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ASSETFLOW-PC\Desktop\FLORENCE\CLIENTS\"/>
    </mc:Choice>
  </mc:AlternateContent>
  <bookViews>
    <workbookView xWindow="360" yWindow="480" windowWidth="12255" windowHeight="5730" firstSheet="82" activeTab="86"/>
  </bookViews>
  <sheets>
    <sheet name="JUL" sheetId="20" r:id="rId1"/>
    <sheet name="AUG" sheetId="19" r:id="rId2"/>
    <sheet name="SEP" sheetId="18" r:id="rId3"/>
    <sheet name="oct" sheetId="21" r:id="rId4"/>
    <sheet name="NOV" sheetId="22" r:id="rId5"/>
    <sheet name="DEC" sheetId="23" r:id="rId6"/>
    <sheet name="JAN" sheetId="24" r:id="rId7"/>
    <sheet name="april" sheetId="25" r:id="rId8"/>
    <sheet name="may2015" sheetId="26" r:id="rId9"/>
    <sheet name="JUNE 2015" sheetId="27" r:id="rId10"/>
    <sheet name="JULY" sheetId="28" r:id="rId11"/>
    <sheet name="AUGUST" sheetId="29" r:id="rId12"/>
    <sheet name="sept 2015" sheetId="30" r:id="rId13"/>
    <sheet name="OCT 2015" sheetId="31" r:id="rId14"/>
    <sheet name="NOVEMBER" sheetId="32" r:id="rId15"/>
    <sheet name="DEC 2015" sheetId="33" r:id="rId16"/>
    <sheet name="JAN 2016" sheetId="34" r:id="rId17"/>
    <sheet name="Sheet1" sheetId="35" r:id="rId18"/>
    <sheet name="Sheet2" sheetId="36" r:id="rId19"/>
    <sheet name="APRIL 2016" sheetId="37" r:id="rId20"/>
    <sheet name="MAY" sheetId="38" r:id="rId21"/>
    <sheet name="JUNE" sheetId="39" r:id="rId22"/>
    <sheet name="JULY 2016" sheetId="40" r:id="rId23"/>
    <sheet name="Sheet4" sheetId="41" r:id="rId24"/>
    <sheet name="Sheet3" sheetId="42" r:id="rId25"/>
    <sheet name="Sheet5" sheetId="43" r:id="rId26"/>
    <sheet name="Sheet6" sheetId="44" r:id="rId27"/>
    <sheet name="Sheet7" sheetId="45" r:id="rId28"/>
    <sheet name="FEB" sheetId="46" r:id="rId29"/>
    <sheet name="MARCH" sheetId="47" r:id="rId30"/>
    <sheet name="APRIL 2017" sheetId="48" r:id="rId31"/>
    <sheet name="MAY2017" sheetId="49" r:id="rId32"/>
    <sheet name="JUNE 2017" sheetId="50" r:id="rId33"/>
    <sheet name="JULY 2017" sheetId="51" r:id="rId34"/>
    <sheet name="AUGUST 2017" sheetId="52" r:id="rId35"/>
    <sheet name="SEPTEMBER 2017" sheetId="53" r:id="rId36"/>
    <sheet name="OCTOMBER 2017" sheetId="54" r:id="rId37"/>
    <sheet name="NOVE 2018" sheetId="55" r:id="rId38"/>
    <sheet name="DECEM" sheetId="56" r:id="rId39"/>
    <sheet name="JAN 18" sheetId="57" r:id="rId40"/>
    <sheet name="FEB 18" sheetId="58" r:id="rId41"/>
    <sheet name="MAR 18" sheetId="59" r:id="rId42"/>
    <sheet name="APRL" sheetId="60" r:id="rId43"/>
    <sheet name="MAY18" sheetId="61" r:id="rId44"/>
    <sheet name="JUNE " sheetId="62" r:id="rId45"/>
    <sheet name="JULY7" sheetId="63" r:id="rId46"/>
    <sheet name="AUGUST " sheetId="64" r:id="rId47"/>
    <sheet name="SEPT " sheetId="65" r:id="rId48"/>
    <sheet name="OCTOBER" sheetId="66" r:id="rId49"/>
    <sheet name="NOVEMBER " sheetId="67" r:id="rId50"/>
    <sheet name="DECEMBER" sheetId="68" r:id="rId51"/>
    <sheet name="JANUARY " sheetId="69" r:id="rId52"/>
    <sheet name="FEBRUARY" sheetId="70" r:id="rId53"/>
    <sheet name="MARCH " sheetId="71" r:id="rId54"/>
    <sheet name="APRIL " sheetId="72" r:id="rId55"/>
    <sheet name="MAY " sheetId="73" r:id="rId56"/>
    <sheet name="JUNEE" sheetId="74" r:id="rId57"/>
    <sheet name="JULY " sheetId="75" r:id="rId58"/>
    <sheet name="AUGUST19" sheetId="76" r:id="rId59"/>
    <sheet name="SEPTEMBER 19" sheetId="77" r:id="rId60"/>
    <sheet name="OCTOBER 19" sheetId="78" r:id="rId61"/>
    <sheet name="NOVEMBER 19" sheetId="79" r:id="rId62"/>
    <sheet name="DECEMBER 19" sheetId="80" r:id="rId63"/>
    <sheet name="JANUARY 20" sheetId="81" r:id="rId64"/>
    <sheet name="FEBRUARY 20" sheetId="82" r:id="rId65"/>
    <sheet name="MARCH 20" sheetId="83" r:id="rId66"/>
    <sheet name="APRIL 20" sheetId="84" r:id="rId67"/>
    <sheet name="MAY 20" sheetId="85" r:id="rId68"/>
    <sheet name="JUNE 20" sheetId="86" r:id="rId69"/>
    <sheet name="JULY 20" sheetId="87" r:id="rId70"/>
    <sheet name="AUGUST 20" sheetId="88" r:id="rId71"/>
    <sheet name="SEPTEMBER20" sheetId="89" r:id="rId72"/>
    <sheet name="OCTOBER 20" sheetId="90" r:id="rId73"/>
    <sheet name="NOVEMBER20" sheetId="91" r:id="rId74"/>
    <sheet name="DECEMBER 20" sheetId="92" r:id="rId75"/>
    <sheet name="JANUARY 21" sheetId="93" r:id="rId76"/>
    <sheet name="FEBRUARY 21" sheetId="94" r:id="rId77"/>
    <sheet name="MARCH 21" sheetId="95" r:id="rId78"/>
    <sheet name="APRIL21" sheetId="96" r:id="rId79"/>
    <sheet name="MAY 21" sheetId="97" r:id="rId80"/>
    <sheet name="JUNE 21" sheetId="98" r:id="rId81"/>
    <sheet name="JULY 21" sheetId="99" r:id="rId82"/>
    <sheet name="AUGUST 21" sheetId="100" r:id="rId83"/>
    <sheet name="SEPT 21" sheetId="101" r:id="rId84"/>
    <sheet name="OCTOBER 21" sheetId="102" r:id="rId85"/>
    <sheet name="NOVEMBER 21" sheetId="103" r:id="rId86"/>
    <sheet name="DECEMBER 21" sheetId="104" r:id="rId87"/>
  </sheets>
  <calcPr calcId="162913"/>
</workbook>
</file>

<file path=xl/calcChain.xml><?xml version="1.0" encoding="utf-8"?>
<calcChain xmlns="http://schemas.openxmlformats.org/spreadsheetml/2006/main">
  <c r="M36" i="104" l="1"/>
  <c r="M37" i="104" s="1"/>
  <c r="L36" i="104"/>
  <c r="L37" i="104" s="1"/>
  <c r="H30" i="104"/>
  <c r="H36" i="104" s="1"/>
  <c r="D30" i="104"/>
  <c r="D36" i="104" s="1"/>
  <c r="H19" i="104"/>
  <c r="G25" i="104" s="1"/>
  <c r="F19" i="104"/>
  <c r="C25" i="104" s="1"/>
  <c r="D19" i="104"/>
  <c r="D28" i="104" l="1"/>
  <c r="H28" i="104" s="1"/>
  <c r="M36" i="103"/>
  <c r="M37" i="103" s="1"/>
  <c r="L36" i="103"/>
  <c r="L37" i="103" s="1"/>
  <c r="H10" i="102" l="1"/>
  <c r="D30" i="103" l="1"/>
  <c r="D36" i="103" s="1"/>
  <c r="H19" i="103"/>
  <c r="G25" i="103" s="1"/>
  <c r="F19" i="103"/>
  <c r="C25" i="103" s="1"/>
  <c r="D19" i="103"/>
  <c r="D30" i="102"/>
  <c r="H30" i="102" s="1"/>
  <c r="H36" i="102" s="1"/>
  <c r="D36" i="102"/>
  <c r="D28" i="103" l="1"/>
  <c r="H28" i="103" s="1"/>
  <c r="H30" i="103"/>
  <c r="H36" i="103" s="1"/>
  <c r="F19" i="102"/>
  <c r="C25" i="102" s="1"/>
  <c r="D19" i="102"/>
  <c r="H19" i="102"/>
  <c r="G25" i="102" s="1"/>
  <c r="D28" i="102" l="1"/>
  <c r="H28" i="102" s="1"/>
  <c r="H10" i="101"/>
  <c r="H9" i="101" l="1"/>
  <c r="H11" i="101" l="1"/>
  <c r="D30" i="101" l="1"/>
  <c r="D36" i="101" s="1"/>
  <c r="F19" i="101"/>
  <c r="C25" i="101" s="1"/>
  <c r="D19" i="101"/>
  <c r="H19" i="101"/>
  <c r="G25" i="101" s="1"/>
  <c r="D28" i="101" l="1"/>
  <c r="H28" i="101" s="1"/>
  <c r="H30" i="101"/>
  <c r="H36" i="101" s="1"/>
  <c r="H10" i="100"/>
  <c r="D30" i="100" l="1"/>
  <c r="D36" i="100" s="1"/>
  <c r="F19" i="100"/>
  <c r="C25" i="100" s="1"/>
  <c r="D19" i="100"/>
  <c r="H19" i="100"/>
  <c r="G25" i="100" s="1"/>
  <c r="D28" i="100" l="1"/>
  <c r="H28" i="100" s="1"/>
  <c r="H30" i="100"/>
  <c r="H36" i="100" s="1"/>
  <c r="H9" i="99"/>
  <c r="H11" i="99" l="1"/>
  <c r="D30" i="99" l="1"/>
  <c r="D36" i="99" s="1"/>
  <c r="F19" i="99"/>
  <c r="C25" i="99" s="1"/>
  <c r="D19" i="99"/>
  <c r="H19" i="99"/>
  <c r="G25" i="99" s="1"/>
  <c r="D28" i="99" l="1"/>
  <c r="H28" i="99" s="1"/>
  <c r="H30" i="99"/>
  <c r="H36" i="99" s="1"/>
  <c r="H11" i="98" l="1"/>
  <c r="H9" i="98" l="1"/>
  <c r="H14" i="98" l="1"/>
  <c r="H12" i="98" l="1"/>
  <c r="D30" i="98" l="1"/>
  <c r="D36" i="98" s="1"/>
  <c r="F19" i="98"/>
  <c r="C25" i="98" s="1"/>
  <c r="D19" i="98"/>
  <c r="G13" i="98"/>
  <c r="I13" i="98" s="1"/>
  <c r="E13" i="99" s="1"/>
  <c r="G13" i="99" s="1"/>
  <c r="I13" i="99" s="1"/>
  <c r="E13" i="100" s="1"/>
  <c r="G13" i="100" s="1"/>
  <c r="I13" i="100" s="1"/>
  <c r="E13" i="101" s="1"/>
  <c r="G13" i="101" s="1"/>
  <c r="I13" i="101" s="1"/>
  <c r="E13" i="102" s="1"/>
  <c r="G13" i="102" s="1"/>
  <c r="I13" i="102" s="1"/>
  <c r="E13" i="103" s="1"/>
  <c r="G13" i="103" s="1"/>
  <c r="I13" i="103" s="1"/>
  <c r="E13" i="104" s="1"/>
  <c r="G13" i="104" s="1"/>
  <c r="I13" i="104" s="1"/>
  <c r="H19" i="98"/>
  <c r="G25" i="98" s="1"/>
  <c r="D28" i="98" l="1"/>
  <c r="H28" i="98" s="1"/>
  <c r="H30" i="98"/>
  <c r="H36" i="98" s="1"/>
  <c r="H10" i="97"/>
  <c r="D30" i="97"/>
  <c r="G18" i="97" l="1"/>
  <c r="I18" i="97" s="1"/>
  <c r="E18" i="98" s="1"/>
  <c r="G18" i="98" s="1"/>
  <c r="I18" i="98" s="1"/>
  <c r="E18" i="99" s="1"/>
  <c r="G18" i="99" s="1"/>
  <c r="I18" i="99" s="1"/>
  <c r="D36" i="97"/>
  <c r="H19" i="97"/>
  <c r="G25" i="97" s="1"/>
  <c r="F19" i="97"/>
  <c r="C25" i="97" s="1"/>
  <c r="D19" i="97"/>
  <c r="E18" i="101" l="1"/>
  <c r="G18" i="101" s="1"/>
  <c r="I18" i="101" s="1"/>
  <c r="E18" i="102" s="1"/>
  <c r="G18" i="102" s="1"/>
  <c r="I18" i="102" s="1"/>
  <c r="E18" i="103" s="1"/>
  <c r="G18" i="103" s="1"/>
  <c r="I18" i="103" s="1"/>
  <c r="E18" i="104" s="1"/>
  <c r="G18" i="104" s="1"/>
  <c r="I18" i="104" s="1"/>
  <c r="E18" i="100"/>
  <c r="G18" i="100" s="1"/>
  <c r="I18" i="100" s="1"/>
  <c r="D28" i="97"/>
  <c r="H28" i="97" s="1"/>
  <c r="H30" i="97"/>
  <c r="H36" i="97" s="1"/>
  <c r="H14" i="96" l="1"/>
  <c r="H17" i="96" l="1"/>
  <c r="D30" i="96" l="1"/>
  <c r="H30" i="96" s="1"/>
  <c r="H8" i="95" l="1"/>
  <c r="E18" i="96" l="1"/>
  <c r="H36" i="96"/>
  <c r="D36" i="96"/>
  <c r="F19" i="96"/>
  <c r="C25" i="96" s="1"/>
  <c r="D19" i="96"/>
  <c r="G18" i="96"/>
  <c r="I18" i="96" s="1"/>
  <c r="H19" i="96"/>
  <c r="G25" i="96" s="1"/>
  <c r="D28" i="96" l="1"/>
  <c r="H28" i="96" s="1"/>
  <c r="H11" i="95"/>
  <c r="H9" i="95" l="1"/>
  <c r="H10" i="95" l="1"/>
  <c r="H12" i="95" l="1"/>
  <c r="H7" i="95" l="1"/>
  <c r="H15" i="95" l="1"/>
  <c r="H28" i="95" l="1"/>
  <c r="H34" i="95" s="1"/>
  <c r="D28" i="95"/>
  <c r="D34" i="95" s="1"/>
  <c r="F17" i="95"/>
  <c r="C23" i="95" s="1"/>
  <c r="D17" i="95"/>
  <c r="E16" i="95"/>
  <c r="G16" i="95" s="1"/>
  <c r="I16" i="95" s="1"/>
  <c r="E16" i="96" s="1"/>
  <c r="G16" i="96" s="1"/>
  <c r="I16" i="96" s="1"/>
  <c r="E16" i="97" s="1"/>
  <c r="G16" i="97" s="1"/>
  <c r="I16" i="97" s="1"/>
  <c r="E16" i="98" s="1"/>
  <c r="G16" i="98" s="1"/>
  <c r="I16" i="98" s="1"/>
  <c r="E16" i="99" s="1"/>
  <c r="G16" i="99" s="1"/>
  <c r="I16" i="99" s="1"/>
  <c r="E16" i="100" s="1"/>
  <c r="G16" i="100" s="1"/>
  <c r="I16" i="100" s="1"/>
  <c r="E16" i="101" s="1"/>
  <c r="G16" i="101" s="1"/>
  <c r="I16" i="101" s="1"/>
  <c r="E16" i="102" s="1"/>
  <c r="G16" i="102" s="1"/>
  <c r="I16" i="102" s="1"/>
  <c r="E16" i="103" s="1"/>
  <c r="G16" i="103" s="1"/>
  <c r="I16" i="103" s="1"/>
  <c r="E16" i="104" s="1"/>
  <c r="G16" i="104" s="1"/>
  <c r="I16" i="104" s="1"/>
  <c r="H17" i="95"/>
  <c r="G23" i="95" s="1"/>
  <c r="D26" i="95" l="1"/>
  <c r="H26" i="95" s="1"/>
  <c r="H15" i="94"/>
  <c r="H7" i="94" l="1"/>
  <c r="H14" i="94" l="1"/>
  <c r="H28" i="94" l="1"/>
  <c r="H34" i="94" s="1"/>
  <c r="D28" i="94"/>
  <c r="D34" i="94" s="1"/>
  <c r="F17" i="94"/>
  <c r="C23" i="94" s="1"/>
  <c r="D17" i="94"/>
  <c r="G16" i="94"/>
  <c r="I16" i="94" s="1"/>
  <c r="E16" i="94"/>
  <c r="G15" i="94"/>
  <c r="I15" i="94" s="1"/>
  <c r="E15" i="95" s="1"/>
  <c r="G15" i="95" s="1"/>
  <c r="I15" i="95" s="1"/>
  <c r="E15" i="96" s="1"/>
  <c r="G15" i="96" s="1"/>
  <c r="I15" i="96" s="1"/>
  <c r="E15" i="97" s="1"/>
  <c r="G15" i="97" s="1"/>
  <c r="I15" i="97" s="1"/>
  <c r="E15" i="98" s="1"/>
  <c r="G15" i="98" s="1"/>
  <c r="I15" i="98" s="1"/>
  <c r="E15" i="99" s="1"/>
  <c r="G15" i="99" s="1"/>
  <c r="I15" i="99" s="1"/>
  <c r="E15" i="100" s="1"/>
  <c r="G15" i="100" s="1"/>
  <c r="I15" i="100" s="1"/>
  <c r="E15" i="101" s="1"/>
  <c r="G15" i="101" s="1"/>
  <c r="I15" i="101" s="1"/>
  <c r="E15" i="102" s="1"/>
  <c r="G15" i="102" s="1"/>
  <c r="I15" i="102" s="1"/>
  <c r="E15" i="103" s="1"/>
  <c r="G15" i="103" s="1"/>
  <c r="I15" i="103" s="1"/>
  <c r="E15" i="104" s="1"/>
  <c r="G15" i="104" s="1"/>
  <c r="I15" i="104" s="1"/>
  <c r="E15" i="94"/>
  <c r="G14" i="94"/>
  <c r="I14" i="94" s="1"/>
  <c r="E14" i="95" s="1"/>
  <c r="G14" i="95" s="1"/>
  <c r="I14" i="95" s="1"/>
  <c r="E14" i="96" s="1"/>
  <c r="G14" i="96" s="1"/>
  <c r="I14" i="96" s="1"/>
  <c r="E14" i="97" s="1"/>
  <c r="G14" i="97" s="1"/>
  <c r="I14" i="97" s="1"/>
  <c r="E14" i="98" s="1"/>
  <c r="G14" i="98" s="1"/>
  <c r="I14" i="98" s="1"/>
  <c r="E14" i="99" s="1"/>
  <c r="G14" i="99" s="1"/>
  <c r="I14" i="99" s="1"/>
  <c r="E14" i="100" s="1"/>
  <c r="G14" i="100" s="1"/>
  <c r="I14" i="100" s="1"/>
  <c r="E14" i="101" s="1"/>
  <c r="G14" i="101" s="1"/>
  <c r="I14" i="101" s="1"/>
  <c r="E14" i="102" s="1"/>
  <c r="G14" i="102" s="1"/>
  <c r="I14" i="102" s="1"/>
  <c r="E14" i="103" s="1"/>
  <c r="G14" i="103" s="1"/>
  <c r="I14" i="103" s="1"/>
  <c r="E14" i="104" s="1"/>
  <c r="G14" i="104" s="1"/>
  <c r="I14" i="104" s="1"/>
  <c r="E14" i="94"/>
  <c r="E13" i="94"/>
  <c r="G13" i="94" s="1"/>
  <c r="I13" i="94" s="1"/>
  <c r="E13" i="95" s="1"/>
  <c r="G13" i="95" s="1"/>
  <c r="I13" i="95" s="1"/>
  <c r="E13" i="96" s="1"/>
  <c r="G13" i="96" s="1"/>
  <c r="I13" i="96" s="1"/>
  <c r="E13" i="97" s="1"/>
  <c r="G13" i="97" s="1"/>
  <c r="E12" i="94"/>
  <c r="G12" i="94" s="1"/>
  <c r="I12" i="94" s="1"/>
  <c r="E12" i="95" s="1"/>
  <c r="G12" i="95" s="1"/>
  <c r="I12" i="95" s="1"/>
  <c r="E12" i="96" s="1"/>
  <c r="G12" i="96" s="1"/>
  <c r="I12" i="96" s="1"/>
  <c r="E12" i="97" s="1"/>
  <c r="G12" i="97" s="1"/>
  <c r="I12" i="97" s="1"/>
  <c r="E12" i="98" s="1"/>
  <c r="G12" i="98" s="1"/>
  <c r="I12" i="98" s="1"/>
  <c r="E12" i="99" s="1"/>
  <c r="G12" i="99" s="1"/>
  <c r="I12" i="99" s="1"/>
  <c r="E12" i="100" s="1"/>
  <c r="G12" i="100" s="1"/>
  <c r="I12" i="100" s="1"/>
  <c r="E12" i="101" s="1"/>
  <c r="G12" i="101" s="1"/>
  <c r="I12" i="101" s="1"/>
  <c r="E12" i="102" s="1"/>
  <c r="G12" i="102" s="1"/>
  <c r="I12" i="102" s="1"/>
  <c r="E12" i="103" s="1"/>
  <c r="G12" i="103" s="1"/>
  <c r="I12" i="103" s="1"/>
  <c r="E12" i="104" s="1"/>
  <c r="G12" i="104" s="1"/>
  <c r="I12" i="104" s="1"/>
  <c r="E11" i="94"/>
  <c r="G11" i="94" s="1"/>
  <c r="I11" i="94" s="1"/>
  <c r="E11" i="95" s="1"/>
  <c r="G11" i="95" s="1"/>
  <c r="I11" i="95" s="1"/>
  <c r="E11" i="96" s="1"/>
  <c r="G11" i="96" s="1"/>
  <c r="I11" i="96" s="1"/>
  <c r="E11" i="97" s="1"/>
  <c r="G11" i="97" s="1"/>
  <c r="I11" i="97" s="1"/>
  <c r="E11" i="98" s="1"/>
  <c r="G11" i="98" s="1"/>
  <c r="I11" i="98" s="1"/>
  <c r="E11" i="99" s="1"/>
  <c r="G11" i="99" s="1"/>
  <c r="I11" i="99" s="1"/>
  <c r="E11" i="100" s="1"/>
  <c r="G11" i="100" s="1"/>
  <c r="I11" i="100" s="1"/>
  <c r="E11" i="101" s="1"/>
  <c r="G11" i="101" s="1"/>
  <c r="I11" i="101" s="1"/>
  <c r="E11" i="102" s="1"/>
  <c r="G11" i="102" s="1"/>
  <c r="I11" i="102" s="1"/>
  <c r="E11" i="103" s="1"/>
  <c r="G11" i="103" s="1"/>
  <c r="I11" i="103" s="1"/>
  <c r="E11" i="104" s="1"/>
  <c r="G11" i="104" s="1"/>
  <c r="I11" i="104" s="1"/>
  <c r="G10" i="94"/>
  <c r="I10" i="94" s="1"/>
  <c r="E10" i="95" s="1"/>
  <c r="G10" i="95" s="1"/>
  <c r="I10" i="95" s="1"/>
  <c r="G9" i="94"/>
  <c r="I9" i="94" s="1"/>
  <c r="E9" i="95" s="1"/>
  <c r="G9" i="95" s="1"/>
  <c r="I9" i="95" s="1"/>
  <c r="E9" i="96" s="1"/>
  <c r="G9" i="96" s="1"/>
  <c r="I9" i="96" s="1"/>
  <c r="E9" i="97" s="1"/>
  <c r="G9" i="97" s="1"/>
  <c r="I9" i="97" s="1"/>
  <c r="E9" i="98" s="1"/>
  <c r="G9" i="98" s="1"/>
  <c r="I9" i="98" s="1"/>
  <c r="E9" i="99" s="1"/>
  <c r="G9" i="99" s="1"/>
  <c r="I9" i="99" s="1"/>
  <c r="E9" i="100" s="1"/>
  <c r="G9" i="100" s="1"/>
  <c r="I9" i="100" s="1"/>
  <c r="E9" i="101" s="1"/>
  <c r="G9" i="101" s="1"/>
  <c r="I9" i="101" s="1"/>
  <c r="E9" i="102" s="1"/>
  <c r="G9" i="102" s="1"/>
  <c r="I9" i="102" s="1"/>
  <c r="E9" i="103" s="1"/>
  <c r="G9" i="103" s="1"/>
  <c r="I9" i="103" s="1"/>
  <c r="E9" i="104" s="1"/>
  <c r="G9" i="104" s="1"/>
  <c r="I9" i="104" s="1"/>
  <c r="E9" i="94"/>
  <c r="G8" i="94"/>
  <c r="I8" i="94" s="1"/>
  <c r="E8" i="95" s="1"/>
  <c r="G8" i="95" s="1"/>
  <c r="I8" i="95" s="1"/>
  <c r="E8" i="94"/>
  <c r="G7" i="94"/>
  <c r="I7" i="94" s="1"/>
  <c r="E7" i="95" s="1"/>
  <c r="G7" i="95" s="1"/>
  <c r="I7" i="95" s="1"/>
  <c r="E7" i="94"/>
  <c r="E6" i="94"/>
  <c r="G6" i="94" s="1"/>
  <c r="I6" i="94" s="1"/>
  <c r="E6" i="95" s="1"/>
  <c r="G6" i="95" s="1"/>
  <c r="I6" i="95" s="1"/>
  <c r="H17" i="94"/>
  <c r="G23" i="94" s="1"/>
  <c r="E10" i="96" l="1"/>
  <c r="G10" i="96" s="1"/>
  <c r="I10" i="96" s="1"/>
  <c r="E10" i="97" s="1"/>
  <c r="G10" i="97" s="1"/>
  <c r="I10" i="97" s="1"/>
  <c r="E10" i="98" s="1"/>
  <c r="G10" i="98" s="1"/>
  <c r="I10" i="98" s="1"/>
  <c r="E10" i="99" s="1"/>
  <c r="G10" i="99" s="1"/>
  <c r="I10" i="99" s="1"/>
  <c r="E10" i="100" s="1"/>
  <c r="G10" i="100" s="1"/>
  <c r="I10" i="100" s="1"/>
  <c r="E10" i="101" s="1"/>
  <c r="G10" i="101" s="1"/>
  <c r="I10" i="101" s="1"/>
  <c r="E10" i="102" s="1"/>
  <c r="G10" i="102" s="1"/>
  <c r="I10" i="102" s="1"/>
  <c r="E10" i="103" s="1"/>
  <c r="G10" i="103" s="1"/>
  <c r="I10" i="103" s="1"/>
  <c r="E10" i="104" s="1"/>
  <c r="G10" i="104" s="1"/>
  <c r="I10" i="104" s="1"/>
  <c r="E8" i="96"/>
  <c r="G8" i="96" s="1"/>
  <c r="I8" i="96" s="1"/>
  <c r="E8" i="97" s="1"/>
  <c r="G8" i="97" s="1"/>
  <c r="I8" i="97" s="1"/>
  <c r="E8" i="98" s="1"/>
  <c r="G8" i="98" s="1"/>
  <c r="I8" i="98" s="1"/>
  <c r="E8" i="99" s="1"/>
  <c r="G8" i="99" s="1"/>
  <c r="I8" i="99" s="1"/>
  <c r="E8" i="100" s="1"/>
  <c r="G8" i="100" s="1"/>
  <c r="I8" i="100" s="1"/>
  <c r="E8" i="101" s="1"/>
  <c r="G8" i="101" s="1"/>
  <c r="I8" i="101" s="1"/>
  <c r="E8" i="102" s="1"/>
  <c r="G8" i="102" s="1"/>
  <c r="I8" i="102" s="1"/>
  <c r="E8" i="103" s="1"/>
  <c r="G8" i="103" s="1"/>
  <c r="D26" i="94"/>
  <c r="H26" i="94" s="1"/>
  <c r="H5" i="93"/>
  <c r="I8" i="103" l="1"/>
  <c r="E8" i="104" s="1"/>
  <c r="G8" i="104" s="1"/>
  <c r="I8" i="104" s="1"/>
  <c r="H11" i="93"/>
  <c r="H8" i="93" l="1"/>
  <c r="E6" i="93" l="1"/>
  <c r="E7" i="93"/>
  <c r="E8" i="93"/>
  <c r="E9" i="93"/>
  <c r="E11" i="93"/>
  <c r="E12" i="93"/>
  <c r="E13" i="93"/>
  <c r="E14" i="93"/>
  <c r="E15" i="93"/>
  <c r="E16" i="93"/>
  <c r="H15" i="93" l="1"/>
  <c r="H14" i="93" l="1"/>
  <c r="H7" i="93" l="1"/>
  <c r="H12" i="93" l="1"/>
  <c r="H28" i="93" l="1"/>
  <c r="H34" i="93" s="1"/>
  <c r="D28" i="93"/>
  <c r="D34" i="93" s="1"/>
  <c r="F17" i="93"/>
  <c r="C23" i="93" s="1"/>
  <c r="D17" i="93"/>
  <c r="G16" i="93"/>
  <c r="I16" i="93" s="1"/>
  <c r="G15" i="93"/>
  <c r="I15" i="93" s="1"/>
  <c r="G14" i="93"/>
  <c r="I14" i="93" s="1"/>
  <c r="G13" i="93"/>
  <c r="I13" i="93" s="1"/>
  <c r="G12" i="93"/>
  <c r="I12" i="93" s="1"/>
  <c r="G11" i="93"/>
  <c r="I11" i="93" s="1"/>
  <c r="G10" i="93"/>
  <c r="I10" i="93" s="1"/>
  <c r="G9" i="93"/>
  <c r="I9" i="93" s="1"/>
  <c r="G8" i="93"/>
  <c r="I8" i="93" s="1"/>
  <c r="H17" i="93"/>
  <c r="G23" i="93" s="1"/>
  <c r="G7" i="93"/>
  <c r="I7" i="93" s="1"/>
  <c r="G6" i="93"/>
  <c r="I6" i="93" s="1"/>
  <c r="D26" i="93" l="1"/>
  <c r="H26" i="93" s="1"/>
  <c r="H12" i="92"/>
  <c r="H7" i="92" l="1"/>
  <c r="H15" i="92" l="1"/>
  <c r="H14" i="92" l="1"/>
  <c r="E15" i="92" l="1"/>
  <c r="H28" i="92"/>
  <c r="H34" i="92" s="1"/>
  <c r="D28" i="92"/>
  <c r="D34" i="92" s="1"/>
  <c r="H17" i="92"/>
  <c r="G23" i="92" s="1"/>
  <c r="F17" i="92"/>
  <c r="C23" i="92" s="1"/>
  <c r="D17" i="92"/>
  <c r="G15" i="92"/>
  <c r="I15" i="92" s="1"/>
  <c r="D26" i="92" l="1"/>
  <c r="H26" i="92" s="1"/>
  <c r="H28" i="91"/>
  <c r="D28" i="91"/>
  <c r="E15" i="91" l="1"/>
  <c r="D34" i="91"/>
  <c r="H34" i="91"/>
  <c r="F17" i="91"/>
  <c r="C23" i="91" s="1"/>
  <c r="D17" i="91"/>
  <c r="G15" i="91"/>
  <c r="H17" i="91"/>
  <c r="G23" i="91" s="1"/>
  <c r="D26" i="91" l="1"/>
  <c r="H26" i="91" s="1"/>
  <c r="H9" i="90"/>
  <c r="H16" i="90" l="1"/>
  <c r="H15" i="90" l="1"/>
  <c r="H14" i="90" l="1"/>
  <c r="E15" i="90" l="1"/>
  <c r="H28" i="90"/>
  <c r="H34" i="90" s="1"/>
  <c r="D28" i="90"/>
  <c r="D34" i="90" s="1"/>
  <c r="H17" i="90"/>
  <c r="G23" i="90" s="1"/>
  <c r="F17" i="90"/>
  <c r="C23" i="90" s="1"/>
  <c r="D17" i="90"/>
  <c r="G15" i="90"/>
  <c r="D26" i="90" l="1"/>
  <c r="H26" i="90" s="1"/>
  <c r="H11" i="89"/>
  <c r="G15" i="89" l="1"/>
  <c r="H7" i="89" l="1"/>
  <c r="H5" i="89" l="1"/>
  <c r="H28" i="89" l="1"/>
  <c r="D28" i="89"/>
  <c r="H34" i="89" l="1"/>
  <c r="D34" i="89"/>
  <c r="H17" i="89"/>
  <c r="G23" i="89" s="1"/>
  <c r="F17" i="89"/>
  <c r="C23" i="89" s="1"/>
  <c r="D17" i="89"/>
  <c r="G16" i="89"/>
  <c r="I16" i="89" s="1"/>
  <c r="E16" i="90" s="1"/>
  <c r="G16" i="90" s="1"/>
  <c r="I16" i="90" s="1"/>
  <c r="E16" i="91" s="1"/>
  <c r="G16" i="91" s="1"/>
  <c r="I16" i="91" s="1"/>
  <c r="E16" i="92" s="1"/>
  <c r="G16" i="92" s="1"/>
  <c r="I16" i="92" s="1"/>
  <c r="D26" i="89" l="1"/>
  <c r="H26" i="89" s="1"/>
  <c r="H11" i="88"/>
  <c r="H10" i="88" l="1"/>
  <c r="H31" i="87" l="1"/>
  <c r="D31" i="87"/>
  <c r="H27" i="88" l="1"/>
  <c r="H33" i="88" s="1"/>
  <c r="D27" i="88"/>
  <c r="D33" i="88" s="1"/>
  <c r="H16" i="88"/>
  <c r="G22" i="88" s="1"/>
  <c r="F16" i="88"/>
  <c r="C22" i="88" s="1"/>
  <c r="D16" i="88"/>
  <c r="D25" i="88" l="1"/>
  <c r="H25" i="88" s="1"/>
  <c r="H31" i="86"/>
  <c r="D31" i="86"/>
  <c r="H27" i="87" l="1"/>
  <c r="H33" i="87" s="1"/>
  <c r="D27" i="87"/>
  <c r="D33" i="87" s="1"/>
  <c r="F16" i="87"/>
  <c r="C22" i="87" s="1"/>
  <c r="D16" i="87"/>
  <c r="H16" i="87"/>
  <c r="G22" i="87" s="1"/>
  <c r="D25" i="87" l="1"/>
  <c r="H25" i="87" s="1"/>
  <c r="H5" i="86"/>
  <c r="D27" i="86" l="1"/>
  <c r="H27" i="86"/>
  <c r="H33" i="86" l="1"/>
  <c r="D33" i="86"/>
  <c r="F16" i="86"/>
  <c r="C22" i="86" s="1"/>
  <c r="D16" i="86"/>
  <c r="H16" i="86"/>
  <c r="G22" i="86" s="1"/>
  <c r="D25" i="86" l="1"/>
  <c r="H25" i="86" s="1"/>
  <c r="H11" i="85"/>
  <c r="D16" i="85" l="1"/>
  <c r="F16" i="85"/>
  <c r="H16" i="85"/>
  <c r="G22" i="85" s="1"/>
  <c r="C22" i="85"/>
  <c r="D25" i="85" s="1"/>
  <c r="H25" i="85" s="1"/>
  <c r="D27" i="85"/>
  <c r="D33" i="85" s="1"/>
  <c r="H27" i="85"/>
  <c r="H33" i="85" s="1"/>
  <c r="H32" i="83" l="1"/>
  <c r="H27" i="84" l="1"/>
  <c r="H33" i="84" s="1"/>
  <c r="D27" i="84"/>
  <c r="D33" i="84" s="1"/>
  <c r="H16" i="84"/>
  <c r="G22" i="84" s="1"/>
  <c r="F16" i="84"/>
  <c r="C22" i="84" s="1"/>
  <c r="D16" i="84"/>
  <c r="D25" i="84" l="1"/>
  <c r="H25" i="84" s="1"/>
  <c r="D32" i="82"/>
  <c r="H27" i="83" l="1"/>
  <c r="H33" i="83" s="1"/>
  <c r="D27" i="83"/>
  <c r="H16" i="83"/>
  <c r="G22" i="83" s="1"/>
  <c r="F16" i="83"/>
  <c r="C22" i="83" s="1"/>
  <c r="D16" i="83"/>
  <c r="D25" i="83" l="1"/>
  <c r="H25" i="83" s="1"/>
  <c r="D27" i="81"/>
  <c r="D33" i="81" s="1"/>
  <c r="H27" i="82" l="1"/>
  <c r="H33" i="82" s="1"/>
  <c r="D27" i="82"/>
  <c r="D33" i="82" s="1"/>
  <c r="H16" i="82"/>
  <c r="G22" i="82" s="1"/>
  <c r="F16" i="82"/>
  <c r="C22" i="82" s="1"/>
  <c r="D16" i="82"/>
  <c r="G15" i="82"/>
  <c r="I15" i="82" s="1"/>
  <c r="E15" i="83" s="1"/>
  <c r="G15" i="83" s="1"/>
  <c r="I15" i="83" s="1"/>
  <c r="E15" i="84" s="1"/>
  <c r="G15" i="84" s="1"/>
  <c r="I15" i="84" s="1"/>
  <c r="E15" i="85" s="1"/>
  <c r="G15" i="85" s="1"/>
  <c r="I15" i="85" s="1"/>
  <c r="E15" i="86" s="1"/>
  <c r="G15" i="86" s="1"/>
  <c r="I15" i="86" s="1"/>
  <c r="E15" i="87" s="1"/>
  <c r="G15" i="87" s="1"/>
  <c r="I15" i="87" s="1"/>
  <c r="E15" i="88" s="1"/>
  <c r="G15" i="88" s="1"/>
  <c r="I15" i="88" s="1"/>
  <c r="D25" i="82" l="1"/>
  <c r="H25" i="82" s="1"/>
  <c r="H27" i="81"/>
  <c r="H33" i="81" s="1"/>
  <c r="H16" i="81"/>
  <c r="G22" i="81" s="1"/>
  <c r="F16" i="81"/>
  <c r="C22" i="81" s="1"/>
  <c r="D16" i="81"/>
  <c r="G15" i="81"/>
  <c r="I15" i="81" s="1"/>
  <c r="D25" i="81" l="1"/>
  <c r="H25" i="81" s="1"/>
  <c r="D27" i="80"/>
  <c r="D33" i="80" s="1"/>
  <c r="H27" i="80" l="1"/>
  <c r="H33" i="80" s="1"/>
  <c r="H16" i="80"/>
  <c r="G22" i="80" s="1"/>
  <c r="F16" i="80"/>
  <c r="C22" i="80" s="1"/>
  <c r="D16" i="80"/>
  <c r="G15" i="80"/>
  <c r="I15" i="80" s="1"/>
  <c r="D25" i="80" l="1"/>
  <c r="H25" i="80" s="1"/>
  <c r="D27" i="78"/>
  <c r="H14" i="79" l="1"/>
  <c r="H31" i="79"/>
  <c r="D31" i="79"/>
  <c r="H27" i="79" l="1"/>
  <c r="H33" i="79" s="1"/>
  <c r="D27" i="79"/>
  <c r="D33" i="79" s="1"/>
  <c r="H16" i="79"/>
  <c r="G22" i="79" s="1"/>
  <c r="F16" i="79"/>
  <c r="C22" i="79" s="1"/>
  <c r="D16" i="79"/>
  <c r="G15" i="79"/>
  <c r="I15" i="79" s="1"/>
  <c r="D25" i="79" l="1"/>
  <c r="H25" i="79" s="1"/>
  <c r="F16" i="78" l="1"/>
  <c r="H27" i="78" l="1"/>
  <c r="H33" i="78" s="1"/>
  <c r="D33" i="78"/>
  <c r="H16" i="78"/>
  <c r="C22" i="78"/>
  <c r="D25" i="78" s="1"/>
  <c r="D16" i="78"/>
  <c r="G15" i="78"/>
  <c r="I15" i="78" s="1"/>
  <c r="G22" i="78" l="1"/>
  <c r="H25" i="78"/>
  <c r="D32" i="76" l="1"/>
  <c r="F16" i="76"/>
  <c r="H8" i="76" l="1"/>
  <c r="H27" i="77" l="1"/>
  <c r="H33" i="77" s="1"/>
  <c r="D27" i="77"/>
  <c r="D33" i="77" s="1"/>
  <c r="H16" i="77"/>
  <c r="G22" i="77" s="1"/>
  <c r="F16" i="77"/>
  <c r="C22" i="77" s="1"/>
  <c r="D16" i="77"/>
  <c r="D25" i="77" l="1"/>
  <c r="H25" i="77" s="1"/>
  <c r="H27" i="76" l="1"/>
  <c r="D27" i="76"/>
  <c r="D34" i="76" s="1"/>
  <c r="D25" i="75"/>
  <c r="D16" i="76" l="1"/>
  <c r="H16" i="76"/>
  <c r="G15" i="76"/>
  <c r="I15" i="76" s="1"/>
  <c r="E15" i="77" s="1"/>
  <c r="G15" i="77" s="1"/>
  <c r="I15" i="77" s="1"/>
  <c r="G22" i="76" l="1"/>
  <c r="C22" i="76"/>
  <c r="D25" i="76" s="1"/>
  <c r="H34" i="76" l="1"/>
  <c r="G66" i="75"/>
  <c r="D53" i="75"/>
  <c r="E53" i="75" s="1"/>
  <c r="G53" i="75" s="1"/>
  <c r="D31" i="75"/>
  <c r="G15" i="75"/>
  <c r="G21" i="75" s="1"/>
  <c r="E15" i="75"/>
  <c r="C21" i="75" s="1"/>
  <c r="F14" i="75"/>
  <c r="H14" i="75" s="1"/>
  <c r="E14" i="76" s="1"/>
  <c r="G14" i="76" s="1"/>
  <c r="I14" i="76" s="1"/>
  <c r="E14" i="77" s="1"/>
  <c r="G14" i="77" s="1"/>
  <c r="I14" i="77" s="1"/>
  <c r="E14" i="78" s="1"/>
  <c r="G14" i="78" s="1"/>
  <c r="I14" i="78" s="1"/>
  <c r="E14" i="79" s="1"/>
  <c r="G14" i="79" s="1"/>
  <c r="I14" i="79" s="1"/>
  <c r="E14" i="80" s="1"/>
  <c r="G14" i="80" s="1"/>
  <c r="I14" i="80" s="1"/>
  <c r="E14" i="81" s="1"/>
  <c r="G14" i="81" s="1"/>
  <c r="I14" i="81" s="1"/>
  <c r="E14" i="82" s="1"/>
  <c r="G14" i="82" s="1"/>
  <c r="I14" i="82" s="1"/>
  <c r="E14" i="83" s="1"/>
  <c r="G14" i="83" s="1"/>
  <c r="I14" i="83" s="1"/>
  <c r="E14" i="84" s="1"/>
  <c r="G14" i="84" s="1"/>
  <c r="I14" i="84" s="1"/>
  <c r="E14" i="85" s="1"/>
  <c r="G14" i="85" s="1"/>
  <c r="I14" i="85" s="1"/>
  <c r="E14" i="86" s="1"/>
  <c r="G14" i="86" s="1"/>
  <c r="I14" i="86" s="1"/>
  <c r="E14" i="87" s="1"/>
  <c r="G14" i="87" s="1"/>
  <c r="I14" i="87" s="1"/>
  <c r="E14" i="88" s="1"/>
  <c r="G14" i="88" s="1"/>
  <c r="I14" i="88" s="1"/>
  <c r="E14" i="89" s="1"/>
  <c r="G14" i="89" s="1"/>
  <c r="I14" i="89" s="1"/>
  <c r="E14" i="90" s="1"/>
  <c r="G14" i="90" s="1"/>
  <c r="I14" i="90" s="1"/>
  <c r="E14" i="91" s="1"/>
  <c r="G14" i="91" s="1"/>
  <c r="I14" i="91" s="1"/>
  <c r="E14" i="92" s="1"/>
  <c r="G14" i="92" s="1"/>
  <c r="I14" i="92" s="1"/>
  <c r="F13" i="75"/>
  <c r="H13" i="75" s="1"/>
  <c r="E13" i="76" s="1"/>
  <c r="G13" i="76" s="1"/>
  <c r="I13" i="76" s="1"/>
  <c r="E13" i="77" s="1"/>
  <c r="G13" i="77" s="1"/>
  <c r="I13" i="77" s="1"/>
  <c r="E13" i="78" s="1"/>
  <c r="G13" i="78" s="1"/>
  <c r="I13" i="78" s="1"/>
  <c r="E13" i="79" s="1"/>
  <c r="G13" i="79" s="1"/>
  <c r="I13" i="79" s="1"/>
  <c r="E13" i="80" s="1"/>
  <c r="G13" i="80" s="1"/>
  <c r="I13" i="80" s="1"/>
  <c r="E13" i="81" s="1"/>
  <c r="G13" i="81" s="1"/>
  <c r="I13" i="81" s="1"/>
  <c r="E13" i="82" s="1"/>
  <c r="G13" i="82" s="1"/>
  <c r="I13" i="82" s="1"/>
  <c r="E13" i="83" s="1"/>
  <c r="G13" i="83" s="1"/>
  <c r="I13" i="83" s="1"/>
  <c r="E13" i="84" s="1"/>
  <c r="G13" i="84" s="1"/>
  <c r="I13" i="84" s="1"/>
  <c r="E13" i="85" s="1"/>
  <c r="G13" i="85" s="1"/>
  <c r="I13" i="85" s="1"/>
  <c r="E13" i="86" s="1"/>
  <c r="G13" i="86" s="1"/>
  <c r="I13" i="86" s="1"/>
  <c r="E13" i="87" s="1"/>
  <c r="G13" i="87" s="1"/>
  <c r="I13" i="87" s="1"/>
  <c r="E13" i="88" s="1"/>
  <c r="G13" i="88" s="1"/>
  <c r="I13" i="88" s="1"/>
  <c r="E13" i="89" s="1"/>
  <c r="G13" i="89" s="1"/>
  <c r="I13" i="89" s="1"/>
  <c r="E13" i="90" s="1"/>
  <c r="G13" i="90" s="1"/>
  <c r="I13" i="90" s="1"/>
  <c r="E13" i="91" s="1"/>
  <c r="G13" i="91" s="1"/>
  <c r="I13" i="91" s="1"/>
  <c r="E13" i="92" s="1"/>
  <c r="G13" i="92" s="1"/>
  <c r="I13" i="92" s="1"/>
  <c r="F12" i="75"/>
  <c r="H12" i="75" s="1"/>
  <c r="E12" i="76" s="1"/>
  <c r="G12" i="76" s="1"/>
  <c r="I12" i="76" s="1"/>
  <c r="E12" i="77" s="1"/>
  <c r="G12" i="77" s="1"/>
  <c r="I12" i="77" s="1"/>
  <c r="E12" i="78" s="1"/>
  <c r="G12" i="78" s="1"/>
  <c r="I12" i="78" s="1"/>
  <c r="E12" i="79" s="1"/>
  <c r="G12" i="79" s="1"/>
  <c r="I12" i="79" s="1"/>
  <c r="E12" i="80" s="1"/>
  <c r="G12" i="80" s="1"/>
  <c r="I12" i="80" s="1"/>
  <c r="E12" i="81" s="1"/>
  <c r="G12" i="81" s="1"/>
  <c r="I12" i="81" s="1"/>
  <c r="E12" i="82" s="1"/>
  <c r="G12" i="82" s="1"/>
  <c r="I12" i="82" s="1"/>
  <c r="E12" i="83" s="1"/>
  <c r="G12" i="83" s="1"/>
  <c r="F11" i="75"/>
  <c r="H11" i="75" s="1"/>
  <c r="E11" i="76" s="1"/>
  <c r="G11" i="76" s="1"/>
  <c r="I11" i="76" s="1"/>
  <c r="E11" i="77" s="1"/>
  <c r="G11" i="77" s="1"/>
  <c r="I11" i="77" s="1"/>
  <c r="E11" i="78" s="1"/>
  <c r="G11" i="78" s="1"/>
  <c r="I11" i="78" s="1"/>
  <c r="E11" i="79" s="1"/>
  <c r="G11" i="79" s="1"/>
  <c r="I11" i="79" s="1"/>
  <c r="E11" i="80" s="1"/>
  <c r="G11" i="80" s="1"/>
  <c r="I11" i="80" s="1"/>
  <c r="E11" i="81" s="1"/>
  <c r="G11" i="81" s="1"/>
  <c r="I11" i="81" s="1"/>
  <c r="E11" i="82" s="1"/>
  <c r="G11" i="82" s="1"/>
  <c r="I11" i="82" s="1"/>
  <c r="E11" i="83" s="1"/>
  <c r="G11" i="83" s="1"/>
  <c r="I11" i="83" s="1"/>
  <c r="E11" i="84" s="1"/>
  <c r="G11" i="84" s="1"/>
  <c r="I11" i="84" s="1"/>
  <c r="E11" i="85" s="1"/>
  <c r="G11" i="85" s="1"/>
  <c r="I11" i="85" s="1"/>
  <c r="E11" i="86" s="1"/>
  <c r="G11" i="86" s="1"/>
  <c r="I11" i="86" s="1"/>
  <c r="E11" i="87" s="1"/>
  <c r="G11" i="87" s="1"/>
  <c r="I11" i="87" s="1"/>
  <c r="E11" i="88" s="1"/>
  <c r="G11" i="88" s="1"/>
  <c r="I11" i="88" s="1"/>
  <c r="E11" i="89" s="1"/>
  <c r="G11" i="89" s="1"/>
  <c r="I11" i="89" s="1"/>
  <c r="E11" i="90" s="1"/>
  <c r="G11" i="90" s="1"/>
  <c r="I11" i="90" s="1"/>
  <c r="E11" i="91" s="1"/>
  <c r="G11" i="91" s="1"/>
  <c r="I11" i="91" s="1"/>
  <c r="E11" i="92" s="1"/>
  <c r="G11" i="92" s="1"/>
  <c r="I11" i="92" s="1"/>
  <c r="F10" i="75"/>
  <c r="H10" i="75" s="1"/>
  <c r="E10" i="76" s="1"/>
  <c r="G10" i="76" s="1"/>
  <c r="I10" i="76" s="1"/>
  <c r="E10" i="77" s="1"/>
  <c r="G10" i="77" s="1"/>
  <c r="I10" i="77" s="1"/>
  <c r="E10" i="78" s="1"/>
  <c r="G10" i="78" s="1"/>
  <c r="I10" i="78" s="1"/>
  <c r="E10" i="79" s="1"/>
  <c r="G10" i="79" s="1"/>
  <c r="I10" i="79" s="1"/>
  <c r="E10" i="80" s="1"/>
  <c r="G10" i="80" s="1"/>
  <c r="I10" i="80" s="1"/>
  <c r="E10" i="81" s="1"/>
  <c r="G10" i="81" s="1"/>
  <c r="I10" i="81" s="1"/>
  <c r="E10" i="82" s="1"/>
  <c r="G10" i="82" s="1"/>
  <c r="I10" i="82" s="1"/>
  <c r="E10" i="83" s="1"/>
  <c r="G10" i="83" s="1"/>
  <c r="I10" i="83" s="1"/>
  <c r="E10" i="84" s="1"/>
  <c r="G10" i="84" s="1"/>
  <c r="I10" i="84" s="1"/>
  <c r="E10" i="85" s="1"/>
  <c r="G10" i="85" s="1"/>
  <c r="I10" i="85" s="1"/>
  <c r="E10" i="86" s="1"/>
  <c r="G10" i="86" s="1"/>
  <c r="I10" i="86" s="1"/>
  <c r="E10" i="87" s="1"/>
  <c r="G10" i="87" s="1"/>
  <c r="I10" i="87" s="1"/>
  <c r="E10" i="88" s="1"/>
  <c r="G10" i="88" s="1"/>
  <c r="I10" i="88" s="1"/>
  <c r="E10" i="89" s="1"/>
  <c r="G10" i="89" s="1"/>
  <c r="I10" i="89" s="1"/>
  <c r="E10" i="90" s="1"/>
  <c r="G10" i="90" s="1"/>
  <c r="I10" i="90" s="1"/>
  <c r="E10" i="91" s="1"/>
  <c r="G10" i="91" s="1"/>
  <c r="I10" i="91" s="1"/>
  <c r="E10" i="92" s="1"/>
  <c r="G10" i="92" s="1"/>
  <c r="I10" i="92" s="1"/>
  <c r="F9" i="75"/>
  <c r="H9" i="75" s="1"/>
  <c r="E9" i="76" s="1"/>
  <c r="G9" i="76" s="1"/>
  <c r="I9" i="76" s="1"/>
  <c r="E9" i="77" s="1"/>
  <c r="G9" i="77" s="1"/>
  <c r="I9" i="77" s="1"/>
  <c r="E9" i="78" s="1"/>
  <c r="G9" i="78" s="1"/>
  <c r="I9" i="78" s="1"/>
  <c r="E9" i="79" s="1"/>
  <c r="G9" i="79" s="1"/>
  <c r="I9" i="79" s="1"/>
  <c r="E9" i="80" s="1"/>
  <c r="G9" i="80" s="1"/>
  <c r="I9" i="80" s="1"/>
  <c r="E9" i="81" s="1"/>
  <c r="G9" i="81" s="1"/>
  <c r="I9" i="81" s="1"/>
  <c r="E9" i="82" s="1"/>
  <c r="G9" i="82" s="1"/>
  <c r="I9" i="82" s="1"/>
  <c r="E9" i="83" s="1"/>
  <c r="G9" i="83" s="1"/>
  <c r="I9" i="83" s="1"/>
  <c r="E9" i="84" s="1"/>
  <c r="G9" i="84" s="1"/>
  <c r="I9" i="84" s="1"/>
  <c r="E9" i="85" s="1"/>
  <c r="G9" i="85" s="1"/>
  <c r="I9" i="85" s="1"/>
  <c r="E9" i="86" s="1"/>
  <c r="G9" i="86" s="1"/>
  <c r="I9" i="86" s="1"/>
  <c r="E9" i="87" s="1"/>
  <c r="G9" i="87" s="1"/>
  <c r="I9" i="87" s="1"/>
  <c r="E9" i="88" s="1"/>
  <c r="G9" i="88" s="1"/>
  <c r="I9" i="88" s="1"/>
  <c r="E9" i="89" s="1"/>
  <c r="G9" i="89" s="1"/>
  <c r="I9" i="89" s="1"/>
  <c r="E9" i="90" s="1"/>
  <c r="G9" i="90" s="1"/>
  <c r="I9" i="90" s="1"/>
  <c r="E9" i="91" s="1"/>
  <c r="G9" i="91" s="1"/>
  <c r="I9" i="91" s="1"/>
  <c r="E9" i="92" s="1"/>
  <c r="G9" i="92" s="1"/>
  <c r="I9" i="92" s="1"/>
  <c r="F8" i="75"/>
  <c r="H8" i="75" s="1"/>
  <c r="E8" i="76" s="1"/>
  <c r="G8" i="76" s="1"/>
  <c r="I8" i="76" s="1"/>
  <c r="E8" i="77" s="1"/>
  <c r="G8" i="77" s="1"/>
  <c r="I8" i="77" s="1"/>
  <c r="E8" i="78" s="1"/>
  <c r="G8" i="78" s="1"/>
  <c r="I8" i="78" s="1"/>
  <c r="E8" i="79" s="1"/>
  <c r="G8" i="79" s="1"/>
  <c r="I8" i="79" s="1"/>
  <c r="E8" i="80" s="1"/>
  <c r="G8" i="80" s="1"/>
  <c r="I8" i="80" s="1"/>
  <c r="E8" i="81" s="1"/>
  <c r="G8" i="81" s="1"/>
  <c r="I8" i="81" s="1"/>
  <c r="E8" i="82" s="1"/>
  <c r="G8" i="82" s="1"/>
  <c r="I8" i="82" s="1"/>
  <c r="E8" i="83" s="1"/>
  <c r="G8" i="83" s="1"/>
  <c r="I8" i="83" s="1"/>
  <c r="E8" i="84" s="1"/>
  <c r="G8" i="84" s="1"/>
  <c r="I8" i="84" s="1"/>
  <c r="E8" i="85" s="1"/>
  <c r="G8" i="85" s="1"/>
  <c r="I8" i="85" s="1"/>
  <c r="E8" i="86" s="1"/>
  <c r="G8" i="86" s="1"/>
  <c r="I8" i="86" s="1"/>
  <c r="E8" i="87" s="1"/>
  <c r="G8" i="87" s="1"/>
  <c r="I8" i="87" s="1"/>
  <c r="E8" i="88" s="1"/>
  <c r="G8" i="88" s="1"/>
  <c r="I8" i="88" s="1"/>
  <c r="E8" i="89" s="1"/>
  <c r="G8" i="89" s="1"/>
  <c r="I8" i="89" s="1"/>
  <c r="E8" i="90" s="1"/>
  <c r="G8" i="90" s="1"/>
  <c r="I8" i="90" s="1"/>
  <c r="E8" i="91" s="1"/>
  <c r="G8" i="91" s="1"/>
  <c r="I8" i="91" s="1"/>
  <c r="E8" i="92" s="1"/>
  <c r="G8" i="92" s="1"/>
  <c r="I8" i="92" s="1"/>
  <c r="F7" i="75"/>
  <c r="H7" i="75" s="1"/>
  <c r="E7" i="76" s="1"/>
  <c r="G7" i="76" s="1"/>
  <c r="I7" i="76" s="1"/>
  <c r="E7" i="77" s="1"/>
  <c r="G7" i="77" s="1"/>
  <c r="I7" i="77" s="1"/>
  <c r="E7" i="78" s="1"/>
  <c r="G7" i="78" s="1"/>
  <c r="I7" i="78" s="1"/>
  <c r="E7" i="79" s="1"/>
  <c r="G7" i="79" s="1"/>
  <c r="I7" i="79" s="1"/>
  <c r="E7" i="80" s="1"/>
  <c r="G7" i="80" s="1"/>
  <c r="I7" i="80" s="1"/>
  <c r="E7" i="81" s="1"/>
  <c r="G7" i="81" s="1"/>
  <c r="I7" i="81" s="1"/>
  <c r="E7" i="82" s="1"/>
  <c r="G7" i="82" s="1"/>
  <c r="I7" i="82" s="1"/>
  <c r="E7" i="83" s="1"/>
  <c r="G7" i="83" s="1"/>
  <c r="I7" i="83" s="1"/>
  <c r="E7" i="84" s="1"/>
  <c r="G7" i="84" s="1"/>
  <c r="I7" i="84" s="1"/>
  <c r="E7" i="85" s="1"/>
  <c r="G7" i="85" s="1"/>
  <c r="I7" i="85" s="1"/>
  <c r="E7" i="86" s="1"/>
  <c r="G7" i="86" s="1"/>
  <c r="I7" i="86" s="1"/>
  <c r="E7" i="87" s="1"/>
  <c r="G7" i="87" s="1"/>
  <c r="I7" i="87" s="1"/>
  <c r="E7" i="88" s="1"/>
  <c r="G7" i="88" s="1"/>
  <c r="I7" i="88" s="1"/>
  <c r="E7" i="89" s="1"/>
  <c r="G7" i="89" s="1"/>
  <c r="I7" i="89" s="1"/>
  <c r="E7" i="90" s="1"/>
  <c r="G7" i="90" s="1"/>
  <c r="I7" i="90" s="1"/>
  <c r="E7" i="91" s="1"/>
  <c r="G7" i="91" s="1"/>
  <c r="I7" i="91" s="1"/>
  <c r="E7" i="92" s="1"/>
  <c r="G7" i="92" s="1"/>
  <c r="I7" i="92" s="1"/>
  <c r="F6" i="75"/>
  <c r="H6" i="75" s="1"/>
  <c r="E6" i="76" s="1"/>
  <c r="G6" i="76" s="1"/>
  <c r="I6" i="76" s="1"/>
  <c r="E6" i="77" s="1"/>
  <c r="G6" i="77" s="1"/>
  <c r="I6" i="77" s="1"/>
  <c r="E6" i="78" s="1"/>
  <c r="G6" i="78" s="1"/>
  <c r="I6" i="78" s="1"/>
  <c r="E6" i="79" s="1"/>
  <c r="G6" i="79" s="1"/>
  <c r="I6" i="79" s="1"/>
  <c r="E6" i="80" s="1"/>
  <c r="G6" i="80" s="1"/>
  <c r="I6" i="80" s="1"/>
  <c r="E6" i="81" s="1"/>
  <c r="G6" i="81" s="1"/>
  <c r="I6" i="81" s="1"/>
  <c r="E6" i="82" s="1"/>
  <c r="G6" i="82" s="1"/>
  <c r="I6" i="82" s="1"/>
  <c r="E6" i="83" s="1"/>
  <c r="G6" i="83" s="1"/>
  <c r="I6" i="83" s="1"/>
  <c r="E6" i="84" s="1"/>
  <c r="G6" i="84" s="1"/>
  <c r="I6" i="84" s="1"/>
  <c r="E6" i="85" s="1"/>
  <c r="G6" i="85" s="1"/>
  <c r="I6" i="85" s="1"/>
  <c r="E6" i="86" s="1"/>
  <c r="G6" i="86" s="1"/>
  <c r="I6" i="86" s="1"/>
  <c r="E6" i="87" s="1"/>
  <c r="G6" i="87" s="1"/>
  <c r="I6" i="87" s="1"/>
  <c r="E6" i="88" s="1"/>
  <c r="G6" i="88" s="1"/>
  <c r="I6" i="88" s="1"/>
  <c r="E6" i="89" s="1"/>
  <c r="G6" i="89" s="1"/>
  <c r="I6" i="89" s="1"/>
  <c r="E6" i="90" s="1"/>
  <c r="G6" i="90" s="1"/>
  <c r="I6" i="90" s="1"/>
  <c r="E6" i="91" s="1"/>
  <c r="G6" i="91" s="1"/>
  <c r="I6" i="91" s="1"/>
  <c r="E6" i="92" s="1"/>
  <c r="G6" i="92" s="1"/>
  <c r="I6" i="92" s="1"/>
  <c r="F5" i="75"/>
  <c r="I12" i="83" l="1"/>
  <c r="E12" i="84" s="1"/>
  <c r="G12" i="84" s="1"/>
  <c r="I12" i="84" s="1"/>
  <c r="E12" i="85" s="1"/>
  <c r="G12" i="85" s="1"/>
  <c r="I12" i="85" s="1"/>
  <c r="E12" i="86" s="1"/>
  <c r="G12" i="86" s="1"/>
  <c r="I12" i="86" s="1"/>
  <c r="E12" i="87" s="1"/>
  <c r="G12" i="87" s="1"/>
  <c r="I12" i="87" s="1"/>
  <c r="E12" i="88" s="1"/>
  <c r="G12" i="88" s="1"/>
  <c r="I12" i="88" s="1"/>
  <c r="E12" i="89" s="1"/>
  <c r="G12" i="89" s="1"/>
  <c r="I12" i="89" s="1"/>
  <c r="E12" i="90" s="1"/>
  <c r="G12" i="90" s="1"/>
  <c r="I12" i="90" s="1"/>
  <c r="E12" i="91" s="1"/>
  <c r="G12" i="91" s="1"/>
  <c r="I12" i="91" s="1"/>
  <c r="E12" i="92" s="1"/>
  <c r="G12" i="92" s="1"/>
  <c r="I12" i="92" s="1"/>
  <c r="D32" i="83"/>
  <c r="D33" i="83" s="1"/>
  <c r="H25" i="76"/>
  <c r="F15" i="75"/>
  <c r="D54" i="75"/>
  <c r="E54" i="75" s="1"/>
  <c r="G54" i="75" s="1"/>
  <c r="D23" i="75"/>
  <c r="H23" i="75" s="1"/>
  <c r="H5" i="75"/>
  <c r="H25" i="75"/>
  <c r="H31" i="75" s="1"/>
  <c r="G66" i="74"/>
  <c r="D53" i="74"/>
  <c r="E53" i="74" s="1"/>
  <c r="G53" i="74" s="1"/>
  <c r="D25" i="74"/>
  <c r="D31" i="74" s="1"/>
  <c r="G15" i="74"/>
  <c r="G21" i="74" s="1"/>
  <c r="E15" i="74"/>
  <c r="C21" i="74" s="1"/>
  <c r="F14" i="74"/>
  <c r="H14" i="74" s="1"/>
  <c r="F13" i="74"/>
  <c r="H13" i="74" s="1"/>
  <c r="F12" i="74"/>
  <c r="H12" i="74" s="1"/>
  <c r="F11" i="74"/>
  <c r="H11" i="74" s="1"/>
  <c r="F10" i="74"/>
  <c r="H10" i="74" s="1"/>
  <c r="F9" i="74"/>
  <c r="H9" i="74" s="1"/>
  <c r="F8" i="74"/>
  <c r="H8" i="74" s="1"/>
  <c r="F7" i="74"/>
  <c r="H7" i="74" s="1"/>
  <c r="F6" i="74"/>
  <c r="H6" i="74" s="1"/>
  <c r="F5" i="74"/>
  <c r="H15" i="75" l="1"/>
  <c r="E5" i="76"/>
  <c r="D55" i="75"/>
  <c r="E55" i="75" s="1"/>
  <c r="G55" i="75" s="1"/>
  <c r="F15" i="74"/>
  <c r="D54" i="74"/>
  <c r="E54" i="74" s="1"/>
  <c r="G54" i="74" s="1"/>
  <c r="D23" i="74"/>
  <c r="H23" i="74" s="1"/>
  <c r="H5" i="74"/>
  <c r="H15" i="74" s="1"/>
  <c r="H25" i="74"/>
  <c r="H31" i="74" s="1"/>
  <c r="G66" i="73"/>
  <c r="D53" i="73"/>
  <c r="E16" i="76" l="1"/>
  <c r="G16" i="76" s="1"/>
  <c r="I16" i="76" s="1"/>
  <c r="E16" i="77" s="1"/>
  <c r="G16" i="77" s="1"/>
  <c r="I16" i="77" s="1"/>
  <c r="G5" i="76"/>
  <c r="I5" i="76" s="1"/>
  <c r="E5" i="77" s="1"/>
  <c r="G5" i="77" s="1"/>
  <c r="I5" i="77" s="1"/>
  <c r="E5" i="78" s="1"/>
  <c r="D56" i="75"/>
  <c r="E56" i="75" s="1"/>
  <c r="G56" i="75" s="1"/>
  <c r="D55" i="74"/>
  <c r="E55" i="74" s="1"/>
  <c r="G55" i="74" s="1"/>
  <c r="E53" i="73"/>
  <c r="G53" i="73" s="1"/>
  <c r="D25" i="73"/>
  <c r="D31" i="73" s="1"/>
  <c r="G15" i="73"/>
  <c r="G21" i="73" s="1"/>
  <c r="E15" i="73"/>
  <c r="C21" i="73" s="1"/>
  <c r="F14" i="73"/>
  <c r="H14" i="73" s="1"/>
  <c r="F13" i="73"/>
  <c r="H13" i="73" s="1"/>
  <c r="F12" i="73"/>
  <c r="H12" i="73" s="1"/>
  <c r="F11" i="73"/>
  <c r="H11" i="73" s="1"/>
  <c r="F10" i="73"/>
  <c r="H10" i="73" s="1"/>
  <c r="F9" i="73"/>
  <c r="H9" i="73" s="1"/>
  <c r="F8" i="73"/>
  <c r="H8" i="73" s="1"/>
  <c r="F7" i="73"/>
  <c r="H7" i="73" s="1"/>
  <c r="F6" i="73"/>
  <c r="H6" i="73" s="1"/>
  <c r="F5" i="73"/>
  <c r="F15" i="73" s="1"/>
  <c r="E16" i="78" l="1"/>
  <c r="G16" i="78" s="1"/>
  <c r="I16" i="78" s="1"/>
  <c r="G5" i="78"/>
  <c r="I5" i="78" s="1"/>
  <c r="E5" i="79" s="1"/>
  <c r="D57" i="75"/>
  <c r="E57" i="75" s="1"/>
  <c r="G57" i="75" s="1"/>
  <c r="D56" i="74"/>
  <c r="E56" i="74"/>
  <c r="G56" i="74" s="1"/>
  <c r="D23" i="73"/>
  <c r="H23" i="73" s="1"/>
  <c r="D54" i="73"/>
  <c r="E54" i="73" s="1"/>
  <c r="G54" i="73" s="1"/>
  <c r="H5" i="73"/>
  <c r="H15" i="73" s="1"/>
  <c r="H25" i="73"/>
  <c r="H31" i="73" s="1"/>
  <c r="E15" i="72"/>
  <c r="G5" i="79" l="1"/>
  <c r="I5" i="79" s="1"/>
  <c r="E5" i="80" s="1"/>
  <c r="E16" i="79"/>
  <c r="G16" i="79" s="1"/>
  <c r="I16" i="79" s="1"/>
  <c r="D58" i="75"/>
  <c r="E58" i="75" s="1"/>
  <c r="G58" i="75" s="1"/>
  <c r="D57" i="74"/>
  <c r="E57" i="74" s="1"/>
  <c r="G57" i="74" s="1"/>
  <c r="D55" i="73"/>
  <c r="E55" i="73" s="1"/>
  <c r="G55" i="73" s="1"/>
  <c r="D25" i="72"/>
  <c r="D53" i="72"/>
  <c r="E53" i="72" s="1"/>
  <c r="G53" i="72" s="1"/>
  <c r="D31" i="72"/>
  <c r="G15" i="72"/>
  <c r="G21" i="72" s="1"/>
  <c r="C21" i="72"/>
  <c r="F14" i="72"/>
  <c r="H14" i="72" s="1"/>
  <c r="F13" i="72"/>
  <c r="H13" i="72" s="1"/>
  <c r="F12" i="72"/>
  <c r="H12" i="72" s="1"/>
  <c r="F11" i="72"/>
  <c r="H11" i="72" s="1"/>
  <c r="F10" i="72"/>
  <c r="H10" i="72" s="1"/>
  <c r="F9" i="72"/>
  <c r="H9" i="72" s="1"/>
  <c r="F8" i="72"/>
  <c r="H8" i="72" s="1"/>
  <c r="F7" i="72"/>
  <c r="H7" i="72" s="1"/>
  <c r="F6" i="72"/>
  <c r="H6" i="72" s="1"/>
  <c r="F5" i="72"/>
  <c r="F15" i="72" l="1"/>
  <c r="E16" i="80"/>
  <c r="G16" i="80" s="1"/>
  <c r="I16" i="80" s="1"/>
  <c r="G5" i="80"/>
  <c r="I5" i="80" s="1"/>
  <c r="E5" i="81" s="1"/>
  <c r="D59" i="75"/>
  <c r="E59" i="75" s="1"/>
  <c r="G59" i="75" s="1"/>
  <c r="D58" i="74"/>
  <c r="E58" i="74" s="1"/>
  <c r="G58" i="74" s="1"/>
  <c r="D56" i="73"/>
  <c r="E56" i="73" s="1"/>
  <c r="G56" i="73" s="1"/>
  <c r="D23" i="72"/>
  <c r="H23" i="72" s="1"/>
  <c r="D54" i="72"/>
  <c r="E54" i="72" s="1"/>
  <c r="G54" i="72" s="1"/>
  <c r="H5" i="72"/>
  <c r="H15" i="72" s="1"/>
  <c r="H25" i="72"/>
  <c r="H31" i="72" s="1"/>
  <c r="D53" i="71"/>
  <c r="E53" i="71" s="1"/>
  <c r="G53" i="71" s="1"/>
  <c r="D54" i="71" l="1"/>
  <c r="E54" i="71" s="1"/>
  <c r="G54" i="71" s="1"/>
  <c r="D55" i="71" s="1"/>
  <c r="E55" i="71" s="1"/>
  <c r="G55" i="71" s="1"/>
  <c r="G5" i="81"/>
  <c r="I5" i="81" s="1"/>
  <c r="E5" i="82" s="1"/>
  <c r="E16" i="81"/>
  <c r="G16" i="81" s="1"/>
  <c r="I16" i="81" s="1"/>
  <c r="D60" i="75"/>
  <c r="E60" i="75" s="1"/>
  <c r="G60" i="75" s="1"/>
  <c r="D59" i="74"/>
  <c r="E59" i="74" s="1"/>
  <c r="G59" i="74" s="1"/>
  <c r="D57" i="73"/>
  <c r="E57" i="73" s="1"/>
  <c r="G57" i="73" s="1"/>
  <c r="D55" i="72"/>
  <c r="E55" i="72" s="1"/>
  <c r="G55" i="72" s="1"/>
  <c r="D25" i="71"/>
  <c r="D31" i="71" s="1"/>
  <c r="G15" i="71"/>
  <c r="G21" i="71" s="1"/>
  <c r="E15" i="71"/>
  <c r="C21" i="71" s="1"/>
  <c r="F14" i="71"/>
  <c r="H14" i="71" s="1"/>
  <c r="F13" i="71"/>
  <c r="H13" i="71" s="1"/>
  <c r="F12" i="71"/>
  <c r="H12" i="71" s="1"/>
  <c r="F11" i="71"/>
  <c r="H11" i="71" s="1"/>
  <c r="F10" i="71"/>
  <c r="H10" i="71" s="1"/>
  <c r="F9" i="71"/>
  <c r="H9" i="71" s="1"/>
  <c r="F8" i="71"/>
  <c r="H8" i="71" s="1"/>
  <c r="F7" i="71"/>
  <c r="H7" i="71" s="1"/>
  <c r="F6" i="71"/>
  <c r="H6" i="71" s="1"/>
  <c r="F5" i="71"/>
  <c r="F15" i="71" l="1"/>
  <c r="G5" i="82"/>
  <c r="I5" i="82" s="1"/>
  <c r="E5" i="83" s="1"/>
  <c r="E16" i="82"/>
  <c r="G16" i="82" s="1"/>
  <c r="I16" i="82" s="1"/>
  <c r="D61" i="75"/>
  <c r="E61" i="75" s="1"/>
  <c r="G61" i="75" s="1"/>
  <c r="D60" i="74"/>
  <c r="E60" i="74" s="1"/>
  <c r="G60" i="74" s="1"/>
  <c r="D58" i="73"/>
  <c r="E58" i="73" s="1"/>
  <c r="G58" i="73" s="1"/>
  <c r="D56" i="72"/>
  <c r="E56" i="72" s="1"/>
  <c r="G56" i="72" s="1"/>
  <c r="D56" i="71"/>
  <c r="E56" i="71" s="1"/>
  <c r="G56" i="71" s="1"/>
  <c r="D23" i="71"/>
  <c r="H23" i="71" s="1"/>
  <c r="H5" i="71"/>
  <c r="H15" i="71" s="1"/>
  <c r="H25" i="71"/>
  <c r="H31" i="71" s="1"/>
  <c r="D25" i="70"/>
  <c r="D31" i="70" s="1"/>
  <c r="G15" i="70"/>
  <c r="G21" i="70" s="1"/>
  <c r="E15" i="70"/>
  <c r="C21" i="70" s="1"/>
  <c r="F14" i="70"/>
  <c r="H14" i="70" s="1"/>
  <c r="F13" i="70"/>
  <c r="H13" i="70" s="1"/>
  <c r="F12" i="70"/>
  <c r="H12" i="70" s="1"/>
  <c r="F11" i="70"/>
  <c r="H11" i="70" s="1"/>
  <c r="F10" i="70"/>
  <c r="H10" i="70" s="1"/>
  <c r="F9" i="70"/>
  <c r="H9" i="70" s="1"/>
  <c r="F8" i="70"/>
  <c r="H8" i="70" s="1"/>
  <c r="F7" i="70"/>
  <c r="H7" i="70" s="1"/>
  <c r="F6" i="70"/>
  <c r="H6" i="70" s="1"/>
  <c r="F5" i="70"/>
  <c r="F15" i="70" s="1"/>
  <c r="E16" i="83" l="1"/>
  <c r="G16" i="83" s="1"/>
  <c r="I16" i="83" s="1"/>
  <c r="G5" i="83"/>
  <c r="I5" i="83" s="1"/>
  <c r="E5" i="84" s="1"/>
  <c r="D62" i="75"/>
  <c r="E62" i="75" s="1"/>
  <c r="G62" i="75" s="1"/>
  <c r="D61" i="74"/>
  <c r="E61" i="74" s="1"/>
  <c r="G61" i="74" s="1"/>
  <c r="D59" i="73"/>
  <c r="E59" i="73" s="1"/>
  <c r="G59" i="73" s="1"/>
  <c r="D57" i="72"/>
  <c r="E57" i="72" s="1"/>
  <c r="G57" i="72" s="1"/>
  <c r="D57" i="71"/>
  <c r="E57" i="71" s="1"/>
  <c r="G57" i="71" s="1"/>
  <c r="D23" i="70"/>
  <c r="H23" i="70" s="1"/>
  <c r="H5" i="70"/>
  <c r="H15" i="70" s="1"/>
  <c r="H25" i="70"/>
  <c r="H31" i="70" s="1"/>
  <c r="H26" i="69"/>
  <c r="D60" i="73" l="1"/>
  <c r="E60" i="73" s="1"/>
  <c r="G60" i="73" s="1"/>
  <c r="G5" i="84"/>
  <c r="I5" i="84" s="1"/>
  <c r="E5" i="85" s="1"/>
  <c r="E16" i="84"/>
  <c r="G16" i="84" s="1"/>
  <c r="I16" i="84" s="1"/>
  <c r="D63" i="75"/>
  <c r="E63" i="75" s="1"/>
  <c r="G63" i="75" s="1"/>
  <c r="D62" i="74"/>
  <c r="E62" i="74" s="1"/>
  <c r="G62" i="74" s="1"/>
  <c r="D58" i="72"/>
  <c r="E58" i="72" s="1"/>
  <c r="G58" i="72" s="1"/>
  <c r="D58" i="71"/>
  <c r="E58" i="71" s="1"/>
  <c r="G58" i="71" s="1"/>
  <c r="D25" i="69"/>
  <c r="D31" i="69" s="1"/>
  <c r="G15" i="69"/>
  <c r="G21" i="69" s="1"/>
  <c r="E15" i="69"/>
  <c r="C21" i="69" s="1"/>
  <c r="F14" i="69"/>
  <c r="H14" i="69" s="1"/>
  <c r="F13" i="69"/>
  <c r="H13" i="69" s="1"/>
  <c r="F12" i="69"/>
  <c r="H12" i="69" s="1"/>
  <c r="F11" i="69"/>
  <c r="H11" i="69" s="1"/>
  <c r="F10" i="69"/>
  <c r="H10" i="69" s="1"/>
  <c r="F9" i="69"/>
  <c r="H9" i="69" s="1"/>
  <c r="F8" i="69"/>
  <c r="H8" i="69" s="1"/>
  <c r="F7" i="69"/>
  <c r="H7" i="69" s="1"/>
  <c r="F6" i="69"/>
  <c r="H6" i="69" s="1"/>
  <c r="F5" i="69"/>
  <c r="F15" i="69" s="1"/>
  <c r="G5" i="85" l="1"/>
  <c r="I5" i="85" s="1"/>
  <c r="E5" i="86" s="1"/>
  <c r="E16" i="85"/>
  <c r="G16" i="85" s="1"/>
  <c r="I16" i="85" s="1"/>
  <c r="D64" i="75"/>
  <c r="E64" i="75" s="1"/>
  <c r="G64" i="75" s="1"/>
  <c r="D63" i="74"/>
  <c r="E63" i="74" s="1"/>
  <c r="G63" i="74" s="1"/>
  <c r="D61" i="73"/>
  <c r="E61" i="73" s="1"/>
  <c r="G61" i="73" s="1"/>
  <c r="D59" i="72"/>
  <c r="E59" i="72" s="1"/>
  <c r="G59" i="72" s="1"/>
  <c r="D59" i="71"/>
  <c r="E59" i="71" s="1"/>
  <c r="G59" i="71" s="1"/>
  <c r="D23" i="69"/>
  <c r="H23" i="69" s="1"/>
  <c r="H5" i="69"/>
  <c r="H15" i="69" s="1"/>
  <c r="H25" i="69"/>
  <c r="H31" i="69" s="1"/>
  <c r="I26" i="66"/>
  <c r="E16" i="86" l="1"/>
  <c r="G16" i="86" s="1"/>
  <c r="I16" i="86" s="1"/>
  <c r="G5" i="86"/>
  <c r="I5" i="86" s="1"/>
  <c r="E5" i="87" s="1"/>
  <c r="D65" i="75"/>
  <c r="E65" i="75" s="1"/>
  <c r="G65" i="75" s="1"/>
  <c r="D64" i="74"/>
  <c r="E64" i="74"/>
  <c r="G64" i="74" s="1"/>
  <c r="D62" i="73"/>
  <c r="E62" i="73" s="1"/>
  <c r="G62" i="73" s="1"/>
  <c r="D60" i="72"/>
  <c r="E60" i="72" s="1"/>
  <c r="G60" i="72" s="1"/>
  <c r="D60" i="71"/>
  <c r="E60" i="71" s="1"/>
  <c r="G60" i="71" s="1"/>
  <c r="D61" i="71" s="1"/>
  <c r="E61" i="71" s="1"/>
  <c r="G61" i="71" s="1"/>
  <c r="D63" i="73" l="1"/>
  <c r="E63" i="73" s="1"/>
  <c r="G63" i="73" s="1"/>
  <c r="G5" i="87"/>
  <c r="I5" i="87" s="1"/>
  <c r="E5" i="88" s="1"/>
  <c r="E16" i="87"/>
  <c r="G16" i="87" s="1"/>
  <c r="I16" i="87" s="1"/>
  <c r="D65" i="74"/>
  <c r="E65" i="74" s="1"/>
  <c r="G65" i="74" s="1"/>
  <c r="D61" i="72"/>
  <c r="E61" i="72" s="1"/>
  <c r="G61" i="72" s="1"/>
  <c r="D62" i="71"/>
  <c r="E62" i="71" s="1"/>
  <c r="G62" i="71" s="1"/>
  <c r="D25" i="68"/>
  <c r="D31" i="68" s="1"/>
  <c r="C29" i="67"/>
  <c r="C28" i="66"/>
  <c r="C27" i="65"/>
  <c r="F6" i="68"/>
  <c r="H6" i="68" s="1"/>
  <c r="E6" i="67"/>
  <c r="G6" i="67" s="1"/>
  <c r="E6" i="66"/>
  <c r="G6" i="66" s="1"/>
  <c r="E6" i="65"/>
  <c r="G6" i="65" s="1"/>
  <c r="C27" i="64"/>
  <c r="D64" i="73" l="1"/>
  <c r="E64" i="73" s="1"/>
  <c r="G64" i="73" s="1"/>
  <c r="D65" i="73" s="1"/>
  <c r="E65" i="73" s="1"/>
  <c r="G65" i="73" s="1"/>
  <c r="E16" i="88"/>
  <c r="G16" i="88" s="1"/>
  <c r="I16" i="88" s="1"/>
  <c r="G5" i="88"/>
  <c r="I5" i="88" s="1"/>
  <c r="E5" i="89" s="1"/>
  <c r="D62" i="72"/>
  <c r="E62" i="72"/>
  <c r="G62" i="72" s="1"/>
  <c r="H25" i="68"/>
  <c r="H31" i="68" s="1"/>
  <c r="G29" i="67"/>
  <c r="G28" i="66"/>
  <c r="G27" i="65"/>
  <c r="F13" i="68"/>
  <c r="H13" i="68" s="1"/>
  <c r="F12" i="68"/>
  <c r="H12" i="68" s="1"/>
  <c r="E13" i="67"/>
  <c r="G13" i="67" s="1"/>
  <c r="E12" i="67"/>
  <c r="G12" i="67" s="1"/>
  <c r="E13" i="66"/>
  <c r="G13" i="66" s="1"/>
  <c r="E12" i="66"/>
  <c r="G12" i="66" s="1"/>
  <c r="G27" i="64"/>
  <c r="E17" i="89" l="1"/>
  <c r="G5" i="89"/>
  <c r="G15" i="68"/>
  <c r="G21" i="68" s="1"/>
  <c r="E15" i="68"/>
  <c r="C21" i="68" s="1"/>
  <c r="F14" i="68"/>
  <c r="H14" i="68" s="1"/>
  <c r="F11" i="68"/>
  <c r="H11" i="68" s="1"/>
  <c r="F10" i="68"/>
  <c r="H10" i="68" s="1"/>
  <c r="F9" i="68"/>
  <c r="H9" i="68" s="1"/>
  <c r="F8" i="68"/>
  <c r="H8" i="68" s="1"/>
  <c r="F7" i="68"/>
  <c r="H7" i="68" s="1"/>
  <c r="F5" i="68"/>
  <c r="F15" i="68" s="1"/>
  <c r="I5" i="89" l="1"/>
  <c r="E5" i="90" s="1"/>
  <c r="G17" i="89"/>
  <c r="I17" i="89" s="1"/>
  <c r="D23" i="68"/>
  <c r="H5" i="68"/>
  <c r="H15" i="68" s="1"/>
  <c r="E17" i="90" l="1"/>
  <c r="G5" i="90"/>
  <c r="H23" i="68"/>
  <c r="G17" i="90" l="1"/>
  <c r="I17" i="90" s="1"/>
  <c r="E17" i="91" s="1"/>
  <c r="I5" i="90"/>
  <c r="E5" i="91" s="1"/>
  <c r="G5" i="91" s="1"/>
  <c r="F15" i="67"/>
  <c r="F21" i="67" s="1"/>
  <c r="D15" i="67"/>
  <c r="B21" i="67" s="1"/>
  <c r="E14" i="67"/>
  <c r="G14" i="67" s="1"/>
  <c r="E11" i="67"/>
  <c r="G11" i="67" s="1"/>
  <c r="E10" i="67"/>
  <c r="G10" i="67" s="1"/>
  <c r="E9" i="67"/>
  <c r="G9" i="67" s="1"/>
  <c r="E8" i="67"/>
  <c r="G8" i="67" s="1"/>
  <c r="E7" i="67"/>
  <c r="G7" i="67" s="1"/>
  <c r="E5" i="67"/>
  <c r="G17" i="91" l="1"/>
  <c r="I17" i="91" s="1"/>
  <c r="I5" i="91"/>
  <c r="E5" i="92" s="1"/>
  <c r="E15" i="67"/>
  <c r="C23" i="67"/>
  <c r="C31" i="67" s="1"/>
  <c r="G5" i="67"/>
  <c r="G15" i="67" s="1"/>
  <c r="G31" i="66"/>
  <c r="C31" i="66"/>
  <c r="F15" i="66"/>
  <c r="G19" i="66" s="1"/>
  <c r="D15" i="66"/>
  <c r="C19" i="66" s="1"/>
  <c r="E14" i="66"/>
  <c r="G14" i="66" s="1"/>
  <c r="E11" i="66"/>
  <c r="G11" i="66" s="1"/>
  <c r="E10" i="66"/>
  <c r="G10" i="66" s="1"/>
  <c r="E9" i="66"/>
  <c r="G9" i="66" s="1"/>
  <c r="E8" i="66"/>
  <c r="G8" i="66" s="1"/>
  <c r="E7" i="66"/>
  <c r="G7" i="66" s="1"/>
  <c r="E5" i="66"/>
  <c r="E15" i="66" s="1"/>
  <c r="E17" i="92" l="1"/>
  <c r="G5" i="92"/>
  <c r="G23" i="67"/>
  <c r="D22" i="66"/>
  <c r="G22" i="66" s="1"/>
  <c r="G5" i="66"/>
  <c r="G15" i="66" s="1"/>
  <c r="C30" i="65"/>
  <c r="G30" i="65"/>
  <c r="G30" i="64"/>
  <c r="C30" i="64"/>
  <c r="G30" i="63"/>
  <c r="C30" i="63"/>
  <c r="F15" i="63"/>
  <c r="D15" i="63"/>
  <c r="F15" i="62"/>
  <c r="G19" i="62" s="1"/>
  <c r="D15" i="62"/>
  <c r="G30" i="62"/>
  <c r="C30" i="62"/>
  <c r="G29" i="61"/>
  <c r="C30" i="61"/>
  <c r="F15" i="61"/>
  <c r="D15" i="61"/>
  <c r="G17" i="92" l="1"/>
  <c r="I17" i="92" s="1"/>
  <c r="I5" i="92"/>
  <c r="G31" i="67"/>
  <c r="F15" i="65"/>
  <c r="G19" i="65" s="1"/>
  <c r="D15" i="65"/>
  <c r="C19" i="65" s="1"/>
  <c r="D22" i="65" s="1"/>
  <c r="E14" i="65"/>
  <c r="G14" i="65" s="1"/>
  <c r="E13" i="65"/>
  <c r="G13" i="65" s="1"/>
  <c r="E12" i="65"/>
  <c r="G12" i="65" s="1"/>
  <c r="E11" i="65"/>
  <c r="G11" i="65" s="1"/>
  <c r="E10" i="65"/>
  <c r="G10" i="65" s="1"/>
  <c r="E9" i="65"/>
  <c r="G9" i="65" s="1"/>
  <c r="E8" i="65"/>
  <c r="G8" i="65" s="1"/>
  <c r="E7" i="65"/>
  <c r="G7" i="65" s="1"/>
  <c r="E5" i="65"/>
  <c r="E15" i="65" l="1"/>
  <c r="E5" i="94"/>
  <c r="E5" i="93"/>
  <c r="G22" i="65"/>
  <c r="G5" i="65"/>
  <c r="G15" i="65" s="1"/>
  <c r="E17" i="94" l="1"/>
  <c r="G5" i="94"/>
  <c r="E17" i="93"/>
  <c r="G5" i="93"/>
  <c r="F15" i="64"/>
  <c r="G17" i="93" l="1"/>
  <c r="I17" i="93" s="1"/>
  <c r="I5" i="93"/>
  <c r="G17" i="94"/>
  <c r="I17" i="94" s="1"/>
  <c r="I5" i="94"/>
  <c r="E5" i="95" s="1"/>
  <c r="G19" i="64"/>
  <c r="D15" i="64"/>
  <c r="C19" i="64" s="1"/>
  <c r="E14" i="64"/>
  <c r="G14" i="64" s="1"/>
  <c r="E13" i="64"/>
  <c r="G13" i="64" s="1"/>
  <c r="E12" i="64"/>
  <c r="G12" i="64" s="1"/>
  <c r="E11" i="64"/>
  <c r="G11" i="64" s="1"/>
  <c r="E10" i="64"/>
  <c r="G10" i="64" s="1"/>
  <c r="E9" i="64"/>
  <c r="G9" i="64" s="1"/>
  <c r="E8" i="64"/>
  <c r="G8" i="64" s="1"/>
  <c r="E7" i="64"/>
  <c r="G7" i="64" s="1"/>
  <c r="E6" i="64"/>
  <c r="G6" i="64" s="1"/>
  <c r="E5" i="64"/>
  <c r="E15" i="64" l="1"/>
  <c r="E17" i="95"/>
  <c r="G5" i="95"/>
  <c r="D22" i="64"/>
  <c r="G22" i="64" s="1"/>
  <c r="G5" i="64"/>
  <c r="G15" i="64" s="1"/>
  <c r="E11" i="62"/>
  <c r="G17" i="95" l="1"/>
  <c r="I17" i="95" s="1"/>
  <c r="I5" i="95"/>
  <c r="E7" i="96" s="1"/>
  <c r="G7" i="96" s="1"/>
  <c r="D24" i="54"/>
  <c r="I7" i="96" l="1"/>
  <c r="E7" i="97" s="1"/>
  <c r="E19" i="96"/>
  <c r="E17" i="96"/>
  <c r="G17" i="96" s="1"/>
  <c r="I17" i="96" s="1"/>
  <c r="E17" i="97" s="1"/>
  <c r="G17" i="97" s="1"/>
  <c r="I17" i="97" s="1"/>
  <c r="E17" i="98" s="1"/>
  <c r="G17" i="98" s="1"/>
  <c r="I17" i="98" s="1"/>
  <c r="E17" i="99" s="1"/>
  <c r="G17" i="99" s="1"/>
  <c r="I17" i="99" s="1"/>
  <c r="E17" i="100" s="1"/>
  <c r="G17" i="100" s="1"/>
  <c r="I17" i="100" s="1"/>
  <c r="E17" i="101" s="1"/>
  <c r="G17" i="101" s="1"/>
  <c r="I17" i="101" s="1"/>
  <c r="E17" i="102" s="1"/>
  <c r="G17" i="102" s="1"/>
  <c r="I17" i="102" s="1"/>
  <c r="E17" i="103" s="1"/>
  <c r="G17" i="103" s="1"/>
  <c r="I17" i="103" s="1"/>
  <c r="E17" i="104" s="1"/>
  <c r="G17" i="104" s="1"/>
  <c r="I17" i="104" s="1"/>
  <c r="G19" i="63"/>
  <c r="C19" i="63"/>
  <c r="E14" i="63"/>
  <c r="G14" i="63" s="1"/>
  <c r="E13" i="63"/>
  <c r="G13" i="63" s="1"/>
  <c r="E12" i="63"/>
  <c r="G12" i="63" s="1"/>
  <c r="E11" i="63"/>
  <c r="G11" i="63" s="1"/>
  <c r="E10" i="63"/>
  <c r="G10" i="63" s="1"/>
  <c r="E9" i="63"/>
  <c r="G9" i="63" s="1"/>
  <c r="E8" i="63"/>
  <c r="G8" i="63" s="1"/>
  <c r="E7" i="63"/>
  <c r="G7" i="63" s="1"/>
  <c r="E6" i="63"/>
  <c r="G6" i="63" s="1"/>
  <c r="E5" i="63"/>
  <c r="G19" i="96" l="1"/>
  <c r="I19" i="96" s="1"/>
  <c r="E19" i="97"/>
  <c r="G7" i="97"/>
  <c r="E15" i="63"/>
  <c r="D22" i="63"/>
  <c r="G22" i="63" s="1"/>
  <c r="G5" i="63"/>
  <c r="G15" i="63" s="1"/>
  <c r="G19" i="97" l="1"/>
  <c r="I7" i="97"/>
  <c r="C19" i="62"/>
  <c r="E14" i="62"/>
  <c r="G14" i="62" s="1"/>
  <c r="E13" i="62"/>
  <c r="G13" i="62" s="1"/>
  <c r="E12" i="62"/>
  <c r="G12" i="62" s="1"/>
  <c r="G11" i="62"/>
  <c r="E10" i="62"/>
  <c r="G10" i="62" s="1"/>
  <c r="E9" i="62"/>
  <c r="G9" i="62" s="1"/>
  <c r="E8" i="62"/>
  <c r="G8" i="62" s="1"/>
  <c r="E7" i="62"/>
  <c r="G7" i="62" s="1"/>
  <c r="E6" i="62"/>
  <c r="G6" i="62" s="1"/>
  <c r="E5" i="62"/>
  <c r="I19" i="97" l="1"/>
  <c r="E7" i="98"/>
  <c r="E15" i="62"/>
  <c r="D22" i="62"/>
  <c r="G22" i="62" s="1"/>
  <c r="G5" i="62"/>
  <c r="G15" i="62" s="1"/>
  <c r="E19" i="98" l="1"/>
  <c r="G7" i="98"/>
  <c r="E6" i="61"/>
  <c r="E7" i="61"/>
  <c r="G7" i="61" s="1"/>
  <c r="E8" i="61"/>
  <c r="E9" i="61"/>
  <c r="E10" i="61"/>
  <c r="G10" i="61" s="1"/>
  <c r="E11" i="61"/>
  <c r="E12" i="61"/>
  <c r="G12" i="61" s="1"/>
  <c r="E13" i="61"/>
  <c r="G13" i="61" s="1"/>
  <c r="E14" i="61"/>
  <c r="E5" i="61"/>
  <c r="G6" i="61"/>
  <c r="G8" i="61"/>
  <c r="G9" i="61"/>
  <c r="G11" i="61"/>
  <c r="G14" i="61"/>
  <c r="G5" i="61"/>
  <c r="G19" i="98" l="1"/>
  <c r="I19" i="98" s="1"/>
  <c r="I7" i="98"/>
  <c r="E7" i="99" s="1"/>
  <c r="G15" i="61"/>
  <c r="G19" i="61"/>
  <c r="C19" i="61"/>
  <c r="E15" i="61"/>
  <c r="E19" i="99" l="1"/>
  <c r="G7" i="99"/>
  <c r="D22" i="61"/>
  <c r="G22" i="61" s="1"/>
  <c r="C27" i="60"/>
  <c r="G19" i="99" l="1"/>
  <c r="I19" i="99" s="1"/>
  <c r="I7" i="99"/>
  <c r="E7" i="100" s="1"/>
  <c r="G26" i="60"/>
  <c r="E19" i="100" l="1"/>
  <c r="G7" i="100"/>
  <c r="F14" i="60"/>
  <c r="G16" i="60" s="1"/>
  <c r="D14" i="60"/>
  <c r="E13" i="60"/>
  <c r="E12" i="60"/>
  <c r="E11" i="60"/>
  <c r="E10" i="60"/>
  <c r="E9" i="60"/>
  <c r="E8" i="60"/>
  <c r="E6" i="60"/>
  <c r="E5" i="60"/>
  <c r="E4" i="60"/>
  <c r="G19" i="100" l="1"/>
  <c r="I19" i="100" s="1"/>
  <c r="I7" i="100"/>
  <c r="E7" i="101" s="1"/>
  <c r="D16" i="60"/>
  <c r="D19" i="60" s="1"/>
  <c r="G19" i="60" s="1"/>
  <c r="C16" i="60"/>
  <c r="E14" i="60"/>
  <c r="E19" i="101" l="1"/>
  <c r="G7" i="101"/>
  <c r="F5" i="59"/>
  <c r="F6" i="59"/>
  <c r="F7" i="59"/>
  <c r="F8" i="59"/>
  <c r="F9" i="59"/>
  <c r="F10" i="59"/>
  <c r="F11" i="59"/>
  <c r="F12" i="59"/>
  <c r="F13" i="59"/>
  <c r="F4" i="59"/>
  <c r="F14" i="59" s="1"/>
  <c r="G19" i="101" l="1"/>
  <c r="I19" i="101" s="1"/>
  <c r="I7" i="101"/>
  <c r="E7" i="102" s="1"/>
  <c r="G7" i="102" s="1"/>
  <c r="G14" i="59"/>
  <c r="I17" i="59" s="1"/>
  <c r="E14" i="59"/>
  <c r="E17" i="59" s="1"/>
  <c r="E19" i="102" l="1"/>
  <c r="E19" i="103"/>
  <c r="G19" i="102"/>
  <c r="I19" i="102" s="1"/>
  <c r="I7" i="102"/>
  <c r="E7" i="103" s="1"/>
  <c r="G7" i="103" s="1"/>
  <c r="E20" i="59"/>
  <c r="I20" i="59" s="1"/>
  <c r="I14" i="58"/>
  <c r="I16" i="58" s="1"/>
  <c r="I19" i="58" s="1"/>
  <c r="G14" i="58"/>
  <c r="E16" i="58" s="1"/>
  <c r="E19" i="58" s="1"/>
  <c r="H8" i="58"/>
  <c r="H4" i="58"/>
  <c r="I7" i="103" l="1"/>
  <c r="E7" i="104" s="1"/>
  <c r="G19" i="103"/>
  <c r="I19" i="103" s="1"/>
  <c r="H14" i="58"/>
  <c r="I18" i="58"/>
  <c r="G7" i="104" l="1"/>
  <c r="G19" i="104" s="1"/>
  <c r="I19" i="104" s="1"/>
  <c r="E19" i="104"/>
  <c r="I7" i="104"/>
  <c r="I20" i="58"/>
  <c r="I27" i="58" s="1"/>
  <c r="I7" i="56"/>
  <c r="I8" i="56"/>
  <c r="I10" i="56"/>
  <c r="I4" i="56"/>
  <c r="J25" i="56"/>
  <c r="I18" i="59" l="1"/>
  <c r="J14" i="57"/>
  <c r="J16" i="57" s="1"/>
  <c r="H14" i="57"/>
  <c r="E16" i="57" s="1"/>
  <c r="E19" i="57" s="1"/>
  <c r="I8" i="57"/>
  <c r="I4" i="57"/>
  <c r="I19" i="59" l="1"/>
  <c r="I21" i="59" s="1"/>
  <c r="I28" i="59" s="1"/>
  <c r="G17" i="60" s="1"/>
  <c r="G18" i="60" s="1"/>
  <c r="G20" i="60" s="1"/>
  <c r="G27" i="60" s="1"/>
  <c r="G20" i="61" s="1"/>
  <c r="G21" i="61" s="1"/>
  <c r="G23" i="61" s="1"/>
  <c r="G30" i="61" s="1"/>
  <c r="I14" i="57"/>
  <c r="J19" i="57"/>
  <c r="J14" i="56"/>
  <c r="H14" i="56"/>
  <c r="J16" i="56" s="1"/>
  <c r="I14" i="56"/>
  <c r="G20" i="62" l="1"/>
  <c r="G21" i="62" s="1"/>
  <c r="E16" i="56"/>
  <c r="E19" i="56" s="1"/>
  <c r="J19" i="56"/>
  <c r="J18" i="56"/>
  <c r="G23" i="62" l="1"/>
  <c r="G31" i="62" s="1"/>
  <c r="G20" i="63" s="1"/>
  <c r="G21" i="63" s="1"/>
  <c r="J20" i="56"/>
  <c r="J27" i="56" s="1"/>
  <c r="H14" i="55"/>
  <c r="J14" i="55"/>
  <c r="J16" i="55" s="1"/>
  <c r="J19" i="55" s="1"/>
  <c r="E16" i="55"/>
  <c r="K13" i="55"/>
  <c r="K12" i="55"/>
  <c r="K11" i="55"/>
  <c r="K10" i="55"/>
  <c r="K9" i="55"/>
  <c r="I8" i="55"/>
  <c r="K8" i="55" s="1"/>
  <c r="K7" i="55"/>
  <c r="K6" i="55"/>
  <c r="K5" i="55"/>
  <c r="I4" i="55"/>
  <c r="J17" i="57" l="1"/>
  <c r="E17" i="57"/>
  <c r="J18" i="57"/>
  <c r="J20" i="57" s="1"/>
  <c r="J27" i="57" s="1"/>
  <c r="G23" i="63"/>
  <c r="G31" i="63" s="1"/>
  <c r="G20" i="64" s="1"/>
  <c r="G21" i="64" s="1"/>
  <c r="I14" i="55"/>
  <c r="J18" i="55"/>
  <c r="J20" i="55" s="1"/>
  <c r="J27" i="55" s="1"/>
  <c r="E19" i="55"/>
  <c r="K4" i="55"/>
  <c r="J24" i="54"/>
  <c r="I5" i="54"/>
  <c r="I6" i="54"/>
  <c r="I7" i="54"/>
  <c r="K7" i="54" s="1"/>
  <c r="I8" i="54"/>
  <c r="K8" i="54" s="1"/>
  <c r="I9" i="54"/>
  <c r="I10" i="54"/>
  <c r="K10" i="54" s="1"/>
  <c r="I11" i="54"/>
  <c r="K11" i="54" s="1"/>
  <c r="I12" i="54"/>
  <c r="K12" i="54" s="1"/>
  <c r="I13" i="54"/>
  <c r="K13" i="54" s="1"/>
  <c r="I4" i="54"/>
  <c r="K4" i="54" s="1"/>
  <c r="K5" i="54"/>
  <c r="K6" i="54"/>
  <c r="K9" i="54"/>
  <c r="G23" i="64" l="1"/>
  <c r="G31" i="64" s="1"/>
  <c r="G20" i="65" s="1"/>
  <c r="G21" i="65" s="1"/>
  <c r="G23" i="65" s="1"/>
  <c r="G31" i="65" s="1"/>
  <c r="G20" i="66" s="1"/>
  <c r="G21" i="66" s="1"/>
  <c r="G23" i="66" s="1"/>
  <c r="G32" i="66" s="1"/>
  <c r="F22" i="67" s="1"/>
  <c r="F31" i="67" s="1"/>
  <c r="H31" i="67" s="1"/>
  <c r="G22" i="68" s="1"/>
  <c r="J14" i="54"/>
  <c r="J16" i="54" s="1"/>
  <c r="H14" i="54"/>
  <c r="E16" i="54" s="1"/>
  <c r="G31" i="68" l="1"/>
  <c r="I31" i="68" s="1"/>
  <c r="G22" i="69" s="1"/>
  <c r="G31" i="69" s="1"/>
  <c r="I31" i="69" s="1"/>
  <c r="E19" i="54"/>
  <c r="J19" i="54"/>
  <c r="I14" i="54"/>
  <c r="J14" i="53"/>
  <c r="J16" i="53" s="1"/>
  <c r="J19" i="53" s="1"/>
  <c r="H14" i="53"/>
  <c r="E16" i="53" s="1"/>
  <c r="I7" i="53"/>
  <c r="I6" i="53"/>
  <c r="I5" i="53"/>
  <c r="I14" i="53" s="1"/>
  <c r="G22" i="72" l="1"/>
  <c r="G31" i="72" s="1"/>
  <c r="I31" i="72" s="1"/>
  <c r="G22" i="71"/>
  <c r="G31" i="71" s="1"/>
  <c r="I31" i="71" s="1"/>
  <c r="G22" i="70"/>
  <c r="G31" i="70" s="1"/>
  <c r="I31" i="70" s="1"/>
  <c r="E19" i="53"/>
  <c r="E18" i="53"/>
  <c r="E27" i="53" s="1"/>
  <c r="E17" i="54" s="1"/>
  <c r="E18" i="54" s="1"/>
  <c r="E20" i="54" s="1"/>
  <c r="E27" i="54" s="1"/>
  <c r="E28" i="52"/>
  <c r="G22" i="74" l="1"/>
  <c r="G31" i="74" s="1"/>
  <c r="I31" i="74" s="1"/>
  <c r="G22" i="75" s="1"/>
  <c r="G31" i="75" s="1"/>
  <c r="I31" i="75" s="1"/>
  <c r="G23" i="76" s="1"/>
  <c r="G34" i="76" s="1"/>
  <c r="I34" i="76" s="1"/>
  <c r="G23" i="77" s="1"/>
  <c r="G33" i="77" s="1"/>
  <c r="I33" i="77" s="1"/>
  <c r="G23" i="78" s="1"/>
  <c r="G33" i="78" s="1"/>
  <c r="I33" i="78" s="1"/>
  <c r="G23" i="79" s="1"/>
  <c r="G33" i="79" s="1"/>
  <c r="I33" i="79" s="1"/>
  <c r="G23" i="80" s="1"/>
  <c r="G33" i="80" s="1"/>
  <c r="I33" i="80" s="1"/>
  <c r="G23" i="81" s="1"/>
  <c r="G33" i="81" s="1"/>
  <c r="I33" i="81" s="1"/>
  <c r="G23" i="82" s="1"/>
  <c r="G33" i="82" s="1"/>
  <c r="I33" i="82" s="1"/>
  <c r="G22" i="73"/>
  <c r="G31" i="73" s="1"/>
  <c r="I31" i="73" s="1"/>
  <c r="E17" i="55"/>
  <c r="E18" i="55" s="1"/>
  <c r="E20" i="55" s="1"/>
  <c r="E27" i="55" s="1"/>
  <c r="E17" i="56" s="1"/>
  <c r="E18" i="56" s="1"/>
  <c r="E20" i="56" s="1"/>
  <c r="J28" i="52"/>
  <c r="J16" i="52"/>
  <c r="J18" i="52" s="1"/>
  <c r="J21" i="52" s="1"/>
  <c r="H16" i="52"/>
  <c r="E18" i="52" s="1"/>
  <c r="E21" i="52" s="1"/>
  <c r="K15" i="52"/>
  <c r="K14" i="52"/>
  <c r="K13" i="52"/>
  <c r="K12" i="52"/>
  <c r="K11" i="52"/>
  <c r="K10" i="52"/>
  <c r="I9" i="52"/>
  <c r="K9" i="52" s="1"/>
  <c r="I8" i="52"/>
  <c r="K8" i="52" s="1"/>
  <c r="I7" i="52"/>
  <c r="K6" i="52"/>
  <c r="G23" i="83" l="1"/>
  <c r="G33" i="83" s="1"/>
  <c r="I33" i="83" s="1"/>
  <c r="G23" i="84" s="1"/>
  <c r="G33" i="84" s="1"/>
  <c r="I33" i="84" s="1"/>
  <c r="G23" i="85" s="1"/>
  <c r="G33" i="85" s="1"/>
  <c r="I33" i="85" s="1"/>
  <c r="G23" i="86" s="1"/>
  <c r="G33" i="86" s="1"/>
  <c r="I33" i="86" s="1"/>
  <c r="G23" i="87" s="1"/>
  <c r="G33" i="87" s="1"/>
  <c r="I33" i="87" s="1"/>
  <c r="G23" i="88" s="1"/>
  <c r="G33" i="88" s="1"/>
  <c r="I33" i="88" s="1"/>
  <c r="G24" i="89" s="1"/>
  <c r="G34" i="89" s="1"/>
  <c r="I34" i="89" s="1"/>
  <c r="G24" i="90" s="1"/>
  <c r="G34" i="90" s="1"/>
  <c r="I34" i="90" s="1"/>
  <c r="G24" i="91" s="1"/>
  <c r="G34" i="91" s="1"/>
  <c r="I34" i="91" s="1"/>
  <c r="G24" i="92" s="1"/>
  <c r="G34" i="92" s="1"/>
  <c r="I34" i="92" s="1"/>
  <c r="G24" i="93" s="1"/>
  <c r="G34" i="93" s="1"/>
  <c r="I34" i="93" s="1"/>
  <c r="G24" i="94" s="1"/>
  <c r="G34" i="94" s="1"/>
  <c r="I34" i="94" s="1"/>
  <c r="G24" i="95" s="1"/>
  <c r="G34" i="95" s="1"/>
  <c r="I34" i="95" s="1"/>
  <c r="G26" i="96" s="1"/>
  <c r="G36" i="96" s="1"/>
  <c r="I36" i="96" s="1"/>
  <c r="G26" i="97" s="1"/>
  <c r="G36" i="97" s="1"/>
  <c r="I36" i="97" s="1"/>
  <c r="G26" i="98" s="1"/>
  <c r="G36" i="98" s="1"/>
  <c r="I36" i="98" s="1"/>
  <c r="G26" i="99" s="1"/>
  <c r="G36" i="99" s="1"/>
  <c r="I36" i="99" s="1"/>
  <c r="G26" i="100" s="1"/>
  <c r="G36" i="100" s="1"/>
  <c r="I36" i="100" s="1"/>
  <c r="E27" i="56"/>
  <c r="E18" i="57" s="1"/>
  <c r="E20" i="57" s="1"/>
  <c r="I16" i="52"/>
  <c r="K16" i="52" s="1"/>
  <c r="K7" i="52"/>
  <c r="E20" i="52"/>
  <c r="E29" i="52" s="1"/>
  <c r="E26" i="51"/>
  <c r="G26" i="101" l="1"/>
  <c r="G36" i="101" s="1"/>
  <c r="I36" i="101" s="1"/>
  <c r="G26" i="102" s="1"/>
  <c r="G36" i="102" s="1"/>
  <c r="I36" i="102" s="1"/>
  <c r="G26" i="103" s="1"/>
  <c r="G36" i="103" s="1"/>
  <c r="I36" i="103" s="1"/>
  <c r="G26" i="104" s="1"/>
  <c r="G36" i="104" s="1"/>
  <c r="I36" i="104" s="1"/>
  <c r="E27" i="57"/>
  <c r="E17" i="58" s="1"/>
  <c r="E18" i="58" s="1"/>
  <c r="E20" i="58" s="1"/>
  <c r="E27" i="58" s="1"/>
  <c r="E18" i="59" s="1"/>
  <c r="E19" i="59" s="1"/>
  <c r="E21" i="59" s="1"/>
  <c r="E28" i="59" s="1"/>
  <c r="J26" i="51"/>
  <c r="J14" i="51"/>
  <c r="J16" i="51" s="1"/>
  <c r="H14" i="51"/>
  <c r="E16" i="51" s="1"/>
  <c r="E19" i="51" s="1"/>
  <c r="K13" i="51"/>
  <c r="K12" i="51"/>
  <c r="K11" i="51"/>
  <c r="K10" i="51"/>
  <c r="K9" i="51"/>
  <c r="K8" i="51"/>
  <c r="I7" i="51"/>
  <c r="K7" i="51" s="1"/>
  <c r="I6" i="51"/>
  <c r="K6" i="51" s="1"/>
  <c r="I5" i="51"/>
  <c r="K4" i="51"/>
  <c r="D17" i="60" l="1"/>
  <c r="D18" i="60" s="1"/>
  <c r="C20" i="60" s="1"/>
  <c r="D27" i="60" s="1"/>
  <c r="C20" i="61" s="1"/>
  <c r="C21" i="61" s="1"/>
  <c r="C23" i="61" s="1"/>
  <c r="D30" i="61" s="1"/>
  <c r="C17" i="60"/>
  <c r="C18" i="60" s="1"/>
  <c r="J18" i="51"/>
  <c r="J27" i="51" s="1"/>
  <c r="J19" i="52" s="1"/>
  <c r="J20" i="52" s="1"/>
  <c r="J19" i="51"/>
  <c r="I14" i="51"/>
  <c r="K14" i="51" s="1"/>
  <c r="E18" i="51"/>
  <c r="E27" i="51" s="1"/>
  <c r="K5" i="51"/>
  <c r="E27" i="50"/>
  <c r="G27" i="50"/>
  <c r="J14" i="50"/>
  <c r="H14" i="50"/>
  <c r="E15" i="50" s="1"/>
  <c r="E19" i="50" s="1"/>
  <c r="K13" i="50"/>
  <c r="K12" i="50"/>
  <c r="K11" i="50"/>
  <c r="K10" i="50"/>
  <c r="K9" i="50"/>
  <c r="K8" i="50"/>
  <c r="I7" i="50"/>
  <c r="K7" i="50" s="1"/>
  <c r="I6" i="50"/>
  <c r="K6" i="50" s="1"/>
  <c r="I5" i="50"/>
  <c r="K4" i="50"/>
  <c r="C20" i="62" l="1"/>
  <c r="C21" i="62" s="1"/>
  <c r="E28" i="50"/>
  <c r="J29" i="52"/>
  <c r="J17" i="53" s="1"/>
  <c r="J18" i="53" s="1"/>
  <c r="J20" i="53" s="1"/>
  <c r="J27" i="53" s="1"/>
  <c r="I14" i="50"/>
  <c r="K14" i="50" s="1"/>
  <c r="E20" i="50"/>
  <c r="K5" i="50"/>
  <c r="C23" i="62" l="1"/>
  <c r="C31" i="62" s="1"/>
  <c r="C20" i="63" s="1"/>
  <c r="C21" i="63" s="1"/>
  <c r="J17" i="54"/>
  <c r="J18" i="54" s="1"/>
  <c r="J20" i="54" s="1"/>
  <c r="J27" i="54" s="1"/>
  <c r="J13" i="49"/>
  <c r="H13" i="49"/>
  <c r="E14" i="49" s="1"/>
  <c r="E18" i="49" s="1"/>
  <c r="K12" i="49"/>
  <c r="I11" i="49"/>
  <c r="K11" i="49" s="1"/>
  <c r="K9" i="49"/>
  <c r="I7" i="49"/>
  <c r="K7" i="49" s="1"/>
  <c r="I6" i="49"/>
  <c r="I5" i="49"/>
  <c r="K5" i="49" s="1"/>
  <c r="K4" i="49"/>
  <c r="C23" i="63" l="1"/>
  <c r="C31" i="63" s="1"/>
  <c r="C20" i="64" s="1"/>
  <c r="C21" i="64" s="1"/>
  <c r="E20" i="49"/>
  <c r="I13" i="49"/>
  <c r="K13" i="49" s="1"/>
  <c r="C23" i="64" l="1"/>
  <c r="C31" i="64" s="1"/>
  <c r="C20" i="65" s="1"/>
  <c r="C21" i="65" s="1"/>
  <c r="C23" i="65" s="1"/>
  <c r="C31" i="65" s="1"/>
  <c r="C20" i="66" s="1"/>
  <c r="C21" i="66" s="1"/>
  <c r="C23" i="66" s="1"/>
  <c r="C32" i="66" s="1"/>
  <c r="B22" i="67" s="1"/>
  <c r="B31" i="67" s="1"/>
  <c r="D31" i="67" s="1"/>
  <c r="C22" i="68" s="1"/>
  <c r="E25" i="49"/>
  <c r="E26" i="49" s="1"/>
  <c r="J14" i="48"/>
  <c r="H14" i="48"/>
  <c r="E15" i="48" s="1"/>
  <c r="K13" i="48"/>
  <c r="I12" i="48"/>
  <c r="K12" i="48" s="1"/>
  <c r="K10" i="48"/>
  <c r="I8" i="48"/>
  <c r="K8" i="48" s="1"/>
  <c r="I7" i="48"/>
  <c r="I6" i="48"/>
  <c r="K5" i="48"/>
  <c r="H14" i="47"/>
  <c r="C31" i="68" l="1"/>
  <c r="E31" i="68" s="1"/>
  <c r="C22" i="69" s="1"/>
  <c r="C31" i="69" s="1"/>
  <c r="E31" i="69" s="1"/>
  <c r="I14" i="48"/>
  <c r="K14" i="48" s="1"/>
  <c r="E19" i="48"/>
  <c r="E21" i="48" s="1"/>
  <c r="E24" i="48" s="1"/>
  <c r="E27" i="48" s="1"/>
  <c r="K6" i="48"/>
  <c r="E24" i="46"/>
  <c r="E15" i="47"/>
  <c r="C22" i="72" l="1"/>
  <c r="C31" i="72" s="1"/>
  <c r="E31" i="72" s="1"/>
  <c r="C22" i="73" s="1"/>
  <c r="C31" i="73" s="1"/>
  <c r="E31" i="73" s="1"/>
  <c r="C22" i="74" s="1"/>
  <c r="C31" i="74" s="1"/>
  <c r="E31" i="74" s="1"/>
  <c r="C22" i="75" s="1"/>
  <c r="C31" i="75" s="1"/>
  <c r="E31" i="75" s="1"/>
  <c r="C23" i="76" s="1"/>
  <c r="C34" i="76" s="1"/>
  <c r="E34" i="76" s="1"/>
  <c r="C23" i="77" s="1"/>
  <c r="C22" i="71"/>
  <c r="C31" i="71" s="1"/>
  <c r="E31" i="71" s="1"/>
  <c r="C22" i="70"/>
  <c r="C31" i="70" s="1"/>
  <c r="E31" i="70" s="1"/>
  <c r="E19" i="47"/>
  <c r="E21" i="47" s="1"/>
  <c r="E24" i="47" s="1"/>
  <c r="I7" i="47"/>
  <c r="I8" i="47"/>
  <c r="K8" i="47" s="1"/>
  <c r="K10" i="47"/>
  <c r="I12" i="47"/>
  <c r="K12" i="47" s="1"/>
  <c r="K13" i="47"/>
  <c r="J14" i="47"/>
  <c r="I6" i="47"/>
  <c r="K6" i="47" s="1"/>
  <c r="K5" i="47"/>
  <c r="C33" i="77" l="1"/>
  <c r="E33" i="77" s="1"/>
  <c r="C23" i="78" s="1"/>
  <c r="C33" i="78" s="1"/>
  <c r="E33" i="78" s="1"/>
  <c r="C23" i="79" s="1"/>
  <c r="C33" i="79" s="1"/>
  <c r="E33" i="79" s="1"/>
  <c r="C23" i="80" s="1"/>
  <c r="I14" i="47"/>
  <c r="K14" i="47" s="1"/>
  <c r="J14" i="46"/>
  <c r="H14" i="46"/>
  <c r="E15" i="46" s="1"/>
  <c r="K13" i="46"/>
  <c r="I12" i="46"/>
  <c r="K12" i="46" s="1"/>
  <c r="K10" i="46"/>
  <c r="I8" i="46"/>
  <c r="K8" i="46" s="1"/>
  <c r="I7" i="46"/>
  <c r="I6" i="46"/>
  <c r="K5" i="46"/>
  <c r="C33" i="80" l="1"/>
  <c r="E33" i="80" s="1"/>
  <c r="C23" i="81" s="1"/>
  <c r="C33" i="81" s="1"/>
  <c r="I14" i="46"/>
  <c r="K14" i="46" s="1"/>
  <c r="E19" i="46"/>
  <c r="E21" i="46" s="1"/>
  <c r="E25" i="46" s="1"/>
  <c r="H14" i="45"/>
  <c r="E15" i="45" s="1"/>
  <c r="E24" i="45"/>
  <c r="J14" i="45"/>
  <c r="K13" i="45"/>
  <c r="I12" i="45"/>
  <c r="K12" i="45" s="1"/>
  <c r="K10" i="45"/>
  <c r="I8" i="45"/>
  <c r="K8" i="45" s="1"/>
  <c r="I7" i="45"/>
  <c r="K7" i="45" s="1"/>
  <c r="I6" i="45"/>
  <c r="K5" i="45"/>
  <c r="E33" i="81" l="1"/>
  <c r="C23" i="82" s="1"/>
  <c r="C33" i="82" s="1"/>
  <c r="E33" i="82" s="1"/>
  <c r="C23" i="83" s="1"/>
  <c r="C33" i="83" s="1"/>
  <c r="E33" i="83" s="1"/>
  <c r="C23" i="84" s="1"/>
  <c r="C33" i="84" s="1"/>
  <c r="E33" i="84" s="1"/>
  <c r="C23" i="85" s="1"/>
  <c r="C33" i="85" s="1"/>
  <c r="E33" i="85" s="1"/>
  <c r="C23" i="86" s="1"/>
  <c r="C33" i="86" s="1"/>
  <c r="E33" i="86" s="1"/>
  <c r="C23" i="87" s="1"/>
  <c r="C33" i="87" s="1"/>
  <c r="E33" i="87" s="1"/>
  <c r="C23" i="88" s="1"/>
  <c r="C33" i="88" s="1"/>
  <c r="E33" i="88" s="1"/>
  <c r="C24" i="89" s="1"/>
  <c r="C34" i="89" s="1"/>
  <c r="E34" i="89" s="1"/>
  <c r="C24" i="90" s="1"/>
  <c r="C34" i="90" s="1"/>
  <c r="E34" i="90" s="1"/>
  <c r="C24" i="91" s="1"/>
  <c r="C34" i="91" s="1"/>
  <c r="E34" i="91" s="1"/>
  <c r="C24" i="92" s="1"/>
  <c r="C34" i="92" s="1"/>
  <c r="E34" i="92" s="1"/>
  <c r="C24" i="93" s="1"/>
  <c r="C34" i="93" s="1"/>
  <c r="E34" i="93" s="1"/>
  <c r="C24" i="94" s="1"/>
  <c r="C34" i="94" s="1"/>
  <c r="E34" i="94" s="1"/>
  <c r="C24" i="95" s="1"/>
  <c r="C34" i="95" s="1"/>
  <c r="E34" i="95" s="1"/>
  <c r="C26" i="96" s="1"/>
  <c r="C36" i="96" s="1"/>
  <c r="E36" i="96" s="1"/>
  <c r="C26" i="97" s="1"/>
  <c r="C36" i="97" s="1"/>
  <c r="E36" i="97" s="1"/>
  <c r="C26" i="98" s="1"/>
  <c r="C36" i="98" s="1"/>
  <c r="E36" i="98" s="1"/>
  <c r="C26" i="99" s="1"/>
  <c r="C36" i="99" s="1"/>
  <c r="E36" i="99" s="1"/>
  <c r="C26" i="100" s="1"/>
  <c r="C36" i="100" s="1"/>
  <c r="E36" i="100" s="1"/>
  <c r="I14" i="45"/>
  <c r="K14" i="45" s="1"/>
  <c r="E19" i="45"/>
  <c r="E21" i="45" s="1"/>
  <c r="K6" i="45"/>
  <c r="E25" i="44"/>
  <c r="H15" i="44"/>
  <c r="E16" i="44" s="1"/>
  <c r="J15" i="44"/>
  <c r="K14" i="44"/>
  <c r="I13" i="44"/>
  <c r="K13" i="44" s="1"/>
  <c r="K11" i="44"/>
  <c r="I9" i="44"/>
  <c r="K9" i="44" s="1"/>
  <c r="I8" i="44"/>
  <c r="K8" i="44" s="1"/>
  <c r="I7" i="44"/>
  <c r="K6" i="44"/>
  <c r="C26" i="101" l="1"/>
  <c r="C36" i="101" s="1"/>
  <c r="E36" i="101" s="1"/>
  <c r="C26" i="102" s="1"/>
  <c r="C36" i="102" s="1"/>
  <c r="E36" i="102" s="1"/>
  <c r="C26" i="103" s="1"/>
  <c r="C36" i="103" s="1"/>
  <c r="E36" i="103" s="1"/>
  <c r="C26" i="104" s="1"/>
  <c r="C36" i="104" s="1"/>
  <c r="E36" i="104" s="1"/>
  <c r="I15" i="44"/>
  <c r="K15" i="44" s="1"/>
  <c r="E20" i="44"/>
  <c r="K7" i="44"/>
  <c r="E22" i="44" l="1"/>
  <c r="R24" i="43"/>
  <c r="J15" i="43"/>
  <c r="H15" i="43"/>
  <c r="E16" i="43" s="1"/>
  <c r="K14" i="43"/>
  <c r="I13" i="43"/>
  <c r="K13" i="43" s="1"/>
  <c r="K11" i="43"/>
  <c r="I9" i="43"/>
  <c r="K9" i="43" s="1"/>
  <c r="I8" i="43"/>
  <c r="K8" i="43" s="1"/>
  <c r="I7" i="43"/>
  <c r="K6" i="43"/>
  <c r="I15" i="43" l="1"/>
  <c r="K15" i="43" s="1"/>
  <c r="E20" i="43"/>
  <c r="E23" i="43" s="1"/>
  <c r="E25" i="43" s="1"/>
  <c r="K7" i="43"/>
  <c r="J15" i="42"/>
  <c r="H15" i="42"/>
  <c r="E16" i="42" s="1"/>
  <c r="K14" i="42"/>
  <c r="I13" i="42"/>
  <c r="K13" i="42" s="1"/>
  <c r="K11" i="42"/>
  <c r="I9" i="42"/>
  <c r="K9" i="42" s="1"/>
  <c r="I8" i="42"/>
  <c r="K8" i="42" s="1"/>
  <c r="I7" i="42"/>
  <c r="K6" i="42"/>
  <c r="E20" i="42" l="1"/>
  <c r="E23" i="42" s="1"/>
  <c r="E24" i="42" s="1"/>
  <c r="I15" i="42"/>
  <c r="K15" i="42" s="1"/>
  <c r="K7" i="42"/>
  <c r="K15" i="41"/>
  <c r="I15" i="41"/>
  <c r="E16" i="41" s="1"/>
  <c r="L14" i="41"/>
  <c r="J13" i="41"/>
  <c r="L13" i="41" s="1"/>
  <c r="L11" i="41"/>
  <c r="J9" i="41"/>
  <c r="L9" i="41" s="1"/>
  <c r="J8" i="41"/>
  <c r="L8" i="41" s="1"/>
  <c r="J7" i="41"/>
  <c r="J15" i="41" s="1"/>
  <c r="L6" i="41"/>
  <c r="J26" i="39"/>
  <c r="J11" i="40"/>
  <c r="L11" i="40" s="1"/>
  <c r="K15" i="40"/>
  <c r="I15" i="40"/>
  <c r="E16" i="40" s="1"/>
  <c r="E18" i="40" s="1"/>
  <c r="L14" i="40"/>
  <c r="J13" i="40"/>
  <c r="L13" i="40" s="1"/>
  <c r="J9" i="40"/>
  <c r="L9" i="40" s="1"/>
  <c r="J8" i="40"/>
  <c r="L8" i="40" s="1"/>
  <c r="J7" i="40"/>
  <c r="L6" i="40"/>
  <c r="L15" i="41" l="1"/>
  <c r="J15" i="40"/>
  <c r="L15" i="40" s="1"/>
  <c r="G22" i="42"/>
  <c r="E20" i="41"/>
  <c r="E23" i="41" s="1"/>
  <c r="E18" i="41"/>
  <c r="L7" i="41"/>
  <c r="E20" i="40"/>
  <c r="E23" i="40" s="1"/>
  <c r="E24" i="40" s="1"/>
  <c r="L7" i="40"/>
  <c r="K18" i="39"/>
  <c r="I18" i="39"/>
  <c r="E19" i="39" s="1"/>
  <c r="E21" i="39" s="1"/>
  <c r="L17" i="39"/>
  <c r="J16" i="39"/>
  <c r="L16" i="39" s="1"/>
  <c r="J14" i="39"/>
  <c r="L14" i="39" s="1"/>
  <c r="J12" i="39"/>
  <c r="L12" i="39" s="1"/>
  <c r="L11" i="39"/>
  <c r="J10" i="39"/>
  <c r="L10" i="39" s="1"/>
  <c r="J9" i="39"/>
  <c r="L9" i="39" s="1"/>
  <c r="L8" i="39"/>
  <c r="J18" i="39" l="1"/>
  <c r="L18" i="39" s="1"/>
  <c r="E24" i="41"/>
  <c r="E22" i="39"/>
  <c r="E25" i="39" s="1"/>
  <c r="E26" i="39" s="1"/>
  <c r="I19" i="37"/>
  <c r="K18" i="38" l="1"/>
  <c r="I18" i="38"/>
  <c r="E19" i="38" s="1"/>
  <c r="L17" i="38"/>
  <c r="J16" i="38"/>
  <c r="L16" i="38" s="1"/>
  <c r="J14" i="38"/>
  <c r="L14" i="38" s="1"/>
  <c r="J12" i="38"/>
  <c r="L12" i="38" s="1"/>
  <c r="L11" i="38"/>
  <c r="J10" i="38"/>
  <c r="L10" i="38" s="1"/>
  <c r="J9" i="38"/>
  <c r="L8" i="38"/>
  <c r="J18" i="38" l="1"/>
  <c r="L18" i="38" s="1"/>
  <c r="E21" i="38"/>
  <c r="E24" i="38" s="1"/>
  <c r="E25" i="38" s="1"/>
  <c r="L9" i="38"/>
  <c r="E20" i="37"/>
  <c r="K19" i="37"/>
  <c r="L18" i="37"/>
  <c r="J17" i="37"/>
  <c r="L17" i="37" s="1"/>
  <c r="J14" i="37"/>
  <c r="L14" i="37" s="1"/>
  <c r="J15" i="37"/>
  <c r="L15" i="37" s="1"/>
  <c r="J13" i="37"/>
  <c r="L13" i="37" s="1"/>
  <c r="L12" i="37"/>
  <c r="J11" i="37"/>
  <c r="L11" i="37" s="1"/>
  <c r="J10" i="37"/>
  <c r="L9" i="37"/>
  <c r="E22" i="37" l="1"/>
  <c r="E26" i="37" s="1"/>
  <c r="J19" i="37"/>
  <c r="L19" i="37" s="1"/>
  <c r="L10" i="37"/>
  <c r="L10" i="36" l="1"/>
  <c r="L16" i="36"/>
  <c r="O35" i="36"/>
  <c r="I17" i="36"/>
  <c r="J14" i="36"/>
  <c r="L14" i="36" s="1"/>
  <c r="K17" i="36"/>
  <c r="J15" i="36"/>
  <c r="L15" i="36" s="1"/>
  <c r="J13" i="36"/>
  <c r="L13" i="36" s="1"/>
  <c r="J12" i="36"/>
  <c r="L12" i="36" s="1"/>
  <c r="J11" i="36"/>
  <c r="L11" i="36" s="1"/>
  <c r="J9" i="36"/>
  <c r="L9" i="36" s="1"/>
  <c r="J8" i="36"/>
  <c r="L7" i="36"/>
  <c r="J14" i="35"/>
  <c r="L14" i="35" s="1"/>
  <c r="L10" i="35"/>
  <c r="L16" i="35"/>
  <c r="L7" i="35"/>
  <c r="K17" i="34"/>
  <c r="K17" i="35"/>
  <c r="I17" i="35"/>
  <c r="J15" i="35"/>
  <c r="L15" i="35" s="1"/>
  <c r="J13" i="35"/>
  <c r="L13" i="35" s="1"/>
  <c r="J12" i="35"/>
  <c r="L12" i="35" s="1"/>
  <c r="J11" i="35"/>
  <c r="L11" i="35" s="1"/>
  <c r="J9" i="35"/>
  <c r="L9" i="35" s="1"/>
  <c r="J8" i="35"/>
  <c r="L8" i="35" s="1"/>
  <c r="P8" i="34"/>
  <c r="J8" i="34"/>
  <c r="J9" i="34"/>
  <c r="J11" i="34"/>
  <c r="J12" i="34"/>
  <c r="J13" i="34"/>
  <c r="J14" i="34"/>
  <c r="J15" i="34"/>
  <c r="L7" i="34"/>
  <c r="L9" i="33"/>
  <c r="L10" i="33"/>
  <c r="L11" i="33"/>
  <c r="L12" i="33"/>
  <c r="L13" i="33"/>
  <c r="L14" i="33"/>
  <c r="L15" i="33"/>
  <c r="L16" i="33"/>
  <c r="L17" i="33"/>
  <c r="L8" i="33"/>
  <c r="E18" i="34"/>
  <c r="E22" i="34" s="1"/>
  <c r="E26" i="34" s="1"/>
  <c r="E28" i="34" s="1"/>
  <c r="I17" i="34"/>
  <c r="K18" i="33"/>
  <c r="G19" i="33" s="1"/>
  <c r="J18" i="33"/>
  <c r="I18" i="33"/>
  <c r="H18" i="32"/>
  <c r="F19" i="32" s="1"/>
  <c r="J18" i="32"/>
  <c r="I18" i="32"/>
  <c r="H17" i="31"/>
  <c r="F18" i="31" s="1"/>
  <c r="J17" i="31"/>
  <c r="I17" i="31"/>
  <c r="J13" i="30"/>
  <c r="I13" i="30"/>
  <c r="H13" i="30"/>
  <c r="F14" i="30" s="1"/>
  <c r="J13" i="29"/>
  <c r="I13" i="29"/>
  <c r="H13" i="29"/>
  <c r="F14" i="29" s="1"/>
  <c r="I14" i="28"/>
  <c r="H14" i="28"/>
  <c r="G14" i="28"/>
  <c r="E15" i="28" s="1"/>
  <c r="I61" i="27"/>
  <c r="H61" i="27"/>
  <c r="G61" i="27"/>
  <c r="E62" i="27" s="1"/>
  <c r="I13" i="27"/>
  <c r="H13" i="27"/>
  <c r="G13" i="27"/>
  <c r="E14" i="27" s="1"/>
  <c r="G14" i="25"/>
  <c r="G13" i="26"/>
  <c r="I13" i="26"/>
  <c r="H13" i="26"/>
  <c r="F23" i="25"/>
  <c r="L14" i="25"/>
  <c r="K14" i="25"/>
  <c r="J14" i="25"/>
  <c r="I14" i="25"/>
  <c r="H14" i="25"/>
  <c r="L9" i="24"/>
  <c r="L10" i="24"/>
  <c r="L11" i="24"/>
  <c r="L12" i="24"/>
  <c r="L13" i="24"/>
  <c r="L8" i="24"/>
  <c r="J14" i="24"/>
  <c r="E18" i="24" s="1"/>
  <c r="G14" i="24"/>
  <c r="I14" i="24"/>
  <c r="H14" i="24"/>
  <c r="E15" i="24" s="1"/>
  <c r="N12" i="24"/>
  <c r="P10" i="24"/>
  <c r="O11" i="24"/>
  <c r="M14" i="24"/>
  <c r="K14" i="24"/>
  <c r="F14" i="24"/>
  <c r="E14" i="24"/>
  <c r="D14" i="24"/>
  <c r="I14" i="23"/>
  <c r="H14" i="23"/>
  <c r="M14" i="23"/>
  <c r="L14" i="23"/>
  <c r="K14" i="23"/>
  <c r="E15" i="23"/>
  <c r="M13" i="22"/>
  <c r="L13" i="22"/>
  <c r="K13" i="22"/>
  <c r="J13" i="22"/>
  <c r="E17" i="22" s="1"/>
  <c r="I13" i="22"/>
  <c r="H13" i="22"/>
  <c r="E14" i="22" s="1"/>
  <c r="G13" i="22"/>
  <c r="F13" i="22"/>
  <c r="E13" i="22"/>
  <c r="D13" i="22"/>
  <c r="M13" i="21"/>
  <c r="L13" i="21"/>
  <c r="K13" i="21"/>
  <c r="J13" i="21"/>
  <c r="E17" i="21" s="1"/>
  <c r="I13" i="21"/>
  <c r="H13" i="21"/>
  <c r="E14" i="21" s="1"/>
  <c r="G13" i="21"/>
  <c r="F13" i="21"/>
  <c r="E13" i="21"/>
  <c r="D13" i="21"/>
  <c r="M13" i="20"/>
  <c r="L13" i="20"/>
  <c r="K13" i="20"/>
  <c r="J13" i="20"/>
  <c r="E17" i="20" s="1"/>
  <c r="I13" i="20"/>
  <c r="H13" i="20"/>
  <c r="E14" i="20" s="1"/>
  <c r="G13" i="20"/>
  <c r="F13" i="20"/>
  <c r="E13" i="20"/>
  <c r="D13" i="20"/>
  <c r="M13" i="19"/>
  <c r="L13" i="19"/>
  <c r="K13" i="19"/>
  <c r="J13" i="19"/>
  <c r="E17" i="19" s="1"/>
  <c r="I13" i="19"/>
  <c r="H13" i="19"/>
  <c r="E14" i="19" s="1"/>
  <c r="G13" i="19"/>
  <c r="F13" i="19"/>
  <c r="E13" i="19"/>
  <c r="D13" i="19"/>
  <c r="J13" i="18"/>
  <c r="H13" i="18"/>
  <c r="E14" i="18" s="1"/>
  <c r="F13" i="18"/>
  <c r="G13" i="18"/>
  <c r="L18" i="33" l="1"/>
  <c r="J17" i="36"/>
  <c r="L17" i="36" s="1"/>
  <c r="J17" i="34"/>
  <c r="L8" i="36"/>
  <c r="J17" i="35"/>
  <c r="E18" i="35" s="1"/>
  <c r="E22" i="35" s="1"/>
  <c r="G21" i="33"/>
  <c r="G25" i="33" s="1"/>
  <c r="G27" i="33" s="1"/>
  <c r="F21" i="32"/>
  <c r="F24" i="32" s="1"/>
  <c r="F26" i="32" s="1"/>
  <c r="F28" i="32" s="1"/>
  <c r="F20" i="31"/>
  <c r="F23" i="31" s="1"/>
  <c r="F15" i="30"/>
  <c r="F18" i="30"/>
  <c r="F23" i="30" s="1"/>
  <c r="F15" i="29"/>
  <c r="F18" i="29"/>
  <c r="F22" i="29" s="1"/>
  <c r="E17" i="28"/>
  <c r="E20" i="28"/>
  <c r="E24" i="28" s="1"/>
  <c r="E64" i="27"/>
  <c r="E67" i="27"/>
  <c r="E71" i="27" s="1"/>
  <c r="E16" i="27"/>
  <c r="E19" i="27"/>
  <c r="E23" i="27" s="1"/>
  <c r="L14" i="24"/>
  <c r="E20" i="24"/>
  <c r="E23" i="24" s="1"/>
  <c r="E25" i="24" s="1"/>
  <c r="E17" i="24"/>
  <c r="E20" i="23"/>
  <c r="E23" i="23" s="1"/>
  <c r="E25" i="23" s="1"/>
  <c r="E19" i="22"/>
  <c r="E22" i="22" s="1"/>
  <c r="E16" i="22"/>
  <c r="E19" i="21"/>
  <c r="E22" i="21" s="1"/>
  <c r="E24" i="21" s="1"/>
  <c r="E16" i="21"/>
  <c r="E19" i="18"/>
  <c r="E19" i="20"/>
  <c r="E22" i="20" s="1"/>
  <c r="E24" i="20" s="1"/>
  <c r="E16" i="20"/>
  <c r="E19" i="19"/>
  <c r="E22" i="19" s="1"/>
  <c r="E24" i="19" s="1"/>
  <c r="E16" i="19"/>
  <c r="E18" i="36" l="1"/>
  <c r="E20" i="36" s="1"/>
  <c r="F24" i="29"/>
  <c r="F24" i="30"/>
  <c r="E26" i="35"/>
  <c r="E28" i="35" s="1"/>
  <c r="L17" i="35"/>
  <c r="E26" i="28"/>
  <c r="E73" i="27"/>
  <c r="E25" i="27"/>
  <c r="M13" i="18"/>
  <c r="L13" i="18"/>
  <c r="K13" i="18"/>
  <c r="E17" i="18"/>
  <c r="I13" i="18"/>
  <c r="E13" i="18"/>
  <c r="D13" i="18"/>
  <c r="E16" i="18" l="1"/>
  <c r="E22" i="18" l="1"/>
  <c r="E24" i="18" s="1"/>
  <c r="J14" i="23"/>
  <c r="E18" i="23" s="1"/>
  <c r="E14" i="26"/>
  <c r="E16" i="26" l="1"/>
  <c r="E19" i="26"/>
  <c r="E23" i="26" s="1"/>
  <c r="E15" i="25"/>
  <c r="E20" i="25" s="1"/>
  <c r="E24" i="25" s="1"/>
  <c r="E18" i="25" l="1"/>
  <c r="E26" i="25"/>
  <c r="E25" i="26"/>
  <c r="F25" i="31"/>
  <c r="F27" i="31" s="1"/>
  <c r="E26" i="36" l="1"/>
  <c r="E25" i="36"/>
</calcChain>
</file>

<file path=xl/sharedStrings.xml><?xml version="1.0" encoding="utf-8"?>
<sst xmlns="http://schemas.openxmlformats.org/spreadsheetml/2006/main" count="4497" uniqueCount="346">
  <si>
    <t>NAME</t>
  </si>
  <si>
    <t>RENT</t>
  </si>
  <si>
    <t>DUE BILL</t>
  </si>
  <si>
    <t>PAID</t>
  </si>
  <si>
    <t>PENALTY</t>
  </si>
  <si>
    <t>RENT C/F</t>
  </si>
  <si>
    <t>TOTAL C/F</t>
  </si>
  <si>
    <t>ASSET FLOW LTD</t>
  </si>
  <si>
    <t>George Mukiri</t>
  </si>
  <si>
    <t>Date</t>
  </si>
  <si>
    <t>Approved By</t>
  </si>
  <si>
    <t>L. Mwangi</t>
  </si>
  <si>
    <t>Received By</t>
  </si>
  <si>
    <t>…………………………</t>
  </si>
  <si>
    <t>………………………</t>
  </si>
  <si>
    <t>Prepared BY</t>
  </si>
  <si>
    <t>DEP. DUE</t>
  </si>
  <si>
    <t>DEP. PAID</t>
  </si>
  <si>
    <t>DEP. BAL</t>
  </si>
  <si>
    <t>NO</t>
  </si>
  <si>
    <t>DEDUCTIONS</t>
  </si>
  <si>
    <t>TOTAL RENT PAYABLE</t>
  </si>
  <si>
    <r>
      <t xml:space="preserve">                            </t>
    </r>
    <r>
      <rPr>
        <sz val="11"/>
        <color rgb="FFC00000"/>
        <rFont val="Franklin Gothic Demi Cond"/>
        <family val="2"/>
      </rPr>
      <t>P.O BOX 276-00511 TEL 0707 759 987, 0738 620 900</t>
    </r>
  </si>
  <si>
    <r>
      <t xml:space="preserve">                                     PELIZA FORTRESS BUSINESS CENTRE, 1</t>
    </r>
    <r>
      <rPr>
        <vertAlign val="superscript"/>
        <sz val="9"/>
        <color rgb="FF0070C0"/>
        <rFont val="Times New Roman"/>
        <family val="1"/>
      </rPr>
      <t>ST</t>
    </r>
    <r>
      <rPr>
        <sz val="9"/>
        <color rgb="FF0070C0"/>
        <rFont val="Times New Roman"/>
        <family val="1"/>
      </rPr>
      <t xml:space="preserve"> FLR ROOM B9</t>
    </r>
  </si>
  <si>
    <t>TOTAL RENT PAID</t>
  </si>
  <si>
    <t>CASH STATEMENT FOR THE MONTH OF JULY 2014</t>
  </si>
  <si>
    <t>CASH STATEMENT FOR THE MONTH OF AUGUST 2014</t>
  </si>
  <si>
    <t>DISBURSABLE DUE</t>
  </si>
  <si>
    <t>TOTAL DEDUCTIONS</t>
  </si>
  <si>
    <t>NET DUE/BALANCE</t>
  </si>
  <si>
    <t xml:space="preserve"> </t>
  </si>
  <si>
    <t>DEPOSIT</t>
  </si>
  <si>
    <t>CASH STATEMENT FOR THE MONTH OF SEPTEMBER 2014</t>
  </si>
  <si>
    <t>Agency fee8%</t>
  </si>
  <si>
    <t>TENANT TRANSFER</t>
  </si>
  <si>
    <t>CYRUS MUCHORA</t>
  </si>
  <si>
    <t>PAUL NJOROGE</t>
  </si>
  <si>
    <t>GODFFREY WACHIRA</t>
  </si>
  <si>
    <t>NGINA</t>
  </si>
  <si>
    <t>GRACE</t>
  </si>
  <si>
    <t>PENINAH GITHAMBO</t>
  </si>
  <si>
    <t>PENINAH WANJIRU GITHAMBO, KISERIAN</t>
  </si>
  <si>
    <t>CASH STATEMENT FOR THE MONTH OF OCTOBER 2014</t>
  </si>
  <si>
    <t>CASH STATEMENT FOR THE MONTH OF NOVEMBER 2014</t>
  </si>
  <si>
    <t xml:space="preserve">  </t>
  </si>
  <si>
    <t>PAID VIA PAYBILL</t>
  </si>
  <si>
    <t>CASH STATEMENT FOR THE MONTH OF DECEMBER 2014</t>
  </si>
  <si>
    <t>NEW</t>
  </si>
  <si>
    <t>PREVIOUS BAL</t>
  </si>
  <si>
    <t>CASH STATEMENT FOR THE MONTH OF JANUARY 2015</t>
  </si>
  <si>
    <t>TT MUCHORA</t>
  </si>
  <si>
    <t>PAYMENT</t>
  </si>
  <si>
    <t>+</t>
  </si>
  <si>
    <t>PAINT &amp; LABOUR</t>
  </si>
  <si>
    <t>KIOO BAT</t>
  </si>
  <si>
    <t>ESTHER</t>
  </si>
  <si>
    <t>CASH STATEMENT FOR THE MONTH OFAPRIL 2015</t>
  </si>
  <si>
    <t>gitahi</t>
  </si>
  <si>
    <t>GITAHI</t>
  </si>
  <si>
    <t>VACANT</t>
  </si>
  <si>
    <t>vacant</t>
  </si>
  <si>
    <t>BF</t>
  </si>
  <si>
    <t>CASH STATEMENT FOR THE MONTH OF MAY  2015</t>
  </si>
  <si>
    <t>JOHN  MIRIGU</t>
  </si>
  <si>
    <t>CASH STATEMENT FOR THE MONTH OF  JULY 2015</t>
  </si>
  <si>
    <t>CASH STATEMENT FOR THE MONTH OF JUNE   2015</t>
  </si>
  <si>
    <t>MAY  BALANCE</t>
  </si>
  <si>
    <t>JUNE BALANCE</t>
  </si>
  <si>
    <t>PAYMENT 12/8/2015</t>
  </si>
  <si>
    <t>PAYMENT 17/8/2015</t>
  </si>
  <si>
    <t>payment 8/9/2015</t>
  </si>
  <si>
    <t>muchora health charnges</t>
  </si>
  <si>
    <t>grace  health charges</t>
  </si>
  <si>
    <t>loan deduction</t>
  </si>
  <si>
    <t>less</t>
  </si>
  <si>
    <t>balance</t>
  </si>
  <si>
    <t>CASH STATEMENT FOR THE MONTH OF  SEPTEMBER 2015</t>
  </si>
  <si>
    <t>ALFRED KINOTI</t>
  </si>
  <si>
    <t>ELIZABETH</t>
  </si>
  <si>
    <t>MARY MWANGI</t>
  </si>
  <si>
    <t>Agency fee 8%</t>
  </si>
  <si>
    <t>payment 5/10/2015</t>
  </si>
  <si>
    <t>BALANCE PAID ON 13/10/2015</t>
  </si>
  <si>
    <t>payment 9/12/2015</t>
  </si>
  <si>
    <t>MUCHORA  NOV PAYMENT   RECOVERY</t>
  </si>
  <si>
    <t>DEC OVER PAYMENT</t>
  </si>
  <si>
    <t>BALANCE</t>
  </si>
  <si>
    <t xml:space="preserve">NET </t>
  </si>
  <si>
    <t>PAID ON 8/1/2016</t>
  </si>
  <si>
    <t>CASH STATEMENT FOR THE MONTH OF  JANUARY 2016  2015</t>
  </si>
  <si>
    <t>ASSET FLOW loan deduction</t>
  </si>
  <si>
    <t>10% PEN</t>
  </si>
  <si>
    <r>
      <t xml:space="preserve">                                     PELIZA FORTRESS BUSINESS CENTRE, 1</t>
    </r>
    <r>
      <rPr>
        <vertAlign val="superscript"/>
        <sz val="11"/>
        <color theme="1"/>
        <rFont val="Calibri"/>
        <family val="2"/>
        <scheme val="minor"/>
      </rPr>
      <t>ST</t>
    </r>
    <r>
      <rPr>
        <sz val="11"/>
        <color theme="1"/>
        <rFont val="Calibri"/>
        <family val="2"/>
        <scheme val="minor"/>
      </rPr>
      <t xml:space="preserve"> FLR ROOM B9</t>
    </r>
  </si>
  <si>
    <t>CASH STATEMENT FOR THE MONTH OF  OCT 2015</t>
  </si>
  <si>
    <t>CASH STATEMENT FOR THE MONTH OF  DEC 2015</t>
  </si>
  <si>
    <t>CASH STATEMENT FOR THE MONTH OF  NOV 2015</t>
  </si>
  <si>
    <t>CASH STATEMENT FOR THE MONTH OF  AUG 2015</t>
  </si>
  <si>
    <t>advance</t>
  </si>
  <si>
    <t>PAID ON 9/2/2016</t>
  </si>
  <si>
    <t xml:space="preserve">CASH STATEMENT FOR THE MONTH OF  FEB 2016  </t>
  </si>
  <si>
    <t>.</t>
  </si>
  <si>
    <t>LOAN  PAYMENT</t>
  </si>
  <si>
    <t>DEPOSIT  REFUND</t>
  </si>
  <si>
    <t>PAID  ON 12/3/2016</t>
  </si>
  <si>
    <t>LOYATY  BL</t>
  </si>
  <si>
    <t xml:space="preserve">CASH STATEMENT FOR THE MONTH OF  MARCH 2016  </t>
  </si>
  <si>
    <t xml:space="preserve">TOTAL </t>
  </si>
  <si>
    <t>Loan interest</t>
  </si>
  <si>
    <t>Feb DIRECT PAYMENT By PAUL  &amp; Gedfrey</t>
  </si>
  <si>
    <t>alfred  deduction</t>
  </si>
  <si>
    <t xml:space="preserve">CASH STATEMENT FOR THE MONTH OF  APRIL 2016  </t>
  </si>
  <si>
    <t xml:space="preserve">CASH STATEMENT FOR THE MONTH OF  MAY 2016  </t>
  </si>
  <si>
    <t>PAYMENT ON 7TH MAY 2016</t>
  </si>
  <si>
    <t>WAMBUI</t>
  </si>
  <si>
    <t xml:space="preserve">MERY </t>
  </si>
  <si>
    <t>OCCUPIED</t>
  </si>
  <si>
    <t>LOAN PAYMENT</t>
  </si>
  <si>
    <t>PAYMENT ON 13/4/2016</t>
  </si>
  <si>
    <t xml:space="preserve">CASH STATEMENT FOR THE MONTH OF  JUNE 2016  </t>
  </si>
  <si>
    <t>TOTAL</t>
  </si>
  <si>
    <t>BL</t>
  </si>
  <si>
    <t>LOAN</t>
  </si>
  <si>
    <t xml:space="preserve">CASH STATEMENT FOR THE MONTH OF  JULY 2016  </t>
  </si>
  <si>
    <t xml:space="preserve">CASH STATEMENT FOR THE MONTH OF  AUGUST 2016  </t>
  </si>
  <si>
    <t>PAYMENT/8/9/2016</t>
  </si>
  <si>
    <t>PAID  ON 18/8/2016</t>
  </si>
  <si>
    <t>KAMAU</t>
  </si>
  <si>
    <t>PAYMENT 5/9/2016</t>
  </si>
  <si>
    <t>TOTAL DEDUCTION</t>
  </si>
  <si>
    <t>PAYMENT 8/9/2016</t>
  </si>
  <si>
    <t>PENINAH GITHAMBO………………………..</t>
  </si>
  <si>
    <t xml:space="preserve">CASH STATEMENT FOR THE MONTH OF  SEPTEMBER 2016  </t>
  </si>
  <si>
    <t xml:space="preserve">CASH STATEMENT FOR THE MONTH OF OCT 2016  </t>
  </si>
  <si>
    <t>PAID ON 12/10/2016</t>
  </si>
  <si>
    <t xml:space="preserve">CASH STATEMENT FOR THE MONTH OF NOV 2016  </t>
  </si>
  <si>
    <t>NET</t>
  </si>
  <si>
    <t>PAID ON 11/11/2016</t>
  </si>
  <si>
    <t>PAID ON 15/12/2016</t>
  </si>
  <si>
    <t xml:space="preserve">CASH STATEMENT FOR THE MONTH OF DEC 2016  </t>
  </si>
  <si>
    <t>BAL</t>
  </si>
  <si>
    <t>ON DEPOSIT</t>
  </si>
  <si>
    <t>JOHN KAMAU</t>
  </si>
  <si>
    <t xml:space="preserve">CASH STATEMENT FOR THE MONTH OF FEBRUARY  2017 </t>
  </si>
  <si>
    <t>ASSET FLOW LOAN</t>
  </si>
  <si>
    <t xml:space="preserve">CASH STATEMENT FOR THE MONTH OF MARCH  2017 </t>
  </si>
  <si>
    <t xml:space="preserve">DEDUCTION </t>
  </si>
  <si>
    <t>ASSETFLOW LOAN</t>
  </si>
  <si>
    <t>DECTION</t>
  </si>
  <si>
    <t xml:space="preserve">CASH STATEMENT FOR THE MONTH OF APRIL  2017 </t>
  </si>
  <si>
    <t>PENIHAN PAYMENT</t>
  </si>
  <si>
    <t xml:space="preserve">CASH STATEMENT FOR THE MONTH OF MAY  2017 </t>
  </si>
  <si>
    <t xml:space="preserve">PAYMENT </t>
  </si>
  <si>
    <t xml:space="preserve">CASH STATEMENT FOR THE MONTH OF JUNE 2017 </t>
  </si>
  <si>
    <t>JOSEPH GITAU</t>
  </si>
  <si>
    <t>SALOME WAMBUI</t>
  </si>
  <si>
    <t>NANCY</t>
  </si>
  <si>
    <t>GRACE MPESA</t>
  </si>
  <si>
    <t>B/F</t>
  </si>
  <si>
    <t>19/6/17</t>
  </si>
  <si>
    <t>COMMISSION</t>
  </si>
  <si>
    <t>TOTAL RENT</t>
  </si>
  <si>
    <t>13/7/2017</t>
  </si>
  <si>
    <t>15/7/17</t>
  </si>
  <si>
    <t xml:space="preserve">CASH STATEMENT FOR THE MONTH OF JULY 2017 </t>
  </si>
  <si>
    <t xml:space="preserve">CASH STATEMENT FOR THE MONTH OF AUGUST 2017 </t>
  </si>
  <si>
    <t xml:space="preserve">PAID </t>
  </si>
  <si>
    <t xml:space="preserve">CASH STATEMENT FOR THE MONTH OF SEP 2017 </t>
  </si>
  <si>
    <t xml:space="preserve">CASH STATEMENT FOR THE MONTH OF OCT 2017 </t>
  </si>
  <si>
    <t>PAID ON 13/10/17</t>
  </si>
  <si>
    <t>23/10/17</t>
  </si>
  <si>
    <t xml:space="preserve">CASH STATEMENT FOR THE MONTH OF NOV 2017 </t>
  </si>
  <si>
    <t xml:space="preserve">              </t>
  </si>
  <si>
    <t xml:space="preserve">CASH STATEMENT FOR THE MONTH OF DEC 2017 </t>
  </si>
  <si>
    <t xml:space="preserve">RENT STATEMENT FOR THE MONTH OF JAN 2018 </t>
  </si>
  <si>
    <t>NANCY MAINA</t>
  </si>
  <si>
    <t>NANCY WACHANGA</t>
  </si>
  <si>
    <t xml:space="preserve">RENT STATEMENT FOR THE MONTH OF MARCH  2018 </t>
  </si>
  <si>
    <t>27/3/18 loan</t>
  </si>
  <si>
    <t xml:space="preserve">RENT STATEMENT FOR THE MONTH OF APRIL  2018 </t>
  </si>
  <si>
    <t>PENINAH WANJIRU</t>
  </si>
  <si>
    <t xml:space="preserve">RENT STATEMENT </t>
  </si>
  <si>
    <t>FOR THE MONTH OF MAY 2018</t>
  </si>
  <si>
    <t>BY PAID</t>
  </si>
  <si>
    <t>RUTH</t>
  </si>
  <si>
    <t>PENINAH</t>
  </si>
  <si>
    <t>GRACE NYAMBURA</t>
  </si>
  <si>
    <t>MARK SAMU</t>
  </si>
  <si>
    <t>NELLY</t>
  </si>
  <si>
    <t>LL</t>
  </si>
  <si>
    <t>30/5/18 LOAN</t>
  </si>
  <si>
    <t>FOR THE MONTH OF JUNE 2018</t>
  </si>
  <si>
    <t>BY EXPECTED</t>
  </si>
  <si>
    <t>SERAH MBURU</t>
  </si>
  <si>
    <t>FOR THE MONTH OF JULY 2018</t>
  </si>
  <si>
    <t>SARAH</t>
  </si>
  <si>
    <t>VACCANT</t>
  </si>
  <si>
    <t>FOR THE MONTH OF AUGUST 2018</t>
  </si>
  <si>
    <t>FOR THE MONTH OF SEPTEMBER 2018</t>
  </si>
  <si>
    <t>Agency fee</t>
  </si>
  <si>
    <t xml:space="preserve">Agency fee </t>
  </si>
  <si>
    <t>FEBRUARY</t>
  </si>
  <si>
    <t>FOR THE MONTH OF OCTOBER 2018</t>
  </si>
  <si>
    <t>LOAN 1</t>
  </si>
  <si>
    <t>FOR THE MONTH OF NOVEMBER  2018</t>
  </si>
  <si>
    <t>SUMMARY</t>
  </si>
  <si>
    <t>EXPECTED</t>
  </si>
  <si>
    <t xml:space="preserve">DETAILS </t>
  </si>
  <si>
    <t xml:space="preserve">CR </t>
  </si>
  <si>
    <t>DR</t>
  </si>
  <si>
    <t>NOV</t>
  </si>
  <si>
    <t>COMM</t>
  </si>
  <si>
    <t>PAYMENTS</t>
  </si>
  <si>
    <t>LOAN 2</t>
  </si>
  <si>
    <t>FOR THE MONTH OF DECEMBER  2018</t>
  </si>
  <si>
    <t>DEC</t>
  </si>
  <si>
    <t>DIRECT TO LL</t>
  </si>
  <si>
    <t>NANCY MUNENE</t>
  </si>
  <si>
    <t>FOR THE MONTH OF JANUARY 2019</t>
  </si>
  <si>
    <t>JAN</t>
  </si>
  <si>
    <t>PAID ON 12/1/19</t>
  </si>
  <si>
    <t>FOR THE MONTH OF FEBRUARY 2019</t>
  </si>
  <si>
    <t>FEB</t>
  </si>
  <si>
    <t>MARCH</t>
  </si>
  <si>
    <t>FOR THE MONTH OF MARCH 2019</t>
  </si>
  <si>
    <t>PAID ON 5/3/19</t>
  </si>
  <si>
    <t xml:space="preserve">MARK </t>
  </si>
  <si>
    <t>FOR THE MONTH OF APRIL  2019</t>
  </si>
  <si>
    <t>APRIL</t>
  </si>
  <si>
    <t>PAID ON 15/4/19</t>
  </si>
  <si>
    <t>FOR THE MONTH OF MAY  2019</t>
  </si>
  <si>
    <t>MAY</t>
  </si>
  <si>
    <t>FOR THE MONTH OF JUNE  2019</t>
  </si>
  <si>
    <t>JUNE</t>
  </si>
  <si>
    <t>PAID ON 7/6/19</t>
  </si>
  <si>
    <t>GEOFREY SHEKE</t>
  </si>
  <si>
    <t>LOAN 3</t>
  </si>
  <si>
    <t>FOR THE MONTH OF JULY  2019</t>
  </si>
  <si>
    <t>JULY</t>
  </si>
  <si>
    <t xml:space="preserve">PETER GACHERU </t>
  </si>
  <si>
    <t>MILKA MACHARIA</t>
  </si>
  <si>
    <t>FOR THE MONTH OF AUGUST  2019</t>
  </si>
  <si>
    <t>AUGUST</t>
  </si>
  <si>
    <t>ERIC MURIKI MUTIA</t>
  </si>
  <si>
    <t>ADVANCE</t>
  </si>
  <si>
    <t>PAID ON 24/7/19</t>
  </si>
  <si>
    <t>N</t>
  </si>
  <si>
    <t>PAID ON 6/7/19</t>
  </si>
  <si>
    <t>FLORENCE</t>
  </si>
  <si>
    <t>SEPT</t>
  </si>
  <si>
    <t>FOR THE MONTH OF SEPTEMBER  2019</t>
  </si>
  <si>
    <t>LETTING FEE</t>
  </si>
  <si>
    <t>PAID ON 6/9</t>
  </si>
  <si>
    <t>PAID ON 20/9</t>
  </si>
  <si>
    <t>FOR THE MONTH OF OCTOBER  2019</t>
  </si>
  <si>
    <t>OCT</t>
  </si>
  <si>
    <t>OCTOBER</t>
  </si>
  <si>
    <t>PAID ON 8/10/19</t>
  </si>
  <si>
    <t>SHEKE</t>
  </si>
  <si>
    <t>NOVEMBER</t>
  </si>
  <si>
    <t xml:space="preserve">NOVEMBER </t>
  </si>
  <si>
    <t>FOR THE MONTH OF NOVEMBER  2019</t>
  </si>
  <si>
    <t>PAID ON 23/10</t>
  </si>
  <si>
    <t>PAID ON 12/11</t>
  </si>
  <si>
    <t>DECEMBER</t>
  </si>
  <si>
    <t>FOR THE MONTH OF DECEMBER  2019</t>
  </si>
  <si>
    <t>PAID ON10/12</t>
  </si>
  <si>
    <t>MILKA</t>
  </si>
  <si>
    <t>FOR THE MONTH OF JANUARY 2020</t>
  </si>
  <si>
    <t>PAID ON 12/1</t>
  </si>
  <si>
    <t>JANUARY</t>
  </si>
  <si>
    <t>FOR THE MONTH OF FEBRUARY 2020</t>
  </si>
  <si>
    <t>PAID ON 6/2</t>
  </si>
  <si>
    <t>PAID ON 21/2</t>
  </si>
  <si>
    <t>FOR THE MONTH OF MARCH  2020</t>
  </si>
  <si>
    <t>PAID ON 10/3</t>
  </si>
  <si>
    <t>FOR THE MONTH OF APRIL  2020</t>
  </si>
  <si>
    <t>PAID ON 17/03</t>
  </si>
  <si>
    <t>PAID ON 14/4</t>
  </si>
  <si>
    <t>PAID ON 17/4</t>
  </si>
  <si>
    <t>FOR THE MONTH OF MAY  2020</t>
  </si>
  <si>
    <t>PAID ON 14/5</t>
  </si>
  <si>
    <t>FOR THE MONTH OF JUNE 2020</t>
  </si>
  <si>
    <t>COM</t>
  </si>
  <si>
    <t>PAID ON 10/6</t>
  </si>
  <si>
    <t>PAID ON 13/6</t>
  </si>
  <si>
    <t>FOR THE MONTH OF JULY 2020</t>
  </si>
  <si>
    <t>PAID ON 10/7</t>
  </si>
  <si>
    <t>PAID ON 29/6</t>
  </si>
  <si>
    <t>PAID ON29/6</t>
  </si>
  <si>
    <t>FOR THE MONTH OF AUGUST 2020</t>
  </si>
  <si>
    <t>PAID ON 29/7</t>
  </si>
  <si>
    <t>SCOLA NJERI</t>
  </si>
  <si>
    <t>PAID ON 7/8</t>
  </si>
  <si>
    <t>PAID ON 11/8</t>
  </si>
  <si>
    <t>SEPTEMBER</t>
  </si>
  <si>
    <t>COLLINS</t>
  </si>
  <si>
    <t>PAID ON 12/9</t>
  </si>
  <si>
    <t>FOR THE MONTH OF SEPTEMBER 2020</t>
  </si>
  <si>
    <t>FOR THE MONTH OF OCTOBER 2020</t>
  </si>
  <si>
    <t>PAID ON 10/10</t>
  </si>
  <si>
    <t>PAID ON 15/10</t>
  </si>
  <si>
    <t>FOR THE MONTH OF NOVEMBER 2020</t>
  </si>
  <si>
    <t>PAID ON 14/11</t>
  </si>
  <si>
    <t>FOR THE MONTH OF DECEMBER 2020</t>
  </si>
  <si>
    <t>on deposit</t>
  </si>
  <si>
    <t>COLLINS ON DEPOSIT</t>
  </si>
  <si>
    <t>PAID ON 12/12</t>
  </si>
  <si>
    <t>PAID ON  23/12</t>
  </si>
  <si>
    <t>PAID ON 24/12</t>
  </si>
  <si>
    <t>JOSEPH NJAU</t>
  </si>
  <si>
    <t xml:space="preserve">JANUARY </t>
  </si>
  <si>
    <t>FOR THE MONTH OF JANUARY 2021</t>
  </si>
  <si>
    <t>FOR THE MONTH OF FEBRUARY 2021</t>
  </si>
  <si>
    <t>PAID ON 29/1</t>
  </si>
  <si>
    <t>FOR THE MONTH OF MARCH 2021</t>
  </si>
  <si>
    <t>kamau</t>
  </si>
  <si>
    <t>PAID ON 11/2</t>
  </si>
  <si>
    <t>FOR THE MONTH OF APRIL 2021</t>
  </si>
  <si>
    <t>PAID ON 1/4</t>
  </si>
  <si>
    <t>PAID ON 12/4</t>
  </si>
  <si>
    <t>FOR THE MONTH OF MAY 2021</t>
  </si>
  <si>
    <t>PAID ON 6/5</t>
  </si>
  <si>
    <t>MOSES</t>
  </si>
  <si>
    <t>PAID ON 12/5</t>
  </si>
  <si>
    <t>FOR THE MONTH OF JUNE 2021</t>
  </si>
  <si>
    <t>MOSES ON DEPOSIT</t>
  </si>
  <si>
    <t>PAID ON 21/6</t>
  </si>
  <si>
    <t>ON DEP</t>
  </si>
  <si>
    <t>FOR THE MONTH OF JULY 2021</t>
  </si>
  <si>
    <t>PAID ON 3/7</t>
  </si>
  <si>
    <t>PAID ON 12/7</t>
  </si>
  <si>
    <t>PAID ON 26/7</t>
  </si>
  <si>
    <t>FOR THE MONTH OF AUGUST 2021</t>
  </si>
  <si>
    <t xml:space="preserve">EXHAUSTER </t>
  </si>
  <si>
    <t>PAID ON 10/8</t>
  </si>
  <si>
    <t>FOR THE MONTH OF SEPTEMBER 2021</t>
  </si>
  <si>
    <t>PAID ON 7/9</t>
  </si>
  <si>
    <t>PAID ON 13/9</t>
  </si>
  <si>
    <t>FOR THE MONTH OF OCTOBER 2021</t>
  </si>
  <si>
    <t>PAID ON 25/9</t>
  </si>
  <si>
    <t>MERCY NYABERA</t>
  </si>
  <si>
    <t>FOR THE MONTH OF NOVEMBER 2021</t>
  </si>
  <si>
    <t>PAID ON 29/10</t>
  </si>
  <si>
    <t>PAID ON 16/11</t>
  </si>
  <si>
    <t>FOR THE MONTH OF DECEMBER 2021</t>
  </si>
  <si>
    <t>PAID ON 1/12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</si>
</sst>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(* #,##0_);_(* \(#,##0\);_(* &quot;-&quot;??_);_(@_)"/>
    <numFmt numFmtId="165" formatCode="#,##0.00;\-#,##0.00"/>
  </numFmts>
  <fonts count="6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8"/>
      <color rgb="FFFF0000"/>
      <name val="Cambria"/>
      <family val="1"/>
      <scheme val="major"/>
    </font>
    <font>
      <sz val="8"/>
      <color rgb="FFFF0000"/>
      <name val="Calibri"/>
      <family val="2"/>
      <scheme val="minor"/>
    </font>
    <font>
      <b/>
      <sz val="26"/>
      <color rgb="FF1A8600"/>
      <name val="Times New Roman"/>
      <family val="1"/>
    </font>
    <font>
      <sz val="9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8"/>
      <color rgb="FFC00000"/>
      <name val="Calibri"/>
      <family val="2"/>
      <scheme val="minor"/>
    </font>
    <font>
      <b/>
      <u val="double"/>
      <sz val="12"/>
      <color rgb="FFFF0000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Times New Roman"/>
      <family val="1"/>
    </font>
    <font>
      <sz val="2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C00000"/>
      <name val="Franklin Gothic Demi Cond"/>
      <family val="2"/>
    </font>
    <font>
      <sz val="11"/>
      <color rgb="FFC00000"/>
      <name val="Times New Roman"/>
      <family val="1"/>
    </font>
    <font>
      <sz val="9"/>
      <color rgb="FF0070C0"/>
      <name val="Times New Roman"/>
      <family val="1"/>
    </font>
    <font>
      <vertAlign val="superscript"/>
      <sz val="9"/>
      <color rgb="FF0070C0"/>
      <name val="Times New Roman"/>
      <family val="1"/>
    </font>
    <font>
      <b/>
      <sz val="11"/>
      <color theme="1"/>
      <name val="Calibri"/>
      <family val="2"/>
      <scheme val="minor"/>
    </font>
    <font>
      <b/>
      <u val="double"/>
      <sz val="8"/>
      <color rgb="FF00B05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sz val="8"/>
      <color theme="1"/>
      <name val="Times New Roman"/>
      <family val="1"/>
    </font>
    <font>
      <b/>
      <sz val="10"/>
      <color theme="1"/>
      <name val="Calibri"/>
      <family val="2"/>
      <scheme val="minor"/>
    </font>
    <font>
      <b/>
      <sz val="11"/>
      <color rgb="FF1A8600"/>
      <name val="Times New Roman"/>
      <family val="1"/>
    </font>
    <font>
      <sz val="11"/>
      <color rgb="FF0070C0"/>
      <name val="Times New Roman"/>
      <family val="1"/>
    </font>
    <font>
      <vertAlign val="superscript"/>
      <sz val="11"/>
      <color theme="1"/>
      <name val="Calibri"/>
      <family val="2"/>
      <scheme val="minor"/>
    </font>
    <font>
      <u/>
      <sz val="11"/>
      <color rgb="FFFF0000"/>
      <name val="Calibri"/>
      <family val="2"/>
      <scheme val="minor"/>
    </font>
    <font>
      <u/>
      <sz val="8"/>
      <color rgb="FFFF0000"/>
      <name val="Calibri"/>
      <family val="2"/>
      <scheme val="minor"/>
    </font>
    <font>
      <sz val="8"/>
      <color rgb="FFFF0000"/>
      <name val="Times New Roman"/>
      <family val="1"/>
    </font>
    <font>
      <b/>
      <sz val="14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name val="Arial"/>
      <family val="2"/>
    </font>
    <font>
      <b/>
      <u/>
      <sz val="14"/>
      <color theme="1"/>
      <name val="Times New Roman"/>
      <family val="1"/>
    </font>
    <font>
      <sz val="8"/>
      <color rgb="FF000000"/>
      <name val="Arial"/>
      <family val="2"/>
    </font>
    <font>
      <sz val="8"/>
      <color rgb="FFFF0000"/>
      <name val="Arial"/>
      <family val="2"/>
    </font>
    <font>
      <b/>
      <sz val="18"/>
      <color theme="1"/>
      <name val="Calibri"/>
      <family val="2"/>
      <scheme val="minor"/>
    </font>
    <font>
      <b/>
      <sz val="8"/>
      <color rgb="FF000000"/>
      <name val="Arial"/>
      <family val="2"/>
    </font>
    <font>
      <sz val="10"/>
      <color rgb="FFFF0000"/>
      <name val="Arial"/>
      <family val="2"/>
    </font>
    <font>
      <u/>
      <sz val="10"/>
      <color rgb="FFFF0000"/>
      <name val="Cambria"/>
      <family val="1"/>
      <scheme val="major"/>
    </font>
    <font>
      <sz val="10"/>
      <color rgb="FFFF0000"/>
      <name val="Calibri"/>
      <family val="2"/>
      <scheme val="minor"/>
    </font>
    <font>
      <sz val="10"/>
      <color theme="1"/>
      <name val="Times New Roman"/>
      <family val="1"/>
    </font>
    <font>
      <sz val="10"/>
      <color rgb="FFFF0000"/>
      <name val="Times New Roman"/>
      <family val="1"/>
    </font>
    <font>
      <b/>
      <sz val="12"/>
      <color theme="1"/>
      <name val="Times New Roman"/>
      <family val="1"/>
    </font>
    <font>
      <b/>
      <u/>
      <sz val="11"/>
      <color theme="1"/>
      <name val="Calibri"/>
      <family val="2"/>
      <scheme val="minor"/>
    </font>
    <font>
      <u/>
      <sz val="10"/>
      <color rgb="FFFF0000"/>
      <name val="Calibri"/>
      <family val="2"/>
      <scheme val="minor"/>
    </font>
    <font>
      <b/>
      <sz val="10"/>
      <color rgb="FFFF0000"/>
      <name val="Arial"/>
      <family val="2"/>
    </font>
    <font>
      <b/>
      <sz val="10"/>
      <name val="Arial"/>
      <family val="2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name val="Calibri"/>
      <family val="2"/>
      <scheme val="minor"/>
    </font>
    <font>
      <b/>
      <u/>
      <sz val="10"/>
      <name val="Calibri"/>
      <family val="2"/>
      <scheme val="minor"/>
    </font>
    <font>
      <sz val="10"/>
      <color rgb="FFC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37" fillId="0" borderId="0">
      <alignment vertical="top"/>
    </xf>
    <xf numFmtId="43" fontId="38" fillId="0" borderId="0" applyFont="0" applyFill="0" applyBorder="0" applyAlignment="0" applyProtection="0">
      <alignment vertical="top"/>
    </xf>
  </cellStyleXfs>
  <cellXfs count="262">
    <xf numFmtId="0" fontId="0" fillId="0" borderId="0" xfId="0"/>
    <xf numFmtId="0" fontId="3" fillId="0" borderId="0" xfId="0" applyFont="1"/>
    <xf numFmtId="0" fontId="0" fillId="0" borderId="0" xfId="0"/>
    <xf numFmtId="0" fontId="5" fillId="0" borderId="0" xfId="0" applyFont="1"/>
    <xf numFmtId="0" fontId="0" fillId="0" borderId="0" xfId="0" applyAlignment="1">
      <alignment horizontal="center"/>
    </xf>
    <xf numFmtId="0" fontId="4" fillId="0" borderId="0" xfId="0" applyFont="1"/>
    <xf numFmtId="0" fontId="6" fillId="0" borderId="0" xfId="0" applyFont="1"/>
    <xf numFmtId="0" fontId="3" fillId="0" borderId="0" xfId="0" applyFont="1" applyAlignment="1">
      <alignment horizontal="right"/>
    </xf>
    <xf numFmtId="0" fontId="0" fillId="0" borderId="0" xfId="0" applyAlignment="1">
      <alignment vertical="center"/>
    </xf>
    <xf numFmtId="0" fontId="0" fillId="0" borderId="0" xfId="0" applyFont="1"/>
    <xf numFmtId="0" fontId="10" fillId="0" borderId="0" xfId="0" applyFont="1"/>
    <xf numFmtId="0" fontId="10" fillId="0" borderId="0" xfId="0" applyFont="1" applyAlignment="1">
      <alignment horizontal="center"/>
    </xf>
    <xf numFmtId="0" fontId="12" fillId="0" borderId="0" xfId="0" applyFont="1" applyBorder="1" applyAlignment="1">
      <alignment vertical="top" wrapText="1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43" fontId="5" fillId="0" borderId="1" xfId="1" applyFont="1" applyBorder="1" applyAlignment="1">
      <alignment vertical="center"/>
    </xf>
    <xf numFmtId="0" fontId="5" fillId="0" borderId="2" xfId="0" applyFont="1" applyBorder="1" applyAlignment="1">
      <alignment horizontal="center" vertical="center" wrapText="1"/>
    </xf>
    <xf numFmtId="43" fontId="5" fillId="0" borderId="2" xfId="1" applyFont="1" applyBorder="1" applyAlignment="1">
      <alignment vertical="center"/>
    </xf>
    <xf numFmtId="0" fontId="8" fillId="0" borderId="1" xfId="0" applyFont="1" applyBorder="1" applyAlignment="1">
      <alignment vertical="center"/>
    </xf>
    <xf numFmtId="43" fontId="8" fillId="0" borderId="1" xfId="0" applyNumberFormat="1" applyFont="1" applyBorder="1" applyAlignment="1">
      <alignment vertical="center"/>
    </xf>
    <xf numFmtId="43" fontId="8" fillId="0" borderId="1" xfId="1" applyFont="1" applyBorder="1" applyAlignment="1">
      <alignment vertical="center"/>
    </xf>
    <xf numFmtId="43" fontId="14" fillId="0" borderId="0" xfId="1" applyFont="1"/>
    <xf numFmtId="43" fontId="13" fillId="0" borderId="0" xfId="1" applyFont="1"/>
    <xf numFmtId="0" fontId="5" fillId="0" borderId="1" xfId="0" applyFont="1" applyBorder="1" applyAlignment="1">
      <alignment horizontal="center" vertical="center"/>
    </xf>
    <xf numFmtId="43" fontId="18" fillId="0" borderId="0" xfId="1" applyFont="1"/>
    <xf numFmtId="43" fontId="2" fillId="0" borderId="1" xfId="1" applyFont="1" applyBorder="1" applyAlignment="1">
      <alignment vertical="center"/>
    </xf>
    <xf numFmtId="0" fontId="19" fillId="0" borderId="0" xfId="0" applyFont="1" applyAlignment="1">
      <alignment horizontal="center"/>
    </xf>
    <xf numFmtId="0" fontId="19" fillId="0" borderId="0" xfId="0" applyFont="1"/>
    <xf numFmtId="43" fontId="8" fillId="0" borderId="0" xfId="1" applyFont="1"/>
    <xf numFmtId="0" fontId="21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0" fillId="0" borderId="0" xfId="0" applyAlignment="1">
      <alignment horizontal="center" vertical="top"/>
    </xf>
    <xf numFmtId="0" fontId="11" fillId="0" borderId="0" xfId="0" applyFont="1" applyAlignment="1">
      <alignment horizontal="center" vertical="top"/>
    </xf>
    <xf numFmtId="0" fontId="0" fillId="0" borderId="0" xfId="0" applyAlignment="1">
      <alignment vertical="top"/>
    </xf>
    <xf numFmtId="0" fontId="17" fillId="0" borderId="0" xfId="0" applyFont="1" applyAlignment="1">
      <alignment horizontal="center" vertical="top"/>
    </xf>
    <xf numFmtId="0" fontId="9" fillId="0" borderId="0" xfId="0" applyFont="1" applyAlignment="1">
      <alignment horizontal="center" vertical="top"/>
    </xf>
    <xf numFmtId="0" fontId="5" fillId="0" borderId="0" xfId="0" applyFont="1" applyFill="1" applyBorder="1"/>
    <xf numFmtId="0" fontId="15" fillId="0" borderId="0" xfId="0" applyFont="1" applyAlignment="1">
      <alignment vertical="center"/>
    </xf>
    <xf numFmtId="0" fontId="16" fillId="0" borderId="0" xfId="0" applyFont="1" applyAlignment="1">
      <alignment horizontal="center" vertical="center"/>
    </xf>
    <xf numFmtId="0" fontId="5" fillId="0" borderId="0" xfId="0" applyFont="1" applyBorder="1"/>
    <xf numFmtId="43" fontId="5" fillId="0" borderId="0" xfId="1" applyFont="1" applyBorder="1" applyAlignment="1">
      <alignment vertical="center"/>
    </xf>
    <xf numFmtId="43" fontId="5" fillId="0" borderId="0" xfId="0" applyNumberFormat="1" applyFont="1"/>
    <xf numFmtId="43" fontId="5" fillId="0" borderId="0" xfId="1" applyFont="1"/>
    <xf numFmtId="43" fontId="5" fillId="0" borderId="0" xfId="0" applyNumberFormat="1" applyFont="1" applyBorder="1"/>
    <xf numFmtId="43" fontId="12" fillId="0" borderId="0" xfId="0" applyNumberFormat="1" applyFont="1" applyBorder="1"/>
    <xf numFmtId="0" fontId="12" fillId="0" borderId="0" xfId="0" applyFont="1"/>
    <xf numFmtId="43" fontId="25" fillId="0" borderId="0" xfId="1" applyFont="1"/>
    <xf numFmtId="0" fontId="24" fillId="0" borderId="0" xfId="0" applyFont="1"/>
    <xf numFmtId="0" fontId="27" fillId="0" borderId="0" xfId="0" applyFont="1"/>
    <xf numFmtId="43" fontId="27" fillId="0" borderId="0" xfId="1" applyFont="1"/>
    <xf numFmtId="0" fontId="26" fillId="0" borderId="0" xfId="0" applyFont="1" applyFill="1" applyBorder="1"/>
    <xf numFmtId="0" fontId="5" fillId="0" borderId="1" xfId="0" applyFont="1" applyBorder="1"/>
    <xf numFmtId="0" fontId="28" fillId="0" borderId="1" xfId="0" applyFont="1" applyBorder="1" applyAlignment="1">
      <alignment horizontal="center"/>
    </xf>
    <xf numFmtId="0" fontId="0" fillId="0" borderId="1" xfId="0" applyBorder="1"/>
    <xf numFmtId="0" fontId="28" fillId="0" borderId="1" xfId="1" applyNumberFormat="1" applyFont="1" applyBorder="1"/>
    <xf numFmtId="0" fontId="5" fillId="0" borderId="0" xfId="0" applyFont="1" applyAlignment="1">
      <alignment horizontal="right"/>
    </xf>
    <xf numFmtId="0" fontId="0" fillId="0" borderId="0" xfId="0" applyAlignment="1">
      <alignment horizontal="right"/>
    </xf>
    <xf numFmtId="43" fontId="28" fillId="0" borderId="1" xfId="1" applyFont="1" applyBorder="1"/>
    <xf numFmtId="0" fontId="0" fillId="0" borderId="0" xfId="0" applyFill="1" applyBorder="1"/>
    <xf numFmtId="0" fontId="0" fillId="0" borderId="1" xfId="0" applyBorder="1" applyAlignment="1">
      <alignment horizontal="center"/>
    </xf>
    <xf numFmtId="0" fontId="28" fillId="0" borderId="3" xfId="1" applyNumberFormat="1" applyFont="1" applyBorder="1"/>
    <xf numFmtId="0" fontId="0" fillId="0" borderId="3" xfId="0" applyBorder="1"/>
    <xf numFmtId="43" fontId="8" fillId="0" borderId="3" xfId="1" applyFont="1" applyBorder="1" applyAlignment="1">
      <alignment vertical="center"/>
    </xf>
    <xf numFmtId="0" fontId="0" fillId="0" borderId="0" xfId="0" applyBorder="1"/>
    <xf numFmtId="0" fontId="7" fillId="0" borderId="0" xfId="0" applyFont="1" applyFill="1" applyBorder="1" applyAlignment="1">
      <alignment horizontal="center" vertical="center"/>
    </xf>
    <xf numFmtId="43" fontId="8" fillId="0" borderId="0" xfId="1" applyFont="1" applyBorder="1" applyAlignment="1">
      <alignment vertical="center"/>
    </xf>
    <xf numFmtId="0" fontId="7" fillId="0" borderId="3" xfId="0" applyFont="1" applyFill="1" applyBorder="1" applyAlignment="1">
      <alignment horizontal="center" vertical="center"/>
    </xf>
    <xf numFmtId="43" fontId="0" fillId="0" borderId="0" xfId="0" applyNumberFormat="1"/>
    <xf numFmtId="0" fontId="0" fillId="0" borderId="0" xfId="0"/>
    <xf numFmtId="0" fontId="5" fillId="0" borderId="0" xfId="0" applyFont="1"/>
    <xf numFmtId="43" fontId="5" fillId="0" borderId="0" xfId="1" applyFont="1" applyBorder="1" applyAlignment="1">
      <alignment vertical="center"/>
    </xf>
    <xf numFmtId="0" fontId="5" fillId="0" borderId="1" xfId="0" applyFont="1" applyBorder="1"/>
    <xf numFmtId="0" fontId="28" fillId="0" borderId="1" xfId="0" applyFont="1" applyBorder="1" applyAlignment="1">
      <alignment horizontal="center"/>
    </xf>
    <xf numFmtId="0" fontId="0" fillId="0" borderId="1" xfId="0" applyBorder="1"/>
    <xf numFmtId="0" fontId="28" fillId="0" borderId="1" xfId="1" applyNumberFormat="1" applyFont="1" applyBorder="1"/>
    <xf numFmtId="43" fontId="28" fillId="0" borderId="1" xfId="1" applyFont="1" applyBorder="1"/>
    <xf numFmtId="0" fontId="0" fillId="0" borderId="1" xfId="0" applyBorder="1" applyAlignment="1">
      <alignment horizontal="center"/>
    </xf>
    <xf numFmtId="0" fontId="0" fillId="0" borderId="0" xfId="0" applyBorder="1"/>
    <xf numFmtId="0" fontId="29" fillId="0" borderId="0" xfId="0" applyFont="1"/>
    <xf numFmtId="43" fontId="29" fillId="0" borderId="0" xfId="1" applyFont="1"/>
    <xf numFmtId="0" fontId="7" fillId="0" borderId="4" xfId="0" applyFont="1" applyBorder="1" applyAlignment="1">
      <alignment horizontal="center" vertical="center"/>
    </xf>
    <xf numFmtId="0" fontId="28" fillId="0" borderId="4" xfId="1" applyNumberFormat="1" applyFont="1" applyBorder="1"/>
    <xf numFmtId="0" fontId="0" fillId="0" borderId="4" xfId="0" applyBorder="1"/>
    <xf numFmtId="0" fontId="0" fillId="0" borderId="0" xfId="0" applyFont="1" applyAlignment="1">
      <alignment horizontal="center" vertical="top"/>
    </xf>
    <xf numFmtId="0" fontId="30" fillId="0" borderId="0" xfId="0" applyFont="1" applyAlignment="1">
      <alignment horizontal="center" vertical="top"/>
    </xf>
    <xf numFmtId="0" fontId="3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28" fillId="0" borderId="5" xfId="1" applyNumberFormat="1" applyFont="1" applyFill="1" applyBorder="1"/>
    <xf numFmtId="0" fontId="18" fillId="0" borderId="0" xfId="0" applyFont="1"/>
    <xf numFmtId="9" fontId="5" fillId="0" borderId="0" xfId="1" applyNumberFormat="1" applyFont="1"/>
    <xf numFmtId="0" fontId="5" fillId="0" borderId="6" xfId="0" applyFont="1" applyFill="1" applyBorder="1"/>
    <xf numFmtId="0" fontId="33" fillId="0" borderId="0" xfId="0" applyFont="1"/>
    <xf numFmtId="0" fontId="34" fillId="0" borderId="0" xfId="0" applyFont="1"/>
    <xf numFmtId="43" fontId="5" fillId="0" borderId="0" xfId="0" applyNumberFormat="1" applyFont="1" applyAlignment="1">
      <alignment horizontal="right"/>
    </xf>
    <xf numFmtId="0" fontId="35" fillId="0" borderId="4" xfId="1" applyNumberFormat="1" applyFont="1" applyBorder="1"/>
    <xf numFmtId="0" fontId="2" fillId="0" borderId="4" xfId="0" applyFont="1" applyBorder="1"/>
    <xf numFmtId="0" fontId="35" fillId="0" borderId="5" xfId="1" applyNumberFormat="1" applyFont="1" applyFill="1" applyBorder="1"/>
    <xf numFmtId="14" fontId="0" fillId="0" borderId="0" xfId="0" applyNumberFormat="1" applyFont="1" applyFill="1" applyBorder="1" applyAlignment="1">
      <alignment horizontal="left"/>
    </xf>
    <xf numFmtId="43" fontId="24" fillId="0" borderId="7" xfId="0" applyNumberFormat="1" applyFont="1" applyBorder="1"/>
    <xf numFmtId="0" fontId="36" fillId="0" borderId="0" xfId="0" applyFont="1"/>
    <xf numFmtId="0" fontId="8" fillId="0" borderId="4" xfId="0" applyFont="1" applyBorder="1"/>
    <xf numFmtId="0" fontId="37" fillId="0" borderId="0" xfId="2">
      <alignment vertical="top"/>
    </xf>
    <xf numFmtId="0" fontId="41" fillId="0" borderId="0" xfId="2" applyFont="1" applyAlignment="1">
      <alignment vertical="center"/>
    </xf>
    <xf numFmtId="0" fontId="37" fillId="0" borderId="0" xfId="2" applyAlignment="1">
      <alignment vertical="center"/>
    </xf>
    <xf numFmtId="0" fontId="5" fillId="0" borderId="0" xfId="2" applyFont="1" applyAlignment="1">
      <alignment vertical="center"/>
    </xf>
    <xf numFmtId="0" fontId="37" fillId="0" borderId="0" xfId="2">
      <alignment vertical="top"/>
    </xf>
    <xf numFmtId="0" fontId="37" fillId="0" borderId="0" xfId="2" applyAlignment="1"/>
    <xf numFmtId="0" fontId="41" fillId="0" borderId="0" xfId="2" applyFont="1" applyAlignment="1">
      <alignment vertical="center"/>
    </xf>
    <xf numFmtId="0" fontId="37" fillId="0" borderId="0" xfId="2" applyAlignment="1">
      <alignment vertical="center"/>
    </xf>
    <xf numFmtId="0" fontId="5" fillId="0" borderId="0" xfId="2" applyFont="1" applyAlignment="1">
      <alignment vertical="center"/>
    </xf>
    <xf numFmtId="0" fontId="37" fillId="0" borderId="1" xfId="2" applyBorder="1" applyAlignment="1"/>
    <xf numFmtId="4" fontId="37" fillId="0" borderId="1" xfId="2" applyNumberFormat="1" applyBorder="1" applyAlignment="1"/>
    <xf numFmtId="49" fontId="43" fillId="0" borderId="1" xfId="3" applyNumberFormat="1" applyFont="1" applyBorder="1" applyAlignment="1">
      <alignment horizontal="right"/>
    </xf>
    <xf numFmtId="49" fontId="43" fillId="0" borderId="1" xfId="2" applyNumberFormat="1" applyFont="1" applyBorder="1" applyAlignment="1">
      <alignment horizontal="right"/>
    </xf>
    <xf numFmtId="0" fontId="44" fillId="0" borderId="1" xfId="2" applyFont="1" applyBorder="1" applyAlignment="1"/>
    <xf numFmtId="9" fontId="37" fillId="0" borderId="1" xfId="2" applyNumberFormat="1" applyBorder="1" applyAlignment="1"/>
    <xf numFmtId="0" fontId="2" fillId="0" borderId="1" xfId="2" applyFont="1" applyBorder="1" applyAlignment="1"/>
    <xf numFmtId="0" fontId="5" fillId="0" borderId="0" xfId="2" applyFont="1" applyAlignment="1"/>
    <xf numFmtId="43" fontId="37" fillId="0" borderId="0" xfId="2" applyNumberFormat="1" applyAlignment="1"/>
    <xf numFmtId="0" fontId="37" fillId="0" borderId="1" xfId="2" applyBorder="1">
      <alignment vertical="top"/>
    </xf>
    <xf numFmtId="49" fontId="45" fillId="0" borderId="8" xfId="2" applyNumberFormat="1" applyFont="1" applyBorder="1" applyAlignment="1">
      <alignment horizontal="center"/>
    </xf>
    <xf numFmtId="49" fontId="45" fillId="0" borderId="2" xfId="2" applyNumberFormat="1" applyFont="1" applyBorder="1" applyAlignment="1">
      <alignment horizontal="center"/>
    </xf>
    <xf numFmtId="0" fontId="37" fillId="0" borderId="2" xfId="2" applyBorder="1" applyAlignment="1"/>
    <xf numFmtId="0" fontId="37" fillId="0" borderId="9" xfId="2" applyNumberFormat="1" applyBorder="1" applyAlignment="1"/>
    <xf numFmtId="0" fontId="37" fillId="0" borderId="9" xfId="2" applyBorder="1" applyAlignment="1"/>
    <xf numFmtId="4" fontId="37" fillId="0" borderId="9" xfId="2" applyNumberFormat="1" applyBorder="1" applyAlignment="1"/>
    <xf numFmtId="0" fontId="37" fillId="0" borderId="1" xfId="2" applyFont="1" applyBorder="1">
      <alignment vertical="top"/>
    </xf>
    <xf numFmtId="3" fontId="37" fillId="0" borderId="1" xfId="2" applyNumberFormat="1" applyFont="1" applyBorder="1">
      <alignment vertical="top"/>
    </xf>
    <xf numFmtId="4" fontId="37" fillId="0" borderId="10" xfId="2" applyNumberFormat="1" applyBorder="1" applyAlignment="1"/>
    <xf numFmtId="4" fontId="37" fillId="0" borderId="3" xfId="2" applyNumberFormat="1" applyBorder="1" applyAlignment="1"/>
    <xf numFmtId="0" fontId="37" fillId="0" borderId="0" xfId="2" applyBorder="1">
      <alignment vertical="top"/>
    </xf>
    <xf numFmtId="0" fontId="38" fillId="0" borderId="1" xfId="2" applyFont="1" applyBorder="1">
      <alignment vertical="top"/>
    </xf>
    <xf numFmtId="0" fontId="38" fillId="0" borderId="1" xfId="2" applyFont="1" applyFill="1" applyBorder="1" applyAlignment="1"/>
    <xf numFmtId="0" fontId="38" fillId="0" borderId="1" xfId="2" applyFont="1" applyBorder="1" applyAlignment="1"/>
    <xf numFmtId="4" fontId="37" fillId="0" borderId="1" xfId="2" applyNumberFormat="1" applyBorder="1">
      <alignment vertical="top"/>
    </xf>
    <xf numFmtId="49" fontId="38" fillId="0" borderId="2" xfId="2" applyNumberFormat="1" applyFont="1" applyBorder="1" applyAlignment="1">
      <alignment horizontal="center"/>
    </xf>
    <xf numFmtId="0" fontId="37" fillId="0" borderId="1" xfId="2" applyFont="1" applyBorder="1" applyAlignment="1">
      <alignment horizontal="left" vertical="top"/>
    </xf>
    <xf numFmtId="0" fontId="44" fillId="0" borderId="3" xfId="2" applyFont="1" applyBorder="1" applyAlignment="1"/>
    <xf numFmtId="0" fontId="37" fillId="0" borderId="3" xfId="2" applyBorder="1" applyAlignment="1"/>
    <xf numFmtId="0" fontId="37" fillId="0" borderId="3" xfId="2" applyBorder="1">
      <alignment vertical="top"/>
    </xf>
    <xf numFmtId="4" fontId="2" fillId="0" borderId="3" xfId="2" applyNumberFormat="1" applyFont="1" applyBorder="1" applyAlignment="1"/>
    <xf numFmtId="4" fontId="37" fillId="0" borderId="0" xfId="2" applyNumberFormat="1">
      <alignment vertical="top"/>
    </xf>
    <xf numFmtId="0" fontId="37" fillId="0" borderId="4" xfId="2" applyBorder="1" applyAlignment="1"/>
    <xf numFmtId="4" fontId="2" fillId="0" borderId="4" xfId="2" applyNumberFormat="1" applyFont="1" applyBorder="1" applyAlignment="1"/>
    <xf numFmtId="0" fontId="39" fillId="0" borderId="1" xfId="2" applyFont="1" applyBorder="1">
      <alignment vertical="top"/>
    </xf>
    <xf numFmtId="0" fontId="40" fillId="0" borderId="1" xfId="2" applyFont="1" applyBorder="1">
      <alignment vertical="top"/>
    </xf>
    <xf numFmtId="0" fontId="5" fillId="0" borderId="0" xfId="2" applyFont="1" applyBorder="1" applyAlignment="1"/>
    <xf numFmtId="0" fontId="40" fillId="0" borderId="0" xfId="2" applyFont="1" applyFill="1" applyBorder="1">
      <alignment vertical="top"/>
    </xf>
    <xf numFmtId="0" fontId="2" fillId="0" borderId="0" xfId="2" applyFont="1" applyBorder="1" applyAlignment="1"/>
    <xf numFmtId="4" fontId="2" fillId="0" borderId="0" xfId="2" applyNumberFormat="1" applyFont="1" applyBorder="1" applyAlignment="1"/>
    <xf numFmtId="4" fontId="37" fillId="0" borderId="0" xfId="2" applyNumberFormat="1" applyBorder="1">
      <alignment vertical="top"/>
    </xf>
    <xf numFmtId="0" fontId="40" fillId="0" borderId="4" xfId="2" applyFont="1" applyBorder="1">
      <alignment vertical="top"/>
    </xf>
    <xf numFmtId="0" fontId="37" fillId="0" borderId="4" xfId="2" applyFont="1" applyBorder="1">
      <alignment vertical="top"/>
    </xf>
    <xf numFmtId="0" fontId="37" fillId="0" borderId="5" xfId="2" applyFont="1" applyFill="1" applyBorder="1">
      <alignment vertical="top"/>
    </xf>
    <xf numFmtId="0" fontId="37" fillId="0" borderId="4" xfId="2" applyBorder="1">
      <alignment vertical="top"/>
    </xf>
    <xf numFmtId="49" fontId="42" fillId="0" borderId="4" xfId="2" applyNumberFormat="1" applyFont="1" applyBorder="1" applyAlignment="1"/>
    <xf numFmtId="0" fontId="44" fillId="0" borderId="11" xfId="2" applyFont="1" applyBorder="1" applyAlignment="1"/>
    <xf numFmtId="0" fontId="37" fillId="0" borderId="11" xfId="2" applyBorder="1" applyAlignment="1"/>
    <xf numFmtId="4" fontId="37" fillId="0" borderId="11" xfId="2" applyNumberFormat="1" applyBorder="1" applyAlignment="1"/>
    <xf numFmtId="0" fontId="37" fillId="0" borderId="11" xfId="2" applyBorder="1">
      <alignment vertical="top"/>
    </xf>
    <xf numFmtId="0" fontId="37" fillId="0" borderId="0" xfId="2" applyFont="1" applyBorder="1">
      <alignment vertical="top"/>
    </xf>
    <xf numFmtId="0" fontId="46" fillId="0" borderId="0" xfId="2" applyFont="1" applyBorder="1">
      <alignment vertical="top"/>
    </xf>
    <xf numFmtId="0" fontId="37" fillId="0" borderId="0" xfId="2" applyFont="1" applyFill="1" applyBorder="1">
      <alignment vertical="top"/>
    </xf>
    <xf numFmtId="49" fontId="42" fillId="0" borderId="0" xfId="2" applyNumberFormat="1" applyFont="1" applyBorder="1" applyAlignment="1"/>
    <xf numFmtId="0" fontId="37" fillId="0" borderId="0" xfId="2" applyBorder="1" applyAlignment="1"/>
    <xf numFmtId="0" fontId="44" fillId="0" borderId="0" xfId="2" applyFont="1" applyBorder="1" applyAlignment="1"/>
    <xf numFmtId="4" fontId="37" fillId="0" borderId="0" xfId="2" applyNumberFormat="1" applyBorder="1" applyAlignment="1"/>
    <xf numFmtId="9" fontId="37" fillId="0" borderId="0" xfId="2" applyNumberFormat="1" applyBorder="1" applyAlignment="1"/>
    <xf numFmtId="0" fontId="7" fillId="0" borderId="3" xfId="0" applyFont="1" applyBorder="1" applyAlignment="1">
      <alignment horizontal="center" vertical="center"/>
    </xf>
    <xf numFmtId="0" fontId="7" fillId="0" borderId="6" xfId="0" applyFont="1" applyFill="1" applyBorder="1" applyAlignment="1">
      <alignment horizontal="center" vertical="center"/>
    </xf>
    <xf numFmtId="0" fontId="2" fillId="0" borderId="3" xfId="0" applyFont="1" applyBorder="1"/>
    <xf numFmtId="0" fontId="2" fillId="0" borderId="1" xfId="0" applyFont="1" applyBorder="1"/>
    <xf numFmtId="164" fontId="18" fillId="0" borderId="0" xfId="1" applyNumberFormat="1" applyFont="1"/>
    <xf numFmtId="164" fontId="5" fillId="0" borderId="0" xfId="1" applyNumberFormat="1" applyFont="1"/>
    <xf numFmtId="164" fontId="0" fillId="0" borderId="0" xfId="0" applyNumberFormat="1"/>
    <xf numFmtId="164" fontId="29" fillId="0" borderId="0" xfId="1" applyNumberFormat="1" applyFont="1"/>
    <xf numFmtId="164" fontId="24" fillId="0" borderId="7" xfId="0" applyNumberFormat="1" applyFont="1" applyBorder="1"/>
    <xf numFmtId="164" fontId="8" fillId="0" borderId="1" xfId="1" applyNumberFormat="1" applyFont="1" applyBorder="1" applyAlignment="1">
      <alignment vertical="center"/>
    </xf>
    <xf numFmtId="164" fontId="8" fillId="0" borderId="3" xfId="1" applyNumberFormat="1" applyFont="1" applyBorder="1" applyAlignment="1">
      <alignment vertical="center"/>
    </xf>
    <xf numFmtId="14" fontId="0" fillId="0" borderId="0" xfId="0" applyNumberFormat="1"/>
    <xf numFmtId="0" fontId="24" fillId="0" borderId="1" xfId="0" applyFont="1" applyBorder="1"/>
    <xf numFmtId="0" fontId="33" fillId="0" borderId="1" xfId="0" applyFont="1" applyBorder="1"/>
    <xf numFmtId="14" fontId="0" fillId="0" borderId="1" xfId="0" applyNumberFormat="1" applyFont="1" applyFill="1" applyBorder="1" applyAlignment="1">
      <alignment horizontal="left"/>
    </xf>
    <xf numFmtId="164" fontId="24" fillId="0" borderId="1" xfId="0" applyNumberFormat="1" applyFont="1" applyBorder="1"/>
    <xf numFmtId="43" fontId="24" fillId="0" borderId="1" xfId="0" applyNumberFormat="1" applyFont="1" applyBorder="1"/>
    <xf numFmtId="0" fontId="47" fillId="0" borderId="1" xfId="0" applyFont="1" applyBorder="1" applyAlignment="1">
      <alignment horizontal="center" vertical="center"/>
    </xf>
    <xf numFmtId="0" fontId="48" fillId="0" borderId="1" xfId="0" applyFont="1" applyBorder="1"/>
    <xf numFmtId="0" fontId="47" fillId="0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/>
    <xf numFmtId="0" fontId="49" fillId="0" borderId="1" xfId="1" applyNumberFormat="1" applyFont="1" applyBorder="1"/>
    <xf numFmtId="0" fontId="3" fillId="0" borderId="1" xfId="0" applyFont="1" applyBorder="1" applyAlignment="1">
      <alignment horizontal="center" vertical="center"/>
    </xf>
    <xf numFmtId="0" fontId="50" fillId="0" borderId="1" xfId="1" applyNumberFormat="1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Fill="1" applyBorder="1"/>
    <xf numFmtId="0" fontId="50" fillId="0" borderId="1" xfId="1" applyNumberFormat="1" applyFont="1" applyFill="1" applyBorder="1"/>
    <xf numFmtId="0" fontId="48" fillId="0" borderId="1" xfId="0" applyFont="1" applyBorder="1" applyAlignment="1">
      <alignment vertical="center"/>
    </xf>
    <xf numFmtId="164" fontId="48" fillId="0" borderId="1" xfId="1" applyNumberFormat="1" applyFont="1" applyBorder="1" applyAlignment="1">
      <alignment vertical="center"/>
    </xf>
    <xf numFmtId="0" fontId="24" fillId="0" borderId="0" xfId="0" applyFont="1" applyAlignment="1">
      <alignment horizontal="center"/>
    </xf>
    <xf numFmtId="0" fontId="51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43" fontId="24" fillId="0" borderId="1" xfId="1" applyFont="1" applyBorder="1"/>
    <xf numFmtId="164" fontId="24" fillId="0" borderId="1" xfId="1" applyNumberFormat="1" applyFont="1" applyBorder="1"/>
    <xf numFmtId="0" fontId="0" fillId="0" borderId="1" xfId="0" applyFont="1" applyBorder="1"/>
    <xf numFmtId="43" fontId="52" fillId="0" borderId="1" xfId="1" applyFont="1" applyBorder="1"/>
    <xf numFmtId="164" fontId="0" fillId="0" borderId="1" xfId="1" applyNumberFormat="1" applyFont="1" applyBorder="1"/>
    <xf numFmtId="43" fontId="0" fillId="0" borderId="1" xfId="0" applyNumberFormat="1" applyFont="1" applyBorder="1"/>
    <xf numFmtId="9" fontId="0" fillId="0" borderId="1" xfId="1" applyNumberFormat="1" applyFont="1" applyBorder="1"/>
    <xf numFmtId="164" fontId="0" fillId="0" borderId="1" xfId="0" applyNumberFormat="1" applyFont="1" applyBorder="1"/>
    <xf numFmtId="14" fontId="0" fillId="0" borderId="1" xfId="0" applyNumberFormat="1" applyFont="1" applyBorder="1"/>
    <xf numFmtId="164" fontId="52" fillId="0" borderId="1" xfId="1" applyNumberFormat="1" applyFont="1" applyBorder="1"/>
    <xf numFmtId="0" fontId="24" fillId="0" borderId="0" xfId="0" applyFont="1" applyAlignment="1">
      <alignment horizontal="left"/>
    </xf>
    <xf numFmtId="0" fontId="3" fillId="0" borderId="0" xfId="0" applyFont="1" applyFill="1" applyBorder="1"/>
    <xf numFmtId="43" fontId="3" fillId="0" borderId="0" xfId="0" applyNumberFormat="1" applyFont="1" applyAlignment="1">
      <alignment horizontal="right"/>
    </xf>
    <xf numFmtId="0" fontId="48" fillId="0" borderId="0" xfId="0" applyFont="1" applyBorder="1" applyAlignment="1">
      <alignment vertical="center"/>
    </xf>
    <xf numFmtId="0" fontId="49" fillId="0" borderId="0" xfId="1" applyNumberFormat="1" applyFont="1" applyBorder="1"/>
    <xf numFmtId="164" fontId="48" fillId="0" borderId="0" xfId="1" applyNumberFormat="1" applyFont="1" applyBorder="1" applyAlignment="1">
      <alignment vertical="center"/>
    </xf>
    <xf numFmtId="0" fontId="6" fillId="0" borderId="0" xfId="0" applyFont="1" applyAlignment="1">
      <alignment horizontal="center"/>
    </xf>
    <xf numFmtId="0" fontId="53" fillId="0" borderId="1" xfId="0" applyFont="1" applyBorder="1" applyAlignment="1">
      <alignment horizontal="center" vertical="center"/>
    </xf>
    <xf numFmtId="0" fontId="53" fillId="0" borderId="1" xfId="0" applyFont="1" applyFill="1" applyBorder="1" applyAlignment="1">
      <alignment horizontal="center" vertical="center"/>
    </xf>
    <xf numFmtId="0" fontId="3" fillId="0" borderId="1" xfId="1" applyNumberFormat="1" applyFont="1" applyBorder="1"/>
    <xf numFmtId="0" fontId="48" fillId="0" borderId="1" xfId="1" applyNumberFormat="1" applyFont="1" applyBorder="1"/>
    <xf numFmtId="0" fontId="48" fillId="0" borderId="1" xfId="1" applyNumberFormat="1" applyFont="1" applyFill="1" applyBorder="1"/>
    <xf numFmtId="0" fontId="3" fillId="0" borderId="0" xfId="0" applyFont="1" applyBorder="1"/>
    <xf numFmtId="0" fontId="48" fillId="0" borderId="0" xfId="0" applyFont="1"/>
    <xf numFmtId="49" fontId="54" fillId="0" borderId="0" xfId="1" applyNumberFormat="1" applyFont="1" applyBorder="1" applyAlignment="1">
      <alignment horizontal="right"/>
    </xf>
    <xf numFmtId="49" fontId="55" fillId="0" borderId="0" xfId="0" applyNumberFormat="1" applyFont="1" applyBorder="1" applyAlignment="1">
      <alignment horizontal="right"/>
    </xf>
    <xf numFmtId="0" fontId="29" fillId="0" borderId="0" xfId="0" applyFont="1" applyBorder="1"/>
    <xf numFmtId="4" fontId="29" fillId="0" borderId="0" xfId="0" applyNumberFormat="1" applyFont="1" applyBorder="1"/>
    <xf numFmtId="165" fontId="55" fillId="0" borderId="0" xfId="0" applyNumberFormat="1" applyFont="1" applyBorder="1"/>
    <xf numFmtId="0" fontId="29" fillId="0" borderId="12" xfId="0" applyFont="1" applyBorder="1"/>
    <xf numFmtId="0" fontId="29" fillId="0" borderId="1" xfId="0" applyFont="1" applyBorder="1"/>
    <xf numFmtId="3" fontId="3" fillId="0" borderId="1" xfId="0" applyNumberFormat="1" applyFont="1" applyBorder="1"/>
    <xf numFmtId="9" fontId="3" fillId="0" borderId="1" xfId="0" applyNumberFormat="1" applyFont="1" applyBorder="1"/>
    <xf numFmtId="16" fontId="3" fillId="0" borderId="1" xfId="0" applyNumberFormat="1" applyFont="1" applyBorder="1"/>
    <xf numFmtId="14" fontId="3" fillId="0" borderId="1" xfId="0" applyNumberFormat="1" applyFont="1" applyBorder="1"/>
    <xf numFmtId="14" fontId="3" fillId="0" borderId="1" xfId="0" applyNumberFormat="1" applyFont="1" applyFill="1" applyBorder="1"/>
    <xf numFmtId="3" fontId="48" fillId="0" borderId="1" xfId="0" applyNumberFormat="1" applyFont="1" applyBorder="1"/>
    <xf numFmtId="164" fontId="1" fillId="0" borderId="1" xfId="1" applyNumberFormat="1" applyFont="1" applyBorder="1"/>
    <xf numFmtId="0" fontId="56" fillId="0" borderId="1" xfId="1" applyNumberFormat="1" applyFont="1" applyBorder="1"/>
    <xf numFmtId="0" fontId="57" fillId="0" borderId="1" xfId="0" applyFont="1" applyBorder="1"/>
    <xf numFmtId="0" fontId="56" fillId="0" borderId="1" xfId="0" applyFont="1" applyBorder="1"/>
    <xf numFmtId="0" fontId="56" fillId="0" borderId="1" xfId="1" applyNumberFormat="1" applyFont="1" applyFill="1" applyBorder="1"/>
    <xf numFmtId="164" fontId="56" fillId="0" borderId="1" xfId="1" applyNumberFormat="1" applyFont="1" applyBorder="1" applyAlignment="1">
      <alignment vertical="center"/>
    </xf>
    <xf numFmtId="0" fontId="58" fillId="0" borderId="1" xfId="0" applyFont="1" applyBorder="1" applyAlignment="1">
      <alignment vertical="center"/>
    </xf>
    <xf numFmtId="0" fontId="29" fillId="0" borderId="1" xfId="1" applyNumberFormat="1" applyFont="1" applyBorder="1"/>
    <xf numFmtId="164" fontId="59" fillId="0" borderId="1" xfId="1" applyNumberFormat="1" applyFont="1" applyBorder="1" applyAlignment="1">
      <alignment vertical="center"/>
    </xf>
    <xf numFmtId="0" fontId="59" fillId="0" borderId="1" xfId="0" applyFont="1" applyBorder="1"/>
    <xf numFmtId="9" fontId="0" fillId="0" borderId="0" xfId="0" applyNumberFormat="1"/>
    <xf numFmtId="4" fontId="29" fillId="0" borderId="13" xfId="0" applyNumberFormat="1" applyFont="1" applyBorder="1"/>
    <xf numFmtId="164" fontId="3" fillId="0" borderId="1" xfId="1" applyNumberFormat="1" applyFont="1" applyBorder="1"/>
    <xf numFmtId="3" fontId="59" fillId="0" borderId="1" xfId="0" applyNumberFormat="1" applyFont="1" applyBorder="1"/>
    <xf numFmtId="3" fontId="29" fillId="0" borderId="1" xfId="0" applyNumberFormat="1" applyFont="1" applyBorder="1"/>
    <xf numFmtId="0" fontId="60" fillId="0" borderId="1" xfId="0" applyFont="1" applyBorder="1" applyAlignment="1">
      <alignment horizontal="center" vertical="center"/>
    </xf>
    <xf numFmtId="0" fontId="60" fillId="0" borderId="1" xfId="0" applyFont="1" applyFill="1" applyBorder="1" applyAlignment="1">
      <alignment horizontal="center" vertical="center"/>
    </xf>
    <xf numFmtId="0" fontId="59" fillId="0" borderId="1" xfId="0" applyFont="1" applyBorder="1" applyAlignment="1">
      <alignment vertical="center"/>
    </xf>
    <xf numFmtId="164" fontId="3" fillId="0" borderId="1" xfId="0" applyNumberFormat="1" applyFont="1" applyBorder="1"/>
    <xf numFmtId="0" fontId="61" fillId="0" borderId="1" xfId="0" applyFont="1" applyFill="1" applyBorder="1"/>
    <xf numFmtId="0" fontId="56" fillId="0" borderId="1" xfId="0" applyFont="1" applyFill="1" applyBorder="1"/>
    <xf numFmtId="3" fontId="0" fillId="0" borderId="0" xfId="0" applyNumberFormat="1"/>
  </cellXfs>
  <cellStyles count="4">
    <cellStyle name="Comma" xfId="1" builtinId="3"/>
    <cellStyle name="Comma 2" xfId="3"/>
    <cellStyle name="Normal" xfId="0" builtinId="0"/>
    <cellStyle name="Normal 2" xfId="2"/>
  </cellStyles>
  <dxfs count="0"/>
  <tableStyles count="1" defaultTableStyle="TableStyleMedium9" defaultPivotStyle="PivotStyleLight16">
    <tableStyle name="Table Style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worksheet" Target="worksheets/sheet76.xml"/><Relationship Id="rId84" Type="http://schemas.openxmlformats.org/officeDocument/2006/relationships/worksheet" Target="worksheets/sheet84.xml"/><Relationship Id="rId89" Type="http://schemas.openxmlformats.org/officeDocument/2006/relationships/styles" Target="style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87" Type="http://schemas.openxmlformats.org/officeDocument/2006/relationships/worksheet" Target="worksheets/sheet87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90" Type="http://schemas.openxmlformats.org/officeDocument/2006/relationships/sharedStrings" Target="sharedStrings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theme" Target="theme/theme1.xml"/><Relationship Id="rId9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opLeftCell="A4" workbookViewId="0">
      <selection activeCell="K20" sqref="K20:L20"/>
    </sheetView>
  </sheetViews>
  <sheetFormatPr defaultRowHeight="15" x14ac:dyDescent="0.25"/>
  <cols>
    <col min="1" max="1" width="3.42578125" style="2" customWidth="1"/>
    <col min="2" max="2" width="15.42578125" style="2" customWidth="1"/>
    <col min="3" max="3" width="3.85546875" style="2" customWidth="1"/>
    <col min="4" max="4" width="6.85546875" style="2" customWidth="1"/>
    <col min="5" max="5" width="12.28515625" style="2" customWidth="1"/>
    <col min="6" max="6" width="9.140625" style="2"/>
    <col min="7" max="7" width="10.5703125" style="2" bestFit="1" customWidth="1"/>
    <col min="8" max="8" width="11" style="2" customWidth="1"/>
    <col min="9" max="9" width="9.140625" style="2"/>
    <col min="10" max="10" width="10.7109375" style="2" customWidth="1"/>
    <col min="11" max="16384" width="9.140625" style="2"/>
  </cols>
  <sheetData>
    <row r="1" spans="1:13" ht="33.75" x14ac:dyDescent="0.25">
      <c r="A1" s="32"/>
      <c r="B1" s="33"/>
      <c r="C1" s="34"/>
      <c r="D1" s="35"/>
      <c r="E1" s="35"/>
      <c r="F1" s="36" t="s">
        <v>7</v>
      </c>
      <c r="G1" s="36"/>
      <c r="H1" s="35"/>
      <c r="I1" s="34"/>
      <c r="J1" s="35"/>
      <c r="K1" s="32"/>
      <c r="L1" s="32"/>
      <c r="M1" s="32"/>
    </row>
    <row r="2" spans="1:13" ht="15.75" x14ac:dyDescent="0.3">
      <c r="A2" s="27"/>
      <c r="C2" s="28"/>
      <c r="D2" s="27"/>
      <c r="E2" s="30" t="s">
        <v>22</v>
      </c>
      <c r="F2" s="30"/>
      <c r="G2" s="27"/>
      <c r="H2" s="27"/>
      <c r="I2" s="28"/>
      <c r="J2" s="27"/>
      <c r="K2" s="27"/>
      <c r="L2" s="27"/>
      <c r="M2" s="27"/>
    </row>
    <row r="3" spans="1:13" x14ac:dyDescent="0.25">
      <c r="C3" s="9"/>
      <c r="D3" s="10"/>
      <c r="E3" s="31" t="s">
        <v>23</v>
      </c>
      <c r="F3" s="11"/>
      <c r="G3" s="11"/>
      <c r="H3" s="10"/>
      <c r="I3" s="9"/>
    </row>
    <row r="4" spans="1:13" ht="15.75" x14ac:dyDescent="0.25">
      <c r="D4" s="6" t="s">
        <v>41</v>
      </c>
      <c r="K4" s="4"/>
    </row>
    <row r="5" spans="1:13" ht="21" x14ac:dyDescent="0.25">
      <c r="A5" s="8"/>
      <c r="B5" s="8"/>
      <c r="C5" s="8"/>
      <c r="D5" s="8"/>
      <c r="E5" s="38"/>
      <c r="F5" s="38"/>
      <c r="G5" s="39" t="s">
        <v>25</v>
      </c>
      <c r="H5" s="38"/>
      <c r="I5" s="38"/>
      <c r="J5" s="38"/>
      <c r="K5" s="38"/>
      <c r="L5" s="8"/>
      <c r="M5" s="8"/>
    </row>
    <row r="6" spans="1:13" ht="6.75" customHeight="1" x14ac:dyDescent="0.25">
      <c r="A6" s="8"/>
      <c r="B6" s="8"/>
      <c r="C6" s="8"/>
      <c r="D6" s="8"/>
      <c r="E6" s="38"/>
      <c r="F6" s="38"/>
      <c r="G6" s="39"/>
      <c r="H6" s="38"/>
      <c r="I6" s="38"/>
      <c r="J6" s="38"/>
      <c r="K6" s="38"/>
      <c r="L6" s="8"/>
      <c r="M6" s="8"/>
    </row>
    <row r="7" spans="1:13" ht="15" customHeight="1" x14ac:dyDescent="0.25">
      <c r="A7" s="13" t="s">
        <v>19</v>
      </c>
      <c r="B7" s="13" t="s">
        <v>0</v>
      </c>
      <c r="C7" s="13" t="s">
        <v>19</v>
      </c>
      <c r="D7" s="13" t="s">
        <v>16</v>
      </c>
      <c r="E7" s="13" t="s">
        <v>17</v>
      </c>
      <c r="F7" s="13" t="s">
        <v>18</v>
      </c>
      <c r="G7" s="13" t="s">
        <v>31</v>
      </c>
      <c r="H7" s="13" t="s">
        <v>1</v>
      </c>
      <c r="I7" s="14" t="s">
        <v>2</v>
      </c>
      <c r="J7" s="13" t="s">
        <v>3</v>
      </c>
      <c r="K7" s="14" t="s">
        <v>4</v>
      </c>
      <c r="L7" s="14" t="s">
        <v>5</v>
      </c>
      <c r="M7" s="14" t="s">
        <v>6</v>
      </c>
    </row>
    <row r="8" spans="1:13" ht="15" customHeight="1" x14ac:dyDescent="0.25">
      <c r="A8" s="15">
        <v>1</v>
      </c>
      <c r="B8" s="52" t="s">
        <v>35</v>
      </c>
      <c r="C8" s="53">
        <v>1</v>
      </c>
      <c r="D8" s="54"/>
      <c r="E8" s="54"/>
      <c r="F8" s="52"/>
      <c r="G8" s="55"/>
      <c r="H8" s="55">
        <v>10000</v>
      </c>
      <c r="I8" s="55">
        <v>10000</v>
      </c>
      <c r="J8" s="55">
        <v>10000</v>
      </c>
      <c r="K8" s="54"/>
      <c r="L8" s="16"/>
      <c r="M8" s="16"/>
    </row>
    <row r="9" spans="1:13" ht="15" customHeight="1" x14ac:dyDescent="0.25">
      <c r="A9" s="15">
        <v>2</v>
      </c>
      <c r="B9" s="52" t="s">
        <v>36</v>
      </c>
      <c r="C9" s="53">
        <v>2</v>
      </c>
      <c r="D9" s="54"/>
      <c r="E9" s="54"/>
      <c r="F9" s="52"/>
      <c r="G9" s="55"/>
      <c r="H9" s="55">
        <v>2500</v>
      </c>
      <c r="I9" s="55">
        <v>2500</v>
      </c>
      <c r="J9" s="55">
        <v>2500</v>
      </c>
      <c r="K9" s="54"/>
      <c r="L9" s="16">
        <v>0</v>
      </c>
      <c r="M9" s="16">
        <v>0</v>
      </c>
    </row>
    <row r="10" spans="1:13" ht="15" customHeight="1" x14ac:dyDescent="0.25">
      <c r="A10" s="15">
        <v>3</v>
      </c>
      <c r="B10" s="52" t="s">
        <v>37</v>
      </c>
      <c r="C10" s="53">
        <v>3</v>
      </c>
      <c r="D10" s="54"/>
      <c r="E10" s="54"/>
      <c r="F10" s="52"/>
      <c r="G10" s="55"/>
      <c r="H10" s="55">
        <v>2500</v>
      </c>
      <c r="I10" s="55">
        <v>2500</v>
      </c>
      <c r="J10" s="55">
        <v>2500</v>
      </c>
      <c r="K10" s="54"/>
      <c r="L10" s="16">
        <v>0</v>
      </c>
      <c r="M10" s="16"/>
    </row>
    <row r="11" spans="1:13" ht="15" customHeight="1" x14ac:dyDescent="0.25">
      <c r="A11" s="17">
        <v>4</v>
      </c>
      <c r="B11" s="52"/>
      <c r="C11" s="53"/>
      <c r="D11" s="54"/>
      <c r="E11" s="54"/>
      <c r="F11" s="52"/>
      <c r="G11" s="55"/>
      <c r="H11" s="55"/>
      <c r="I11" s="55"/>
      <c r="J11" s="55"/>
      <c r="K11" s="54"/>
      <c r="L11" s="18"/>
      <c r="M11" s="18">
        <v>0</v>
      </c>
    </row>
    <row r="12" spans="1:13" ht="15" customHeight="1" x14ac:dyDescent="0.25">
      <c r="A12" s="24"/>
      <c r="B12" s="52"/>
      <c r="C12" s="53"/>
      <c r="D12" s="54"/>
      <c r="E12" s="54"/>
      <c r="F12" s="52"/>
      <c r="G12" s="55"/>
      <c r="H12" s="55"/>
      <c r="I12" s="55"/>
      <c r="J12" s="55"/>
      <c r="K12" s="54"/>
      <c r="L12" s="16"/>
      <c r="M12" s="16"/>
    </row>
    <row r="13" spans="1:13" ht="15" customHeight="1" x14ac:dyDescent="0.25">
      <c r="A13" s="19"/>
      <c r="B13" s="19"/>
      <c r="C13" s="19"/>
      <c r="D13" s="20">
        <f t="shared" ref="D13:M13" si="0">SUM(D8:D12)</f>
        <v>0</v>
      </c>
      <c r="E13" s="20">
        <f t="shared" si="0"/>
        <v>0</v>
      </c>
      <c r="F13" s="21">
        <f t="shared" si="0"/>
        <v>0</v>
      </c>
      <c r="G13" s="26">
        <f t="shared" si="0"/>
        <v>0</v>
      </c>
      <c r="H13" s="26">
        <f t="shared" si="0"/>
        <v>15000</v>
      </c>
      <c r="I13" s="21">
        <f t="shared" si="0"/>
        <v>15000</v>
      </c>
      <c r="J13" s="26">
        <f t="shared" si="0"/>
        <v>15000</v>
      </c>
      <c r="K13" s="21">
        <f t="shared" si="0"/>
        <v>0</v>
      </c>
      <c r="L13" s="21">
        <f t="shared" si="0"/>
        <v>0</v>
      </c>
      <c r="M13" s="21">
        <f t="shared" si="0"/>
        <v>0</v>
      </c>
    </row>
    <row r="14" spans="1:13" s="3" customFormat="1" ht="11.25" x14ac:dyDescent="0.2">
      <c r="B14" s="3" t="s">
        <v>21</v>
      </c>
      <c r="E14" s="25">
        <f>SUM(H13)</f>
        <v>15000</v>
      </c>
      <c r="F14" s="40"/>
      <c r="G14" s="41"/>
      <c r="H14" s="40"/>
      <c r="I14" s="42"/>
      <c r="J14" s="40"/>
      <c r="K14" s="40"/>
      <c r="L14" s="40"/>
    </row>
    <row r="15" spans="1:13" s="3" customFormat="1" ht="11.25" x14ac:dyDescent="0.2">
      <c r="E15" s="25"/>
      <c r="F15" s="40"/>
      <c r="G15" s="41"/>
      <c r="H15" s="40"/>
      <c r="I15" s="42"/>
      <c r="J15" s="40"/>
      <c r="K15" s="40"/>
      <c r="L15" s="40"/>
    </row>
    <row r="16" spans="1:13" s="3" customFormat="1" ht="11.25" x14ac:dyDescent="0.2">
      <c r="B16" s="3" t="s">
        <v>27</v>
      </c>
      <c r="E16" s="29">
        <f>SUM(E14*8%-E14)</f>
        <v>-13800</v>
      </c>
      <c r="F16" s="40"/>
    </row>
    <row r="17" spans="1:13" s="3" customFormat="1" ht="11.25" x14ac:dyDescent="0.2">
      <c r="B17" s="3" t="s">
        <v>24</v>
      </c>
      <c r="E17" s="25">
        <f>SUM(J13)</f>
        <v>15000</v>
      </c>
      <c r="F17" s="40"/>
      <c r="G17" s="41"/>
      <c r="H17" s="40"/>
      <c r="J17" s="40"/>
      <c r="K17" s="40"/>
      <c r="L17" s="40"/>
    </row>
    <row r="18" spans="1:13" s="3" customFormat="1" x14ac:dyDescent="0.25">
      <c r="B18" s="48" t="s">
        <v>20</v>
      </c>
      <c r="E18" s="22"/>
      <c r="G18" s="40"/>
      <c r="H18" s="40"/>
      <c r="J18" s="40"/>
      <c r="K18" s="40"/>
      <c r="L18" s="40"/>
    </row>
    <row r="19" spans="1:13" s="3" customFormat="1" ht="11.25" x14ac:dyDescent="0.2">
      <c r="B19" s="3" t="s">
        <v>33</v>
      </c>
      <c r="E19" s="43">
        <f>SUM(E14*8%)</f>
        <v>1200</v>
      </c>
      <c r="J19" s="40"/>
      <c r="K19" s="40"/>
      <c r="L19" s="44"/>
    </row>
    <row r="20" spans="1:13" s="3" customFormat="1" ht="11.25" x14ac:dyDescent="0.2">
      <c r="B20" s="3" t="s">
        <v>34</v>
      </c>
      <c r="E20" s="43"/>
      <c r="J20" s="40"/>
      <c r="K20" s="12"/>
      <c r="L20" s="45"/>
      <c r="M20" s="46"/>
    </row>
    <row r="21" spans="1:13" s="3" customFormat="1" ht="11.25" x14ac:dyDescent="0.2">
      <c r="E21" s="43"/>
      <c r="G21" s="3" t="s">
        <v>30</v>
      </c>
      <c r="J21" s="40"/>
      <c r="K21" s="12"/>
      <c r="L21" s="45"/>
      <c r="M21" s="46"/>
    </row>
    <row r="22" spans="1:13" s="49" customFormat="1" ht="12.75" x14ac:dyDescent="0.2">
      <c r="B22" s="49" t="s">
        <v>28</v>
      </c>
      <c r="E22" s="50">
        <f>SUM(E19:E21)</f>
        <v>1200</v>
      </c>
    </row>
    <row r="23" spans="1:13" s="3" customFormat="1" ht="11.25" x14ac:dyDescent="0.2">
      <c r="B23" s="37"/>
      <c r="E23" s="47"/>
    </row>
    <row r="24" spans="1:13" ht="15.75" x14ac:dyDescent="0.25">
      <c r="A24" s="5"/>
      <c r="B24" s="51" t="s">
        <v>29</v>
      </c>
      <c r="D24" s="5"/>
      <c r="E24" s="23">
        <f>SUM(E14-E22+E15)</f>
        <v>13800</v>
      </c>
      <c r="J24" s="5"/>
      <c r="K24" s="5"/>
      <c r="L24" s="5"/>
      <c r="M24" s="5"/>
    </row>
    <row r="25" spans="1:13" ht="7.5" customHeight="1" x14ac:dyDescent="0.25"/>
    <row r="27" spans="1:13" x14ac:dyDescent="0.25">
      <c r="C27" s="37" t="s">
        <v>15</v>
      </c>
      <c r="D27" s="37"/>
      <c r="E27" s="56" t="s">
        <v>10</v>
      </c>
      <c r="F27" s="3"/>
      <c r="G27" s="3" t="s">
        <v>12</v>
      </c>
    </row>
    <row r="28" spans="1:13" x14ac:dyDescent="0.25">
      <c r="B28" s="1"/>
      <c r="E28" s="57"/>
      <c r="I28" s="3"/>
    </row>
    <row r="29" spans="1:13" x14ac:dyDescent="0.25">
      <c r="B29" s="1"/>
      <c r="C29" s="3"/>
      <c r="D29" s="3"/>
      <c r="E29" s="56"/>
      <c r="F29" s="3"/>
      <c r="G29" s="3"/>
      <c r="I29" s="3"/>
    </row>
    <row r="30" spans="1:13" x14ac:dyDescent="0.25">
      <c r="B30" s="1"/>
      <c r="C30" s="3" t="s">
        <v>8</v>
      </c>
      <c r="D30" s="3"/>
      <c r="E30" s="56" t="s">
        <v>11</v>
      </c>
      <c r="F30" s="3"/>
      <c r="G30" s="3" t="s">
        <v>40</v>
      </c>
      <c r="I30" s="3"/>
    </row>
    <row r="31" spans="1:13" x14ac:dyDescent="0.25">
      <c r="B31" s="7" t="s">
        <v>9</v>
      </c>
      <c r="C31" s="3" t="s">
        <v>13</v>
      </c>
      <c r="D31" s="3"/>
      <c r="E31" s="56" t="s">
        <v>13</v>
      </c>
      <c r="F31" s="3"/>
      <c r="G31" s="3" t="s">
        <v>14</v>
      </c>
      <c r="I31" s="3"/>
    </row>
  </sheetData>
  <pageMargins left="0.7" right="0.7" top="0.75" bottom="0.75" header="0.3" footer="0.3"/>
  <pageSetup orientation="landscape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0"/>
  <sheetViews>
    <sheetView topLeftCell="A35" workbookViewId="0">
      <selection activeCell="C70" sqref="C70"/>
    </sheetView>
  </sheetViews>
  <sheetFormatPr defaultRowHeight="15" x14ac:dyDescent="0.25"/>
  <cols>
    <col min="2" max="2" width="14.7109375" customWidth="1"/>
    <col min="5" max="5" width="12" customWidth="1"/>
  </cols>
  <sheetData>
    <row r="1" spans="1:9" ht="33.75" x14ac:dyDescent="0.25">
      <c r="A1" s="35"/>
      <c r="B1" s="35"/>
      <c r="C1" s="36" t="s">
        <v>7</v>
      </c>
      <c r="D1" s="36"/>
      <c r="E1" s="35"/>
      <c r="F1" s="2"/>
      <c r="G1" s="2"/>
      <c r="H1" s="2"/>
      <c r="I1" s="2"/>
    </row>
    <row r="2" spans="1:9" ht="15.75" x14ac:dyDescent="0.3">
      <c r="A2" s="27"/>
      <c r="B2" s="30" t="s">
        <v>22</v>
      </c>
      <c r="C2" s="30"/>
      <c r="D2" s="27"/>
      <c r="E2" s="27"/>
      <c r="F2" s="2"/>
      <c r="G2" s="2"/>
      <c r="H2" s="2"/>
      <c r="I2" s="2"/>
    </row>
    <row r="3" spans="1:9" x14ac:dyDescent="0.25">
      <c r="A3" s="9"/>
      <c r="B3" s="10"/>
      <c r="C3" s="31" t="s">
        <v>23</v>
      </c>
      <c r="D3" s="11"/>
      <c r="E3" s="10"/>
      <c r="F3" s="2"/>
      <c r="G3" s="2"/>
      <c r="H3" s="2"/>
      <c r="I3" s="2"/>
    </row>
    <row r="4" spans="1:9" ht="15.75" x14ac:dyDescent="0.25">
      <c r="A4" s="2"/>
      <c r="B4" s="6" t="s">
        <v>41</v>
      </c>
      <c r="C4" s="2"/>
      <c r="D4" s="2"/>
      <c r="E4" s="2"/>
      <c r="F4" s="2"/>
      <c r="G4" s="2"/>
      <c r="H4" s="2"/>
      <c r="I4" s="2"/>
    </row>
    <row r="5" spans="1:9" ht="21" x14ac:dyDescent="0.25">
      <c r="A5" s="8"/>
      <c r="B5" s="8"/>
      <c r="C5" s="8"/>
      <c r="D5" s="38"/>
      <c r="E5" s="39" t="s">
        <v>62</v>
      </c>
      <c r="F5" s="38"/>
      <c r="G5" s="2"/>
      <c r="H5" s="2"/>
      <c r="I5" s="2"/>
    </row>
    <row r="6" spans="1:9" x14ac:dyDescent="0.25">
      <c r="A6" s="13" t="s">
        <v>19</v>
      </c>
      <c r="B6" s="13" t="s">
        <v>0</v>
      </c>
      <c r="C6" s="13" t="s">
        <v>19</v>
      </c>
      <c r="D6" s="13" t="s">
        <v>16</v>
      </c>
      <c r="E6" s="13" t="s">
        <v>17</v>
      </c>
      <c r="F6" s="13" t="s">
        <v>31</v>
      </c>
      <c r="G6" s="13" t="s">
        <v>1</v>
      </c>
      <c r="H6" s="67" t="s">
        <v>2</v>
      </c>
      <c r="I6" s="13" t="s">
        <v>3</v>
      </c>
    </row>
    <row r="7" spans="1:9" x14ac:dyDescent="0.25">
      <c r="A7" s="15">
        <v>1</v>
      </c>
      <c r="B7" s="52" t="s">
        <v>35</v>
      </c>
      <c r="C7" s="53">
        <v>1</v>
      </c>
      <c r="D7" s="54"/>
      <c r="E7" s="54"/>
      <c r="F7" s="55"/>
      <c r="G7" s="55">
        <v>10000</v>
      </c>
      <c r="H7" s="61"/>
      <c r="I7" s="55"/>
    </row>
    <row r="8" spans="1:9" x14ac:dyDescent="0.25">
      <c r="A8" s="15">
        <v>2</v>
      </c>
      <c r="B8" s="52" t="s">
        <v>36</v>
      </c>
      <c r="C8" s="53">
        <v>2</v>
      </c>
      <c r="D8" s="54"/>
      <c r="E8" s="54"/>
      <c r="F8" s="55"/>
      <c r="G8" s="55">
        <v>2200</v>
      </c>
      <c r="H8" s="61"/>
      <c r="I8" s="55"/>
    </row>
    <row r="9" spans="1:9" x14ac:dyDescent="0.25">
      <c r="A9" s="15">
        <v>3</v>
      </c>
      <c r="B9" s="52" t="s">
        <v>37</v>
      </c>
      <c r="C9" s="53">
        <v>3</v>
      </c>
      <c r="D9" s="54"/>
      <c r="E9" s="54"/>
      <c r="F9" s="55"/>
      <c r="G9" s="55">
        <v>2500</v>
      </c>
      <c r="H9" s="61"/>
      <c r="I9" s="55"/>
    </row>
    <row r="10" spans="1:9" x14ac:dyDescent="0.25">
      <c r="A10" s="24">
        <v>6</v>
      </c>
      <c r="B10" s="52" t="s">
        <v>60</v>
      </c>
      <c r="C10" s="53">
        <v>6</v>
      </c>
      <c r="D10" s="54"/>
      <c r="E10" s="54"/>
      <c r="F10" s="55"/>
      <c r="G10" s="55">
        <v>2500</v>
      </c>
      <c r="H10" s="61"/>
      <c r="I10" s="55"/>
    </row>
    <row r="11" spans="1:9" x14ac:dyDescent="0.25">
      <c r="A11" s="24">
        <v>5</v>
      </c>
      <c r="B11" s="52" t="s">
        <v>39</v>
      </c>
      <c r="C11" s="53">
        <v>5</v>
      </c>
      <c r="D11" s="54"/>
      <c r="E11" s="54"/>
      <c r="F11" s="55"/>
      <c r="G11" s="55">
        <v>5000</v>
      </c>
      <c r="H11" s="61"/>
      <c r="I11" s="55"/>
    </row>
    <row r="12" spans="1:9" x14ac:dyDescent="0.25">
      <c r="A12" s="60">
        <v>6</v>
      </c>
      <c r="B12" s="54" t="s">
        <v>57</v>
      </c>
      <c r="C12" s="60">
        <v>4</v>
      </c>
      <c r="D12" s="54"/>
      <c r="E12" s="54"/>
      <c r="F12" s="54"/>
      <c r="G12" s="54">
        <v>1500</v>
      </c>
      <c r="H12" s="62"/>
      <c r="I12" s="54"/>
    </row>
    <row r="13" spans="1:9" x14ac:dyDescent="0.25">
      <c r="A13" s="19"/>
      <c r="B13" s="19"/>
      <c r="C13" s="19"/>
      <c r="D13" s="20"/>
      <c r="E13" s="20"/>
      <c r="F13" s="26"/>
      <c r="G13" s="21">
        <f>SUM(G7:G12)</f>
        <v>23700</v>
      </c>
      <c r="H13" s="63">
        <f>SUM(H7:H11)</f>
        <v>0</v>
      </c>
      <c r="I13" s="21">
        <f>SUM(I7:I11)</f>
        <v>0</v>
      </c>
    </row>
    <row r="14" spans="1:9" x14ac:dyDescent="0.25">
      <c r="A14" s="3"/>
      <c r="B14" s="3" t="s">
        <v>21</v>
      </c>
      <c r="C14" s="3"/>
      <c r="D14" s="3"/>
      <c r="E14" s="25">
        <f>SUM(G13)</f>
        <v>23700</v>
      </c>
      <c r="F14" s="41"/>
      <c r="G14" s="40"/>
      <c r="H14" s="44"/>
      <c r="I14" s="40"/>
    </row>
    <row r="15" spans="1:9" x14ac:dyDescent="0.25">
      <c r="A15" s="3"/>
      <c r="B15" s="3" t="s">
        <v>61</v>
      </c>
      <c r="C15" s="3"/>
      <c r="D15" s="3"/>
      <c r="E15" s="25">
        <v>1394</v>
      </c>
      <c r="F15" s="41"/>
      <c r="G15" s="40" t="s">
        <v>44</v>
      </c>
      <c r="H15" s="42"/>
      <c r="I15" s="40"/>
    </row>
    <row r="16" spans="1:9" x14ac:dyDescent="0.25">
      <c r="A16" s="3"/>
      <c r="B16" s="3" t="s">
        <v>27</v>
      </c>
      <c r="C16" s="3"/>
      <c r="D16" s="3"/>
      <c r="E16" s="29">
        <f>SUM(E14:E15)</f>
        <v>25094</v>
      </c>
      <c r="F16" s="3"/>
      <c r="G16" s="3"/>
      <c r="H16" s="3"/>
      <c r="I16" s="3"/>
    </row>
    <row r="17" spans="1:9" x14ac:dyDescent="0.25">
      <c r="A17" s="3"/>
      <c r="B17" s="3" t="s">
        <v>24</v>
      </c>
      <c r="C17" s="3"/>
      <c r="D17" s="3"/>
      <c r="E17" s="25"/>
      <c r="F17" s="41"/>
      <c r="G17" s="40"/>
      <c r="H17" s="3"/>
      <c r="I17" s="40"/>
    </row>
    <row r="18" spans="1:9" x14ac:dyDescent="0.25">
      <c r="A18" s="3"/>
      <c r="B18" s="48" t="s">
        <v>20</v>
      </c>
      <c r="C18" s="3"/>
      <c r="D18" s="3"/>
      <c r="E18" s="22"/>
      <c r="F18" s="40"/>
      <c r="G18" s="40"/>
      <c r="H18" s="3"/>
      <c r="I18" s="40"/>
    </row>
    <row r="19" spans="1:9" x14ac:dyDescent="0.25">
      <c r="A19" s="3"/>
      <c r="B19" s="3" t="s">
        <v>33</v>
      </c>
      <c r="C19" s="3"/>
      <c r="D19" s="3"/>
      <c r="E19" s="43">
        <f>SUM(E14*8%)</f>
        <v>1896</v>
      </c>
      <c r="F19" s="3"/>
      <c r="G19" s="3"/>
      <c r="H19" s="3"/>
      <c r="I19" s="40"/>
    </row>
    <row r="20" spans="1:9" x14ac:dyDescent="0.25">
      <c r="A20" s="3"/>
      <c r="B20" s="3" t="s">
        <v>51</v>
      </c>
      <c r="C20" s="3"/>
      <c r="D20" s="3"/>
      <c r="E20" s="43">
        <v>10000</v>
      </c>
      <c r="F20" s="3"/>
      <c r="G20" s="3"/>
      <c r="H20" s="3"/>
      <c r="I20" s="40"/>
    </row>
    <row r="21" spans="1:9" x14ac:dyDescent="0.25">
      <c r="A21" s="3"/>
      <c r="B21" s="3"/>
      <c r="C21" s="3"/>
      <c r="D21" s="3"/>
      <c r="E21" s="43"/>
      <c r="F21" s="3"/>
      <c r="G21" s="3"/>
      <c r="H21" s="3"/>
      <c r="I21" s="40" t="s">
        <v>30</v>
      </c>
    </row>
    <row r="22" spans="1:9" x14ac:dyDescent="0.25">
      <c r="A22" s="3"/>
      <c r="B22" s="3"/>
      <c r="C22" s="3"/>
      <c r="D22" s="3"/>
      <c r="E22" s="43"/>
      <c r="F22" s="3"/>
      <c r="G22" s="3"/>
      <c r="H22" s="3"/>
      <c r="I22" s="40"/>
    </row>
    <row r="23" spans="1:9" x14ac:dyDescent="0.25">
      <c r="A23" s="49"/>
      <c r="B23" s="49" t="s">
        <v>28</v>
      </c>
      <c r="C23" s="49"/>
      <c r="D23" s="49"/>
      <c r="E23" s="50">
        <f>SUM(E19:E22)</f>
        <v>11896</v>
      </c>
      <c r="F23" s="49"/>
      <c r="G23" s="49"/>
      <c r="H23" s="49"/>
      <c r="I23" s="49"/>
    </row>
    <row r="24" spans="1:9" x14ac:dyDescent="0.25">
      <c r="A24" s="3"/>
      <c r="B24" s="37"/>
      <c r="C24" s="3"/>
      <c r="D24" s="3"/>
      <c r="E24" s="47"/>
      <c r="F24" s="3"/>
      <c r="G24" s="3"/>
      <c r="H24" s="3"/>
      <c r="I24" s="3"/>
    </row>
    <row r="25" spans="1:9" ht="15.75" x14ac:dyDescent="0.25">
      <c r="A25" s="5"/>
      <c r="B25" s="51" t="s">
        <v>29</v>
      </c>
      <c r="C25" s="2"/>
      <c r="D25" s="5"/>
      <c r="E25" s="23">
        <f>E16-E23</f>
        <v>13198</v>
      </c>
      <c r="F25" s="2"/>
      <c r="G25" s="2"/>
      <c r="H25" s="2"/>
      <c r="I25" s="5"/>
    </row>
    <row r="26" spans="1:9" x14ac:dyDescent="0.25">
      <c r="A26" s="2"/>
      <c r="B26" s="2"/>
      <c r="C26" s="2"/>
      <c r="D26" s="2"/>
      <c r="E26" s="2"/>
      <c r="F26" s="2"/>
      <c r="G26" s="2"/>
      <c r="H26" s="2"/>
      <c r="I26" s="2"/>
    </row>
    <row r="27" spans="1:9" x14ac:dyDescent="0.25">
      <c r="A27" s="2"/>
      <c r="B27" s="2"/>
      <c r="C27" s="37" t="s">
        <v>15</v>
      </c>
      <c r="D27" s="37"/>
      <c r="E27" s="56" t="s">
        <v>10</v>
      </c>
      <c r="F27" s="3" t="s">
        <v>12</v>
      </c>
      <c r="G27" s="2"/>
      <c r="H27" s="2"/>
      <c r="I27" s="2"/>
    </row>
    <row r="28" spans="1:9" x14ac:dyDescent="0.25">
      <c r="A28" s="2"/>
      <c r="B28" s="1"/>
      <c r="C28" s="2"/>
      <c r="D28" s="2"/>
      <c r="E28" s="57"/>
      <c r="F28" s="2"/>
      <c r="G28" s="2"/>
      <c r="H28" s="3"/>
      <c r="I28" s="2"/>
    </row>
    <row r="29" spans="1:9" x14ac:dyDescent="0.25">
      <c r="A29" s="2"/>
      <c r="B29" s="1"/>
      <c r="C29" s="3"/>
      <c r="D29" s="3"/>
      <c r="E29" s="56"/>
      <c r="F29" s="3"/>
      <c r="G29" s="2"/>
      <c r="H29" s="3"/>
      <c r="I29" s="2"/>
    </row>
    <row r="30" spans="1:9" x14ac:dyDescent="0.25">
      <c r="A30" s="2"/>
      <c r="B30" s="1"/>
      <c r="C30" s="3" t="s">
        <v>39</v>
      </c>
      <c r="D30" s="3"/>
      <c r="E30" s="56" t="s">
        <v>11</v>
      </c>
      <c r="F30" s="3" t="s">
        <v>40</v>
      </c>
      <c r="G30" s="2"/>
      <c r="H30" s="3"/>
      <c r="I30" s="2"/>
    </row>
    <row r="31" spans="1:9" x14ac:dyDescent="0.25">
      <c r="A31" s="2"/>
      <c r="B31" s="7" t="s">
        <v>9</v>
      </c>
      <c r="C31" s="3" t="s">
        <v>13</v>
      </c>
      <c r="D31" s="3"/>
      <c r="E31" s="56" t="s">
        <v>13</v>
      </c>
      <c r="F31" s="3" t="s">
        <v>14</v>
      </c>
      <c r="G31" s="2"/>
      <c r="H31" s="3"/>
      <c r="I31" s="2"/>
    </row>
    <row r="32" spans="1:9" x14ac:dyDescent="0.25">
      <c r="A32" s="2"/>
      <c r="B32" s="2"/>
      <c r="C32" s="2"/>
      <c r="D32" s="2"/>
      <c r="E32" s="2"/>
      <c r="F32" s="2"/>
      <c r="G32" s="2"/>
      <c r="H32" s="2"/>
      <c r="I32" s="2"/>
    </row>
    <row r="49" spans="1:9" ht="33.75" x14ac:dyDescent="0.25">
      <c r="A49" s="35"/>
      <c r="B49" s="35"/>
      <c r="C49" s="36" t="s">
        <v>7</v>
      </c>
      <c r="D49" s="36"/>
      <c r="E49" s="35"/>
      <c r="F49" s="2"/>
      <c r="G49" s="2"/>
      <c r="H49" s="2"/>
      <c r="I49" s="2"/>
    </row>
    <row r="50" spans="1:9" ht="15.75" x14ac:dyDescent="0.3">
      <c r="A50" s="27"/>
      <c r="B50" s="30" t="s">
        <v>22</v>
      </c>
      <c r="C50" s="30"/>
      <c r="D50" s="27"/>
      <c r="E50" s="27"/>
      <c r="F50" s="2"/>
      <c r="G50" s="2"/>
      <c r="H50" s="2"/>
      <c r="I50" s="2"/>
    </row>
    <row r="51" spans="1:9" x14ac:dyDescent="0.25">
      <c r="A51" s="9"/>
      <c r="B51" s="10"/>
      <c r="C51" s="31" t="s">
        <v>23</v>
      </c>
      <c r="D51" s="11"/>
      <c r="E51" s="10"/>
      <c r="F51" s="2"/>
      <c r="G51" s="2"/>
      <c r="H51" s="2"/>
      <c r="I51" s="2"/>
    </row>
    <row r="52" spans="1:9" ht="15.75" x14ac:dyDescent="0.25">
      <c r="A52" s="2"/>
      <c r="B52" s="6" t="s">
        <v>41</v>
      </c>
      <c r="C52" s="2"/>
      <c r="D52" s="2"/>
      <c r="E52" s="2"/>
      <c r="F52" s="2"/>
      <c r="G52" s="2"/>
      <c r="H52" s="2"/>
      <c r="I52" s="2"/>
    </row>
    <row r="53" spans="1:9" ht="21" x14ac:dyDescent="0.25">
      <c r="A53" s="8"/>
      <c r="B53" s="8"/>
      <c r="C53" s="8"/>
      <c r="D53" s="38"/>
      <c r="E53" s="39" t="s">
        <v>65</v>
      </c>
      <c r="F53" s="38"/>
      <c r="G53" s="2"/>
      <c r="H53" s="2"/>
      <c r="I53" s="2"/>
    </row>
    <row r="54" spans="1:9" x14ac:dyDescent="0.25">
      <c r="A54" s="13" t="s">
        <v>19</v>
      </c>
      <c r="B54" s="13" t="s">
        <v>0</v>
      </c>
      <c r="C54" s="13" t="s">
        <v>19</v>
      </c>
      <c r="D54" s="13" t="s">
        <v>16</v>
      </c>
      <c r="E54" s="13" t="s">
        <v>17</v>
      </c>
      <c r="F54" s="13" t="s">
        <v>31</v>
      </c>
      <c r="G54" s="13" t="s">
        <v>1</v>
      </c>
      <c r="H54" s="67" t="s">
        <v>2</v>
      </c>
      <c r="I54" s="13" t="s">
        <v>3</v>
      </c>
    </row>
    <row r="55" spans="1:9" x14ac:dyDescent="0.25">
      <c r="A55" s="15">
        <v>1</v>
      </c>
      <c r="B55" s="52" t="s">
        <v>35</v>
      </c>
      <c r="C55" s="53">
        <v>1</v>
      </c>
      <c r="D55" s="54"/>
      <c r="E55" s="54"/>
      <c r="F55" s="55"/>
      <c r="G55" s="55">
        <v>10000</v>
      </c>
      <c r="H55" s="61"/>
      <c r="I55" s="55"/>
    </row>
    <row r="56" spans="1:9" x14ac:dyDescent="0.25">
      <c r="A56" s="15">
        <v>2</v>
      </c>
      <c r="B56" s="52" t="s">
        <v>36</v>
      </c>
      <c r="C56" s="53">
        <v>2</v>
      </c>
      <c r="D56" s="54"/>
      <c r="E56" s="54"/>
      <c r="F56" s="55"/>
      <c r="G56" s="55">
        <v>2200</v>
      </c>
      <c r="H56" s="61"/>
      <c r="I56" s="55"/>
    </row>
    <row r="57" spans="1:9" x14ac:dyDescent="0.25">
      <c r="A57" s="15">
        <v>3</v>
      </c>
      <c r="B57" s="52" t="s">
        <v>37</v>
      </c>
      <c r="C57" s="53">
        <v>3</v>
      </c>
      <c r="D57" s="54"/>
      <c r="E57" s="54"/>
      <c r="F57" s="55"/>
      <c r="G57" s="55">
        <v>2500</v>
      </c>
      <c r="H57" s="61"/>
      <c r="I57" s="55"/>
    </row>
    <row r="58" spans="1:9" x14ac:dyDescent="0.25">
      <c r="A58" s="24">
        <v>6</v>
      </c>
      <c r="B58" s="52" t="s">
        <v>63</v>
      </c>
      <c r="C58" s="53">
        <v>6</v>
      </c>
      <c r="D58" s="54"/>
      <c r="E58" s="54"/>
      <c r="F58" s="55"/>
      <c r="G58" s="55">
        <v>2500</v>
      </c>
      <c r="H58" s="61"/>
      <c r="I58" s="55"/>
    </row>
    <row r="59" spans="1:9" x14ac:dyDescent="0.25">
      <c r="A59" s="24">
        <v>5</v>
      </c>
      <c r="B59" s="52" t="s">
        <v>39</v>
      </c>
      <c r="C59" s="53">
        <v>5</v>
      </c>
      <c r="D59" s="54"/>
      <c r="E59" s="54"/>
      <c r="F59" s="55"/>
      <c r="G59" s="55">
        <v>5000</v>
      </c>
      <c r="H59" s="61"/>
      <c r="I59" s="55"/>
    </row>
    <row r="60" spans="1:9" x14ac:dyDescent="0.25">
      <c r="A60" s="60">
        <v>6</v>
      </c>
      <c r="B60" s="54" t="s">
        <v>57</v>
      </c>
      <c r="C60" s="54">
        <v>4</v>
      </c>
      <c r="D60" s="54"/>
      <c r="E60" s="54"/>
      <c r="F60" s="54"/>
      <c r="G60" s="54">
        <v>1500</v>
      </c>
      <c r="H60" s="62"/>
      <c r="I60" s="54"/>
    </row>
    <row r="61" spans="1:9" x14ac:dyDescent="0.25">
      <c r="A61" s="19"/>
      <c r="B61" s="19"/>
      <c r="C61" s="19"/>
      <c r="D61" s="20"/>
      <c r="E61" s="20"/>
      <c r="F61" s="26"/>
      <c r="G61" s="21">
        <f>SUM(G55:G60)</f>
        <v>23700</v>
      </c>
      <c r="H61" s="63">
        <f>SUM(H55:H59)</f>
        <v>0</v>
      </c>
      <c r="I61" s="21">
        <f>SUM(I55:I59)</f>
        <v>0</v>
      </c>
    </row>
    <row r="62" spans="1:9" x14ac:dyDescent="0.25">
      <c r="A62" s="3"/>
      <c r="B62" s="3" t="s">
        <v>21</v>
      </c>
      <c r="C62" s="3"/>
      <c r="D62" s="3"/>
      <c r="E62" s="25">
        <f>SUM(G61)</f>
        <v>23700</v>
      </c>
      <c r="F62" s="41"/>
      <c r="G62" s="40"/>
      <c r="H62" s="44"/>
      <c r="I62" s="40"/>
    </row>
    <row r="63" spans="1:9" x14ac:dyDescent="0.25">
      <c r="A63" s="3"/>
      <c r="B63" s="3" t="s">
        <v>66</v>
      </c>
      <c r="C63" s="3"/>
      <c r="D63" s="3"/>
      <c r="E63" s="25">
        <v>3198</v>
      </c>
      <c r="F63" s="41"/>
      <c r="G63" s="40" t="s">
        <v>44</v>
      </c>
      <c r="H63" s="42"/>
      <c r="I63" s="40"/>
    </row>
    <row r="64" spans="1:9" x14ac:dyDescent="0.25">
      <c r="A64" s="3"/>
      <c r="B64" s="3" t="s">
        <v>27</v>
      </c>
      <c r="C64" s="3"/>
      <c r="D64" s="3"/>
      <c r="E64" s="29">
        <f>SUM(E62:E63)</f>
        <v>26898</v>
      </c>
      <c r="F64" s="3"/>
      <c r="G64" s="3"/>
      <c r="H64" s="3"/>
      <c r="I64" s="3"/>
    </row>
    <row r="65" spans="1:9" x14ac:dyDescent="0.25">
      <c r="A65" s="3"/>
      <c r="B65" s="3" t="s">
        <v>24</v>
      </c>
      <c r="C65" s="3"/>
      <c r="D65" s="3"/>
      <c r="E65" s="25"/>
      <c r="F65" s="41"/>
      <c r="G65" s="40"/>
      <c r="H65" s="3"/>
      <c r="I65" s="40"/>
    </row>
    <row r="66" spans="1:9" x14ac:dyDescent="0.25">
      <c r="A66" s="3"/>
      <c r="B66" s="48" t="s">
        <v>20</v>
      </c>
      <c r="C66" s="3"/>
      <c r="D66" s="3"/>
      <c r="E66" s="22"/>
      <c r="F66" s="40"/>
      <c r="G66" s="40"/>
      <c r="H66" s="3"/>
      <c r="I66" s="40"/>
    </row>
    <row r="67" spans="1:9" x14ac:dyDescent="0.25">
      <c r="A67" s="3"/>
      <c r="B67" s="3" t="s">
        <v>33</v>
      </c>
      <c r="C67" s="3"/>
      <c r="D67" s="3"/>
      <c r="E67" s="43">
        <f>SUM(E62*8%)</f>
        <v>1896</v>
      </c>
      <c r="F67" s="3"/>
      <c r="G67" s="3"/>
      <c r="H67" s="3"/>
      <c r="I67" s="40"/>
    </row>
    <row r="68" spans="1:9" x14ac:dyDescent="0.25">
      <c r="A68" s="3"/>
      <c r="B68" s="3" t="s">
        <v>51</v>
      </c>
      <c r="C68" s="3"/>
      <c r="D68" s="3"/>
      <c r="E68" s="43">
        <v>10000</v>
      </c>
      <c r="F68" s="3"/>
      <c r="G68" s="3"/>
      <c r="H68" s="3"/>
      <c r="I68" s="40"/>
    </row>
    <row r="69" spans="1:9" x14ac:dyDescent="0.25">
      <c r="A69" s="3"/>
      <c r="B69" s="3" t="s">
        <v>51</v>
      </c>
      <c r="C69" s="3"/>
      <c r="D69" s="3"/>
      <c r="E69" s="43">
        <v>10000</v>
      </c>
      <c r="F69" s="3"/>
      <c r="G69" s="3"/>
      <c r="H69" s="3"/>
      <c r="I69" s="40" t="s">
        <v>30</v>
      </c>
    </row>
    <row r="70" spans="1:9" x14ac:dyDescent="0.25">
      <c r="A70" s="3"/>
      <c r="B70" s="3"/>
      <c r="C70" s="3"/>
      <c r="D70" s="3"/>
      <c r="E70" s="43"/>
      <c r="F70" s="3"/>
      <c r="G70" s="3"/>
      <c r="H70" s="3"/>
      <c r="I70" s="40"/>
    </row>
    <row r="71" spans="1:9" x14ac:dyDescent="0.25">
      <c r="A71" s="49"/>
      <c r="B71" s="49" t="s">
        <v>28</v>
      </c>
      <c r="C71" s="49"/>
      <c r="D71" s="49"/>
      <c r="E71" s="50">
        <f>SUM(E67:E70)</f>
        <v>21896</v>
      </c>
      <c r="F71" s="49"/>
      <c r="G71" s="49"/>
      <c r="H71" s="49"/>
      <c r="I71" s="49"/>
    </row>
    <row r="72" spans="1:9" x14ac:dyDescent="0.25">
      <c r="A72" s="3"/>
      <c r="B72" s="37"/>
      <c r="C72" s="3"/>
      <c r="D72" s="3"/>
      <c r="E72" s="47"/>
      <c r="F72" s="3"/>
      <c r="G72" s="3"/>
      <c r="H72" s="3"/>
      <c r="I72" s="3"/>
    </row>
    <row r="73" spans="1:9" ht="15.75" x14ac:dyDescent="0.25">
      <c r="A73" s="5"/>
      <c r="B73" s="51" t="s">
        <v>29</v>
      </c>
      <c r="C73" s="2"/>
      <c r="D73" s="5"/>
      <c r="E73" s="23">
        <f>E64-E71</f>
        <v>5002</v>
      </c>
      <c r="F73" s="2"/>
      <c r="G73" s="2"/>
      <c r="H73" s="2"/>
      <c r="I73" s="5"/>
    </row>
    <row r="74" spans="1:9" x14ac:dyDescent="0.25">
      <c r="A74" s="2"/>
      <c r="B74" s="2"/>
      <c r="C74" s="2"/>
      <c r="D74" s="2"/>
      <c r="E74" s="2"/>
      <c r="F74" s="2"/>
      <c r="G74" s="2"/>
      <c r="H74" s="2"/>
      <c r="I74" s="2"/>
    </row>
    <row r="75" spans="1:9" x14ac:dyDescent="0.25">
      <c r="A75" s="2"/>
      <c r="B75" s="2"/>
      <c r="C75" s="37" t="s">
        <v>15</v>
      </c>
      <c r="D75" s="37"/>
      <c r="E75" s="56" t="s">
        <v>10</v>
      </c>
      <c r="F75" s="3" t="s">
        <v>12</v>
      </c>
      <c r="G75" s="2"/>
      <c r="H75" s="2"/>
      <c r="I75" s="2"/>
    </row>
    <row r="76" spans="1:9" x14ac:dyDescent="0.25">
      <c r="A76" s="2"/>
      <c r="B76" s="1"/>
      <c r="C76" s="2"/>
      <c r="D76" s="2"/>
      <c r="E76" s="57"/>
      <c r="F76" s="2"/>
      <c r="G76" s="2"/>
      <c r="H76" s="3"/>
      <c r="I76" s="2"/>
    </row>
    <row r="77" spans="1:9" x14ac:dyDescent="0.25">
      <c r="A77" s="2"/>
      <c r="B77" s="1"/>
      <c r="C77" s="3"/>
      <c r="D77" s="3"/>
      <c r="E77" s="56"/>
      <c r="F77" s="3"/>
      <c r="G77" s="2"/>
      <c r="H77" s="3"/>
      <c r="I77" s="2"/>
    </row>
    <row r="78" spans="1:9" x14ac:dyDescent="0.25">
      <c r="A78" s="2"/>
      <c r="B78" s="1"/>
      <c r="C78" s="3" t="s">
        <v>39</v>
      </c>
      <c r="D78" s="3"/>
      <c r="E78" s="56" t="s">
        <v>11</v>
      </c>
      <c r="F78" s="3" t="s">
        <v>40</v>
      </c>
      <c r="G78" s="2"/>
      <c r="H78" s="3"/>
      <c r="I78" s="2"/>
    </row>
    <row r="79" spans="1:9" x14ac:dyDescent="0.25">
      <c r="A79" s="2"/>
      <c r="B79" s="7" t="s">
        <v>9</v>
      </c>
      <c r="C79" s="3" t="s">
        <v>13</v>
      </c>
      <c r="D79" s="3"/>
      <c r="E79" s="56" t="s">
        <v>13</v>
      </c>
      <c r="F79" s="3" t="s">
        <v>14</v>
      </c>
      <c r="G79" s="2"/>
      <c r="H79" s="3"/>
      <c r="I79" s="2"/>
    </row>
    <row r="80" spans="1:9" x14ac:dyDescent="0.25">
      <c r="A80" s="2"/>
      <c r="B80" s="2"/>
      <c r="C80" s="2"/>
      <c r="D80" s="2"/>
      <c r="E80" s="2"/>
      <c r="F80" s="2"/>
      <c r="G80" s="2"/>
      <c r="H80" s="2"/>
      <c r="I80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topLeftCell="A7" workbookViewId="0">
      <selection activeCell="F25" sqref="F25"/>
    </sheetView>
  </sheetViews>
  <sheetFormatPr defaultRowHeight="15" x14ac:dyDescent="0.25"/>
  <cols>
    <col min="2" max="2" width="16.42578125" customWidth="1"/>
    <col min="5" max="5" width="11.28515625" customWidth="1"/>
  </cols>
  <sheetData>
    <row r="1" spans="1:9" x14ac:dyDescent="0.25">
      <c r="A1" s="2" t="s">
        <v>30</v>
      </c>
    </row>
    <row r="2" spans="1:9" ht="33.75" x14ac:dyDescent="0.25">
      <c r="A2" s="35"/>
      <c r="B2" s="35"/>
      <c r="C2" s="36" t="s">
        <v>7</v>
      </c>
      <c r="D2" s="36"/>
      <c r="E2" s="35"/>
      <c r="F2" s="2"/>
      <c r="G2" s="2"/>
      <c r="H2" s="2"/>
      <c r="I2" s="2"/>
    </row>
    <row r="3" spans="1:9" ht="15.75" x14ac:dyDescent="0.3">
      <c r="A3" s="27"/>
      <c r="B3" s="30" t="s">
        <v>22</v>
      </c>
      <c r="C3" s="30"/>
      <c r="D3" s="27"/>
      <c r="E3" s="27"/>
      <c r="F3" s="2"/>
      <c r="G3" s="2"/>
      <c r="H3" s="2"/>
      <c r="I3" s="2"/>
    </row>
    <row r="4" spans="1:9" x14ac:dyDescent="0.25">
      <c r="A4" s="9"/>
      <c r="B4" s="10"/>
      <c r="C4" s="31" t="s">
        <v>23</v>
      </c>
      <c r="D4" s="11"/>
      <c r="E4" s="10"/>
      <c r="F4" s="2"/>
      <c r="G4" s="2"/>
      <c r="H4" s="2"/>
      <c r="I4" s="2"/>
    </row>
    <row r="5" spans="1:9" ht="15.75" x14ac:dyDescent="0.25">
      <c r="A5" s="2"/>
      <c r="B5" s="6" t="s">
        <v>41</v>
      </c>
      <c r="C5" s="2"/>
      <c r="D5" s="2"/>
      <c r="E5" s="2"/>
      <c r="F5" s="2"/>
      <c r="G5" s="2"/>
      <c r="H5" s="2"/>
      <c r="I5" s="2"/>
    </row>
    <row r="6" spans="1:9" ht="21" x14ac:dyDescent="0.25">
      <c r="A6" s="8"/>
      <c r="B6" s="8"/>
      <c r="C6" s="38"/>
      <c r="D6" s="39" t="s">
        <v>64</v>
      </c>
      <c r="E6" s="38"/>
      <c r="F6" s="2"/>
      <c r="G6" s="2"/>
      <c r="H6" s="2"/>
    </row>
    <row r="7" spans="1:9" x14ac:dyDescent="0.25">
      <c r="A7" s="13" t="s">
        <v>19</v>
      </c>
      <c r="B7" s="13" t="s">
        <v>0</v>
      </c>
      <c r="C7" s="13" t="s">
        <v>19</v>
      </c>
      <c r="D7" s="13" t="s">
        <v>16</v>
      </c>
      <c r="E7" s="13" t="s">
        <v>17</v>
      </c>
      <c r="F7" s="13" t="s">
        <v>31</v>
      </c>
      <c r="G7" s="13" t="s">
        <v>1</v>
      </c>
      <c r="H7" s="67" t="s">
        <v>2</v>
      </c>
      <c r="I7" s="13" t="s">
        <v>3</v>
      </c>
    </row>
    <row r="8" spans="1:9" x14ac:dyDescent="0.25">
      <c r="A8" s="15">
        <v>1</v>
      </c>
      <c r="B8" s="52" t="s">
        <v>35</v>
      </c>
      <c r="C8" s="53">
        <v>1</v>
      </c>
      <c r="D8" s="54"/>
      <c r="E8" s="54"/>
      <c r="F8" s="55"/>
      <c r="G8" s="55">
        <v>10000</v>
      </c>
      <c r="H8" s="61"/>
      <c r="I8" s="55"/>
    </row>
    <row r="9" spans="1:9" x14ac:dyDescent="0.25">
      <c r="A9" s="15">
        <v>2</v>
      </c>
      <c r="B9" s="52" t="s">
        <v>36</v>
      </c>
      <c r="C9" s="53">
        <v>2</v>
      </c>
      <c r="D9" s="54"/>
      <c r="E9" s="54"/>
      <c r="F9" s="55"/>
      <c r="G9" s="55">
        <v>2200</v>
      </c>
      <c r="H9" s="61"/>
      <c r="I9" s="55"/>
    </row>
    <row r="10" spans="1:9" x14ac:dyDescent="0.25">
      <c r="A10" s="15">
        <v>3</v>
      </c>
      <c r="B10" s="52" t="s">
        <v>37</v>
      </c>
      <c r="C10" s="53">
        <v>3</v>
      </c>
      <c r="D10" s="54"/>
      <c r="E10" s="54"/>
      <c r="F10" s="55"/>
      <c r="G10" s="55">
        <v>2500</v>
      </c>
      <c r="H10" s="61"/>
      <c r="I10" s="55"/>
    </row>
    <row r="11" spans="1:9" x14ac:dyDescent="0.25">
      <c r="A11" s="24">
        <v>6</v>
      </c>
      <c r="B11" s="52" t="s">
        <v>63</v>
      </c>
      <c r="C11" s="53">
        <v>6</v>
      </c>
      <c r="D11" s="54"/>
      <c r="E11" s="54"/>
      <c r="F11" s="55"/>
      <c r="G11" s="55">
        <v>2500</v>
      </c>
      <c r="H11" s="61"/>
      <c r="I11" s="55"/>
    </row>
    <row r="12" spans="1:9" x14ac:dyDescent="0.25">
      <c r="A12" s="24">
        <v>5</v>
      </c>
      <c r="B12" s="52" t="s">
        <v>39</v>
      </c>
      <c r="C12" s="53">
        <v>5</v>
      </c>
      <c r="D12" s="54"/>
      <c r="E12" s="54"/>
      <c r="F12" s="55"/>
      <c r="G12" s="55">
        <v>5000</v>
      </c>
      <c r="H12" s="61"/>
      <c r="I12" s="55"/>
    </row>
    <row r="13" spans="1:9" x14ac:dyDescent="0.25">
      <c r="A13" s="60">
        <v>6</v>
      </c>
      <c r="B13" s="54" t="s">
        <v>57</v>
      </c>
      <c r="C13" s="54">
        <v>4</v>
      </c>
      <c r="D13" s="54"/>
      <c r="E13" s="54"/>
      <c r="F13" s="54"/>
      <c r="G13" s="54">
        <v>1500</v>
      </c>
      <c r="H13" s="62"/>
      <c r="I13" s="54"/>
    </row>
    <row r="14" spans="1:9" x14ac:dyDescent="0.25">
      <c r="A14" s="19"/>
      <c r="B14" s="19"/>
      <c r="C14" s="19"/>
      <c r="D14" s="20"/>
      <c r="E14" s="20"/>
      <c r="F14" s="26"/>
      <c r="G14" s="21">
        <f>SUM(G8:G13)</f>
        <v>23700</v>
      </c>
      <c r="H14" s="63">
        <f>SUM(H8:H12)</f>
        <v>0</v>
      </c>
      <c r="I14" s="21">
        <f>SUM(I8:I12)</f>
        <v>0</v>
      </c>
    </row>
    <row r="15" spans="1:9" x14ac:dyDescent="0.25">
      <c r="A15" s="3"/>
      <c r="B15" s="3" t="s">
        <v>21</v>
      </c>
      <c r="C15" s="3"/>
      <c r="D15" s="3"/>
      <c r="E15" s="25">
        <f>SUM(G14)</f>
        <v>23700</v>
      </c>
      <c r="F15" s="41"/>
      <c r="G15" s="40"/>
      <c r="H15" s="44"/>
      <c r="I15" s="40"/>
    </row>
    <row r="16" spans="1:9" x14ac:dyDescent="0.25">
      <c r="A16" s="3"/>
      <c r="B16" s="3" t="s">
        <v>67</v>
      </c>
      <c r="C16" s="3"/>
      <c r="D16" s="3"/>
      <c r="E16" s="25">
        <v>5002</v>
      </c>
      <c r="F16" s="41"/>
      <c r="G16" s="40" t="s">
        <v>44</v>
      </c>
      <c r="H16" s="42"/>
      <c r="I16" s="40"/>
    </row>
    <row r="17" spans="1:9" x14ac:dyDescent="0.25">
      <c r="A17" s="3"/>
      <c r="B17" s="3" t="s">
        <v>27</v>
      </c>
      <c r="C17" s="3"/>
      <c r="D17" s="3"/>
      <c r="E17" s="29">
        <f>SUM(E15:E16)</f>
        <v>28702</v>
      </c>
      <c r="F17" s="3"/>
      <c r="G17" s="3"/>
      <c r="H17" s="3"/>
      <c r="I17" s="3"/>
    </row>
    <row r="18" spans="1:9" x14ac:dyDescent="0.25">
      <c r="A18" s="3"/>
      <c r="B18" s="3" t="s">
        <v>24</v>
      </c>
      <c r="C18" s="3"/>
      <c r="D18" s="3"/>
      <c r="E18" s="25"/>
      <c r="F18" s="41"/>
      <c r="G18" s="40"/>
      <c r="H18" s="3"/>
      <c r="I18" s="40"/>
    </row>
    <row r="19" spans="1:9" x14ac:dyDescent="0.25">
      <c r="A19" s="3"/>
      <c r="B19" s="48" t="s">
        <v>20</v>
      </c>
      <c r="C19" s="3"/>
      <c r="D19" s="3"/>
      <c r="E19" s="22"/>
      <c r="F19" s="40"/>
      <c r="G19" s="40"/>
      <c r="H19" s="3"/>
      <c r="I19" s="40"/>
    </row>
    <row r="20" spans="1:9" x14ac:dyDescent="0.25">
      <c r="A20" s="3"/>
      <c r="B20" s="3" t="s">
        <v>33</v>
      </c>
      <c r="C20" s="3"/>
      <c r="D20" s="3"/>
      <c r="E20" s="43">
        <f>SUM(E15*8%)</f>
        <v>1896</v>
      </c>
      <c r="F20" s="3"/>
      <c r="G20" s="3"/>
      <c r="H20" s="3"/>
      <c r="I20" s="40"/>
    </row>
    <row r="21" spans="1:9" x14ac:dyDescent="0.25">
      <c r="A21" s="3"/>
      <c r="B21" s="3" t="s">
        <v>51</v>
      </c>
      <c r="C21" s="3"/>
      <c r="D21" s="3"/>
      <c r="E21" s="43">
        <v>14000</v>
      </c>
      <c r="F21" s="3"/>
      <c r="G21" s="3"/>
      <c r="H21" s="3"/>
      <c r="I21" s="40"/>
    </row>
    <row r="22" spans="1:9" x14ac:dyDescent="0.25">
      <c r="A22" s="3"/>
      <c r="B22" s="3" t="s">
        <v>51</v>
      </c>
      <c r="C22" s="3"/>
      <c r="D22" s="3"/>
      <c r="E22" s="43">
        <v>10000</v>
      </c>
      <c r="F22" s="3"/>
      <c r="G22" s="3"/>
      <c r="H22" s="3"/>
      <c r="I22" s="40" t="s">
        <v>30</v>
      </c>
    </row>
    <row r="23" spans="1:9" x14ac:dyDescent="0.25">
      <c r="A23" s="3"/>
      <c r="B23" s="3"/>
      <c r="C23" s="3"/>
      <c r="D23" s="3"/>
      <c r="E23" s="43"/>
      <c r="F23" s="3"/>
      <c r="G23" s="3"/>
      <c r="H23" s="3"/>
      <c r="I23" s="40"/>
    </row>
    <row r="24" spans="1:9" x14ac:dyDescent="0.25">
      <c r="A24" s="49"/>
      <c r="B24" s="49" t="s">
        <v>28</v>
      </c>
      <c r="C24" s="49"/>
      <c r="D24" s="49"/>
      <c r="E24" s="50">
        <f>SUM(E20:E23)</f>
        <v>25896</v>
      </c>
      <c r="F24" s="49"/>
      <c r="G24" s="49"/>
      <c r="H24" s="49"/>
      <c r="I24" s="49"/>
    </row>
    <row r="25" spans="1:9" x14ac:dyDescent="0.25">
      <c r="A25" s="3"/>
      <c r="B25" s="37"/>
      <c r="C25" s="3"/>
      <c r="D25" s="3"/>
      <c r="E25" s="47"/>
      <c r="F25" s="3"/>
      <c r="G25" s="3"/>
      <c r="H25" s="3"/>
      <c r="I25" s="3"/>
    </row>
    <row r="26" spans="1:9" ht="15.75" x14ac:dyDescent="0.25">
      <c r="A26" s="5"/>
      <c r="B26" s="51" t="s">
        <v>29</v>
      </c>
      <c r="C26" s="2"/>
      <c r="D26" s="5"/>
      <c r="E26" s="23">
        <f>E17-E24</f>
        <v>2806</v>
      </c>
      <c r="F26" s="2"/>
      <c r="G26" s="2"/>
      <c r="H26" s="2"/>
      <c r="I26" s="5"/>
    </row>
    <row r="27" spans="1:9" x14ac:dyDescent="0.25">
      <c r="A27" s="2"/>
      <c r="B27" s="2"/>
      <c r="C27" s="2"/>
      <c r="D27" s="2"/>
      <c r="E27" s="2"/>
      <c r="F27" s="2"/>
      <c r="G27" s="2"/>
      <c r="H27" s="2"/>
      <c r="I27" s="2"/>
    </row>
    <row r="28" spans="1:9" x14ac:dyDescent="0.25">
      <c r="A28" s="2"/>
      <c r="B28" s="2"/>
      <c r="C28" s="37" t="s">
        <v>15</v>
      </c>
      <c r="D28" s="37"/>
      <c r="E28" s="56" t="s">
        <v>10</v>
      </c>
      <c r="F28" s="3" t="s">
        <v>12</v>
      </c>
      <c r="G28" s="2"/>
      <c r="H28" s="2"/>
      <c r="I28" s="2"/>
    </row>
    <row r="29" spans="1:9" x14ac:dyDescent="0.25">
      <c r="A29" s="2"/>
      <c r="B29" s="1"/>
      <c r="C29" s="2"/>
      <c r="D29" s="2"/>
      <c r="E29" s="57"/>
      <c r="F29" s="2"/>
      <c r="G29" s="2"/>
      <c r="H29" s="3"/>
      <c r="I29" s="2"/>
    </row>
    <row r="30" spans="1:9" x14ac:dyDescent="0.25">
      <c r="A30" s="2"/>
      <c r="B30" s="1"/>
      <c r="C30" s="3"/>
      <c r="D30" s="3"/>
      <c r="E30" s="56"/>
      <c r="F30" s="3"/>
      <c r="G30" s="2"/>
      <c r="H30" s="3"/>
      <c r="I30" s="2"/>
    </row>
    <row r="31" spans="1:9" x14ac:dyDescent="0.25">
      <c r="A31" s="2"/>
      <c r="B31" s="1"/>
      <c r="C31" s="3" t="s">
        <v>39</v>
      </c>
      <c r="D31" s="3"/>
      <c r="E31" s="56" t="s">
        <v>11</v>
      </c>
      <c r="F31" s="3" t="s">
        <v>40</v>
      </c>
      <c r="G31" s="2"/>
      <c r="H31" s="3"/>
      <c r="I31" s="2"/>
    </row>
    <row r="32" spans="1:9" x14ac:dyDescent="0.25">
      <c r="A32" s="2"/>
      <c r="B32" s="7" t="s">
        <v>9</v>
      </c>
      <c r="C32" s="3" t="s">
        <v>13</v>
      </c>
      <c r="D32" s="3"/>
      <c r="E32" s="56" t="s">
        <v>13</v>
      </c>
      <c r="F32" s="3" t="s">
        <v>14</v>
      </c>
      <c r="G32" s="2"/>
      <c r="H32" s="3"/>
      <c r="I32" s="2"/>
    </row>
    <row r="33" spans="1:9" x14ac:dyDescent="0.25">
      <c r="A33" s="2"/>
      <c r="B33" s="2"/>
      <c r="C33" s="2"/>
      <c r="D33" s="2"/>
      <c r="E33" s="2"/>
      <c r="F33" s="2"/>
      <c r="G33" s="2"/>
      <c r="H33" s="2"/>
      <c r="I33" s="2"/>
    </row>
    <row r="34" spans="1:9" x14ac:dyDescent="0.25">
      <c r="A34" s="2"/>
      <c r="B34" s="2"/>
      <c r="C34" s="2"/>
      <c r="D34" s="2"/>
      <c r="E34" s="2"/>
      <c r="F34" s="2"/>
      <c r="G34" s="2"/>
      <c r="H34" s="2"/>
      <c r="I34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30"/>
  <sheetViews>
    <sheetView workbookViewId="0">
      <selection activeCell="L31" sqref="L31"/>
    </sheetView>
  </sheetViews>
  <sheetFormatPr defaultRowHeight="15" x14ac:dyDescent="0.25"/>
  <cols>
    <col min="1" max="1" width="6.42578125" customWidth="1"/>
    <col min="2" max="2" width="4.5703125" customWidth="1"/>
    <col min="3" max="3" width="15.140625" customWidth="1"/>
    <col min="5" max="5" width="10.5703125" customWidth="1"/>
    <col min="6" max="6" width="12.5703125" customWidth="1"/>
  </cols>
  <sheetData>
    <row r="1" spans="2:10" ht="33.75" x14ac:dyDescent="0.25">
      <c r="C1" s="35"/>
      <c r="D1" s="35"/>
      <c r="E1" s="36" t="s">
        <v>7</v>
      </c>
      <c r="F1" s="36"/>
      <c r="G1" s="35"/>
      <c r="H1" s="2"/>
      <c r="I1" s="2"/>
      <c r="J1" s="2"/>
    </row>
    <row r="2" spans="2:10" ht="15.75" x14ac:dyDescent="0.3">
      <c r="C2" s="27"/>
      <c r="D2" s="30" t="s">
        <v>22</v>
      </c>
      <c r="E2" s="30"/>
      <c r="F2" s="27"/>
      <c r="G2" s="27"/>
      <c r="H2" s="2"/>
      <c r="I2" s="2"/>
      <c r="J2" s="2"/>
    </row>
    <row r="3" spans="2:10" x14ac:dyDescent="0.25">
      <c r="C3" s="9"/>
      <c r="D3" s="10"/>
      <c r="E3" s="31" t="s">
        <v>23</v>
      </c>
      <c r="F3" s="11"/>
      <c r="G3" s="10"/>
      <c r="H3" s="2"/>
      <c r="I3" s="2"/>
      <c r="J3" s="2"/>
    </row>
    <row r="4" spans="2:10" ht="15.75" x14ac:dyDescent="0.25">
      <c r="C4" s="2"/>
      <c r="D4" s="6" t="s">
        <v>41</v>
      </c>
      <c r="E4" s="2"/>
      <c r="F4" s="2"/>
      <c r="G4" s="2"/>
      <c r="H4" s="2"/>
      <c r="I4" s="2"/>
      <c r="J4" s="2"/>
    </row>
    <row r="5" spans="2:10" ht="21" x14ac:dyDescent="0.25">
      <c r="C5" s="8"/>
      <c r="D5" s="8"/>
      <c r="E5" s="38"/>
      <c r="F5" s="39" t="s">
        <v>96</v>
      </c>
      <c r="G5" s="38"/>
      <c r="H5" s="2"/>
      <c r="I5" s="2"/>
      <c r="J5" s="2"/>
    </row>
    <row r="6" spans="2:10" x14ac:dyDescent="0.25">
      <c r="B6" s="13" t="s">
        <v>19</v>
      </c>
      <c r="C6" s="13" t="s">
        <v>0</v>
      </c>
      <c r="D6" s="13" t="s">
        <v>19</v>
      </c>
      <c r="E6" s="13" t="s">
        <v>16</v>
      </c>
      <c r="F6" s="13" t="s">
        <v>17</v>
      </c>
      <c r="G6" s="13" t="s">
        <v>31</v>
      </c>
      <c r="H6" s="13" t="s">
        <v>1</v>
      </c>
      <c r="I6" s="67" t="s">
        <v>2</v>
      </c>
      <c r="J6" s="13" t="s">
        <v>3</v>
      </c>
    </row>
    <row r="7" spans="2:10" x14ac:dyDescent="0.25">
      <c r="B7" s="15">
        <v>1</v>
      </c>
      <c r="C7" s="52" t="s">
        <v>35</v>
      </c>
      <c r="D7" s="53">
        <v>1</v>
      </c>
      <c r="E7" s="54"/>
      <c r="F7" s="54"/>
      <c r="G7" s="55"/>
      <c r="H7" s="55">
        <v>10000</v>
      </c>
      <c r="I7" s="61"/>
      <c r="J7" s="55"/>
    </row>
    <row r="8" spans="2:10" x14ac:dyDescent="0.25">
      <c r="B8" s="15">
        <v>2</v>
      </c>
      <c r="C8" s="52" t="s">
        <v>36</v>
      </c>
      <c r="D8" s="53">
        <v>2</v>
      </c>
      <c r="E8" s="54"/>
      <c r="F8" s="54"/>
      <c r="G8" s="55"/>
      <c r="H8" s="55">
        <v>2200</v>
      </c>
      <c r="I8" s="61"/>
      <c r="J8" s="55"/>
    </row>
    <row r="9" spans="2:10" x14ac:dyDescent="0.25">
      <c r="B9" s="15">
        <v>3</v>
      </c>
      <c r="C9" s="52" t="s">
        <v>37</v>
      </c>
      <c r="D9" s="53">
        <v>3</v>
      </c>
      <c r="E9" s="54"/>
      <c r="F9" s="54"/>
      <c r="G9" s="55"/>
      <c r="H9" s="55">
        <v>2500</v>
      </c>
      <c r="I9" s="61"/>
      <c r="J9" s="55"/>
    </row>
    <row r="10" spans="2:10" x14ac:dyDescent="0.25">
      <c r="B10" s="24">
        <v>6</v>
      </c>
      <c r="C10" s="52" t="s">
        <v>63</v>
      </c>
      <c r="D10" s="53">
        <v>6</v>
      </c>
      <c r="E10" s="54"/>
      <c r="F10" s="54"/>
      <c r="G10" s="55"/>
      <c r="H10" s="55">
        <v>2500</v>
      </c>
      <c r="I10" s="61"/>
      <c r="J10" s="55"/>
    </row>
    <row r="11" spans="2:10" x14ac:dyDescent="0.25">
      <c r="B11" s="24">
        <v>5</v>
      </c>
      <c r="C11" s="52" t="s">
        <v>39</v>
      </c>
      <c r="D11" s="53">
        <v>5</v>
      </c>
      <c r="E11" s="54"/>
      <c r="F11" s="54"/>
      <c r="G11" s="55"/>
      <c r="H11" s="55">
        <v>5000</v>
      </c>
      <c r="I11" s="61"/>
      <c r="J11" s="55"/>
    </row>
    <row r="12" spans="2:10" x14ac:dyDescent="0.25">
      <c r="B12" s="60">
        <v>6</v>
      </c>
      <c r="C12" s="54" t="s">
        <v>57</v>
      </c>
      <c r="D12" s="60">
        <v>4</v>
      </c>
      <c r="E12" s="54"/>
      <c r="F12" s="54"/>
      <c r="G12" s="54"/>
      <c r="H12" s="54">
        <v>1500</v>
      </c>
      <c r="I12" s="62"/>
      <c r="J12" s="54"/>
    </row>
    <row r="13" spans="2:10" x14ac:dyDescent="0.25">
      <c r="B13" s="19"/>
      <c r="C13" s="19"/>
      <c r="D13" s="19"/>
      <c r="E13" s="20"/>
      <c r="F13" s="20"/>
      <c r="G13" s="26"/>
      <c r="H13" s="21">
        <f>SUM(H7:H12)</f>
        <v>23700</v>
      </c>
      <c r="I13" s="63">
        <f>SUM(I7:I11)</f>
        <v>0</v>
      </c>
      <c r="J13" s="21">
        <f>SUM(J7:J11)</f>
        <v>0</v>
      </c>
    </row>
    <row r="14" spans="2:10" x14ac:dyDescent="0.25">
      <c r="B14" s="3"/>
      <c r="C14" s="3" t="s">
        <v>21</v>
      </c>
      <c r="D14" s="3"/>
      <c r="E14" s="3"/>
      <c r="F14" s="25">
        <f>SUM(H13)</f>
        <v>23700</v>
      </c>
      <c r="G14" s="41"/>
      <c r="H14" s="40"/>
      <c r="I14" s="44"/>
      <c r="J14" s="40"/>
    </row>
    <row r="15" spans="2:10" x14ac:dyDescent="0.25">
      <c r="B15" s="3"/>
      <c r="C15" s="3" t="s">
        <v>27</v>
      </c>
      <c r="D15" s="3"/>
      <c r="E15" s="3"/>
      <c r="F15" s="29">
        <f>SUM(F14:F14)</f>
        <v>23700</v>
      </c>
      <c r="G15" s="3"/>
      <c r="H15" s="3"/>
      <c r="I15" s="3"/>
      <c r="J15" s="3"/>
    </row>
    <row r="16" spans="2:10" x14ac:dyDescent="0.25">
      <c r="B16" s="3"/>
      <c r="C16" s="3" t="s">
        <v>24</v>
      </c>
      <c r="D16" s="3"/>
      <c r="E16" s="3"/>
      <c r="F16" s="25"/>
      <c r="G16" s="41"/>
      <c r="H16" s="40"/>
      <c r="I16" s="3"/>
      <c r="J16" s="40"/>
    </row>
    <row r="17" spans="2:10" x14ac:dyDescent="0.25">
      <c r="B17" s="3"/>
      <c r="C17" s="48" t="s">
        <v>20</v>
      </c>
      <c r="D17" s="3"/>
      <c r="E17" s="3"/>
      <c r="F17" s="22"/>
      <c r="G17" s="40"/>
      <c r="H17" s="40"/>
      <c r="I17" s="3"/>
      <c r="J17" s="40"/>
    </row>
    <row r="18" spans="2:10" x14ac:dyDescent="0.25">
      <c r="B18" s="3"/>
      <c r="C18" s="3" t="s">
        <v>33</v>
      </c>
      <c r="D18" s="3"/>
      <c r="E18" s="3"/>
      <c r="F18" s="43">
        <f>SUM(F14*8%)</f>
        <v>1896</v>
      </c>
      <c r="G18" s="3"/>
      <c r="H18" s="3"/>
      <c r="I18" s="3"/>
      <c r="J18" s="40"/>
    </row>
    <row r="19" spans="2:10" x14ac:dyDescent="0.25">
      <c r="B19" s="3"/>
      <c r="C19" s="3" t="s">
        <v>68</v>
      </c>
      <c r="D19" s="3"/>
      <c r="E19" s="3"/>
      <c r="F19" s="43">
        <v>15000</v>
      </c>
      <c r="G19" s="3"/>
      <c r="H19" s="3"/>
      <c r="I19" s="3"/>
      <c r="J19" s="40"/>
    </row>
    <row r="20" spans="2:10" x14ac:dyDescent="0.25">
      <c r="B20" s="3"/>
      <c r="C20" s="3" t="s">
        <v>69</v>
      </c>
      <c r="D20" s="3"/>
      <c r="E20" s="3"/>
      <c r="F20" s="43">
        <v>6800</v>
      </c>
      <c r="G20" s="3"/>
      <c r="H20" s="3"/>
      <c r="I20" s="3"/>
      <c r="J20" s="40" t="s">
        <v>30</v>
      </c>
    </row>
    <row r="21" spans="2:10" x14ac:dyDescent="0.25">
      <c r="B21" s="3"/>
      <c r="C21" s="3"/>
      <c r="D21" s="3"/>
      <c r="E21" s="3"/>
      <c r="F21" s="43"/>
      <c r="G21" s="3"/>
      <c r="H21" s="3"/>
      <c r="I21" s="3"/>
      <c r="J21" s="40"/>
    </row>
    <row r="22" spans="2:10" x14ac:dyDescent="0.25">
      <c r="B22" s="49"/>
      <c r="C22" s="49" t="s">
        <v>28</v>
      </c>
      <c r="D22" s="49"/>
      <c r="E22" s="49"/>
      <c r="F22" s="50">
        <f>SUM(F18:F21)</f>
        <v>23696</v>
      </c>
      <c r="G22" s="49"/>
      <c r="H22" s="49"/>
      <c r="I22" s="49"/>
      <c r="J22" s="49"/>
    </row>
    <row r="23" spans="2:10" x14ac:dyDescent="0.25">
      <c r="B23" s="3"/>
      <c r="C23" s="37"/>
      <c r="D23" s="3"/>
      <c r="E23" s="3"/>
      <c r="F23" s="47"/>
      <c r="G23" s="3"/>
      <c r="H23" s="3"/>
      <c r="I23" s="3"/>
      <c r="J23" s="3"/>
    </row>
    <row r="24" spans="2:10" ht="15.75" x14ac:dyDescent="0.25">
      <c r="B24" s="5"/>
      <c r="C24" s="51" t="s">
        <v>29</v>
      </c>
      <c r="D24" s="2"/>
      <c r="E24" s="5"/>
      <c r="F24" s="23">
        <f>F15-F22</f>
        <v>4</v>
      </c>
      <c r="G24" s="2"/>
      <c r="H24" s="2"/>
      <c r="I24" s="2"/>
      <c r="J24" s="5"/>
    </row>
    <row r="25" spans="2:10" x14ac:dyDescent="0.25">
      <c r="B25" s="2"/>
      <c r="C25" s="2"/>
      <c r="D25" s="2"/>
      <c r="E25" s="2"/>
      <c r="F25" s="2"/>
      <c r="G25" s="2"/>
      <c r="H25" s="2"/>
      <c r="I25" s="2"/>
      <c r="J25" s="2"/>
    </row>
    <row r="26" spans="2:10" x14ac:dyDescent="0.25">
      <c r="B26" s="2"/>
      <c r="C26" s="2"/>
      <c r="D26" s="37" t="s">
        <v>15</v>
      </c>
      <c r="E26" s="37"/>
      <c r="F26" s="56" t="s">
        <v>10</v>
      </c>
      <c r="G26" s="3" t="s">
        <v>12</v>
      </c>
      <c r="H26" s="2"/>
      <c r="I26" s="2"/>
      <c r="J26" s="2"/>
    </row>
    <row r="27" spans="2:10" x14ac:dyDescent="0.25">
      <c r="B27" s="2"/>
      <c r="C27" s="1"/>
      <c r="D27" s="2"/>
      <c r="E27" s="2"/>
      <c r="F27" s="57"/>
      <c r="G27" s="2"/>
      <c r="H27" s="2"/>
      <c r="I27" s="3"/>
      <c r="J27" s="2"/>
    </row>
    <row r="28" spans="2:10" x14ac:dyDescent="0.25">
      <c r="B28" s="2"/>
      <c r="C28" s="1"/>
      <c r="D28" s="3"/>
      <c r="E28" s="3"/>
      <c r="F28" s="56"/>
      <c r="G28" s="3"/>
      <c r="H28" s="2"/>
      <c r="I28" s="3"/>
      <c r="J28" s="2"/>
    </row>
    <row r="29" spans="2:10" x14ac:dyDescent="0.25">
      <c r="B29" s="2"/>
      <c r="C29" s="1"/>
      <c r="D29" s="3" t="s">
        <v>39</v>
      </c>
      <c r="E29" s="3"/>
      <c r="F29" s="56" t="s">
        <v>11</v>
      </c>
      <c r="G29" s="3" t="s">
        <v>40</v>
      </c>
      <c r="H29" s="2"/>
      <c r="I29" s="3"/>
      <c r="J29" s="2"/>
    </row>
    <row r="30" spans="2:10" x14ac:dyDescent="0.25">
      <c r="B30" s="2"/>
      <c r="C30" s="7" t="s">
        <v>9</v>
      </c>
      <c r="D30" s="3" t="s">
        <v>13</v>
      </c>
      <c r="E30" s="3"/>
      <c r="F30" s="56" t="s">
        <v>13</v>
      </c>
      <c r="G30" s="3" t="s">
        <v>14</v>
      </c>
      <c r="H30" s="2"/>
      <c r="I30" s="3"/>
      <c r="J30" s="2"/>
    </row>
  </sheetData>
  <pageMargins left="0.7" right="0.7" top="0.75" bottom="0.75" header="0.3" footer="0.3"/>
  <pageSetup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workbookViewId="0">
      <selection activeCell="M21" sqref="M21"/>
    </sheetView>
  </sheetViews>
  <sheetFormatPr defaultRowHeight="15" x14ac:dyDescent="0.25"/>
  <cols>
    <col min="3" max="3" width="14.85546875" customWidth="1"/>
    <col min="6" max="6" width="11.28515625" customWidth="1"/>
  </cols>
  <sheetData>
    <row r="1" spans="1:10" ht="33.75" x14ac:dyDescent="0.25">
      <c r="A1" s="2"/>
      <c r="B1" s="2"/>
      <c r="C1" s="35"/>
      <c r="D1" s="35"/>
      <c r="E1" s="36" t="s">
        <v>7</v>
      </c>
      <c r="F1" s="36"/>
      <c r="G1" s="35"/>
      <c r="H1" s="2"/>
      <c r="I1" s="2"/>
      <c r="J1" s="2"/>
    </row>
    <row r="2" spans="1:10" ht="15.75" x14ac:dyDescent="0.3">
      <c r="A2" s="2"/>
      <c r="B2" s="2"/>
      <c r="C2" s="27"/>
      <c r="D2" s="30" t="s">
        <v>22</v>
      </c>
      <c r="E2" s="30"/>
      <c r="F2" s="27"/>
      <c r="G2" s="27"/>
      <c r="H2" s="2"/>
      <c r="I2" s="2"/>
      <c r="J2" s="2"/>
    </row>
    <row r="3" spans="1:10" x14ac:dyDescent="0.25">
      <c r="A3" s="2"/>
      <c r="B3" s="2"/>
      <c r="C3" s="9"/>
      <c r="D3" s="10"/>
      <c r="E3" s="31" t="s">
        <v>23</v>
      </c>
      <c r="F3" s="11"/>
      <c r="G3" s="10"/>
      <c r="H3" s="2"/>
      <c r="I3" s="2"/>
      <c r="J3" s="2"/>
    </row>
    <row r="4" spans="1:10" ht="15.75" x14ac:dyDescent="0.25">
      <c r="A4" s="2"/>
      <c r="B4" s="2"/>
      <c r="C4" s="2"/>
      <c r="D4" s="6" t="s">
        <v>41</v>
      </c>
      <c r="E4" s="2"/>
      <c r="F4" s="2"/>
      <c r="G4" s="2"/>
      <c r="H4" s="2"/>
      <c r="I4" s="2"/>
      <c r="J4" s="2"/>
    </row>
    <row r="5" spans="1:10" ht="21" x14ac:dyDescent="0.25">
      <c r="A5" s="2"/>
      <c r="B5" s="2"/>
      <c r="C5" s="8"/>
      <c r="D5" s="8"/>
      <c r="E5" s="38"/>
      <c r="F5" s="39" t="s">
        <v>76</v>
      </c>
      <c r="G5" s="38"/>
      <c r="H5" s="2"/>
      <c r="I5" s="2"/>
      <c r="J5" s="2"/>
    </row>
    <row r="6" spans="1:10" x14ac:dyDescent="0.25">
      <c r="A6" s="2"/>
      <c r="B6" s="13" t="s">
        <v>19</v>
      </c>
      <c r="C6" s="13" t="s">
        <v>0</v>
      </c>
      <c r="D6" s="13" t="s">
        <v>19</v>
      </c>
      <c r="E6" s="13" t="s">
        <v>16</v>
      </c>
      <c r="F6" s="13" t="s">
        <v>17</v>
      </c>
      <c r="G6" s="13" t="s">
        <v>31</v>
      </c>
      <c r="H6" s="13" t="s">
        <v>1</v>
      </c>
      <c r="I6" s="67" t="s">
        <v>2</v>
      </c>
      <c r="J6" s="13" t="s">
        <v>3</v>
      </c>
    </row>
    <row r="7" spans="1:10" x14ac:dyDescent="0.25">
      <c r="A7" s="2"/>
      <c r="B7" s="15">
        <v>1</v>
      </c>
      <c r="C7" s="52" t="s">
        <v>35</v>
      </c>
      <c r="D7" s="53">
        <v>1</v>
      </c>
      <c r="E7" s="54"/>
      <c r="F7" s="54"/>
      <c r="G7" s="55"/>
      <c r="H7" s="55">
        <v>10000</v>
      </c>
      <c r="I7" s="61"/>
      <c r="J7" s="55"/>
    </row>
    <row r="8" spans="1:10" x14ac:dyDescent="0.25">
      <c r="A8" s="2"/>
      <c r="B8" s="15">
        <v>2</v>
      </c>
      <c r="C8" s="52" t="s">
        <v>36</v>
      </c>
      <c r="D8" s="53">
        <v>2</v>
      </c>
      <c r="E8" s="54"/>
      <c r="F8" s="54"/>
      <c r="G8" s="55"/>
      <c r="H8" s="55">
        <v>2200</v>
      </c>
      <c r="I8" s="61"/>
      <c r="J8" s="55"/>
    </row>
    <row r="9" spans="1:10" x14ac:dyDescent="0.25">
      <c r="A9" s="2"/>
      <c r="B9" s="15">
        <v>3</v>
      </c>
      <c r="C9" s="52" t="s">
        <v>37</v>
      </c>
      <c r="D9" s="53">
        <v>3</v>
      </c>
      <c r="E9" s="54"/>
      <c r="F9" s="54"/>
      <c r="G9" s="55"/>
      <c r="H9" s="55">
        <v>2500</v>
      </c>
      <c r="I9" s="61"/>
      <c r="J9" s="55"/>
    </row>
    <row r="10" spans="1:10" x14ac:dyDescent="0.25">
      <c r="A10" s="2"/>
      <c r="B10" s="24">
        <v>6</v>
      </c>
      <c r="C10" s="52" t="s">
        <v>63</v>
      </c>
      <c r="D10" s="53">
        <v>6</v>
      </c>
      <c r="E10" s="54"/>
      <c r="F10" s="54"/>
      <c r="G10" s="55"/>
      <c r="H10" s="55">
        <v>2500</v>
      </c>
      <c r="I10" s="61"/>
      <c r="J10" s="55"/>
    </row>
    <row r="11" spans="1:10" x14ac:dyDescent="0.25">
      <c r="A11" s="2"/>
      <c r="B11" s="24">
        <v>5</v>
      </c>
      <c r="C11" s="52" t="s">
        <v>39</v>
      </c>
      <c r="D11" s="53">
        <v>5</v>
      </c>
      <c r="E11" s="54"/>
      <c r="F11" s="54"/>
      <c r="G11" s="55"/>
      <c r="H11" s="55">
        <v>5000</v>
      </c>
      <c r="I11" s="61"/>
      <c r="J11" s="55"/>
    </row>
    <row r="12" spans="1:10" x14ac:dyDescent="0.25">
      <c r="A12" s="2"/>
      <c r="B12" s="60">
        <v>6</v>
      </c>
      <c r="C12" s="54" t="s">
        <v>57</v>
      </c>
      <c r="D12" s="60">
        <v>4</v>
      </c>
      <c r="E12" s="54"/>
      <c r="F12" s="54"/>
      <c r="G12" s="54"/>
      <c r="H12" s="54">
        <v>1500</v>
      </c>
      <c r="I12" s="62"/>
      <c r="J12" s="54"/>
    </row>
    <row r="13" spans="1:10" x14ac:dyDescent="0.25">
      <c r="A13" s="2"/>
      <c r="B13" s="19"/>
      <c r="C13" s="19"/>
      <c r="D13" s="19"/>
      <c r="E13" s="20"/>
      <c r="F13" s="20"/>
      <c r="G13" s="26"/>
      <c r="H13" s="21">
        <f>SUM(H7:H12)</f>
        <v>23700</v>
      </c>
      <c r="I13" s="63">
        <f>SUM(I7:I11)</f>
        <v>0</v>
      </c>
      <c r="J13" s="21">
        <f>SUM(J7:J11)</f>
        <v>0</v>
      </c>
    </row>
    <row r="14" spans="1:10" x14ac:dyDescent="0.25">
      <c r="A14" s="2"/>
      <c r="B14" s="3"/>
      <c r="C14" s="3" t="s">
        <v>21</v>
      </c>
      <c r="D14" s="3"/>
      <c r="E14" s="3"/>
      <c r="F14" s="25">
        <f>SUM(H13)</f>
        <v>23700</v>
      </c>
      <c r="G14" s="41"/>
      <c r="H14" s="40"/>
      <c r="I14" s="44"/>
      <c r="J14" s="40"/>
    </row>
    <row r="15" spans="1:10" x14ac:dyDescent="0.25">
      <c r="A15" s="2"/>
      <c r="B15" s="3"/>
      <c r="C15" s="3" t="s">
        <v>27</v>
      </c>
      <c r="D15" s="3"/>
      <c r="E15" s="3"/>
      <c r="F15" s="29">
        <f>SUM(F14:F14)</f>
        <v>23700</v>
      </c>
      <c r="G15" s="3"/>
      <c r="H15" s="3"/>
      <c r="I15" s="3"/>
      <c r="J15" s="3"/>
    </row>
    <row r="16" spans="1:10" x14ac:dyDescent="0.25">
      <c r="A16" s="2"/>
      <c r="B16" s="3"/>
      <c r="C16" s="3" t="s">
        <v>24</v>
      </c>
      <c r="D16" s="3"/>
      <c r="E16" s="3"/>
      <c r="F16" s="25"/>
      <c r="G16" s="41"/>
      <c r="H16" s="40"/>
      <c r="I16" s="3"/>
      <c r="J16" s="40"/>
    </row>
    <row r="17" spans="1:10" x14ac:dyDescent="0.25">
      <c r="A17" s="2"/>
      <c r="B17" s="3"/>
      <c r="C17" s="48" t="s">
        <v>20</v>
      </c>
      <c r="D17" s="3"/>
      <c r="E17" s="3"/>
      <c r="F17" s="22"/>
      <c r="G17" s="40"/>
      <c r="H17" s="40"/>
      <c r="I17" s="3"/>
      <c r="J17" s="40"/>
    </row>
    <row r="18" spans="1:10" x14ac:dyDescent="0.25">
      <c r="A18" s="2"/>
      <c r="B18" s="3"/>
      <c r="C18" s="3" t="s">
        <v>33</v>
      </c>
      <c r="D18" s="3"/>
      <c r="E18" s="3"/>
      <c r="F18" s="43">
        <f>SUM(F14*8%)</f>
        <v>1896</v>
      </c>
      <c r="G18" s="3"/>
      <c r="H18" s="3"/>
      <c r="I18" s="3"/>
      <c r="J18" s="40"/>
    </row>
    <row r="19" spans="1:10" x14ac:dyDescent="0.25">
      <c r="A19" s="2"/>
      <c r="B19" s="3"/>
      <c r="C19" s="3" t="s">
        <v>70</v>
      </c>
      <c r="D19" s="3"/>
      <c r="E19" s="3"/>
      <c r="F19" s="43">
        <v>10105</v>
      </c>
      <c r="G19" s="3"/>
      <c r="H19" s="3"/>
      <c r="I19" s="3"/>
      <c r="J19" s="40"/>
    </row>
    <row r="20" spans="1:10" x14ac:dyDescent="0.25">
      <c r="A20" s="2"/>
      <c r="B20" s="3"/>
      <c r="C20" s="3" t="s">
        <v>71</v>
      </c>
      <c r="D20" s="3"/>
      <c r="E20" s="3"/>
      <c r="F20" s="43">
        <v>2000</v>
      </c>
      <c r="G20" s="3"/>
      <c r="H20" s="3"/>
      <c r="I20" s="3"/>
      <c r="J20" s="40" t="s">
        <v>30</v>
      </c>
    </row>
    <row r="21" spans="1:10" x14ac:dyDescent="0.25">
      <c r="A21" s="2"/>
      <c r="B21" s="3"/>
      <c r="C21" s="3" t="s">
        <v>72</v>
      </c>
      <c r="D21" s="3"/>
      <c r="E21" s="3"/>
      <c r="F21" s="43">
        <v>500</v>
      </c>
      <c r="G21" s="3"/>
      <c r="H21" s="3"/>
      <c r="I21" s="3"/>
      <c r="J21" s="40"/>
    </row>
    <row r="22" spans="1:10" x14ac:dyDescent="0.25">
      <c r="A22" s="2"/>
      <c r="B22" s="49"/>
      <c r="C22" s="3" t="s">
        <v>73</v>
      </c>
      <c r="D22">
        <v>8000</v>
      </c>
      <c r="E22" s="2" t="s">
        <v>74</v>
      </c>
      <c r="F22" s="43">
        <v>2000</v>
      </c>
      <c r="G22" s="49"/>
      <c r="H22" s="49"/>
      <c r="I22" s="49"/>
      <c r="J22" s="49"/>
    </row>
    <row r="23" spans="1:10" x14ac:dyDescent="0.25">
      <c r="A23" s="2"/>
      <c r="B23" s="3"/>
      <c r="C23" s="49" t="s">
        <v>28</v>
      </c>
      <c r="D23" s="49"/>
      <c r="E23" s="49"/>
      <c r="F23" s="50">
        <f>SUM(F18:F22)</f>
        <v>16501</v>
      </c>
      <c r="G23" s="3"/>
      <c r="H23" s="3"/>
      <c r="I23" s="3"/>
      <c r="J23" s="3"/>
    </row>
    <row r="24" spans="1:10" x14ac:dyDescent="0.25">
      <c r="A24" s="2"/>
      <c r="B24" s="5"/>
      <c r="C24" s="37" t="s">
        <v>75</v>
      </c>
      <c r="D24" s="3"/>
      <c r="E24" s="3"/>
      <c r="F24" s="47">
        <f>F15-F23</f>
        <v>7199</v>
      </c>
      <c r="G24" s="2"/>
      <c r="H24" s="2"/>
      <c r="I24" s="2"/>
      <c r="J24" s="5"/>
    </row>
    <row r="25" spans="1:10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</row>
    <row r="26" spans="1:10" x14ac:dyDescent="0.25">
      <c r="A26" s="2"/>
      <c r="B26" s="2"/>
      <c r="C26" s="2"/>
      <c r="D26" s="37" t="s">
        <v>15</v>
      </c>
      <c r="E26" s="37"/>
      <c r="F26" s="56" t="s">
        <v>10</v>
      </c>
      <c r="G26" s="3" t="s">
        <v>12</v>
      </c>
      <c r="H26" s="2"/>
      <c r="I26" s="2"/>
      <c r="J26" s="2"/>
    </row>
    <row r="27" spans="1:10" x14ac:dyDescent="0.25">
      <c r="A27" s="2"/>
      <c r="B27" s="2"/>
      <c r="C27" s="1"/>
      <c r="D27" s="2"/>
      <c r="E27" s="2"/>
      <c r="F27" s="57"/>
      <c r="G27" s="2"/>
      <c r="H27" s="2"/>
      <c r="I27" s="3"/>
      <c r="J27" s="2"/>
    </row>
    <row r="28" spans="1:10" x14ac:dyDescent="0.25">
      <c r="A28" s="2"/>
      <c r="B28" s="2"/>
      <c r="C28" s="1"/>
      <c r="D28" s="3"/>
      <c r="E28" s="3"/>
      <c r="F28" s="56"/>
      <c r="G28" s="3"/>
      <c r="H28" s="2"/>
      <c r="I28" s="3"/>
      <c r="J28" s="2"/>
    </row>
    <row r="29" spans="1:10" x14ac:dyDescent="0.25">
      <c r="A29" s="2"/>
      <c r="B29" s="2"/>
      <c r="C29" s="1"/>
      <c r="D29" s="3" t="s">
        <v>39</v>
      </c>
      <c r="E29" s="3"/>
      <c r="F29" s="56" t="s">
        <v>11</v>
      </c>
      <c r="G29" s="3" t="s">
        <v>40</v>
      </c>
      <c r="H29" s="2"/>
      <c r="I29" s="3"/>
      <c r="J29" s="2"/>
    </row>
    <row r="30" spans="1:10" x14ac:dyDescent="0.25">
      <c r="A30" s="2"/>
      <c r="B30" s="2"/>
      <c r="C30" s="7" t="s">
        <v>9</v>
      </c>
      <c r="D30" s="3" t="s">
        <v>13</v>
      </c>
      <c r="E30" s="3"/>
      <c r="F30" s="56" t="s">
        <v>13</v>
      </c>
      <c r="G30" s="3" t="s">
        <v>14</v>
      </c>
      <c r="H30" s="2"/>
      <c r="I30" s="3"/>
      <c r="J30" s="2"/>
    </row>
  </sheetData>
  <pageMargins left="0.7" right="0.7" top="0.75" bottom="0.75" header="0.3" footer="0.3"/>
  <pageSetup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workbookViewId="0">
      <selection activeCell="G31" sqref="G31"/>
    </sheetView>
  </sheetViews>
  <sheetFormatPr defaultRowHeight="15" x14ac:dyDescent="0.25"/>
  <cols>
    <col min="3" max="3" width="14.7109375" customWidth="1"/>
    <col min="6" max="6" width="10.85546875" customWidth="1"/>
  </cols>
  <sheetData>
    <row r="1" spans="1:12" ht="33.75" x14ac:dyDescent="0.25">
      <c r="A1" s="2"/>
      <c r="B1" s="2"/>
      <c r="C1" s="35"/>
      <c r="D1" s="35"/>
      <c r="E1" s="36" t="s">
        <v>7</v>
      </c>
      <c r="F1" s="36"/>
      <c r="G1" s="35"/>
      <c r="H1" s="2"/>
      <c r="I1" s="2"/>
      <c r="J1" s="2"/>
    </row>
    <row r="2" spans="1:12" ht="15.75" x14ac:dyDescent="0.3">
      <c r="A2" s="2"/>
      <c r="B2" s="2"/>
      <c r="C2" s="27"/>
      <c r="D2" s="30" t="s">
        <v>22</v>
      </c>
      <c r="E2" s="30"/>
      <c r="F2" s="27"/>
      <c r="G2" s="27"/>
      <c r="H2" s="2"/>
      <c r="I2" s="2"/>
      <c r="J2" s="2"/>
    </row>
    <row r="3" spans="1:12" x14ac:dyDescent="0.25">
      <c r="A3" s="2"/>
      <c r="B3" s="2"/>
      <c r="C3" s="9"/>
      <c r="D3" s="10"/>
      <c r="E3" s="31" t="s">
        <v>23</v>
      </c>
      <c r="F3" s="11"/>
      <c r="G3" s="10"/>
      <c r="H3" s="2"/>
      <c r="I3" s="2"/>
      <c r="J3" s="2"/>
    </row>
    <row r="4" spans="1:12" ht="15.75" x14ac:dyDescent="0.25">
      <c r="A4" s="2"/>
      <c r="B4" s="2"/>
      <c r="C4" s="2"/>
      <c r="D4" s="6" t="s">
        <v>41</v>
      </c>
      <c r="E4" s="2"/>
      <c r="F4" s="2"/>
      <c r="G4" s="2"/>
      <c r="H4" s="2"/>
      <c r="I4" s="2"/>
      <c r="J4" s="2"/>
    </row>
    <row r="5" spans="1:12" ht="21" x14ac:dyDescent="0.25">
      <c r="A5" s="2"/>
      <c r="B5" s="2"/>
      <c r="C5" s="8"/>
      <c r="D5" s="8"/>
      <c r="E5" s="38"/>
      <c r="F5" s="39" t="s">
        <v>93</v>
      </c>
      <c r="G5" s="38"/>
      <c r="H5" s="2"/>
      <c r="I5" s="2"/>
      <c r="J5" s="2"/>
    </row>
    <row r="6" spans="1:12" x14ac:dyDescent="0.25">
      <c r="A6" s="2"/>
      <c r="B6" s="13" t="s">
        <v>19</v>
      </c>
      <c r="C6" s="13" t="s">
        <v>0</v>
      </c>
      <c r="D6" s="13" t="s">
        <v>19</v>
      </c>
      <c r="E6" s="13" t="s">
        <v>16</v>
      </c>
      <c r="F6" s="13" t="s">
        <v>17</v>
      </c>
      <c r="G6" s="13" t="s">
        <v>31</v>
      </c>
      <c r="H6" s="13" t="s">
        <v>1</v>
      </c>
      <c r="I6" s="67" t="s">
        <v>2</v>
      </c>
      <c r="J6" s="13" t="s">
        <v>3</v>
      </c>
    </row>
    <row r="7" spans="1:12" x14ac:dyDescent="0.25">
      <c r="A7" s="2"/>
      <c r="B7" s="15">
        <v>1</v>
      </c>
      <c r="C7" s="52" t="s">
        <v>35</v>
      </c>
      <c r="D7" s="53">
        <v>1</v>
      </c>
      <c r="E7" s="54"/>
      <c r="F7" s="54"/>
      <c r="G7" s="55"/>
      <c r="H7" s="55">
        <v>12000</v>
      </c>
      <c r="I7" s="61"/>
      <c r="J7" s="55"/>
    </row>
    <row r="8" spans="1:12" x14ac:dyDescent="0.25">
      <c r="A8" s="2"/>
      <c r="B8" s="15">
        <v>2</v>
      </c>
      <c r="C8" s="52" t="s">
        <v>36</v>
      </c>
      <c r="D8" s="53">
        <v>2</v>
      </c>
      <c r="E8" s="54"/>
      <c r="F8" s="54"/>
      <c r="G8" s="55"/>
      <c r="H8" s="55">
        <v>2500</v>
      </c>
      <c r="I8" s="61"/>
      <c r="J8" s="55"/>
    </row>
    <row r="9" spans="1:12" x14ac:dyDescent="0.25">
      <c r="A9" s="2"/>
      <c r="B9" s="15">
        <v>3</v>
      </c>
      <c r="C9" s="52" t="s">
        <v>37</v>
      </c>
      <c r="D9" s="53">
        <v>3</v>
      </c>
      <c r="E9" s="54"/>
      <c r="F9" s="54"/>
      <c r="G9" s="55"/>
      <c r="H9" s="55">
        <v>2500</v>
      </c>
      <c r="I9" s="61"/>
      <c r="J9" s="55"/>
    </row>
    <row r="10" spans="1:12" x14ac:dyDescent="0.25">
      <c r="A10" s="2"/>
      <c r="B10" s="24">
        <v>6</v>
      </c>
      <c r="C10" s="52" t="s">
        <v>63</v>
      </c>
      <c r="D10" s="53">
        <v>6</v>
      </c>
      <c r="E10" s="54"/>
      <c r="F10" s="54"/>
      <c r="G10" s="55"/>
      <c r="H10" s="55">
        <v>2500</v>
      </c>
      <c r="I10" s="61"/>
      <c r="J10" s="55"/>
    </row>
    <row r="11" spans="1:12" x14ac:dyDescent="0.25">
      <c r="A11" s="2"/>
      <c r="B11" s="24">
        <v>5</v>
      </c>
      <c r="C11" s="52" t="s">
        <v>39</v>
      </c>
      <c r="D11" s="53">
        <v>5</v>
      </c>
      <c r="E11" s="54"/>
      <c r="F11" s="54"/>
      <c r="G11" s="55"/>
      <c r="H11" s="55">
        <v>5000</v>
      </c>
      <c r="I11" s="61"/>
      <c r="J11" s="55"/>
    </row>
    <row r="12" spans="1:12" x14ac:dyDescent="0.25">
      <c r="A12" s="2"/>
      <c r="B12" s="60">
        <v>6</v>
      </c>
      <c r="C12" s="54" t="s">
        <v>57</v>
      </c>
      <c r="D12" s="60">
        <v>4</v>
      </c>
      <c r="E12" s="54"/>
      <c r="F12" s="54"/>
      <c r="G12" s="54"/>
      <c r="H12" s="54">
        <v>1500</v>
      </c>
      <c r="I12" s="62"/>
      <c r="J12" s="54"/>
    </row>
    <row r="13" spans="1:12" s="2" customFormat="1" x14ac:dyDescent="0.25">
      <c r="B13" s="60">
        <v>7</v>
      </c>
      <c r="C13" s="72" t="s">
        <v>77</v>
      </c>
      <c r="D13" s="73">
        <v>5</v>
      </c>
      <c r="E13" s="74"/>
      <c r="F13" s="72"/>
      <c r="G13" s="76"/>
      <c r="H13" s="75">
        <v>4000</v>
      </c>
      <c r="I13" s="62"/>
      <c r="J13" s="74"/>
    </row>
    <row r="14" spans="1:12" s="2" customFormat="1" x14ac:dyDescent="0.25">
      <c r="B14" s="77">
        <v>8</v>
      </c>
      <c r="C14" s="72" t="s">
        <v>78</v>
      </c>
      <c r="D14" s="73">
        <v>6</v>
      </c>
      <c r="E14" s="74"/>
      <c r="F14" s="72"/>
      <c r="G14" s="76"/>
      <c r="H14" s="75">
        <v>4000</v>
      </c>
      <c r="I14" s="75"/>
      <c r="J14" s="75"/>
      <c r="K14" s="78"/>
      <c r="L14" s="71"/>
    </row>
    <row r="15" spans="1:12" s="2" customFormat="1" x14ac:dyDescent="0.25">
      <c r="B15" s="77">
        <v>9</v>
      </c>
      <c r="C15" s="72" t="s">
        <v>79</v>
      </c>
      <c r="D15" s="73">
        <v>7</v>
      </c>
      <c r="E15" s="74"/>
      <c r="F15" s="72"/>
      <c r="G15" s="76"/>
      <c r="H15" s="75">
        <v>3500</v>
      </c>
      <c r="I15" s="75"/>
      <c r="J15" s="75"/>
      <c r="K15" s="78"/>
      <c r="L15" s="71"/>
    </row>
    <row r="16" spans="1:12" s="2" customFormat="1" x14ac:dyDescent="0.25">
      <c r="B16" s="74"/>
      <c r="I16" s="75"/>
      <c r="J16" s="75"/>
      <c r="K16" s="78"/>
      <c r="L16" s="71"/>
    </row>
    <row r="17" spans="1:10" x14ac:dyDescent="0.25">
      <c r="A17" s="2"/>
      <c r="B17" s="19"/>
      <c r="C17" s="19"/>
      <c r="D17" s="19"/>
      <c r="E17" s="20"/>
      <c r="F17" s="20"/>
      <c r="G17" s="26"/>
      <c r="H17" s="21">
        <f>SUM(H7:H16)</f>
        <v>37500</v>
      </c>
      <c r="I17" s="63">
        <f>SUM(I7:I11)</f>
        <v>0</v>
      </c>
      <c r="J17" s="21">
        <f>SUM(J7:J11)</f>
        <v>0</v>
      </c>
    </row>
    <row r="18" spans="1:10" x14ac:dyDescent="0.25">
      <c r="A18" s="2"/>
      <c r="B18" s="3"/>
      <c r="C18" s="3" t="s">
        <v>21</v>
      </c>
      <c r="D18" s="3"/>
      <c r="E18" s="3"/>
      <c r="F18" s="25">
        <f>SUM(H17)</f>
        <v>37500</v>
      </c>
      <c r="G18" s="41"/>
      <c r="H18" s="40"/>
      <c r="I18" s="44"/>
      <c r="J18" s="40"/>
    </row>
    <row r="19" spans="1:10" x14ac:dyDescent="0.25">
      <c r="A19" s="2"/>
      <c r="B19" s="3"/>
      <c r="C19" s="48" t="s">
        <v>20</v>
      </c>
      <c r="D19" s="3"/>
      <c r="E19" s="3"/>
      <c r="F19" s="22"/>
      <c r="G19" s="40"/>
      <c r="H19" s="40"/>
      <c r="I19" s="3"/>
      <c r="J19" s="3"/>
    </row>
    <row r="20" spans="1:10" x14ac:dyDescent="0.25">
      <c r="A20" s="2"/>
      <c r="B20" s="3"/>
      <c r="C20" s="70" t="s">
        <v>80</v>
      </c>
      <c r="D20" s="3"/>
      <c r="E20" s="3"/>
      <c r="F20" s="43">
        <f>SUM(F18*8%)</f>
        <v>3000</v>
      </c>
      <c r="G20" s="3"/>
      <c r="H20" s="3"/>
      <c r="I20" s="3"/>
      <c r="J20" s="40"/>
    </row>
    <row r="21" spans="1:10" x14ac:dyDescent="0.25">
      <c r="A21" s="2"/>
      <c r="B21" s="3"/>
      <c r="C21" s="70" t="s">
        <v>81</v>
      </c>
      <c r="D21" s="3"/>
      <c r="E21" s="3"/>
      <c r="F21" s="43">
        <v>20000</v>
      </c>
      <c r="G21" s="3"/>
      <c r="H21" s="3"/>
      <c r="I21" s="3"/>
      <c r="J21" s="40"/>
    </row>
    <row r="22" spans="1:10" x14ac:dyDescent="0.25">
      <c r="A22" s="2"/>
      <c r="B22" s="3"/>
      <c r="C22" s="3" t="s">
        <v>73</v>
      </c>
      <c r="D22" s="2">
        <v>6000</v>
      </c>
      <c r="E22" s="2" t="s">
        <v>74</v>
      </c>
      <c r="F22" s="43">
        <v>2000</v>
      </c>
      <c r="G22" s="3"/>
      <c r="H22" s="3"/>
      <c r="I22" s="3"/>
      <c r="J22" s="40"/>
    </row>
    <row r="23" spans="1:10" x14ac:dyDescent="0.25">
      <c r="A23" s="2"/>
      <c r="B23" s="3"/>
      <c r="C23" s="3"/>
      <c r="D23" s="3"/>
      <c r="E23" s="3"/>
      <c r="F23" s="50">
        <f>SUM(F20:F22)</f>
        <v>25000</v>
      </c>
      <c r="G23" s="3"/>
      <c r="H23" s="3"/>
      <c r="I23" s="3"/>
      <c r="J23" s="40"/>
    </row>
    <row r="24" spans="1:10" x14ac:dyDescent="0.25">
      <c r="A24" s="2"/>
      <c r="B24" s="3"/>
      <c r="G24" s="49"/>
      <c r="H24" s="49"/>
      <c r="I24" s="3"/>
      <c r="J24" s="40" t="s">
        <v>30</v>
      </c>
    </row>
    <row r="25" spans="1:10" x14ac:dyDescent="0.25">
      <c r="A25" s="2"/>
      <c r="B25" s="3"/>
      <c r="C25" s="49" t="s">
        <v>28</v>
      </c>
      <c r="D25" s="49"/>
      <c r="E25" s="49"/>
      <c r="F25" s="68">
        <f>F23</f>
        <v>25000</v>
      </c>
      <c r="G25" s="3"/>
      <c r="H25" s="3"/>
      <c r="I25" s="3"/>
      <c r="J25" s="40"/>
    </row>
    <row r="26" spans="1:10" x14ac:dyDescent="0.25">
      <c r="A26" s="2"/>
      <c r="B26" s="49"/>
      <c r="C26" s="37"/>
      <c r="D26" s="3"/>
      <c r="E26" s="3"/>
      <c r="F26" s="47"/>
      <c r="G26" s="2"/>
      <c r="H26" s="2"/>
      <c r="I26" s="49"/>
      <c r="J26" s="49"/>
    </row>
    <row r="27" spans="1:10" x14ac:dyDescent="0.25">
      <c r="A27" s="2"/>
      <c r="B27" s="3"/>
      <c r="C27" s="69" t="s">
        <v>82</v>
      </c>
      <c r="D27" s="2"/>
      <c r="E27" s="2"/>
      <c r="F27" s="68">
        <f>F18-F25</f>
        <v>12500</v>
      </c>
      <c r="G27" s="2"/>
      <c r="H27" s="2"/>
      <c r="I27" s="3"/>
      <c r="J27" s="3"/>
    </row>
    <row r="28" spans="1:10" x14ac:dyDescent="0.25">
      <c r="A28" s="2"/>
      <c r="B28" s="5"/>
      <c r="C28" s="2"/>
      <c r="D28" s="37" t="s">
        <v>15</v>
      </c>
      <c r="E28" s="37"/>
      <c r="F28" s="56" t="s">
        <v>10</v>
      </c>
      <c r="G28" s="3" t="s">
        <v>12</v>
      </c>
      <c r="H28" s="2"/>
      <c r="I28" s="2"/>
      <c r="J28" s="5"/>
    </row>
    <row r="29" spans="1:10" x14ac:dyDescent="0.25">
      <c r="A29" s="2"/>
      <c r="B29" s="2"/>
      <c r="C29" s="1"/>
      <c r="D29" s="2"/>
      <c r="E29" s="2"/>
      <c r="F29" s="57"/>
      <c r="G29" s="2"/>
      <c r="H29" s="2"/>
      <c r="I29" s="2"/>
      <c r="J29" s="2"/>
    </row>
    <row r="30" spans="1:10" x14ac:dyDescent="0.25">
      <c r="A30" s="2"/>
      <c r="B30" s="2"/>
      <c r="C30" s="1"/>
      <c r="D30" s="3"/>
      <c r="E30" s="3"/>
      <c r="F30" s="56"/>
      <c r="G30" s="3"/>
      <c r="H30" s="2"/>
      <c r="I30" s="2"/>
      <c r="J30" s="2"/>
    </row>
    <row r="31" spans="1:10" x14ac:dyDescent="0.25">
      <c r="A31" s="2"/>
      <c r="B31" s="2"/>
      <c r="C31" s="1"/>
      <c r="D31" s="3" t="s">
        <v>39</v>
      </c>
      <c r="E31" s="3"/>
      <c r="F31" s="56" t="s">
        <v>11</v>
      </c>
      <c r="G31" s="3" t="s">
        <v>40</v>
      </c>
      <c r="H31" s="2"/>
      <c r="I31" s="3"/>
      <c r="J31" s="2"/>
    </row>
    <row r="32" spans="1:10" x14ac:dyDescent="0.25">
      <c r="A32" s="2"/>
      <c r="B32" s="2"/>
      <c r="C32" s="7" t="s">
        <v>9</v>
      </c>
      <c r="D32" s="3" t="s">
        <v>13</v>
      </c>
      <c r="E32" s="3"/>
      <c r="F32" s="56" t="s">
        <v>13</v>
      </c>
      <c r="G32" s="3" t="s">
        <v>14</v>
      </c>
      <c r="H32" s="2"/>
      <c r="I32" s="3"/>
      <c r="J32" s="2"/>
    </row>
    <row r="33" spans="1:10" x14ac:dyDescent="0.25">
      <c r="A33" s="2"/>
      <c r="B33" s="2"/>
      <c r="I33" s="3"/>
      <c r="J33" s="2"/>
    </row>
    <row r="34" spans="1:10" x14ac:dyDescent="0.25">
      <c r="A34" s="2"/>
      <c r="B34" s="2"/>
      <c r="I34" s="3"/>
      <c r="J34" s="2"/>
    </row>
    <row r="35" spans="1:10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</row>
  </sheetData>
  <pageMargins left="0.7" right="0.7" top="0.75" bottom="0.75" header="0.3" footer="0.3"/>
  <pageSetup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6"/>
  <sheetViews>
    <sheetView workbookViewId="0">
      <selection activeCell="C6" sqref="C6"/>
    </sheetView>
  </sheetViews>
  <sheetFormatPr defaultRowHeight="15" x14ac:dyDescent="0.25"/>
  <cols>
    <col min="3" max="3" width="16.7109375" customWidth="1"/>
    <col min="6" max="6" width="12.7109375" customWidth="1"/>
  </cols>
  <sheetData>
    <row r="2" spans="2:10" ht="33.75" x14ac:dyDescent="0.25">
      <c r="B2" s="69"/>
      <c r="C2" s="35"/>
      <c r="D2" s="35"/>
      <c r="E2" s="36" t="s">
        <v>7</v>
      </c>
      <c r="F2" s="36"/>
      <c r="G2" s="35"/>
      <c r="H2" s="69"/>
      <c r="I2" s="69"/>
      <c r="J2" s="69"/>
    </row>
    <row r="3" spans="2:10" ht="15.75" x14ac:dyDescent="0.3">
      <c r="B3" s="69"/>
      <c r="C3" s="27"/>
      <c r="D3" s="30" t="s">
        <v>22</v>
      </c>
      <c r="E3" s="30"/>
      <c r="F3" s="27"/>
      <c r="G3" s="27"/>
      <c r="H3" s="69"/>
      <c r="I3" s="69"/>
      <c r="J3" s="69"/>
    </row>
    <row r="4" spans="2:10" x14ac:dyDescent="0.25">
      <c r="B4" s="69"/>
      <c r="C4" s="9"/>
      <c r="D4" s="10"/>
      <c r="E4" s="31" t="s">
        <v>23</v>
      </c>
      <c r="F4" s="11"/>
      <c r="G4" s="10"/>
      <c r="H4" s="69"/>
      <c r="I4" s="69"/>
      <c r="J4" s="69"/>
    </row>
    <row r="5" spans="2:10" ht="15.75" x14ac:dyDescent="0.25">
      <c r="B5" s="69"/>
      <c r="C5" s="69"/>
      <c r="D5" s="6" t="s">
        <v>41</v>
      </c>
      <c r="E5" s="69"/>
      <c r="F5" s="69"/>
      <c r="G5" s="69"/>
      <c r="H5" s="69"/>
      <c r="I5" s="69"/>
      <c r="J5" s="69"/>
    </row>
    <row r="6" spans="2:10" ht="21" x14ac:dyDescent="0.25">
      <c r="B6" s="69"/>
      <c r="C6" s="8"/>
      <c r="D6" s="8"/>
      <c r="E6" s="38"/>
      <c r="F6" s="39" t="s">
        <v>95</v>
      </c>
      <c r="G6" s="38"/>
      <c r="H6" s="69"/>
      <c r="I6" s="69"/>
      <c r="J6" s="69"/>
    </row>
    <row r="7" spans="2:10" x14ac:dyDescent="0.25">
      <c r="B7" s="13" t="s">
        <v>19</v>
      </c>
      <c r="C7" s="13" t="s">
        <v>0</v>
      </c>
      <c r="D7" s="13" t="s">
        <v>19</v>
      </c>
      <c r="E7" s="13" t="s">
        <v>16</v>
      </c>
      <c r="F7" s="13" t="s">
        <v>17</v>
      </c>
      <c r="G7" s="13" t="s">
        <v>31</v>
      </c>
      <c r="H7" s="13" t="s">
        <v>1</v>
      </c>
      <c r="I7" s="67" t="s">
        <v>2</v>
      </c>
      <c r="J7" s="13" t="s">
        <v>3</v>
      </c>
    </row>
    <row r="8" spans="2:10" x14ac:dyDescent="0.25">
      <c r="B8" s="15">
        <v>1</v>
      </c>
      <c r="C8" s="72" t="s">
        <v>35</v>
      </c>
      <c r="D8" s="73">
        <v>1</v>
      </c>
      <c r="E8" s="74"/>
      <c r="F8" s="74"/>
      <c r="G8" s="75"/>
      <c r="H8" s="75">
        <v>12000</v>
      </c>
      <c r="I8" s="61"/>
      <c r="J8" s="75"/>
    </row>
    <row r="9" spans="2:10" x14ac:dyDescent="0.25">
      <c r="B9" s="15">
        <v>2</v>
      </c>
      <c r="C9" s="72" t="s">
        <v>36</v>
      </c>
      <c r="D9" s="73">
        <v>2</v>
      </c>
      <c r="E9" s="74"/>
      <c r="F9" s="74"/>
      <c r="G9" s="75"/>
      <c r="H9" s="75">
        <v>2500</v>
      </c>
      <c r="I9" s="61"/>
      <c r="J9" s="75"/>
    </row>
    <row r="10" spans="2:10" x14ac:dyDescent="0.25">
      <c r="B10" s="15">
        <v>3</v>
      </c>
      <c r="C10" s="72" t="s">
        <v>37</v>
      </c>
      <c r="D10" s="73">
        <v>3</v>
      </c>
      <c r="E10" s="74"/>
      <c r="F10" s="74"/>
      <c r="G10" s="75"/>
      <c r="H10" s="75">
        <v>2500</v>
      </c>
      <c r="I10" s="61"/>
      <c r="J10" s="75"/>
    </row>
    <row r="11" spans="2:10" x14ac:dyDescent="0.25">
      <c r="B11" s="24">
        <v>6</v>
      </c>
      <c r="C11" s="72" t="s">
        <v>63</v>
      </c>
      <c r="D11" s="73">
        <v>6</v>
      </c>
      <c r="E11" s="74"/>
      <c r="F11" s="74"/>
      <c r="G11" s="75"/>
      <c r="H11" s="75">
        <v>2500</v>
      </c>
      <c r="I11" s="61"/>
      <c r="J11" s="75"/>
    </row>
    <row r="12" spans="2:10" x14ac:dyDescent="0.25">
      <c r="B12" s="24">
        <v>5</v>
      </c>
      <c r="C12" s="72" t="s">
        <v>39</v>
      </c>
      <c r="D12" s="73">
        <v>5</v>
      </c>
      <c r="E12" s="74"/>
      <c r="F12" s="74"/>
      <c r="G12" s="75"/>
      <c r="H12" s="75">
        <v>5000</v>
      </c>
      <c r="I12" s="61"/>
      <c r="J12" s="75"/>
    </row>
    <row r="13" spans="2:10" x14ac:dyDescent="0.25">
      <c r="B13" s="77">
        <v>6</v>
      </c>
      <c r="C13" s="74" t="s">
        <v>57</v>
      </c>
      <c r="D13" s="77">
        <v>4</v>
      </c>
      <c r="E13" s="74"/>
      <c r="F13" s="74"/>
      <c r="G13" s="74"/>
      <c r="H13" s="74">
        <v>1500</v>
      </c>
      <c r="I13" s="62"/>
      <c r="J13" s="74"/>
    </row>
    <row r="14" spans="2:10" x14ac:dyDescent="0.25">
      <c r="B14" s="77">
        <v>7</v>
      </c>
      <c r="C14" s="72" t="s">
        <v>77</v>
      </c>
      <c r="D14" s="73">
        <v>5</v>
      </c>
      <c r="E14" s="74"/>
      <c r="F14" s="72"/>
      <c r="G14" s="76"/>
      <c r="H14" s="75">
        <v>4000</v>
      </c>
      <c r="I14" s="62"/>
      <c r="J14" s="74"/>
    </row>
    <row r="15" spans="2:10" x14ac:dyDescent="0.25">
      <c r="B15" s="77">
        <v>8</v>
      </c>
      <c r="C15" s="72" t="s">
        <v>78</v>
      </c>
      <c r="D15" s="73">
        <v>6</v>
      </c>
      <c r="E15" s="74"/>
      <c r="F15" s="72"/>
      <c r="G15" s="76"/>
      <c r="H15" s="75">
        <v>4000</v>
      </c>
      <c r="I15" s="75"/>
      <c r="J15" s="75"/>
    </row>
    <row r="16" spans="2:10" x14ac:dyDescent="0.25">
      <c r="B16" s="77">
        <v>9</v>
      </c>
      <c r="C16" s="72" t="s">
        <v>79</v>
      </c>
      <c r="D16" s="73">
        <v>7</v>
      </c>
      <c r="E16" s="74"/>
      <c r="F16" s="72"/>
      <c r="G16" s="76"/>
      <c r="H16" s="75">
        <v>3500</v>
      </c>
      <c r="I16" s="75"/>
      <c r="J16" s="75"/>
    </row>
    <row r="17" spans="2:10" x14ac:dyDescent="0.25">
      <c r="B17" s="74"/>
      <c r="C17" s="69"/>
      <c r="D17" s="69"/>
      <c r="E17" s="69"/>
      <c r="F17" s="69"/>
      <c r="G17" s="69"/>
      <c r="H17" s="69"/>
      <c r="I17" s="75"/>
      <c r="J17" s="75"/>
    </row>
    <row r="18" spans="2:10" x14ac:dyDescent="0.25">
      <c r="B18" s="19"/>
      <c r="C18" s="19"/>
      <c r="D18" s="19"/>
      <c r="E18" s="20"/>
      <c r="F18" s="20"/>
      <c r="G18" s="26"/>
      <c r="H18" s="21">
        <f>SUM(H8:H17)</f>
        <v>37500</v>
      </c>
      <c r="I18" s="63">
        <f>SUM(I8:I12)</f>
        <v>0</v>
      </c>
      <c r="J18" s="21">
        <f>SUM(J8:J12)</f>
        <v>0</v>
      </c>
    </row>
    <row r="19" spans="2:10" x14ac:dyDescent="0.25">
      <c r="B19" s="70"/>
      <c r="C19" s="70" t="s">
        <v>21</v>
      </c>
      <c r="D19" s="70"/>
      <c r="E19" s="70"/>
      <c r="F19" s="25">
        <f>SUM(H18)</f>
        <v>37500</v>
      </c>
      <c r="G19" s="71"/>
      <c r="H19" s="40"/>
      <c r="I19" s="44"/>
      <c r="J19" s="40"/>
    </row>
    <row r="20" spans="2:10" x14ac:dyDescent="0.25">
      <c r="B20" s="70"/>
      <c r="C20" s="48" t="s">
        <v>20</v>
      </c>
      <c r="D20" s="70"/>
      <c r="E20" s="70"/>
      <c r="F20" s="22"/>
      <c r="G20" s="40"/>
      <c r="H20" s="40"/>
      <c r="I20" s="70"/>
      <c r="J20" s="70"/>
    </row>
    <row r="21" spans="2:10" x14ac:dyDescent="0.25">
      <c r="B21" s="70"/>
      <c r="C21" s="70" t="s">
        <v>80</v>
      </c>
      <c r="D21" s="70"/>
      <c r="E21" s="70"/>
      <c r="F21" s="43">
        <f>SUM(F19*8%)</f>
        <v>3000</v>
      </c>
      <c r="G21" s="70"/>
      <c r="H21" s="70"/>
      <c r="I21" s="70"/>
      <c r="J21" s="40"/>
    </row>
    <row r="22" spans="2:10" x14ac:dyDescent="0.25">
      <c r="B22" s="70"/>
      <c r="C22" s="70" t="s">
        <v>81</v>
      </c>
      <c r="D22" s="70"/>
      <c r="E22" s="70"/>
      <c r="F22" s="43">
        <v>10000</v>
      </c>
      <c r="G22" s="70"/>
      <c r="H22" s="70"/>
      <c r="I22" s="70"/>
      <c r="J22" s="40"/>
    </row>
    <row r="23" spans="2:10" x14ac:dyDescent="0.25">
      <c r="B23" s="70"/>
      <c r="C23" s="70" t="s">
        <v>73</v>
      </c>
      <c r="D23" s="69">
        <v>4000</v>
      </c>
      <c r="E23" s="69" t="s">
        <v>74</v>
      </c>
      <c r="F23" s="43">
        <v>2000</v>
      </c>
      <c r="G23" s="70"/>
      <c r="H23" s="70"/>
      <c r="I23" s="70"/>
      <c r="J23" s="40"/>
    </row>
    <row r="24" spans="2:10" x14ac:dyDescent="0.25">
      <c r="B24" s="70"/>
      <c r="C24" s="70"/>
      <c r="D24" s="70"/>
      <c r="E24" s="70"/>
      <c r="F24" s="50">
        <f>SUM(F21:F23)</f>
        <v>15000</v>
      </c>
      <c r="G24" s="70"/>
      <c r="H24" s="70"/>
      <c r="I24" s="70"/>
      <c r="J24" s="40"/>
    </row>
    <row r="25" spans="2:10" x14ac:dyDescent="0.25">
      <c r="B25" s="70"/>
      <c r="C25" s="69"/>
      <c r="D25" s="69"/>
      <c r="E25" s="69"/>
      <c r="F25" s="69"/>
      <c r="G25" s="49"/>
      <c r="H25" s="49"/>
      <c r="I25" s="70"/>
      <c r="J25" s="40" t="s">
        <v>30</v>
      </c>
    </row>
    <row r="26" spans="2:10" x14ac:dyDescent="0.25">
      <c r="B26" s="70"/>
      <c r="C26" s="49" t="s">
        <v>28</v>
      </c>
      <c r="D26" s="49"/>
      <c r="E26" s="49"/>
      <c r="F26" s="68">
        <f>F24</f>
        <v>15000</v>
      </c>
      <c r="G26" s="70"/>
      <c r="H26" s="70"/>
      <c r="I26" s="70"/>
      <c r="J26" s="40"/>
    </row>
    <row r="27" spans="2:10" x14ac:dyDescent="0.25">
      <c r="B27" s="49"/>
      <c r="C27" s="37"/>
      <c r="D27" s="70"/>
      <c r="E27" s="70"/>
      <c r="F27" s="47"/>
      <c r="G27" s="69"/>
      <c r="H27" s="69"/>
      <c r="I27" s="49"/>
      <c r="J27" s="49"/>
    </row>
    <row r="28" spans="2:10" x14ac:dyDescent="0.25">
      <c r="B28" s="70"/>
      <c r="C28" s="69"/>
      <c r="D28" s="69"/>
      <c r="E28" s="69"/>
      <c r="F28" s="68">
        <f>F19-F26</f>
        <v>22500</v>
      </c>
      <c r="G28" s="69"/>
      <c r="H28" s="69"/>
      <c r="I28" s="70"/>
      <c r="J28" s="70"/>
    </row>
    <row r="29" spans="2:10" x14ac:dyDescent="0.25">
      <c r="B29" s="5"/>
      <c r="C29" s="69"/>
      <c r="D29" s="37" t="s">
        <v>15</v>
      </c>
      <c r="E29" s="37"/>
      <c r="F29" s="56" t="s">
        <v>10</v>
      </c>
      <c r="G29" s="70" t="s">
        <v>12</v>
      </c>
      <c r="H29" s="69"/>
      <c r="I29" s="69"/>
      <c r="J29" s="5"/>
    </row>
    <row r="30" spans="2:10" x14ac:dyDescent="0.25">
      <c r="B30" s="69"/>
      <c r="C30" s="1"/>
      <c r="D30" s="69"/>
      <c r="E30" s="69"/>
      <c r="F30" s="57"/>
      <c r="G30" s="69"/>
      <c r="H30" s="69"/>
      <c r="I30" s="69"/>
      <c r="J30" s="69"/>
    </row>
    <row r="31" spans="2:10" x14ac:dyDescent="0.25">
      <c r="B31" s="69"/>
      <c r="C31" s="1"/>
      <c r="D31" s="70"/>
      <c r="E31" s="70"/>
      <c r="F31" s="56"/>
      <c r="G31" s="70"/>
      <c r="H31" s="69"/>
      <c r="I31" s="69"/>
      <c r="J31" s="69"/>
    </row>
    <row r="32" spans="2:10" x14ac:dyDescent="0.25">
      <c r="B32" s="69"/>
      <c r="C32" s="1"/>
      <c r="D32" s="70" t="s">
        <v>39</v>
      </c>
      <c r="E32" s="70"/>
      <c r="F32" s="56" t="s">
        <v>11</v>
      </c>
      <c r="G32" s="70" t="s">
        <v>40</v>
      </c>
      <c r="H32" s="69"/>
      <c r="I32" s="70"/>
      <c r="J32" s="69"/>
    </row>
    <row r="33" spans="2:10" x14ac:dyDescent="0.25">
      <c r="B33" s="69"/>
      <c r="C33" s="7" t="s">
        <v>9</v>
      </c>
      <c r="D33" s="70" t="s">
        <v>13</v>
      </c>
      <c r="E33" s="70"/>
      <c r="F33" s="56" t="s">
        <v>13</v>
      </c>
      <c r="G33" s="70" t="s">
        <v>14</v>
      </c>
      <c r="H33" s="69"/>
      <c r="I33" s="70"/>
      <c r="J33" s="69"/>
    </row>
    <row r="34" spans="2:10" x14ac:dyDescent="0.25">
      <c r="B34" s="69"/>
      <c r="I34" s="70"/>
      <c r="J34" s="69"/>
    </row>
    <row r="35" spans="2:10" x14ac:dyDescent="0.25">
      <c r="B35" s="69"/>
      <c r="I35" s="70"/>
      <c r="J35" s="69"/>
    </row>
    <row r="36" spans="2:10" x14ac:dyDescent="0.25">
      <c r="B36" s="69"/>
      <c r="C36" s="69"/>
      <c r="D36" s="69"/>
      <c r="E36" s="69"/>
      <c r="F36" s="69"/>
      <c r="G36" s="69"/>
      <c r="H36" s="69"/>
      <c r="I36" s="69"/>
      <c r="J36" s="69"/>
    </row>
  </sheetData>
  <pageMargins left="0.7" right="0.7" top="0.75" bottom="0.75" header="0.3" footer="0.3"/>
  <pageSetup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37"/>
  <sheetViews>
    <sheetView workbookViewId="0">
      <selection activeCell="F7" sqref="F7"/>
    </sheetView>
  </sheetViews>
  <sheetFormatPr defaultRowHeight="15" x14ac:dyDescent="0.25"/>
  <cols>
    <col min="3" max="3" width="5.7109375" customWidth="1"/>
    <col min="4" max="4" width="13.28515625" customWidth="1"/>
    <col min="7" max="7" width="11.5703125" customWidth="1"/>
  </cols>
  <sheetData>
    <row r="2" spans="2:12" ht="33.75" x14ac:dyDescent="0.25">
      <c r="B2" s="69"/>
      <c r="C2" s="69"/>
      <c r="D2" s="35"/>
      <c r="E2" s="35"/>
      <c r="F2" s="36" t="s">
        <v>7</v>
      </c>
      <c r="G2" s="36"/>
      <c r="H2" s="35"/>
      <c r="I2" s="69"/>
      <c r="J2" s="69"/>
      <c r="K2" s="69"/>
    </row>
    <row r="3" spans="2:12" ht="15.75" x14ac:dyDescent="0.3">
      <c r="B3" s="69"/>
      <c r="C3" s="69"/>
      <c r="D3" s="27"/>
      <c r="E3" s="30" t="s">
        <v>22</v>
      </c>
      <c r="F3" s="30"/>
      <c r="G3" s="27"/>
      <c r="H3" s="27"/>
      <c r="I3" s="69"/>
      <c r="J3" s="69"/>
      <c r="K3" s="69"/>
    </row>
    <row r="4" spans="2:12" x14ac:dyDescent="0.25">
      <c r="B4" s="69"/>
      <c r="C4" s="69"/>
      <c r="D4" s="9"/>
      <c r="E4" s="10"/>
      <c r="F4" s="31" t="s">
        <v>23</v>
      </c>
      <c r="G4" s="11"/>
      <c r="H4" s="10"/>
      <c r="I4" s="69"/>
      <c r="J4" s="69"/>
      <c r="K4" s="69"/>
    </row>
    <row r="5" spans="2:12" ht="15.75" x14ac:dyDescent="0.25">
      <c r="B5" s="69"/>
      <c r="C5" s="69"/>
      <c r="D5" s="69"/>
      <c r="E5" s="6" t="s">
        <v>41</v>
      </c>
      <c r="F5" s="69"/>
      <c r="G5" s="69"/>
      <c r="H5" s="69"/>
      <c r="I5" s="69"/>
      <c r="J5" s="69"/>
      <c r="K5" s="69"/>
    </row>
    <row r="6" spans="2:12" ht="21" x14ac:dyDescent="0.25">
      <c r="B6" s="69"/>
      <c r="C6" s="69"/>
      <c r="D6" s="8"/>
      <c r="E6" s="8"/>
      <c r="F6" s="38"/>
      <c r="G6" s="39" t="s">
        <v>94</v>
      </c>
      <c r="H6" s="38"/>
      <c r="I6" s="69"/>
      <c r="J6" s="69"/>
      <c r="K6" s="69"/>
    </row>
    <row r="7" spans="2:12" x14ac:dyDescent="0.25">
      <c r="B7" s="69"/>
      <c r="C7" s="13" t="s">
        <v>19</v>
      </c>
      <c r="D7" s="13" t="s">
        <v>0</v>
      </c>
      <c r="E7" s="13" t="s">
        <v>19</v>
      </c>
      <c r="F7" s="13" t="s">
        <v>16</v>
      </c>
      <c r="G7" s="13" t="s">
        <v>17</v>
      </c>
      <c r="H7" s="13" t="s">
        <v>31</v>
      </c>
      <c r="I7" s="13" t="s">
        <v>1</v>
      </c>
      <c r="J7" s="67" t="s">
        <v>2</v>
      </c>
      <c r="K7" s="13" t="s">
        <v>3</v>
      </c>
      <c r="L7" s="74" t="s">
        <v>86</v>
      </c>
    </row>
    <row r="8" spans="2:12" x14ac:dyDescent="0.25">
      <c r="B8" s="69"/>
      <c r="C8" s="15">
        <v>1</v>
      </c>
      <c r="D8" s="72"/>
      <c r="E8" s="73">
        <v>1</v>
      </c>
      <c r="F8" s="74"/>
      <c r="G8" s="74"/>
      <c r="H8" s="75"/>
      <c r="I8" s="75"/>
      <c r="J8" s="61"/>
      <c r="K8" s="75">
        <v>0</v>
      </c>
      <c r="L8" s="74">
        <f>I8-K8</f>
        <v>0</v>
      </c>
    </row>
    <row r="9" spans="2:12" x14ac:dyDescent="0.25">
      <c r="B9" s="69"/>
      <c r="C9" s="15">
        <v>2</v>
      </c>
      <c r="D9" s="72" t="s">
        <v>36</v>
      </c>
      <c r="E9" s="73">
        <v>2</v>
      </c>
      <c r="F9" s="74"/>
      <c r="G9" s="74"/>
      <c r="H9" s="75"/>
      <c r="I9" s="75">
        <v>2500</v>
      </c>
      <c r="J9" s="61"/>
      <c r="K9" s="75">
        <v>0</v>
      </c>
      <c r="L9" s="74">
        <f t="shared" ref="L9:L18" si="0">I9-K9</f>
        <v>2500</v>
      </c>
    </row>
    <row r="10" spans="2:12" x14ac:dyDescent="0.25">
      <c r="B10" s="69"/>
      <c r="C10" s="15">
        <v>3</v>
      </c>
      <c r="D10" s="72" t="s">
        <v>37</v>
      </c>
      <c r="E10" s="73">
        <v>3</v>
      </c>
      <c r="F10" s="74"/>
      <c r="G10" s="74"/>
      <c r="H10" s="75"/>
      <c r="I10" s="75">
        <v>2500</v>
      </c>
      <c r="J10" s="61"/>
      <c r="K10" s="75">
        <v>2500</v>
      </c>
      <c r="L10" s="74">
        <f t="shared" si="0"/>
        <v>0</v>
      </c>
    </row>
    <row r="11" spans="2:12" x14ac:dyDescent="0.25">
      <c r="B11" s="69"/>
      <c r="C11" s="24">
        <v>6</v>
      </c>
      <c r="D11" s="72" t="s">
        <v>63</v>
      </c>
      <c r="E11" s="73">
        <v>6</v>
      </c>
      <c r="F11" s="74"/>
      <c r="G11" s="74"/>
      <c r="H11" s="75"/>
      <c r="I11" s="75">
        <v>2500</v>
      </c>
      <c r="J11" s="61"/>
      <c r="K11" s="75">
        <v>0</v>
      </c>
      <c r="L11" s="74">
        <f t="shared" si="0"/>
        <v>2500</v>
      </c>
    </row>
    <row r="12" spans="2:12" x14ac:dyDescent="0.25">
      <c r="B12" s="69"/>
      <c r="C12" s="24">
        <v>5</v>
      </c>
      <c r="D12" s="72" t="s">
        <v>39</v>
      </c>
      <c r="E12" s="73">
        <v>5</v>
      </c>
      <c r="F12" s="74"/>
      <c r="G12" s="74"/>
      <c r="H12" s="75"/>
      <c r="I12" s="75">
        <v>5000</v>
      </c>
      <c r="J12" s="61"/>
      <c r="K12" s="75">
        <v>5000</v>
      </c>
      <c r="L12" s="74">
        <f t="shared" si="0"/>
        <v>0</v>
      </c>
    </row>
    <row r="13" spans="2:12" x14ac:dyDescent="0.25">
      <c r="B13" s="69"/>
      <c r="C13" s="77">
        <v>6</v>
      </c>
      <c r="D13" s="74" t="s">
        <v>57</v>
      </c>
      <c r="E13" s="77">
        <v>4</v>
      </c>
      <c r="F13" s="74"/>
      <c r="G13" s="74"/>
      <c r="H13" s="74"/>
      <c r="I13" s="74">
        <v>2000</v>
      </c>
      <c r="J13" s="62"/>
      <c r="K13" s="74">
        <v>2000</v>
      </c>
      <c r="L13" s="74">
        <f t="shared" si="0"/>
        <v>0</v>
      </c>
    </row>
    <row r="14" spans="2:12" x14ac:dyDescent="0.25">
      <c r="B14" s="69"/>
      <c r="C14" s="77">
        <v>7</v>
      </c>
      <c r="D14" s="72" t="s">
        <v>77</v>
      </c>
      <c r="E14" s="73">
        <v>5</v>
      </c>
      <c r="F14" s="74"/>
      <c r="G14" s="72"/>
      <c r="H14" s="76"/>
      <c r="I14" s="75">
        <v>4000</v>
      </c>
      <c r="J14" s="62"/>
      <c r="K14" s="74">
        <v>4000</v>
      </c>
      <c r="L14" s="74">
        <f t="shared" si="0"/>
        <v>0</v>
      </c>
    </row>
    <row r="15" spans="2:12" x14ac:dyDescent="0.25">
      <c r="B15" s="69"/>
      <c r="C15" s="77">
        <v>8</v>
      </c>
      <c r="D15" s="72" t="s">
        <v>78</v>
      </c>
      <c r="E15" s="73">
        <v>6</v>
      </c>
      <c r="F15" s="74"/>
      <c r="G15" s="72"/>
      <c r="H15" s="76"/>
      <c r="I15" s="75">
        <v>4000</v>
      </c>
      <c r="J15" s="75"/>
      <c r="K15" s="75">
        <v>4000</v>
      </c>
      <c r="L15" s="74">
        <f t="shared" si="0"/>
        <v>0</v>
      </c>
    </row>
    <row r="16" spans="2:12" x14ac:dyDescent="0.25">
      <c r="B16" s="69"/>
      <c r="C16" s="77">
        <v>9</v>
      </c>
      <c r="D16" s="72" t="s">
        <v>79</v>
      </c>
      <c r="E16" s="73">
        <v>7</v>
      </c>
      <c r="F16" s="74"/>
      <c r="G16" s="72"/>
      <c r="H16" s="76"/>
      <c r="I16" s="75">
        <v>3500</v>
      </c>
      <c r="J16" s="75"/>
      <c r="K16" s="75">
        <v>3500</v>
      </c>
      <c r="L16" s="74">
        <f t="shared" si="0"/>
        <v>0</v>
      </c>
    </row>
    <row r="17" spans="2:12" x14ac:dyDescent="0.25">
      <c r="B17" s="69"/>
      <c r="C17" s="74"/>
      <c r="D17" s="69"/>
      <c r="E17" s="69"/>
      <c r="F17" s="69"/>
      <c r="G17" s="69"/>
      <c r="H17" s="69"/>
      <c r="I17" s="69"/>
      <c r="J17" s="75"/>
      <c r="K17" s="75"/>
      <c r="L17" s="74">
        <f t="shared" si="0"/>
        <v>0</v>
      </c>
    </row>
    <row r="18" spans="2:12" x14ac:dyDescent="0.25">
      <c r="B18" s="69"/>
      <c r="C18" s="19"/>
      <c r="D18" s="19"/>
      <c r="E18" s="19"/>
      <c r="F18" s="20"/>
      <c r="G18" s="20"/>
      <c r="H18" s="26"/>
      <c r="I18" s="21">
        <f>SUM(I8:I17)</f>
        <v>26000</v>
      </c>
      <c r="J18" s="63">
        <f>SUM(J8:J12)</f>
        <v>0</v>
      </c>
      <c r="K18" s="21">
        <f>SUM(K8:K17)</f>
        <v>21000</v>
      </c>
      <c r="L18" s="74">
        <f t="shared" si="0"/>
        <v>5000</v>
      </c>
    </row>
    <row r="19" spans="2:12" x14ac:dyDescent="0.25">
      <c r="B19" s="69"/>
      <c r="C19" s="70"/>
      <c r="D19" s="70" t="s">
        <v>24</v>
      </c>
      <c r="E19" s="70"/>
      <c r="F19" s="70"/>
      <c r="G19" s="25">
        <f>K18</f>
        <v>21000</v>
      </c>
      <c r="H19" s="71"/>
      <c r="I19" s="40"/>
      <c r="J19" s="44"/>
      <c r="K19" s="40"/>
    </row>
    <row r="20" spans="2:12" x14ac:dyDescent="0.25">
      <c r="B20" s="69"/>
      <c r="C20" s="70"/>
      <c r="D20" s="48" t="s">
        <v>20</v>
      </c>
      <c r="E20" s="70"/>
      <c r="F20" s="70"/>
      <c r="G20" s="22"/>
      <c r="H20" s="40"/>
      <c r="I20" s="40"/>
      <c r="J20" s="70"/>
      <c r="K20" s="70"/>
    </row>
    <row r="21" spans="2:12" x14ac:dyDescent="0.25">
      <c r="B21" s="69"/>
      <c r="C21" s="70"/>
      <c r="D21" s="70" t="s">
        <v>80</v>
      </c>
      <c r="E21" s="70"/>
      <c r="F21" s="70"/>
      <c r="G21" s="43">
        <f>SUM(G19*8%)</f>
        <v>1680</v>
      </c>
      <c r="H21" s="70"/>
      <c r="I21" s="70"/>
      <c r="J21" s="70"/>
      <c r="K21" s="40"/>
    </row>
    <row r="22" spans="2:12" x14ac:dyDescent="0.25">
      <c r="B22" s="69"/>
      <c r="C22" s="70"/>
      <c r="D22" s="70" t="s">
        <v>83</v>
      </c>
      <c r="E22" s="70"/>
      <c r="F22" s="70"/>
      <c r="G22" s="43">
        <v>11500</v>
      </c>
      <c r="H22" s="70"/>
      <c r="I22" s="70"/>
      <c r="J22" s="70"/>
      <c r="K22" s="40"/>
    </row>
    <row r="23" spans="2:12" x14ac:dyDescent="0.25">
      <c r="B23" s="69"/>
      <c r="C23" s="70"/>
      <c r="D23" s="70" t="s">
        <v>84</v>
      </c>
      <c r="E23" s="70"/>
      <c r="F23" s="70"/>
      <c r="G23" s="43">
        <v>12000</v>
      </c>
      <c r="H23" s="70"/>
      <c r="I23" s="70"/>
      <c r="J23" s="70"/>
      <c r="K23" s="40"/>
    </row>
    <row r="24" spans="2:12" x14ac:dyDescent="0.25">
      <c r="B24" s="69"/>
      <c r="C24" s="70"/>
      <c r="D24" s="70" t="s">
        <v>73</v>
      </c>
      <c r="E24" s="69">
        <v>4000</v>
      </c>
      <c r="F24" s="69" t="s">
        <v>74</v>
      </c>
      <c r="G24" s="43">
        <v>2000</v>
      </c>
      <c r="H24" s="70"/>
      <c r="I24" s="70"/>
      <c r="J24" s="70"/>
      <c r="K24" s="40"/>
    </row>
    <row r="25" spans="2:12" s="69" customFormat="1" x14ac:dyDescent="0.25">
      <c r="C25" s="70"/>
      <c r="D25" s="70"/>
      <c r="E25" s="70"/>
      <c r="F25" s="70"/>
      <c r="G25" s="50">
        <f>SUM(G21:G24)</f>
        <v>27180</v>
      </c>
      <c r="H25" s="70"/>
      <c r="I25" s="70"/>
      <c r="J25" s="70"/>
      <c r="K25" s="40"/>
    </row>
    <row r="26" spans="2:12" x14ac:dyDescent="0.25">
      <c r="B26" s="69"/>
      <c r="C26" s="49"/>
      <c r="D26" s="69"/>
      <c r="E26" s="69"/>
      <c r="F26" s="69"/>
      <c r="G26" s="69"/>
      <c r="H26" s="49"/>
      <c r="I26" s="49"/>
      <c r="J26" s="70"/>
      <c r="K26" s="40" t="s">
        <v>30</v>
      </c>
    </row>
    <row r="27" spans="2:12" x14ac:dyDescent="0.25">
      <c r="B27" s="69"/>
      <c r="C27" s="70"/>
      <c r="D27" s="49" t="s">
        <v>28</v>
      </c>
      <c r="E27" s="49"/>
      <c r="F27" s="49"/>
      <c r="G27" s="68">
        <f>G19-G25</f>
        <v>-6180</v>
      </c>
      <c r="H27" s="70"/>
      <c r="I27" s="42"/>
      <c r="J27" s="70"/>
      <c r="K27" s="40"/>
    </row>
    <row r="28" spans="2:12" x14ac:dyDescent="0.25">
      <c r="B28" s="69"/>
      <c r="C28" s="5"/>
      <c r="D28" s="37"/>
      <c r="E28" s="70"/>
      <c r="F28" s="70"/>
      <c r="G28" s="47"/>
      <c r="H28" s="69"/>
      <c r="I28" s="69"/>
      <c r="J28" s="49"/>
      <c r="K28" s="49"/>
    </row>
    <row r="29" spans="2:12" x14ac:dyDescent="0.25">
      <c r="B29" s="69"/>
      <c r="C29" s="69"/>
      <c r="D29" s="69"/>
      <c r="E29" s="69"/>
      <c r="F29" s="69"/>
      <c r="G29" s="68"/>
      <c r="H29" s="69"/>
      <c r="I29" s="69"/>
      <c r="J29" s="70"/>
      <c r="K29" s="70"/>
    </row>
    <row r="30" spans="2:12" x14ac:dyDescent="0.25">
      <c r="B30" s="69"/>
      <c r="C30" s="69"/>
      <c r="D30" s="69"/>
      <c r="E30" s="37" t="s">
        <v>15</v>
      </c>
      <c r="F30" s="37"/>
      <c r="G30" s="56" t="s">
        <v>10</v>
      </c>
      <c r="H30" s="70" t="s">
        <v>12</v>
      </c>
      <c r="I30" s="69"/>
      <c r="J30" s="69"/>
      <c r="K30" s="5"/>
    </row>
    <row r="31" spans="2:12" x14ac:dyDescent="0.25">
      <c r="B31" s="69"/>
      <c r="C31" s="69"/>
      <c r="D31" s="1"/>
      <c r="E31" s="69"/>
      <c r="F31" s="69"/>
      <c r="G31" s="57"/>
      <c r="H31" s="69"/>
      <c r="I31" s="69"/>
      <c r="J31" s="69"/>
      <c r="K31" s="69"/>
    </row>
    <row r="32" spans="2:12" x14ac:dyDescent="0.25">
      <c r="B32" s="69"/>
      <c r="C32" s="69"/>
      <c r="D32" s="1"/>
      <c r="E32" s="70" t="s">
        <v>39</v>
      </c>
      <c r="F32" s="70"/>
      <c r="G32" s="56" t="s">
        <v>11</v>
      </c>
      <c r="H32" s="70" t="s">
        <v>40</v>
      </c>
      <c r="I32" s="69"/>
      <c r="J32" s="69"/>
      <c r="K32" s="69"/>
    </row>
    <row r="33" spans="2:11" x14ac:dyDescent="0.25">
      <c r="B33" s="69"/>
      <c r="C33" s="69"/>
      <c r="D33" s="7" t="s">
        <v>9</v>
      </c>
      <c r="E33" s="70" t="s">
        <v>13</v>
      </c>
      <c r="F33" s="70"/>
      <c r="G33" s="56" t="s">
        <v>13</v>
      </c>
      <c r="H33" s="70" t="s">
        <v>14</v>
      </c>
      <c r="I33" s="69"/>
      <c r="J33" s="70"/>
      <c r="K33" s="69"/>
    </row>
    <row r="34" spans="2:11" x14ac:dyDescent="0.25">
      <c r="B34" s="69"/>
      <c r="C34" s="69"/>
      <c r="J34" s="70"/>
      <c r="K34" s="69"/>
    </row>
    <row r="35" spans="2:11" x14ac:dyDescent="0.25">
      <c r="B35" s="69"/>
      <c r="J35" s="70"/>
      <c r="K35" s="69"/>
    </row>
    <row r="36" spans="2:11" x14ac:dyDescent="0.25">
      <c r="B36" s="69"/>
      <c r="J36" s="70"/>
      <c r="K36" s="69"/>
    </row>
    <row r="37" spans="2:11" x14ac:dyDescent="0.25">
      <c r="B37" s="69"/>
      <c r="C37" s="69"/>
      <c r="D37" s="69"/>
      <c r="E37" s="69"/>
      <c r="F37" s="69"/>
      <c r="G37" s="69"/>
      <c r="H37" s="69"/>
      <c r="I37" s="69"/>
      <c r="J37" s="69"/>
      <c r="K37" s="69"/>
    </row>
  </sheetData>
  <pageMargins left="0.7" right="0.7" top="0.75" bottom="0.75" header="0.3" footer="0.3"/>
  <pageSetup orientation="landscape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"/>
  <sheetViews>
    <sheetView topLeftCell="A10" workbookViewId="0">
      <selection activeCell="B24" sqref="B24"/>
    </sheetView>
  </sheetViews>
  <sheetFormatPr defaultRowHeight="15" x14ac:dyDescent="0.25"/>
  <cols>
    <col min="2" max="2" width="14" customWidth="1"/>
    <col min="3" max="3" width="7.7109375" customWidth="1"/>
    <col min="4" max="4" width="8" customWidth="1"/>
    <col min="5" max="5" width="10.85546875" customWidth="1"/>
    <col min="6" max="7" width="10.85546875" style="69" customWidth="1"/>
    <col min="8" max="8" width="9.140625" customWidth="1"/>
    <col min="9" max="10" width="9" customWidth="1"/>
  </cols>
  <sheetData>
    <row r="1" spans="1:16" x14ac:dyDescent="0.25">
      <c r="A1" s="69"/>
      <c r="B1" s="84"/>
      <c r="C1" s="84"/>
      <c r="D1" s="85" t="s">
        <v>7</v>
      </c>
      <c r="E1" s="85"/>
      <c r="F1" s="85"/>
      <c r="G1" s="85"/>
      <c r="H1" s="84"/>
      <c r="I1" s="69"/>
      <c r="J1" s="69"/>
      <c r="K1" s="69"/>
    </row>
    <row r="2" spans="1:16" ht="15.75" x14ac:dyDescent="0.3">
      <c r="A2" s="69"/>
      <c r="B2" s="27"/>
      <c r="C2" s="30" t="s">
        <v>22</v>
      </c>
      <c r="D2" s="30"/>
      <c r="E2" s="27"/>
      <c r="F2" s="27"/>
      <c r="G2" s="27"/>
      <c r="H2" s="27"/>
      <c r="I2" s="69"/>
      <c r="J2" s="69"/>
      <c r="K2" s="69"/>
    </row>
    <row r="3" spans="1:16" ht="17.25" x14ac:dyDescent="0.25">
      <c r="A3" s="69"/>
      <c r="B3" s="9"/>
      <c r="C3" s="9"/>
      <c r="D3" s="86" t="s">
        <v>92</v>
      </c>
      <c r="E3" s="87"/>
      <c r="F3" s="87"/>
      <c r="G3" s="87"/>
      <c r="H3" s="9"/>
      <c r="I3" s="69"/>
      <c r="J3" s="69"/>
      <c r="K3" s="69"/>
    </row>
    <row r="4" spans="1:16" x14ac:dyDescent="0.25">
      <c r="A4" s="69"/>
      <c r="B4" s="9"/>
      <c r="C4" s="48" t="s">
        <v>41</v>
      </c>
      <c r="D4" s="9"/>
      <c r="E4" s="9"/>
      <c r="F4" s="9"/>
      <c r="G4" s="9"/>
      <c r="H4" s="9"/>
      <c r="I4" s="69"/>
      <c r="J4" s="69"/>
      <c r="K4" s="69"/>
    </row>
    <row r="5" spans="1:16" ht="21" x14ac:dyDescent="0.25">
      <c r="A5" s="69"/>
      <c r="B5" s="8"/>
      <c r="C5" s="8"/>
      <c r="D5" s="38"/>
      <c r="E5" s="39" t="s">
        <v>89</v>
      </c>
      <c r="F5" s="39"/>
      <c r="G5" s="39"/>
      <c r="H5" s="38"/>
      <c r="I5" s="69"/>
      <c r="J5" s="69"/>
      <c r="K5" s="69"/>
    </row>
    <row r="6" spans="1:16" x14ac:dyDescent="0.25">
      <c r="A6" s="13" t="s">
        <v>19</v>
      </c>
      <c r="B6" s="13" t="s">
        <v>0</v>
      </c>
      <c r="C6" s="13" t="s">
        <v>19</v>
      </c>
      <c r="D6" s="13" t="s">
        <v>16</v>
      </c>
      <c r="E6" s="13" t="s">
        <v>17</v>
      </c>
      <c r="F6" s="13" t="s">
        <v>31</v>
      </c>
      <c r="G6" s="62" t="s">
        <v>61</v>
      </c>
      <c r="H6" s="74" t="s">
        <v>91</v>
      </c>
      <c r="I6" s="81" t="s">
        <v>1</v>
      </c>
      <c r="J6" s="67" t="s">
        <v>2</v>
      </c>
      <c r="K6" s="13" t="s">
        <v>3</v>
      </c>
      <c r="L6" s="14" t="s">
        <v>86</v>
      </c>
    </row>
    <row r="7" spans="1:16" x14ac:dyDescent="0.25">
      <c r="A7" s="15">
        <v>1</v>
      </c>
      <c r="B7" s="72" t="s">
        <v>59</v>
      </c>
      <c r="C7" s="73">
        <v>1</v>
      </c>
      <c r="D7" s="74"/>
      <c r="E7" s="74"/>
      <c r="F7" s="74"/>
      <c r="G7" s="61"/>
      <c r="H7" s="74"/>
      <c r="I7" s="82"/>
      <c r="J7" s="61"/>
      <c r="K7" s="75">
        <v>0</v>
      </c>
      <c r="L7" s="74">
        <f>I7-K7</f>
        <v>0</v>
      </c>
    </row>
    <row r="8" spans="1:16" x14ac:dyDescent="0.25">
      <c r="A8" s="15">
        <v>2</v>
      </c>
      <c r="B8" s="72" t="s">
        <v>36</v>
      </c>
      <c r="C8" s="73">
        <v>2</v>
      </c>
      <c r="D8" s="74"/>
      <c r="E8" s="74"/>
      <c r="F8" s="74"/>
      <c r="G8" s="61">
        <v>0</v>
      </c>
      <c r="H8" s="74">
        <v>0</v>
      </c>
      <c r="I8" s="82">
        <v>2500</v>
      </c>
      <c r="J8" s="61">
        <f>G8+H8+I8</f>
        <v>2500</v>
      </c>
      <c r="K8" s="75">
        <v>2500</v>
      </c>
      <c r="L8" s="74">
        <v>0</v>
      </c>
      <c r="N8">
        <v>2750</v>
      </c>
      <c r="O8">
        <v>4000</v>
      </c>
      <c r="P8">
        <f>O8-N8</f>
        <v>1250</v>
      </c>
    </row>
    <row r="9" spans="1:16" x14ac:dyDescent="0.25">
      <c r="A9" s="15">
        <v>3</v>
      </c>
      <c r="B9" s="72" t="s">
        <v>37</v>
      </c>
      <c r="C9" s="73">
        <v>3</v>
      </c>
      <c r="D9" s="74"/>
      <c r="E9" s="74"/>
      <c r="F9" s="74"/>
      <c r="G9" s="61">
        <v>0</v>
      </c>
      <c r="H9" s="74">
        <v>0</v>
      </c>
      <c r="I9" s="82">
        <v>2500</v>
      </c>
      <c r="J9" s="61">
        <f t="shared" ref="J9:J15" si="0">G9+I9</f>
        <v>2500</v>
      </c>
      <c r="K9" s="75">
        <v>2500</v>
      </c>
      <c r="L9" s="74">
        <v>0</v>
      </c>
    </row>
    <row r="10" spans="1:16" x14ac:dyDescent="0.25">
      <c r="A10" s="24">
        <v>6</v>
      </c>
      <c r="B10" s="72" t="s">
        <v>59</v>
      </c>
      <c r="C10" s="73">
        <v>6</v>
      </c>
      <c r="D10" s="74"/>
      <c r="E10" s="74"/>
      <c r="F10" s="74"/>
      <c r="G10" s="61">
        <v>0</v>
      </c>
      <c r="H10" s="74">
        <v>0</v>
      </c>
      <c r="I10" s="82">
        <v>2500</v>
      </c>
      <c r="J10" s="61"/>
      <c r="K10" s="75">
        <v>0</v>
      </c>
      <c r="L10" s="74">
        <v>0</v>
      </c>
    </row>
    <row r="11" spans="1:16" x14ac:dyDescent="0.25">
      <c r="A11" s="24">
        <v>5</v>
      </c>
      <c r="B11" s="72" t="s">
        <v>39</v>
      </c>
      <c r="C11" s="73">
        <v>5</v>
      </c>
      <c r="D11" s="74"/>
      <c r="E11" s="74"/>
      <c r="F11" s="74"/>
      <c r="G11" s="61">
        <v>0</v>
      </c>
      <c r="H11" s="74">
        <v>0</v>
      </c>
      <c r="I11" s="82">
        <v>5000</v>
      </c>
      <c r="J11" s="61">
        <f t="shared" si="0"/>
        <v>5000</v>
      </c>
      <c r="K11" s="75">
        <v>5000</v>
      </c>
      <c r="L11" s="74">
        <v>0</v>
      </c>
    </row>
    <row r="12" spans="1:16" x14ac:dyDescent="0.25">
      <c r="A12" s="77">
        <v>6</v>
      </c>
      <c r="B12" s="74" t="s">
        <v>57</v>
      </c>
      <c r="C12" s="77">
        <v>4</v>
      </c>
      <c r="D12" s="74"/>
      <c r="E12" s="74"/>
      <c r="F12" s="74"/>
      <c r="G12" s="61">
        <v>0</v>
      </c>
      <c r="H12" s="74">
        <v>0</v>
      </c>
      <c r="I12" s="83">
        <v>2000</v>
      </c>
      <c r="J12" s="61">
        <f t="shared" si="0"/>
        <v>2000</v>
      </c>
      <c r="K12" s="74">
        <v>2000</v>
      </c>
      <c r="L12" s="74">
        <v>0</v>
      </c>
    </row>
    <row r="13" spans="1:16" x14ac:dyDescent="0.25">
      <c r="A13" s="77">
        <v>7</v>
      </c>
      <c r="B13" s="72" t="s">
        <v>77</v>
      </c>
      <c r="C13" s="73">
        <v>5</v>
      </c>
      <c r="D13" s="74"/>
      <c r="E13" s="72"/>
      <c r="F13" s="72"/>
      <c r="G13" s="61">
        <v>0</v>
      </c>
      <c r="H13" s="74">
        <v>0</v>
      </c>
      <c r="I13" s="82">
        <v>4000</v>
      </c>
      <c r="J13" s="61">
        <f t="shared" si="0"/>
        <v>4000</v>
      </c>
      <c r="K13" s="74">
        <v>4000</v>
      </c>
      <c r="L13" s="74">
        <v>0</v>
      </c>
    </row>
    <row r="14" spans="1:16" x14ac:dyDescent="0.25">
      <c r="A14" s="77">
        <v>8</v>
      </c>
      <c r="B14" s="72" t="s">
        <v>78</v>
      </c>
      <c r="C14" s="73">
        <v>6</v>
      </c>
      <c r="D14" s="74"/>
      <c r="E14" s="72"/>
      <c r="F14" s="72"/>
      <c r="G14" s="61">
        <v>0</v>
      </c>
      <c r="H14" s="74">
        <v>0</v>
      </c>
      <c r="I14" s="82">
        <v>4000</v>
      </c>
      <c r="J14" s="61">
        <f t="shared" si="0"/>
        <v>4000</v>
      </c>
      <c r="K14" s="75">
        <v>4000</v>
      </c>
      <c r="L14" s="74">
        <v>0</v>
      </c>
    </row>
    <row r="15" spans="1:16" x14ac:dyDescent="0.25">
      <c r="A15" s="77">
        <v>9</v>
      </c>
      <c r="B15" s="72" t="s">
        <v>79</v>
      </c>
      <c r="C15" s="73">
        <v>7</v>
      </c>
      <c r="D15" s="74"/>
      <c r="E15" s="72"/>
      <c r="F15" s="72"/>
      <c r="G15" s="61">
        <v>0</v>
      </c>
      <c r="H15" s="74">
        <v>0</v>
      </c>
      <c r="I15" s="82">
        <v>3500</v>
      </c>
      <c r="J15" s="61">
        <f t="shared" si="0"/>
        <v>3500</v>
      </c>
      <c r="K15" s="75">
        <v>3500</v>
      </c>
      <c r="L15" s="74"/>
    </row>
    <row r="16" spans="1:16" x14ac:dyDescent="0.25">
      <c r="A16" s="74"/>
      <c r="B16" s="69"/>
      <c r="C16" s="74"/>
      <c r="D16" s="74"/>
      <c r="E16" s="74"/>
      <c r="F16" s="74"/>
      <c r="G16" s="61">
        <v>0</v>
      </c>
      <c r="H16" s="74">
        <v>0</v>
      </c>
      <c r="I16" s="69"/>
      <c r="J16" s="75"/>
      <c r="K16" s="75"/>
      <c r="L16" s="74"/>
    </row>
    <row r="17" spans="1:12" x14ac:dyDescent="0.25">
      <c r="A17" s="19"/>
      <c r="B17" s="19"/>
      <c r="C17" s="19"/>
      <c r="D17" s="20"/>
      <c r="E17" s="20"/>
      <c r="F17" s="20"/>
      <c r="G17" s="61">
        <v>0</v>
      </c>
      <c r="H17" s="74">
        <v>0</v>
      </c>
      <c r="I17" s="21">
        <f>SUM(I7:I16)</f>
        <v>26000</v>
      </c>
      <c r="J17" s="63">
        <f>SUM(J7:J16)</f>
        <v>23500</v>
      </c>
      <c r="K17" s="21">
        <f>SUM(K7:K16)</f>
        <v>23500</v>
      </c>
      <c r="L17" s="74"/>
    </row>
    <row r="18" spans="1:12" x14ac:dyDescent="0.25">
      <c r="A18" s="70"/>
      <c r="B18" s="70" t="s">
        <v>24</v>
      </c>
      <c r="C18" s="70"/>
      <c r="D18" s="70"/>
      <c r="E18" s="25">
        <f>K17</f>
        <v>23500</v>
      </c>
      <c r="F18" s="25"/>
      <c r="G18" s="25"/>
      <c r="H18" s="71"/>
      <c r="I18" s="40"/>
      <c r="J18" s="44"/>
      <c r="K18" s="40"/>
    </row>
    <row r="19" spans="1:12" x14ac:dyDescent="0.25">
      <c r="A19" s="70"/>
      <c r="B19" s="70"/>
      <c r="C19" s="70"/>
      <c r="D19" s="70"/>
      <c r="E19" s="29"/>
      <c r="F19" s="29"/>
      <c r="G19" s="29"/>
      <c r="H19" s="70"/>
      <c r="I19" s="70"/>
      <c r="J19" s="70"/>
      <c r="K19" s="70"/>
    </row>
    <row r="20" spans="1:12" x14ac:dyDescent="0.25">
      <c r="A20" s="70"/>
      <c r="B20" s="70"/>
      <c r="C20" s="70"/>
      <c r="D20" s="70"/>
      <c r="E20" s="25"/>
      <c r="F20" s="25"/>
      <c r="G20" s="25"/>
      <c r="H20" s="71"/>
      <c r="I20" s="40"/>
      <c r="J20" s="70"/>
      <c r="K20" s="40"/>
    </row>
    <row r="21" spans="1:12" x14ac:dyDescent="0.25">
      <c r="A21" s="70"/>
      <c r="B21" s="48" t="s">
        <v>20</v>
      </c>
      <c r="C21" s="70"/>
      <c r="D21" s="70"/>
      <c r="E21" s="22"/>
      <c r="F21" s="22"/>
      <c r="G21" s="22"/>
      <c r="H21" s="40"/>
      <c r="I21" s="40"/>
      <c r="J21" s="70"/>
      <c r="K21" s="40"/>
    </row>
    <row r="22" spans="1:12" x14ac:dyDescent="0.25">
      <c r="A22" s="70"/>
      <c r="B22" s="70" t="s">
        <v>80</v>
      </c>
      <c r="C22" s="70"/>
      <c r="D22" s="70"/>
      <c r="E22" s="43">
        <f>SUM(E18*8%)</f>
        <v>1880</v>
      </c>
      <c r="F22" s="43"/>
      <c r="G22" s="43"/>
      <c r="H22" s="70"/>
      <c r="I22" s="70"/>
      <c r="J22" s="70"/>
      <c r="K22" s="40"/>
    </row>
    <row r="23" spans="1:12" x14ac:dyDescent="0.25">
      <c r="A23" s="70"/>
      <c r="B23" s="70" t="s">
        <v>90</v>
      </c>
      <c r="C23" s="69"/>
      <c r="D23" s="69"/>
      <c r="E23" s="43">
        <v>2000</v>
      </c>
      <c r="F23" s="43"/>
      <c r="G23" s="43"/>
      <c r="H23" s="70"/>
      <c r="I23" s="70"/>
      <c r="J23" s="70"/>
      <c r="K23" s="40"/>
    </row>
    <row r="24" spans="1:12" x14ac:dyDescent="0.25">
      <c r="A24" s="70"/>
      <c r="B24" s="70" t="s">
        <v>85</v>
      </c>
      <c r="C24" s="70"/>
      <c r="D24" s="70"/>
      <c r="E24" s="43">
        <v>6180</v>
      </c>
      <c r="F24" s="43"/>
      <c r="G24" s="43"/>
      <c r="H24" s="70"/>
      <c r="I24" s="70"/>
      <c r="J24" s="70"/>
      <c r="K24" s="40"/>
    </row>
    <row r="25" spans="1:12" x14ac:dyDescent="0.25">
      <c r="A25" s="70"/>
      <c r="H25" s="70"/>
      <c r="I25" s="70"/>
      <c r="J25" s="70"/>
      <c r="K25" s="40" t="s">
        <v>30</v>
      </c>
    </row>
    <row r="26" spans="1:12" x14ac:dyDescent="0.25">
      <c r="A26" s="70"/>
      <c r="B26" s="79" t="s">
        <v>28</v>
      </c>
      <c r="C26" s="79"/>
      <c r="D26" s="70"/>
      <c r="E26" s="80">
        <f>SUM(E22:E24)</f>
        <v>10060</v>
      </c>
      <c r="F26" s="80"/>
      <c r="G26" s="80"/>
      <c r="H26" s="70"/>
      <c r="I26" s="70"/>
      <c r="J26" s="70"/>
      <c r="K26" s="40"/>
    </row>
    <row r="27" spans="1:12" x14ac:dyDescent="0.25">
      <c r="A27" s="49"/>
      <c r="B27" s="69"/>
      <c r="C27" s="69"/>
      <c r="D27" s="69"/>
      <c r="E27" s="69"/>
      <c r="H27" s="49"/>
      <c r="I27" s="49"/>
      <c r="J27" s="49"/>
      <c r="K27" s="49"/>
    </row>
    <row r="28" spans="1:12" x14ac:dyDescent="0.25">
      <c r="A28" s="70"/>
      <c r="B28" s="69" t="s">
        <v>87</v>
      </c>
      <c r="D28" s="49"/>
      <c r="E28" s="68">
        <f>E18-E26</f>
        <v>13440</v>
      </c>
      <c r="F28" s="68"/>
      <c r="G28" s="68"/>
      <c r="H28" s="70"/>
      <c r="I28" s="70"/>
      <c r="J28" s="70"/>
      <c r="K28" s="70"/>
    </row>
    <row r="29" spans="1:12" x14ac:dyDescent="0.25">
      <c r="A29" s="5"/>
      <c r="B29" s="37" t="s">
        <v>88</v>
      </c>
      <c r="C29" s="70"/>
      <c r="D29" s="70"/>
      <c r="E29" s="25">
        <v>13440</v>
      </c>
      <c r="F29" s="25"/>
      <c r="G29" s="25"/>
      <c r="H29" s="69"/>
      <c r="I29" s="69"/>
      <c r="J29" s="69"/>
      <c r="K29" s="5"/>
    </row>
    <row r="30" spans="1:12" x14ac:dyDescent="0.25">
      <c r="A30" s="69"/>
      <c r="B30" s="69"/>
      <c r="C30" s="69"/>
      <c r="D30" s="69"/>
      <c r="E30" s="68"/>
      <c r="F30" s="68"/>
      <c r="G30" s="68"/>
      <c r="H30" s="69"/>
      <c r="I30" s="69"/>
      <c r="J30" s="69"/>
      <c r="K30" s="69"/>
    </row>
    <row r="31" spans="1:12" x14ac:dyDescent="0.25">
      <c r="A31" s="69"/>
      <c r="B31" s="69"/>
      <c r="C31" s="37" t="s">
        <v>15</v>
      </c>
      <c r="D31" s="37"/>
      <c r="E31" s="56" t="s">
        <v>10</v>
      </c>
      <c r="F31" s="56"/>
      <c r="G31" s="56"/>
      <c r="H31" s="70" t="s">
        <v>12</v>
      </c>
      <c r="I31" s="69"/>
      <c r="J31" s="69"/>
      <c r="K31" s="69"/>
    </row>
    <row r="32" spans="1:12" x14ac:dyDescent="0.25">
      <c r="A32" s="69"/>
      <c r="B32" s="1"/>
      <c r="C32" s="70" t="s">
        <v>39</v>
      </c>
      <c r="D32" s="70"/>
      <c r="E32" s="56" t="s">
        <v>11</v>
      </c>
      <c r="F32" s="56"/>
      <c r="G32" s="56"/>
      <c r="H32" s="70" t="s">
        <v>40</v>
      </c>
      <c r="I32" s="69"/>
      <c r="J32" s="70"/>
      <c r="K32" s="69"/>
    </row>
    <row r="33" spans="1:11" x14ac:dyDescent="0.25">
      <c r="A33" s="69"/>
      <c r="B33" s="7" t="s">
        <v>9</v>
      </c>
      <c r="C33" s="70" t="s">
        <v>13</v>
      </c>
      <c r="D33" s="70"/>
      <c r="E33" s="56" t="s">
        <v>13</v>
      </c>
      <c r="F33" s="56"/>
      <c r="G33" s="56"/>
      <c r="H33" s="70" t="s">
        <v>14</v>
      </c>
      <c r="I33" s="69"/>
      <c r="J33" s="70"/>
      <c r="K33" s="69"/>
    </row>
  </sheetData>
  <pageMargins left="0.7" right="0.7" top="0.75" bottom="0.75" header="0.3" footer="0.3"/>
  <pageSetup orientation="landscape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workbookViewId="0">
      <selection sqref="A1:L36"/>
    </sheetView>
  </sheetViews>
  <sheetFormatPr defaultRowHeight="15" x14ac:dyDescent="0.25"/>
  <cols>
    <col min="1" max="1" width="6.140625" customWidth="1"/>
    <col min="2" max="2" width="11.140625" customWidth="1"/>
    <col min="3" max="3" width="6" customWidth="1"/>
    <col min="4" max="4" width="6.140625" customWidth="1"/>
    <col min="5" max="5" width="11.140625" customWidth="1"/>
    <col min="6" max="6" width="4.42578125" customWidth="1"/>
    <col min="7" max="7" width="5.140625" customWidth="1"/>
    <col min="8" max="8" width="5.85546875" customWidth="1"/>
    <col min="9" max="9" width="9" customWidth="1"/>
    <col min="10" max="10" width="8.5703125" customWidth="1"/>
    <col min="11" max="11" width="8.7109375" customWidth="1"/>
    <col min="12" max="12" width="7" customWidth="1"/>
  </cols>
  <sheetData>
    <row r="1" spans="1:12" x14ac:dyDescent="0.25">
      <c r="A1" s="69"/>
      <c r="B1" s="84"/>
      <c r="C1" s="84"/>
      <c r="D1" s="85" t="s">
        <v>7</v>
      </c>
      <c r="E1" s="85"/>
      <c r="F1" s="85"/>
      <c r="G1" s="85"/>
      <c r="H1" s="84"/>
      <c r="I1" s="69"/>
      <c r="J1" s="69"/>
      <c r="K1" s="69"/>
      <c r="L1" s="69"/>
    </row>
    <row r="2" spans="1:12" ht="15.75" x14ac:dyDescent="0.3">
      <c r="A2" s="69"/>
      <c r="B2" s="27"/>
      <c r="C2" s="30" t="s">
        <v>22</v>
      </c>
      <c r="D2" s="30"/>
      <c r="E2" s="27"/>
      <c r="F2" s="27"/>
      <c r="G2" s="27"/>
      <c r="H2" s="27"/>
      <c r="I2" s="69"/>
      <c r="J2" s="69"/>
      <c r="K2" s="69"/>
      <c r="L2" s="69"/>
    </row>
    <row r="3" spans="1:12" ht="17.25" x14ac:dyDescent="0.25">
      <c r="A3" s="69"/>
      <c r="B3" s="9"/>
      <c r="C3" s="9"/>
      <c r="D3" s="86" t="s">
        <v>92</v>
      </c>
      <c r="E3" s="87"/>
      <c r="F3" s="87"/>
      <c r="G3" s="87"/>
      <c r="H3" s="9"/>
      <c r="I3" s="69"/>
      <c r="J3" s="69"/>
      <c r="K3" s="69"/>
      <c r="L3" s="69"/>
    </row>
    <row r="4" spans="1:12" x14ac:dyDescent="0.25">
      <c r="A4" s="69"/>
      <c r="B4" s="9"/>
      <c r="C4" s="48" t="s">
        <v>41</v>
      </c>
      <c r="D4" s="9"/>
      <c r="E4" s="9"/>
      <c r="F4" s="9"/>
      <c r="G4" s="9"/>
      <c r="H4" s="9"/>
      <c r="I4" s="69"/>
      <c r="J4" s="69"/>
      <c r="K4" s="69"/>
      <c r="L4" s="69"/>
    </row>
    <row r="5" spans="1:12" ht="21" x14ac:dyDescent="0.25">
      <c r="B5" s="69"/>
      <c r="C5" s="8"/>
      <c r="D5" s="8"/>
      <c r="E5" s="38"/>
      <c r="F5" s="39" t="s">
        <v>99</v>
      </c>
      <c r="G5" s="39"/>
      <c r="H5" s="39"/>
      <c r="I5" s="38"/>
      <c r="J5" s="69"/>
      <c r="K5" s="69"/>
      <c r="L5" s="69"/>
    </row>
    <row r="6" spans="1:12" x14ac:dyDescent="0.25">
      <c r="A6" s="13" t="s">
        <v>19</v>
      </c>
      <c r="B6" s="13" t="s">
        <v>0</v>
      </c>
      <c r="C6" s="13" t="s">
        <v>19</v>
      </c>
      <c r="D6" s="13" t="s">
        <v>16</v>
      </c>
      <c r="E6" s="13" t="s">
        <v>17</v>
      </c>
      <c r="F6" s="13" t="s">
        <v>31</v>
      </c>
      <c r="G6" s="62" t="s">
        <v>61</v>
      </c>
      <c r="H6" s="74" t="s">
        <v>91</v>
      </c>
      <c r="I6" s="81" t="s">
        <v>1</v>
      </c>
      <c r="J6" s="67" t="s">
        <v>2</v>
      </c>
      <c r="K6" s="13" t="s">
        <v>3</v>
      </c>
      <c r="L6" s="14" t="s">
        <v>86</v>
      </c>
    </row>
    <row r="7" spans="1:12" x14ac:dyDescent="0.25">
      <c r="A7" s="15">
        <v>1</v>
      </c>
      <c r="B7" s="72" t="s">
        <v>59</v>
      </c>
      <c r="C7" s="73">
        <v>1</v>
      </c>
      <c r="D7" s="74"/>
      <c r="E7" s="74"/>
      <c r="F7" s="74"/>
      <c r="G7" s="61"/>
      <c r="H7" s="74"/>
      <c r="I7" s="82"/>
      <c r="J7" s="61"/>
      <c r="K7" s="75">
        <v>0</v>
      </c>
      <c r="L7" s="74">
        <f>J7-K7</f>
        <v>0</v>
      </c>
    </row>
    <row r="8" spans="1:12" x14ac:dyDescent="0.25">
      <c r="A8" s="15">
        <v>2</v>
      </c>
      <c r="B8" s="72" t="s">
        <v>36</v>
      </c>
      <c r="C8" s="73">
        <v>2</v>
      </c>
      <c r="D8" s="74"/>
      <c r="E8" s="74"/>
      <c r="F8" s="74"/>
      <c r="G8" s="61">
        <v>0</v>
      </c>
      <c r="H8" s="74">
        <v>0</v>
      </c>
      <c r="I8" s="82">
        <v>2500</v>
      </c>
      <c r="J8" s="61">
        <f>G8+H8+I8</f>
        <v>2500</v>
      </c>
      <c r="K8" s="75">
        <v>0</v>
      </c>
      <c r="L8" s="74">
        <f t="shared" ref="L8:L17" si="0">J8-K8</f>
        <v>2500</v>
      </c>
    </row>
    <row r="9" spans="1:12" x14ac:dyDescent="0.25">
      <c r="A9" s="15">
        <v>3</v>
      </c>
      <c r="B9" s="72" t="s">
        <v>37</v>
      </c>
      <c r="C9" s="73">
        <v>3</v>
      </c>
      <c r="D9" s="74"/>
      <c r="E9" s="74"/>
      <c r="F9" s="74"/>
      <c r="G9" s="61">
        <v>0</v>
      </c>
      <c r="H9" s="74">
        <v>0</v>
      </c>
      <c r="I9" s="82">
        <v>2500</v>
      </c>
      <c r="J9" s="61">
        <f t="shared" ref="J9:J15" si="1">G9+I9</f>
        <v>2500</v>
      </c>
      <c r="K9" s="75">
        <v>0</v>
      </c>
      <c r="L9" s="74">
        <f t="shared" si="0"/>
        <v>2500</v>
      </c>
    </row>
    <row r="10" spans="1:12" x14ac:dyDescent="0.25">
      <c r="A10" s="24">
        <v>6</v>
      </c>
      <c r="B10" s="72" t="s">
        <v>59</v>
      </c>
      <c r="C10" s="73">
        <v>6</v>
      </c>
      <c r="D10" s="74"/>
      <c r="E10" s="74"/>
      <c r="F10" s="74"/>
      <c r="G10" s="61">
        <v>0</v>
      </c>
      <c r="H10" s="74">
        <v>0</v>
      </c>
      <c r="I10" s="82">
        <v>0</v>
      </c>
      <c r="J10" s="61">
        <v>0</v>
      </c>
      <c r="K10" s="75">
        <v>0</v>
      </c>
      <c r="L10" s="74">
        <f t="shared" si="0"/>
        <v>0</v>
      </c>
    </row>
    <row r="11" spans="1:12" x14ac:dyDescent="0.25">
      <c r="A11" s="24">
        <v>5</v>
      </c>
      <c r="B11" s="72" t="s">
        <v>39</v>
      </c>
      <c r="C11" s="73">
        <v>5</v>
      </c>
      <c r="D11" s="74"/>
      <c r="E11" s="74"/>
      <c r="F11" s="74"/>
      <c r="G11" s="61">
        <v>0</v>
      </c>
      <c r="H11" s="74">
        <v>0</v>
      </c>
      <c r="I11" s="82">
        <v>5000</v>
      </c>
      <c r="J11" s="61">
        <f t="shared" si="1"/>
        <v>5000</v>
      </c>
      <c r="K11" s="75">
        <v>5000</v>
      </c>
      <c r="L11" s="74">
        <f t="shared" si="0"/>
        <v>0</v>
      </c>
    </row>
    <row r="12" spans="1:12" x14ac:dyDescent="0.25">
      <c r="A12" s="77">
        <v>6</v>
      </c>
      <c r="B12" s="74" t="s">
        <v>57</v>
      </c>
      <c r="C12" s="77">
        <v>4</v>
      </c>
      <c r="D12" s="74"/>
      <c r="E12" s="74"/>
      <c r="F12" s="74"/>
      <c r="G12" s="61">
        <v>0</v>
      </c>
      <c r="H12" s="74">
        <v>0</v>
      </c>
      <c r="I12" s="83">
        <v>2000</v>
      </c>
      <c r="J12" s="61">
        <f t="shared" si="1"/>
        <v>2000</v>
      </c>
      <c r="K12" s="74">
        <v>2000</v>
      </c>
      <c r="L12" s="74">
        <f t="shared" si="0"/>
        <v>0</v>
      </c>
    </row>
    <row r="13" spans="1:12" x14ac:dyDescent="0.25">
      <c r="A13" s="77">
        <v>7</v>
      </c>
      <c r="B13" s="72" t="s">
        <v>77</v>
      </c>
      <c r="C13" s="73">
        <v>5</v>
      </c>
      <c r="D13" s="74"/>
      <c r="E13" s="72"/>
      <c r="F13" s="72"/>
      <c r="G13" s="61">
        <v>0</v>
      </c>
      <c r="H13" s="74">
        <v>0</v>
      </c>
      <c r="I13" s="82">
        <v>4000</v>
      </c>
      <c r="J13" s="61">
        <f t="shared" si="1"/>
        <v>4000</v>
      </c>
      <c r="K13" s="74">
        <v>4000</v>
      </c>
      <c r="L13" s="74">
        <f t="shared" si="0"/>
        <v>0</v>
      </c>
    </row>
    <row r="14" spans="1:12" x14ac:dyDescent="0.25">
      <c r="A14" s="77">
        <v>8</v>
      </c>
      <c r="B14" s="72" t="s">
        <v>78</v>
      </c>
      <c r="C14" s="73">
        <v>6</v>
      </c>
      <c r="D14" s="74"/>
      <c r="E14" s="72"/>
      <c r="F14" s="72"/>
      <c r="G14" s="61">
        <v>0</v>
      </c>
      <c r="H14" s="74">
        <v>0</v>
      </c>
      <c r="I14" s="82">
        <v>4000</v>
      </c>
      <c r="J14" s="61">
        <f t="shared" si="1"/>
        <v>4000</v>
      </c>
      <c r="K14" s="75">
        <v>4000</v>
      </c>
      <c r="L14" s="74">
        <f t="shared" si="0"/>
        <v>0</v>
      </c>
    </row>
    <row r="15" spans="1:12" x14ac:dyDescent="0.25">
      <c r="A15" s="77">
        <v>9</v>
      </c>
      <c r="B15" s="72" t="s">
        <v>79</v>
      </c>
      <c r="C15" s="73">
        <v>7</v>
      </c>
      <c r="D15" s="74"/>
      <c r="E15" s="72"/>
      <c r="F15" s="72"/>
      <c r="G15" s="61">
        <v>0</v>
      </c>
      <c r="H15" s="74">
        <v>0</v>
      </c>
      <c r="I15" s="82">
        <v>3500</v>
      </c>
      <c r="J15" s="61">
        <f t="shared" si="1"/>
        <v>3500</v>
      </c>
      <c r="K15" s="75">
        <v>3500</v>
      </c>
      <c r="L15" s="74">
        <f t="shared" si="0"/>
        <v>0</v>
      </c>
    </row>
    <row r="16" spans="1:12" x14ac:dyDescent="0.25">
      <c r="A16" s="74"/>
      <c r="B16" s="69"/>
      <c r="C16" s="74"/>
      <c r="D16" s="74"/>
      <c r="E16" s="74"/>
      <c r="F16" s="74"/>
      <c r="G16" s="61">
        <v>0</v>
      </c>
      <c r="H16" s="74">
        <v>0</v>
      </c>
      <c r="I16" s="69"/>
      <c r="J16" s="75"/>
      <c r="K16" s="75"/>
      <c r="L16" s="74">
        <f t="shared" si="0"/>
        <v>0</v>
      </c>
    </row>
    <row r="17" spans="1:12" x14ac:dyDescent="0.25">
      <c r="A17" s="19"/>
      <c r="B17" s="19"/>
      <c r="C17" s="19"/>
      <c r="D17" s="20"/>
      <c r="E17" s="20"/>
      <c r="F17" s="20"/>
      <c r="G17" s="61">
        <v>0</v>
      </c>
      <c r="H17" s="74">
        <v>0</v>
      </c>
      <c r="I17" s="21">
        <f>SUM(I7:I16)</f>
        <v>23500</v>
      </c>
      <c r="J17" s="63">
        <f>SUM(J7:J16)</f>
        <v>23500</v>
      </c>
      <c r="K17" s="21">
        <f>SUM(K7:K16)</f>
        <v>18500</v>
      </c>
      <c r="L17" s="74">
        <f t="shared" si="0"/>
        <v>5000</v>
      </c>
    </row>
    <row r="18" spans="1:12" x14ac:dyDescent="0.25">
      <c r="A18" s="70"/>
      <c r="B18" s="70" t="s">
        <v>24</v>
      </c>
      <c r="C18" s="70"/>
      <c r="D18" s="70"/>
      <c r="E18" s="25">
        <f>J17</f>
        <v>23500</v>
      </c>
      <c r="F18" s="25"/>
      <c r="G18" s="25"/>
      <c r="H18" s="71"/>
      <c r="I18" s="40"/>
      <c r="J18" s="44"/>
      <c r="K18" s="40"/>
      <c r="L18" s="69"/>
    </row>
    <row r="19" spans="1:12" x14ac:dyDescent="0.25">
      <c r="A19" s="70"/>
      <c r="B19" s="70"/>
      <c r="C19" s="70"/>
      <c r="D19" s="70"/>
      <c r="E19" s="29"/>
      <c r="F19" s="29"/>
      <c r="G19" s="29"/>
      <c r="H19" s="70"/>
      <c r="I19" s="70"/>
      <c r="J19" s="70"/>
      <c r="K19" s="70"/>
      <c r="L19" s="69"/>
    </row>
    <row r="20" spans="1:12" x14ac:dyDescent="0.25">
      <c r="A20" s="70"/>
      <c r="B20" s="70"/>
      <c r="C20" s="70"/>
      <c r="D20" s="70"/>
      <c r="E20" s="25"/>
      <c r="F20" s="25"/>
      <c r="G20" s="25"/>
      <c r="H20" s="71"/>
      <c r="I20" s="40"/>
      <c r="J20" s="70"/>
      <c r="K20" s="40"/>
      <c r="L20" s="69"/>
    </row>
    <row r="21" spans="1:12" x14ac:dyDescent="0.25">
      <c r="A21" s="70"/>
      <c r="B21" s="48" t="s">
        <v>20</v>
      </c>
      <c r="C21" s="70"/>
      <c r="D21" s="70"/>
      <c r="E21" s="22"/>
      <c r="F21" s="22"/>
      <c r="G21" s="22"/>
      <c r="H21" s="40"/>
      <c r="I21" s="40"/>
      <c r="J21" s="70"/>
      <c r="K21" s="40"/>
      <c r="L21" s="69"/>
    </row>
    <row r="22" spans="1:12" x14ac:dyDescent="0.25">
      <c r="A22" s="70"/>
      <c r="B22" s="70" t="s">
        <v>80</v>
      </c>
      <c r="C22" s="70"/>
      <c r="D22" s="70"/>
      <c r="E22" s="43">
        <f>SUM(E18*8%)</f>
        <v>1880</v>
      </c>
      <c r="F22" s="43"/>
      <c r="G22" s="43"/>
      <c r="H22" s="70"/>
      <c r="I22" s="70"/>
      <c r="J22" s="70"/>
      <c r="K22" s="40"/>
      <c r="L22" s="69"/>
    </row>
    <row r="23" spans="1:12" x14ac:dyDescent="0.25">
      <c r="A23" s="70"/>
      <c r="B23" s="70" t="s">
        <v>97</v>
      </c>
      <c r="C23" s="69"/>
      <c r="D23" s="69"/>
      <c r="E23" s="43">
        <v>8000</v>
      </c>
      <c r="F23" s="43"/>
      <c r="G23" s="43"/>
      <c r="H23" s="70"/>
      <c r="I23" s="70"/>
      <c r="J23" s="70"/>
      <c r="K23" s="40"/>
      <c r="L23" s="69"/>
    </row>
    <row r="24" spans="1:12" x14ac:dyDescent="0.25">
      <c r="A24" s="70"/>
      <c r="B24" s="70"/>
      <c r="C24" s="70"/>
      <c r="D24" s="70"/>
      <c r="E24" s="43"/>
      <c r="F24" s="43"/>
      <c r="G24" s="43"/>
      <c r="H24" s="70"/>
      <c r="I24" s="70"/>
      <c r="J24" s="70"/>
      <c r="K24" s="40"/>
      <c r="L24" s="69"/>
    </row>
    <row r="25" spans="1:12" x14ac:dyDescent="0.25">
      <c r="A25" s="70"/>
      <c r="B25" s="69"/>
      <c r="C25" s="69"/>
      <c r="D25" s="69"/>
      <c r="E25" s="69"/>
      <c r="F25" s="69"/>
      <c r="G25" s="69"/>
      <c r="H25" s="70"/>
      <c r="I25" s="70"/>
      <c r="J25" s="70"/>
      <c r="K25" s="40" t="s">
        <v>30</v>
      </c>
      <c r="L25" s="69"/>
    </row>
    <row r="26" spans="1:12" x14ac:dyDescent="0.25">
      <c r="A26" s="70"/>
      <c r="B26" s="79" t="s">
        <v>28</v>
      </c>
      <c r="C26" s="79"/>
      <c r="D26" s="70"/>
      <c r="E26" s="80">
        <f>SUM(E22:E24)</f>
        <v>9880</v>
      </c>
      <c r="F26" s="80"/>
      <c r="G26" s="80"/>
      <c r="H26" s="70"/>
      <c r="I26" s="70"/>
      <c r="J26" s="70"/>
      <c r="K26" s="40"/>
      <c r="L26" s="69"/>
    </row>
    <row r="27" spans="1:12" x14ac:dyDescent="0.25">
      <c r="A27" s="49"/>
      <c r="B27" s="69"/>
      <c r="C27" s="69"/>
      <c r="D27" s="69"/>
      <c r="E27" s="69"/>
      <c r="F27" s="69"/>
      <c r="G27" s="69"/>
      <c r="H27" s="49"/>
      <c r="I27" s="49"/>
      <c r="J27" s="49"/>
      <c r="K27" s="49"/>
      <c r="L27" s="69"/>
    </row>
    <row r="28" spans="1:12" x14ac:dyDescent="0.25">
      <c r="A28" s="70"/>
      <c r="B28" s="69" t="s">
        <v>87</v>
      </c>
      <c r="C28" s="69"/>
      <c r="D28" s="49"/>
      <c r="E28" s="68">
        <f>E18-E26</f>
        <v>13620</v>
      </c>
      <c r="F28" s="68"/>
      <c r="G28" s="68"/>
      <c r="H28" s="70"/>
      <c r="I28" s="70"/>
      <c r="J28" s="70"/>
      <c r="K28" s="70"/>
      <c r="L28" s="69"/>
    </row>
    <row r="29" spans="1:12" x14ac:dyDescent="0.25">
      <c r="A29" s="5"/>
      <c r="B29" s="37" t="s">
        <v>98</v>
      </c>
      <c r="C29" s="70"/>
      <c r="D29" s="70"/>
      <c r="E29" s="25">
        <v>13620</v>
      </c>
      <c r="F29" s="25"/>
      <c r="G29" s="25"/>
      <c r="H29" s="69"/>
      <c r="I29" s="69"/>
      <c r="J29" s="69"/>
      <c r="K29" s="5"/>
      <c r="L29" s="69"/>
    </row>
    <row r="30" spans="1:12" x14ac:dyDescent="0.25">
      <c r="A30" s="69"/>
      <c r="B30" s="69"/>
      <c r="C30" s="69"/>
      <c r="D30" s="69"/>
      <c r="E30" s="68"/>
      <c r="F30" s="68"/>
      <c r="G30" s="68"/>
      <c r="H30" s="69"/>
      <c r="I30" s="69"/>
      <c r="J30" s="69"/>
      <c r="K30" s="69"/>
      <c r="L30" s="69"/>
    </row>
    <row r="31" spans="1:12" x14ac:dyDescent="0.25">
      <c r="A31" s="69"/>
      <c r="B31" s="69"/>
      <c r="C31" s="37" t="s">
        <v>15</v>
      </c>
      <c r="D31" s="37"/>
      <c r="E31" s="56" t="s">
        <v>10</v>
      </c>
      <c r="F31" s="56"/>
      <c r="G31" s="56"/>
      <c r="H31" s="70" t="s">
        <v>12</v>
      </c>
      <c r="I31" s="69"/>
      <c r="J31" s="69"/>
      <c r="K31" s="69"/>
      <c r="L31" s="69"/>
    </row>
    <row r="32" spans="1:12" x14ac:dyDescent="0.25">
      <c r="A32" s="69"/>
      <c r="B32" s="1"/>
      <c r="C32" s="70" t="s">
        <v>39</v>
      </c>
      <c r="D32" s="70"/>
      <c r="E32" s="56" t="s">
        <v>11</v>
      </c>
      <c r="F32" s="56"/>
      <c r="G32" s="56"/>
      <c r="H32" s="70" t="s">
        <v>40</v>
      </c>
      <c r="I32" s="69"/>
      <c r="J32" s="70"/>
      <c r="K32" s="69"/>
      <c r="L32" s="69"/>
    </row>
    <row r="33" spans="1:12" x14ac:dyDescent="0.25">
      <c r="A33" s="69"/>
      <c r="B33" s="7" t="s">
        <v>9</v>
      </c>
      <c r="C33" s="70" t="s">
        <v>13</v>
      </c>
      <c r="D33" s="70"/>
      <c r="E33" s="56" t="s">
        <v>13</v>
      </c>
      <c r="F33" s="56"/>
      <c r="G33" s="56"/>
      <c r="H33" s="70" t="s">
        <v>14</v>
      </c>
      <c r="I33" s="69"/>
      <c r="J33" s="70"/>
      <c r="K33" s="69"/>
      <c r="L33" s="69"/>
    </row>
    <row r="34" spans="1:12" x14ac:dyDescent="0.25">
      <c r="A34" s="69"/>
      <c r="B34" s="69"/>
      <c r="C34" s="69"/>
      <c r="D34" s="69"/>
      <c r="E34" s="69"/>
      <c r="F34" s="69"/>
      <c r="G34" s="69"/>
      <c r="H34" s="69"/>
      <c r="I34" s="69"/>
      <c r="J34" s="69"/>
      <c r="K34" s="69"/>
      <c r="L34" s="69"/>
    </row>
    <row r="35" spans="1:12" x14ac:dyDescent="0.25">
      <c r="A35" s="69"/>
      <c r="B35" s="69" t="s">
        <v>100</v>
      </c>
      <c r="C35" s="69"/>
      <c r="D35" s="69"/>
      <c r="E35" s="69"/>
      <c r="F35" s="69"/>
      <c r="G35" s="69"/>
      <c r="H35" s="69"/>
      <c r="I35" s="69"/>
      <c r="J35" s="69"/>
      <c r="K35" s="69"/>
      <c r="L35" s="69"/>
    </row>
  </sheetData>
  <pageMargins left="0.7" right="0.7" top="0.75" bottom="0.75" header="0.3" footer="0.3"/>
  <pageSetup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6"/>
  <sheetViews>
    <sheetView workbookViewId="0">
      <selection activeCell="B12" sqref="B12"/>
    </sheetView>
  </sheetViews>
  <sheetFormatPr defaultRowHeight="15" x14ac:dyDescent="0.25"/>
  <cols>
    <col min="1" max="1" width="6.42578125" customWidth="1"/>
    <col min="2" max="2" width="13.42578125" customWidth="1"/>
    <col min="3" max="3" width="7.28515625" customWidth="1"/>
    <col min="4" max="4" width="4.7109375" customWidth="1"/>
    <col min="5" max="5" width="10.7109375" customWidth="1"/>
    <col min="6" max="6" width="4.85546875" customWidth="1"/>
    <col min="7" max="7" width="5.5703125" customWidth="1"/>
    <col min="8" max="8" width="6.42578125" customWidth="1"/>
    <col min="9" max="9" width="9.28515625" customWidth="1"/>
    <col min="12" max="12" width="8" customWidth="1"/>
  </cols>
  <sheetData>
    <row r="1" spans="1:12" x14ac:dyDescent="0.25">
      <c r="A1" s="69"/>
      <c r="B1" s="84"/>
      <c r="C1" s="84"/>
      <c r="D1" s="85" t="s">
        <v>7</v>
      </c>
      <c r="E1" s="85"/>
      <c r="F1" s="85"/>
      <c r="G1" s="85"/>
      <c r="H1" s="84"/>
      <c r="I1" s="69"/>
      <c r="J1" s="69"/>
      <c r="K1" s="69"/>
      <c r="L1" s="69"/>
    </row>
    <row r="2" spans="1:12" ht="15.75" x14ac:dyDescent="0.3">
      <c r="A2" s="69"/>
      <c r="B2" s="27"/>
      <c r="C2" s="30" t="s">
        <v>22</v>
      </c>
      <c r="D2" s="30"/>
      <c r="E2" s="27"/>
      <c r="F2" s="27"/>
      <c r="G2" s="27"/>
      <c r="H2" s="27"/>
      <c r="I2" s="69"/>
      <c r="J2" s="69"/>
      <c r="K2" s="69"/>
      <c r="L2" s="69"/>
    </row>
    <row r="3" spans="1:12" ht="17.25" x14ac:dyDescent="0.25">
      <c r="A3" s="69"/>
      <c r="B3" s="9"/>
      <c r="C3" s="9"/>
      <c r="D3" s="86" t="s">
        <v>92</v>
      </c>
      <c r="E3" s="87"/>
      <c r="F3" s="87"/>
      <c r="G3" s="87"/>
      <c r="H3" s="9"/>
      <c r="I3" s="69"/>
      <c r="J3" s="69"/>
      <c r="K3" s="69"/>
      <c r="L3" s="69"/>
    </row>
    <row r="4" spans="1:12" x14ac:dyDescent="0.25">
      <c r="A4" s="69"/>
      <c r="B4" s="9"/>
      <c r="C4" s="48" t="s">
        <v>41</v>
      </c>
      <c r="D4" s="9"/>
      <c r="E4" s="9"/>
      <c r="F4" s="9"/>
      <c r="G4" s="9"/>
      <c r="H4" s="9"/>
      <c r="I4" s="69"/>
      <c r="J4" s="69"/>
      <c r="K4" s="69"/>
      <c r="L4" s="69"/>
    </row>
    <row r="5" spans="1:12" ht="21" x14ac:dyDescent="0.25">
      <c r="A5" s="69"/>
      <c r="B5" s="69"/>
      <c r="C5" s="8"/>
      <c r="D5" s="8"/>
      <c r="E5" s="38"/>
      <c r="F5" s="39" t="s">
        <v>105</v>
      </c>
      <c r="G5" s="39"/>
      <c r="H5" s="39"/>
      <c r="I5" s="38"/>
      <c r="J5" s="69"/>
      <c r="K5" s="69"/>
      <c r="L5" s="69"/>
    </row>
    <row r="6" spans="1:12" x14ac:dyDescent="0.25">
      <c r="A6" s="13" t="s">
        <v>19</v>
      </c>
      <c r="B6" s="13" t="s">
        <v>0</v>
      </c>
      <c r="C6" s="13" t="s">
        <v>19</v>
      </c>
      <c r="D6" s="13" t="s">
        <v>16</v>
      </c>
      <c r="E6" s="13" t="s">
        <v>17</v>
      </c>
      <c r="F6" s="13" t="s">
        <v>31</v>
      </c>
      <c r="G6" s="62" t="s">
        <v>61</v>
      </c>
      <c r="H6" s="74" t="s">
        <v>91</v>
      </c>
      <c r="I6" s="81" t="s">
        <v>1</v>
      </c>
      <c r="J6" s="67" t="s">
        <v>2</v>
      </c>
      <c r="K6" s="13" t="s">
        <v>3</v>
      </c>
      <c r="L6" s="14" t="s">
        <v>86</v>
      </c>
    </row>
    <row r="7" spans="1:12" x14ac:dyDescent="0.25">
      <c r="A7" s="15">
        <v>1</v>
      </c>
      <c r="B7" s="72" t="s">
        <v>59</v>
      </c>
      <c r="C7" s="73">
        <v>1</v>
      </c>
      <c r="D7" s="74"/>
      <c r="E7" s="74"/>
      <c r="F7" s="74"/>
      <c r="G7" s="61"/>
      <c r="H7" s="74"/>
      <c r="I7" s="82">
        <v>0</v>
      </c>
      <c r="J7" s="61">
        <v>0</v>
      </c>
      <c r="K7" s="75">
        <v>0</v>
      </c>
      <c r="L7" s="74">
        <f>J7-K7</f>
        <v>0</v>
      </c>
    </row>
    <row r="8" spans="1:12" x14ac:dyDescent="0.25">
      <c r="A8" s="15">
        <v>2</v>
      </c>
      <c r="B8" s="72" t="s">
        <v>36</v>
      </c>
      <c r="C8" s="73">
        <v>2</v>
      </c>
      <c r="D8" s="74"/>
      <c r="E8" s="74"/>
      <c r="F8" s="74"/>
      <c r="G8" s="61">
        <v>0</v>
      </c>
      <c r="H8" s="74">
        <v>0</v>
      </c>
      <c r="I8" s="82">
        <v>2500</v>
      </c>
      <c r="J8" s="61">
        <f>G8+H8+I8</f>
        <v>2500</v>
      </c>
      <c r="K8" s="75">
        <v>0</v>
      </c>
      <c r="L8" s="74">
        <f t="shared" ref="L8:L17" si="0">J8-K8</f>
        <v>2500</v>
      </c>
    </row>
    <row r="9" spans="1:12" x14ac:dyDescent="0.25">
      <c r="A9" s="15">
        <v>3</v>
      </c>
      <c r="B9" s="72" t="s">
        <v>37</v>
      </c>
      <c r="C9" s="73">
        <v>3</v>
      </c>
      <c r="D9" s="74"/>
      <c r="E9" s="74"/>
      <c r="F9" s="74"/>
      <c r="G9" s="61">
        <v>0</v>
      </c>
      <c r="H9" s="74">
        <v>0</v>
      </c>
      <c r="I9" s="82">
        <v>2500</v>
      </c>
      <c r="J9" s="61">
        <f t="shared" ref="J9:J15" si="1">G9+I9</f>
        <v>2500</v>
      </c>
      <c r="K9" s="75">
        <v>0</v>
      </c>
      <c r="L9" s="74">
        <f t="shared" si="0"/>
        <v>2500</v>
      </c>
    </row>
    <row r="10" spans="1:12" x14ac:dyDescent="0.25">
      <c r="A10" s="24">
        <v>6</v>
      </c>
      <c r="B10" s="72" t="s">
        <v>59</v>
      </c>
      <c r="C10" s="73">
        <v>6</v>
      </c>
      <c r="D10" s="74"/>
      <c r="E10" s="74"/>
      <c r="F10" s="74"/>
      <c r="G10" s="61">
        <v>0</v>
      </c>
      <c r="H10" s="74">
        <v>0</v>
      </c>
      <c r="I10" s="82">
        <v>0</v>
      </c>
      <c r="J10" s="61">
        <v>0</v>
      </c>
      <c r="K10" s="75">
        <v>0</v>
      </c>
      <c r="L10" s="74">
        <f t="shared" si="0"/>
        <v>0</v>
      </c>
    </row>
    <row r="11" spans="1:12" x14ac:dyDescent="0.25">
      <c r="A11" s="24">
        <v>5</v>
      </c>
      <c r="B11" s="72" t="s">
        <v>39</v>
      </c>
      <c r="C11" s="73">
        <v>5</v>
      </c>
      <c r="D11" s="74"/>
      <c r="E11" s="74"/>
      <c r="F11" s="74"/>
      <c r="G11" s="61">
        <v>0</v>
      </c>
      <c r="H11" s="74">
        <v>0</v>
      </c>
      <c r="I11" s="82">
        <v>5000</v>
      </c>
      <c r="J11" s="61">
        <f t="shared" si="1"/>
        <v>5000</v>
      </c>
      <c r="K11" s="75">
        <v>5000</v>
      </c>
      <c r="L11" s="74">
        <f t="shared" si="0"/>
        <v>0</v>
      </c>
    </row>
    <row r="12" spans="1:12" x14ac:dyDescent="0.25">
      <c r="A12" s="77">
        <v>6</v>
      </c>
      <c r="B12" s="74" t="s">
        <v>57</v>
      </c>
      <c r="C12" s="77">
        <v>4</v>
      </c>
      <c r="D12" s="74"/>
      <c r="E12" s="74"/>
      <c r="F12" s="74"/>
      <c r="G12" s="61">
        <v>0</v>
      </c>
      <c r="H12" s="74">
        <v>0</v>
      </c>
      <c r="I12" s="83">
        <v>2000</v>
      </c>
      <c r="J12" s="61">
        <f t="shared" si="1"/>
        <v>2000</v>
      </c>
      <c r="K12" s="74">
        <v>2000</v>
      </c>
      <c r="L12" s="74">
        <f t="shared" si="0"/>
        <v>0</v>
      </c>
    </row>
    <row r="13" spans="1:12" x14ac:dyDescent="0.25">
      <c r="A13" s="77">
        <v>7</v>
      </c>
      <c r="B13" s="72" t="s">
        <v>77</v>
      </c>
      <c r="C13" s="73">
        <v>5</v>
      </c>
      <c r="D13" s="74"/>
      <c r="E13" s="72"/>
      <c r="F13" s="72"/>
      <c r="G13" s="61">
        <v>0</v>
      </c>
      <c r="H13" s="74">
        <v>0</v>
      </c>
      <c r="I13" s="82">
        <v>4000</v>
      </c>
      <c r="J13" s="61">
        <f t="shared" si="1"/>
        <v>4000</v>
      </c>
      <c r="K13" s="74">
        <v>0</v>
      </c>
      <c r="L13" s="74">
        <f t="shared" si="0"/>
        <v>4000</v>
      </c>
    </row>
    <row r="14" spans="1:12" x14ac:dyDescent="0.25">
      <c r="A14" s="77">
        <v>8</v>
      </c>
      <c r="B14" s="72" t="s">
        <v>59</v>
      </c>
      <c r="C14" s="73"/>
      <c r="D14" s="74"/>
      <c r="E14" s="72"/>
      <c r="F14" s="72"/>
      <c r="G14" s="61">
        <v>0</v>
      </c>
      <c r="H14" s="74">
        <v>0</v>
      </c>
      <c r="I14" s="82">
        <v>0</v>
      </c>
      <c r="J14" s="61">
        <f t="shared" si="1"/>
        <v>0</v>
      </c>
      <c r="K14" s="75">
        <v>0</v>
      </c>
      <c r="L14" s="74">
        <f t="shared" si="0"/>
        <v>0</v>
      </c>
    </row>
    <row r="15" spans="1:12" x14ac:dyDescent="0.25">
      <c r="A15" s="77">
        <v>9</v>
      </c>
      <c r="B15" s="72" t="s">
        <v>79</v>
      </c>
      <c r="C15" s="73">
        <v>7</v>
      </c>
      <c r="D15" s="74"/>
      <c r="E15" s="72"/>
      <c r="F15" s="72"/>
      <c r="G15" s="61">
        <v>0</v>
      </c>
      <c r="H15" s="74">
        <v>0</v>
      </c>
      <c r="I15" s="82">
        <v>3500</v>
      </c>
      <c r="J15" s="61">
        <f t="shared" si="1"/>
        <v>3500</v>
      </c>
      <c r="K15" s="75">
        <v>3500</v>
      </c>
      <c r="L15" s="74">
        <f t="shared" si="0"/>
        <v>0</v>
      </c>
    </row>
    <row r="16" spans="1:12" x14ac:dyDescent="0.25">
      <c r="A16" s="74"/>
      <c r="B16" s="69"/>
      <c r="C16" s="74"/>
      <c r="D16" s="74"/>
      <c r="E16" s="74"/>
      <c r="F16" s="74"/>
      <c r="G16" s="61"/>
      <c r="H16" s="74"/>
      <c r="I16" s="88"/>
      <c r="J16" s="75"/>
      <c r="K16" s="75"/>
      <c r="L16" s="74">
        <f t="shared" si="0"/>
        <v>0</v>
      </c>
    </row>
    <row r="17" spans="1:12" x14ac:dyDescent="0.25">
      <c r="A17" s="19"/>
      <c r="B17" s="19"/>
      <c r="C17" s="19"/>
      <c r="D17" s="20"/>
      <c r="E17" s="20"/>
      <c r="F17" s="20"/>
      <c r="G17" s="61">
        <v>0</v>
      </c>
      <c r="H17" s="74">
        <v>0</v>
      </c>
      <c r="I17" s="21">
        <f>SUM(I7:I16)</f>
        <v>19500</v>
      </c>
      <c r="J17" s="63">
        <f>SUM(J7:J16)</f>
        <v>19500</v>
      </c>
      <c r="K17" s="21">
        <f>SUM(K7:K16)</f>
        <v>10500</v>
      </c>
      <c r="L17" s="74">
        <f t="shared" si="0"/>
        <v>9000</v>
      </c>
    </row>
    <row r="18" spans="1:12" x14ac:dyDescent="0.25">
      <c r="A18" s="70"/>
      <c r="B18" s="89" t="s">
        <v>106</v>
      </c>
      <c r="C18" s="89"/>
      <c r="D18" s="89"/>
      <c r="E18" s="25">
        <f>J17</f>
        <v>19500</v>
      </c>
      <c r="F18" s="25"/>
      <c r="G18" s="25"/>
      <c r="H18" s="71"/>
      <c r="I18" s="40"/>
      <c r="J18" s="44"/>
      <c r="K18" s="40"/>
      <c r="L18" s="69"/>
    </row>
    <row r="19" spans="1:12" x14ac:dyDescent="0.25">
      <c r="A19" s="70"/>
      <c r="B19" s="48" t="s">
        <v>20</v>
      </c>
      <c r="C19" s="70"/>
      <c r="D19" s="70"/>
      <c r="E19" s="22"/>
      <c r="F19" s="22"/>
      <c r="G19" s="22"/>
      <c r="H19" s="70"/>
      <c r="I19" s="70"/>
      <c r="J19" s="70"/>
      <c r="K19" s="70"/>
      <c r="L19" s="69"/>
    </row>
    <row r="20" spans="1:12" x14ac:dyDescent="0.25">
      <c r="A20" s="70"/>
      <c r="B20" s="70" t="s">
        <v>80</v>
      </c>
      <c r="C20" s="70"/>
      <c r="D20" s="70"/>
      <c r="E20" s="43">
        <f>SUM(E18*8%)</f>
        <v>1560</v>
      </c>
      <c r="F20" s="43"/>
      <c r="G20" s="43"/>
      <c r="H20" s="71"/>
      <c r="I20" s="40"/>
      <c r="J20" s="70"/>
      <c r="K20" s="40"/>
      <c r="L20" s="69"/>
    </row>
    <row r="21" spans="1:12" x14ac:dyDescent="0.25">
      <c r="A21" s="70"/>
      <c r="B21" s="70" t="s">
        <v>101</v>
      </c>
      <c r="C21" s="69"/>
      <c r="D21" s="69"/>
      <c r="E21" s="43">
        <v>4000</v>
      </c>
      <c r="F21" s="43"/>
      <c r="G21" s="43"/>
      <c r="H21" s="40"/>
      <c r="I21" s="40"/>
      <c r="J21" s="70"/>
      <c r="K21" s="40"/>
      <c r="L21" s="69"/>
    </row>
    <row r="22" spans="1:12" x14ac:dyDescent="0.25">
      <c r="A22" s="70"/>
      <c r="B22" s="70" t="s">
        <v>107</v>
      </c>
      <c r="C22" s="70"/>
      <c r="D22" s="70"/>
      <c r="E22" s="43">
        <v>800</v>
      </c>
      <c r="F22" s="43"/>
      <c r="G22" s="43"/>
      <c r="H22" s="70"/>
      <c r="I22" s="70"/>
      <c r="J22" s="70"/>
      <c r="K22" s="40"/>
      <c r="L22" s="69"/>
    </row>
    <row r="23" spans="1:12" x14ac:dyDescent="0.25">
      <c r="A23" s="70"/>
      <c r="B23" s="70" t="s">
        <v>108</v>
      </c>
      <c r="C23" s="69"/>
      <c r="D23" s="69"/>
      <c r="E23" s="69">
        <v>5000</v>
      </c>
      <c r="F23" s="69"/>
      <c r="G23" s="69"/>
      <c r="H23" s="70"/>
      <c r="I23" s="70"/>
      <c r="J23" s="70"/>
      <c r="K23" s="40"/>
      <c r="L23" s="69"/>
    </row>
    <row r="24" spans="1:12" x14ac:dyDescent="0.25">
      <c r="A24" s="70"/>
      <c r="B24" s="70" t="s">
        <v>102</v>
      </c>
      <c r="E24" s="43">
        <v>3600</v>
      </c>
      <c r="F24" s="80"/>
      <c r="G24" s="80"/>
      <c r="H24" s="70"/>
      <c r="I24" s="70"/>
      <c r="J24" s="70"/>
      <c r="K24" s="40"/>
      <c r="L24" s="69"/>
    </row>
    <row r="25" spans="1:12" x14ac:dyDescent="0.25">
      <c r="A25" s="70"/>
      <c r="B25" s="79" t="s">
        <v>28</v>
      </c>
      <c r="C25" s="79"/>
      <c r="D25" s="70"/>
      <c r="E25" s="80">
        <f ca="1">SUM(E20:E25)</f>
        <v>148820688720</v>
      </c>
      <c r="F25" s="69"/>
      <c r="G25" s="69"/>
      <c r="H25" s="70"/>
      <c r="I25" s="70"/>
      <c r="J25" s="70"/>
      <c r="K25" s="40" t="s">
        <v>30</v>
      </c>
      <c r="L25" s="69"/>
    </row>
    <row r="26" spans="1:12" x14ac:dyDescent="0.25">
      <c r="A26" s="70"/>
      <c r="B26" s="69" t="s">
        <v>87</v>
      </c>
      <c r="C26" s="69"/>
      <c r="D26" s="49"/>
      <c r="E26" s="68">
        <f ca="1">E18-E25</f>
        <v>-148820669220</v>
      </c>
      <c r="F26" s="68"/>
      <c r="G26" s="68"/>
      <c r="H26" s="70"/>
      <c r="I26" s="70"/>
      <c r="J26" s="70"/>
      <c r="K26" s="40"/>
      <c r="L26" s="69"/>
    </row>
    <row r="27" spans="1:12" x14ac:dyDescent="0.25">
      <c r="A27" s="49"/>
      <c r="B27" s="37" t="s">
        <v>103</v>
      </c>
      <c r="C27" s="70"/>
      <c r="D27" s="70"/>
      <c r="E27" s="80">
        <v>4540</v>
      </c>
      <c r="F27" s="25"/>
      <c r="G27" s="25"/>
      <c r="H27" s="49"/>
      <c r="I27" s="49"/>
      <c r="J27" s="49"/>
      <c r="K27" s="49"/>
      <c r="L27" s="69"/>
    </row>
    <row r="28" spans="1:12" x14ac:dyDescent="0.25">
      <c r="A28" s="70"/>
      <c r="B28" s="69" t="s">
        <v>104</v>
      </c>
      <c r="C28" s="69"/>
      <c r="D28" s="69"/>
      <c r="E28" s="68">
        <v>0</v>
      </c>
      <c r="F28" s="68"/>
      <c r="G28" s="68"/>
      <c r="H28" s="70"/>
      <c r="I28" s="70"/>
      <c r="J28" s="70"/>
      <c r="K28" s="70"/>
      <c r="L28" s="69"/>
    </row>
    <row r="29" spans="1:12" x14ac:dyDescent="0.25">
      <c r="A29" s="5"/>
      <c r="B29" s="69"/>
      <c r="C29" s="37" t="s">
        <v>15</v>
      </c>
      <c r="D29" s="37"/>
      <c r="E29" s="56" t="s">
        <v>10</v>
      </c>
      <c r="F29" s="56"/>
      <c r="G29" s="56"/>
      <c r="H29" s="69"/>
      <c r="I29" s="69"/>
      <c r="J29" s="69"/>
      <c r="K29" s="5"/>
      <c r="L29" s="69"/>
    </row>
    <row r="30" spans="1:12" x14ac:dyDescent="0.25">
      <c r="A30" s="69"/>
      <c r="B30" s="1"/>
      <c r="C30" s="70" t="s">
        <v>39</v>
      </c>
      <c r="D30" s="70"/>
      <c r="E30" s="56" t="s">
        <v>11</v>
      </c>
      <c r="F30" s="56"/>
      <c r="G30" s="70" t="s">
        <v>12</v>
      </c>
      <c r="H30" s="69"/>
      <c r="J30" s="69"/>
      <c r="K30" s="69"/>
      <c r="L30" s="69"/>
    </row>
    <row r="31" spans="1:12" x14ac:dyDescent="0.25">
      <c r="A31" s="69"/>
      <c r="B31" s="7" t="s">
        <v>9</v>
      </c>
      <c r="C31" s="70" t="s">
        <v>13</v>
      </c>
      <c r="D31" s="70"/>
      <c r="E31" s="56" t="s">
        <v>13</v>
      </c>
      <c r="F31" s="56"/>
      <c r="G31" s="70" t="s">
        <v>40</v>
      </c>
      <c r="H31" s="69"/>
      <c r="J31" s="69"/>
      <c r="K31" s="69"/>
      <c r="L31" s="69"/>
    </row>
    <row r="32" spans="1:12" x14ac:dyDescent="0.25">
      <c r="A32" s="69"/>
      <c r="F32" s="69"/>
      <c r="G32" s="70" t="s">
        <v>14</v>
      </c>
      <c r="H32" s="69"/>
      <c r="J32" s="70"/>
      <c r="K32" s="69"/>
      <c r="L32" s="69"/>
    </row>
    <row r="33" spans="1:15" x14ac:dyDescent="0.25">
      <c r="A33" s="69"/>
      <c r="F33" s="69"/>
      <c r="G33" s="69"/>
      <c r="J33" s="70"/>
      <c r="K33" s="69"/>
      <c r="L33" s="69"/>
    </row>
    <row r="34" spans="1:15" x14ac:dyDescent="0.25">
      <c r="A34" s="69"/>
      <c r="H34" s="69"/>
      <c r="I34" s="69"/>
      <c r="J34" s="69"/>
      <c r="K34" s="69"/>
      <c r="L34" s="69"/>
    </row>
    <row r="35" spans="1:15" x14ac:dyDescent="0.25">
      <c r="A35" s="69"/>
      <c r="H35" s="69"/>
      <c r="I35" s="69"/>
      <c r="J35" s="69"/>
      <c r="K35" s="69"/>
      <c r="L35" s="69"/>
      <c r="M35">
        <v>4500</v>
      </c>
      <c r="N35">
        <v>900</v>
      </c>
      <c r="O35">
        <f>M35-N35</f>
        <v>3600</v>
      </c>
    </row>
    <row r="36" spans="1:15" x14ac:dyDescent="0.25">
      <c r="A36" s="69"/>
      <c r="B36" s="69"/>
      <c r="C36" s="69"/>
      <c r="D36" s="69"/>
      <c r="E36" s="69"/>
      <c r="F36" s="69"/>
      <c r="G36" s="69"/>
      <c r="H36" s="69"/>
      <c r="I36" s="69"/>
      <c r="J36" s="69"/>
      <c r="K36" s="69"/>
      <c r="L36" s="69"/>
    </row>
  </sheetData>
  <pageMargins left="0.7" right="0.7" top="0.75" bottom="0.75" header="0.3" footer="0.3"/>
  <pageSetup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workbookViewId="0">
      <selection activeCell="F19" sqref="A1:XFD1048576"/>
    </sheetView>
  </sheetViews>
  <sheetFormatPr defaultRowHeight="15" x14ac:dyDescent="0.25"/>
  <cols>
    <col min="1" max="1" width="3.42578125" style="2" customWidth="1"/>
    <col min="2" max="2" width="15.42578125" style="2" customWidth="1"/>
    <col min="3" max="3" width="3.85546875" style="2" customWidth="1"/>
    <col min="4" max="4" width="6.85546875" style="2" customWidth="1"/>
    <col min="5" max="5" width="12.28515625" style="2" customWidth="1"/>
    <col min="6" max="6" width="9.140625" style="2"/>
    <col min="7" max="7" width="10.5703125" style="2" bestFit="1" customWidth="1"/>
    <col min="8" max="8" width="11" style="2" customWidth="1"/>
    <col min="9" max="9" width="9.140625" style="2"/>
    <col min="10" max="10" width="10.7109375" style="2" customWidth="1"/>
    <col min="11" max="16384" width="9.140625" style="2"/>
  </cols>
  <sheetData>
    <row r="1" spans="1:13" ht="33.75" x14ac:dyDescent="0.25">
      <c r="A1" s="32"/>
      <c r="B1" s="33"/>
      <c r="C1" s="34"/>
      <c r="D1" s="35"/>
      <c r="E1" s="35"/>
      <c r="F1" s="36" t="s">
        <v>7</v>
      </c>
      <c r="G1" s="36"/>
      <c r="H1" s="35"/>
      <c r="I1" s="34"/>
      <c r="J1" s="35"/>
      <c r="K1" s="32"/>
      <c r="L1" s="32"/>
      <c r="M1" s="32"/>
    </row>
    <row r="2" spans="1:13" ht="15.75" x14ac:dyDescent="0.3">
      <c r="A2" s="27"/>
      <c r="C2" s="28"/>
      <c r="D2" s="27"/>
      <c r="E2" s="30" t="s">
        <v>22</v>
      </c>
      <c r="F2" s="30"/>
      <c r="G2" s="27"/>
      <c r="H2" s="27"/>
      <c r="I2" s="28"/>
      <c r="J2" s="27"/>
      <c r="K2" s="27"/>
      <c r="L2" s="27"/>
      <c r="M2" s="27"/>
    </row>
    <row r="3" spans="1:13" x14ac:dyDescent="0.25">
      <c r="C3" s="9"/>
      <c r="D3" s="10"/>
      <c r="E3" s="31" t="s">
        <v>23</v>
      </c>
      <c r="F3" s="11"/>
      <c r="G3" s="11"/>
      <c r="H3" s="10"/>
      <c r="I3" s="9"/>
    </row>
    <row r="4" spans="1:13" ht="15.75" x14ac:dyDescent="0.25">
      <c r="D4" s="6" t="s">
        <v>41</v>
      </c>
      <c r="K4" s="4"/>
    </row>
    <row r="5" spans="1:13" ht="21" x14ac:dyDescent="0.25">
      <c r="A5" s="8"/>
      <c r="B5" s="8"/>
      <c r="C5" s="8"/>
      <c r="D5" s="8"/>
      <c r="E5" s="38"/>
      <c r="F5" s="38"/>
      <c r="G5" s="39" t="s">
        <v>26</v>
      </c>
      <c r="H5" s="38"/>
      <c r="I5" s="38"/>
      <c r="J5" s="38"/>
      <c r="K5" s="38"/>
      <c r="L5" s="8"/>
      <c r="M5" s="8"/>
    </row>
    <row r="6" spans="1:13" ht="6.75" customHeight="1" x14ac:dyDescent="0.25">
      <c r="A6" s="8"/>
      <c r="B6" s="8"/>
      <c r="C6" s="8"/>
      <c r="D6" s="8"/>
      <c r="E6" s="38"/>
      <c r="F6" s="38"/>
      <c r="G6" s="39"/>
      <c r="H6" s="38"/>
      <c r="I6" s="38"/>
      <c r="J6" s="38"/>
      <c r="K6" s="38"/>
      <c r="L6" s="8"/>
      <c r="M6" s="8"/>
    </row>
    <row r="7" spans="1:13" ht="15" customHeight="1" x14ac:dyDescent="0.25">
      <c r="A7" s="13" t="s">
        <v>19</v>
      </c>
      <c r="B7" s="13" t="s">
        <v>0</v>
      </c>
      <c r="C7" s="13" t="s">
        <v>19</v>
      </c>
      <c r="D7" s="13" t="s">
        <v>16</v>
      </c>
      <c r="E7" s="13" t="s">
        <v>17</v>
      </c>
      <c r="F7" s="13" t="s">
        <v>18</v>
      </c>
      <c r="G7" s="13" t="s">
        <v>31</v>
      </c>
      <c r="H7" s="13" t="s">
        <v>1</v>
      </c>
      <c r="I7" s="14" t="s">
        <v>2</v>
      </c>
      <c r="J7" s="13" t="s">
        <v>3</v>
      </c>
      <c r="K7" s="14" t="s">
        <v>4</v>
      </c>
      <c r="L7" s="14" t="s">
        <v>5</v>
      </c>
      <c r="M7" s="14" t="s">
        <v>6</v>
      </c>
    </row>
    <row r="8" spans="1:13" ht="15" customHeight="1" x14ac:dyDescent="0.25">
      <c r="A8" s="15">
        <v>1</v>
      </c>
      <c r="B8" s="52" t="s">
        <v>35</v>
      </c>
      <c r="C8" s="53">
        <v>1</v>
      </c>
      <c r="D8" s="54"/>
      <c r="E8" s="54"/>
      <c r="F8" s="52"/>
      <c r="G8" s="55"/>
      <c r="H8" s="55">
        <v>10000</v>
      </c>
      <c r="I8" s="55">
        <v>10000</v>
      </c>
      <c r="J8" s="55">
        <v>10000</v>
      </c>
      <c r="K8" s="54"/>
      <c r="L8" s="16"/>
      <c r="M8" s="16"/>
    </row>
    <row r="9" spans="1:13" ht="15" customHeight="1" x14ac:dyDescent="0.25">
      <c r="A9" s="15">
        <v>2</v>
      </c>
      <c r="B9" s="52" t="s">
        <v>36</v>
      </c>
      <c r="C9" s="53">
        <v>2</v>
      </c>
      <c r="D9" s="54"/>
      <c r="E9" s="54"/>
      <c r="F9" s="52"/>
      <c r="G9" s="55"/>
      <c r="H9" s="55">
        <v>2200</v>
      </c>
      <c r="I9" s="55">
        <v>2200</v>
      </c>
      <c r="J9" s="55">
        <v>2200</v>
      </c>
      <c r="K9" s="54"/>
      <c r="L9" s="16">
        <v>0</v>
      </c>
      <c r="M9" s="16">
        <v>0</v>
      </c>
    </row>
    <row r="10" spans="1:13" ht="15" customHeight="1" x14ac:dyDescent="0.25">
      <c r="A10" s="15">
        <v>3</v>
      </c>
      <c r="B10" s="52" t="s">
        <v>37</v>
      </c>
      <c r="C10" s="53">
        <v>3</v>
      </c>
      <c r="D10" s="54"/>
      <c r="E10" s="54"/>
      <c r="F10" s="52"/>
      <c r="G10" s="55"/>
      <c r="H10" s="55">
        <v>2500</v>
      </c>
      <c r="I10" s="55">
        <v>2500</v>
      </c>
      <c r="J10" s="55">
        <v>2500</v>
      </c>
      <c r="K10" s="54"/>
      <c r="L10" s="16">
        <v>0</v>
      </c>
      <c r="M10" s="16"/>
    </row>
    <row r="11" spans="1:13" ht="15" customHeight="1" x14ac:dyDescent="0.25">
      <c r="A11" s="17">
        <v>4</v>
      </c>
      <c r="B11" s="52" t="s">
        <v>38</v>
      </c>
      <c r="C11" s="53">
        <v>4</v>
      </c>
      <c r="D11" s="54"/>
      <c r="E11" s="54"/>
      <c r="F11" s="52"/>
      <c r="G11" s="55"/>
      <c r="H11" s="55">
        <v>2500</v>
      </c>
      <c r="I11" s="55">
        <v>2500</v>
      </c>
      <c r="J11" s="55">
        <v>2500</v>
      </c>
      <c r="K11" s="54"/>
      <c r="L11" s="18"/>
      <c r="M11" s="18">
        <v>0</v>
      </c>
    </row>
    <row r="12" spans="1:13" ht="15" customHeight="1" x14ac:dyDescent="0.25">
      <c r="A12" s="24">
        <v>5</v>
      </c>
      <c r="B12" s="52"/>
      <c r="C12" s="53">
        <v>5</v>
      </c>
      <c r="D12" s="54"/>
      <c r="E12" s="54"/>
      <c r="F12" s="52"/>
      <c r="G12" s="55"/>
      <c r="H12" s="55"/>
      <c r="I12" s="55"/>
      <c r="J12" s="55"/>
      <c r="K12" s="54"/>
      <c r="L12" s="16"/>
      <c r="M12" s="16"/>
    </row>
    <row r="13" spans="1:13" ht="15" customHeight="1" x14ac:dyDescent="0.25">
      <c r="A13" s="19"/>
      <c r="B13" s="19"/>
      <c r="C13" s="19"/>
      <c r="D13" s="20">
        <f t="shared" ref="D13:M13" si="0">SUM(D8:D12)</f>
        <v>0</v>
      </c>
      <c r="E13" s="20">
        <f t="shared" si="0"/>
        <v>0</v>
      </c>
      <c r="F13" s="21">
        <f t="shared" si="0"/>
        <v>0</v>
      </c>
      <c r="G13" s="26">
        <f t="shared" si="0"/>
        <v>0</v>
      </c>
      <c r="H13" s="26">
        <f t="shared" si="0"/>
        <v>17200</v>
      </c>
      <c r="I13" s="21">
        <f t="shared" si="0"/>
        <v>17200</v>
      </c>
      <c r="J13" s="26">
        <f t="shared" si="0"/>
        <v>17200</v>
      </c>
      <c r="K13" s="21">
        <f t="shared" si="0"/>
        <v>0</v>
      </c>
      <c r="L13" s="21">
        <f t="shared" si="0"/>
        <v>0</v>
      </c>
      <c r="M13" s="21">
        <f t="shared" si="0"/>
        <v>0</v>
      </c>
    </row>
    <row r="14" spans="1:13" s="3" customFormat="1" ht="11.25" x14ac:dyDescent="0.2">
      <c r="B14" s="3" t="s">
        <v>21</v>
      </c>
      <c r="E14" s="25">
        <f>SUM(H13)</f>
        <v>17200</v>
      </c>
      <c r="F14" s="40"/>
      <c r="G14" s="41"/>
      <c r="H14" s="40"/>
      <c r="I14" s="42"/>
      <c r="J14" s="40"/>
      <c r="K14" s="40"/>
      <c r="L14" s="40"/>
    </row>
    <row r="15" spans="1:13" s="3" customFormat="1" ht="11.25" x14ac:dyDescent="0.2">
      <c r="E15" s="25"/>
      <c r="F15" s="40"/>
      <c r="G15" s="41"/>
      <c r="H15" s="40"/>
      <c r="I15" s="42"/>
      <c r="J15" s="40"/>
      <c r="K15" s="40"/>
      <c r="L15" s="40"/>
    </row>
    <row r="16" spans="1:13" s="3" customFormat="1" ht="11.25" x14ac:dyDescent="0.2">
      <c r="B16" s="3" t="s">
        <v>27</v>
      </c>
      <c r="E16" s="29">
        <f>SUM(E14*8%-E14)</f>
        <v>-15824</v>
      </c>
      <c r="F16" s="40"/>
    </row>
    <row r="17" spans="1:13" s="3" customFormat="1" ht="11.25" x14ac:dyDescent="0.2">
      <c r="B17" s="3" t="s">
        <v>24</v>
      </c>
      <c r="E17" s="25">
        <f>SUM(J13)</f>
        <v>17200</v>
      </c>
      <c r="F17" s="40"/>
      <c r="G17" s="41"/>
      <c r="H17" s="40"/>
      <c r="J17" s="40"/>
      <c r="K17" s="40"/>
      <c r="L17" s="40"/>
    </row>
    <row r="18" spans="1:13" s="3" customFormat="1" x14ac:dyDescent="0.25">
      <c r="B18" s="48" t="s">
        <v>20</v>
      </c>
      <c r="E18" s="22"/>
      <c r="G18" s="40"/>
      <c r="H18" s="40"/>
      <c r="J18" s="40"/>
      <c r="K18" s="40"/>
      <c r="L18" s="40"/>
    </row>
    <row r="19" spans="1:13" s="3" customFormat="1" ht="11.25" x14ac:dyDescent="0.2">
      <c r="B19" s="3" t="s">
        <v>33</v>
      </c>
      <c r="E19" s="43">
        <f>SUM(E14*8%)</f>
        <v>1376</v>
      </c>
      <c r="J19" s="40"/>
      <c r="K19" s="40"/>
      <c r="L19" s="44"/>
    </row>
    <row r="20" spans="1:13" s="3" customFormat="1" ht="11.25" x14ac:dyDescent="0.2">
      <c r="B20" s="3" t="s">
        <v>34</v>
      </c>
      <c r="E20" s="43"/>
      <c r="J20" s="40"/>
      <c r="K20" s="12"/>
      <c r="L20" s="45"/>
      <c r="M20" s="46"/>
    </row>
    <row r="21" spans="1:13" s="3" customFormat="1" ht="11.25" x14ac:dyDescent="0.2">
      <c r="E21" s="43"/>
      <c r="G21" s="3" t="s">
        <v>30</v>
      </c>
      <c r="J21" s="40"/>
      <c r="K21" s="12"/>
      <c r="L21" s="45"/>
      <c r="M21" s="46"/>
    </row>
    <row r="22" spans="1:13" s="49" customFormat="1" ht="12.75" x14ac:dyDescent="0.2">
      <c r="B22" s="49" t="s">
        <v>28</v>
      </c>
      <c r="E22" s="50">
        <f>SUM(E19:E21)</f>
        <v>1376</v>
      </c>
    </row>
    <row r="23" spans="1:13" s="3" customFormat="1" ht="11.25" x14ac:dyDescent="0.2">
      <c r="B23" s="37"/>
      <c r="E23" s="47"/>
    </row>
    <row r="24" spans="1:13" ht="15.75" x14ac:dyDescent="0.25">
      <c r="A24" s="5"/>
      <c r="B24" s="51" t="s">
        <v>29</v>
      </c>
      <c r="D24" s="5"/>
      <c r="E24" s="23">
        <f>SUM(E14-E22+E15)</f>
        <v>15824</v>
      </c>
      <c r="J24" s="5"/>
      <c r="K24" s="5"/>
      <c r="L24" s="5"/>
      <c r="M24" s="5"/>
    </row>
    <row r="25" spans="1:13" ht="7.5" customHeight="1" x14ac:dyDescent="0.25"/>
    <row r="27" spans="1:13" x14ac:dyDescent="0.25">
      <c r="C27" s="37" t="s">
        <v>15</v>
      </c>
      <c r="D27" s="37"/>
      <c r="E27" s="56" t="s">
        <v>10</v>
      </c>
      <c r="F27" s="3"/>
      <c r="G27" s="3" t="s">
        <v>12</v>
      </c>
    </row>
    <row r="28" spans="1:13" x14ac:dyDescent="0.25">
      <c r="B28" s="1"/>
      <c r="E28" s="57"/>
      <c r="I28" s="3"/>
    </row>
    <row r="29" spans="1:13" x14ac:dyDescent="0.25">
      <c r="B29" s="1"/>
      <c r="C29" s="3"/>
      <c r="D29" s="3"/>
      <c r="E29" s="56"/>
      <c r="F29" s="3"/>
      <c r="G29" s="3"/>
      <c r="I29" s="3"/>
    </row>
    <row r="30" spans="1:13" x14ac:dyDescent="0.25">
      <c r="B30" s="1"/>
      <c r="C30" s="3" t="s">
        <v>8</v>
      </c>
      <c r="D30" s="3"/>
      <c r="E30" s="56" t="s">
        <v>11</v>
      </c>
      <c r="F30" s="3"/>
      <c r="G30" s="3" t="s">
        <v>40</v>
      </c>
      <c r="I30" s="3"/>
    </row>
    <row r="31" spans="1:13" x14ac:dyDescent="0.25">
      <c r="B31" s="7" t="s">
        <v>9</v>
      </c>
      <c r="C31" s="3" t="s">
        <v>13</v>
      </c>
      <c r="D31" s="3"/>
      <c r="E31" s="56" t="s">
        <v>13</v>
      </c>
      <c r="F31" s="3"/>
      <c r="G31" s="3" t="s">
        <v>14</v>
      </c>
      <c r="I31" s="3"/>
    </row>
  </sheetData>
  <pageMargins left="0.7" right="0.7" top="0.75" bottom="0.75" header="0.3" footer="0.3"/>
  <pageSetup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37"/>
  <sheetViews>
    <sheetView workbookViewId="0">
      <selection activeCell="H28" sqref="H28"/>
    </sheetView>
  </sheetViews>
  <sheetFormatPr defaultRowHeight="15" x14ac:dyDescent="0.25"/>
  <cols>
    <col min="1" max="1" width="6.5703125" customWidth="1"/>
    <col min="2" max="2" width="13.5703125" customWidth="1"/>
    <col min="4" max="4" width="6.42578125" customWidth="1"/>
    <col min="5" max="5" width="11" customWidth="1"/>
    <col min="7" max="7" width="6.28515625" customWidth="1"/>
    <col min="8" max="8" width="7.140625" customWidth="1"/>
    <col min="9" max="9" width="8.42578125" customWidth="1"/>
    <col min="10" max="11" width="9.28515625" customWidth="1"/>
    <col min="12" max="12" width="7.85546875" customWidth="1"/>
  </cols>
  <sheetData>
    <row r="3" spans="1:12" x14ac:dyDescent="0.25">
      <c r="A3" s="69"/>
      <c r="B3" s="84"/>
      <c r="C3" s="84"/>
      <c r="D3" s="85" t="s">
        <v>7</v>
      </c>
      <c r="E3" s="85"/>
      <c r="F3" s="85"/>
      <c r="G3" s="85"/>
      <c r="H3" s="84"/>
      <c r="I3" s="69"/>
      <c r="J3" s="69"/>
      <c r="K3" s="69"/>
      <c r="L3" s="69"/>
    </row>
    <row r="4" spans="1:12" ht="15.75" x14ac:dyDescent="0.3">
      <c r="A4" s="69"/>
      <c r="B4" s="27"/>
      <c r="C4" s="30" t="s">
        <v>22</v>
      </c>
      <c r="D4" s="30"/>
      <c r="E4" s="27"/>
      <c r="F4" s="27"/>
      <c r="G4" s="27"/>
      <c r="H4" s="27"/>
      <c r="I4" s="69"/>
      <c r="J4" s="69"/>
      <c r="K4" s="69"/>
      <c r="L4" s="69"/>
    </row>
    <row r="5" spans="1:12" ht="17.25" x14ac:dyDescent="0.25">
      <c r="A5" s="69"/>
      <c r="B5" s="9"/>
      <c r="C5" s="9"/>
      <c r="D5" s="86" t="s">
        <v>92</v>
      </c>
      <c r="E5" s="87"/>
      <c r="F5" s="87"/>
      <c r="G5" s="87"/>
      <c r="H5" s="9"/>
      <c r="I5" s="69"/>
      <c r="J5" s="69"/>
      <c r="K5" s="69"/>
      <c r="L5" s="69"/>
    </row>
    <row r="6" spans="1:12" x14ac:dyDescent="0.25">
      <c r="A6" s="69"/>
      <c r="B6" s="9"/>
      <c r="C6" s="48" t="s">
        <v>41</v>
      </c>
      <c r="D6" s="9"/>
      <c r="E6" s="9"/>
      <c r="F6" s="9"/>
      <c r="G6" s="9"/>
      <c r="H6" s="9"/>
      <c r="I6" s="69"/>
      <c r="J6" s="69"/>
      <c r="K6" s="69"/>
      <c r="L6" s="69"/>
    </row>
    <row r="7" spans="1:12" ht="21" x14ac:dyDescent="0.25">
      <c r="A7" s="69"/>
      <c r="B7" s="69"/>
      <c r="C7" s="8"/>
      <c r="D7" s="8"/>
      <c r="E7" s="38"/>
      <c r="F7" s="39" t="s">
        <v>110</v>
      </c>
      <c r="G7" s="39"/>
      <c r="H7" s="39"/>
      <c r="I7" s="38"/>
      <c r="J7" s="69"/>
      <c r="K7" s="69"/>
      <c r="L7" s="69"/>
    </row>
    <row r="8" spans="1:12" x14ac:dyDescent="0.25">
      <c r="A8" s="13" t="s">
        <v>19</v>
      </c>
      <c r="B8" s="13" t="s">
        <v>0</v>
      </c>
      <c r="C8" s="13" t="s">
        <v>19</v>
      </c>
      <c r="D8" s="13" t="s">
        <v>16</v>
      </c>
      <c r="E8" s="13" t="s">
        <v>17</v>
      </c>
      <c r="F8" s="13" t="s">
        <v>31</v>
      </c>
      <c r="G8" s="62" t="s">
        <v>61</v>
      </c>
      <c r="H8" s="74" t="s">
        <v>91</v>
      </c>
      <c r="I8" s="81" t="s">
        <v>1</v>
      </c>
      <c r="J8" s="67" t="s">
        <v>2</v>
      </c>
      <c r="K8" s="13" t="s">
        <v>3</v>
      </c>
      <c r="L8" s="14" t="s">
        <v>86</v>
      </c>
    </row>
    <row r="9" spans="1:12" x14ac:dyDescent="0.25">
      <c r="A9" s="15">
        <v>1</v>
      </c>
      <c r="B9" s="72" t="s">
        <v>59</v>
      </c>
      <c r="C9" s="73">
        <v>1</v>
      </c>
      <c r="D9" s="74"/>
      <c r="E9" s="74"/>
      <c r="F9" s="74"/>
      <c r="G9" s="61"/>
      <c r="H9" s="74"/>
      <c r="I9" s="82">
        <v>0</v>
      </c>
      <c r="J9" s="61">
        <v>0</v>
      </c>
      <c r="K9" s="75">
        <v>0</v>
      </c>
      <c r="L9" s="74">
        <f>J9-K9</f>
        <v>0</v>
      </c>
    </row>
    <row r="10" spans="1:12" x14ac:dyDescent="0.25">
      <c r="A10" s="15">
        <v>2</v>
      </c>
      <c r="B10" s="72" t="s">
        <v>36</v>
      </c>
      <c r="C10" s="73">
        <v>2</v>
      </c>
      <c r="D10" s="74"/>
      <c r="E10" s="74"/>
      <c r="F10" s="74"/>
      <c r="G10" s="61">
        <v>0</v>
      </c>
      <c r="H10" s="74">
        <v>0</v>
      </c>
      <c r="I10" s="82">
        <v>2500</v>
      </c>
      <c r="J10" s="61">
        <f>G10+H10+I10</f>
        <v>2500</v>
      </c>
      <c r="K10" s="75">
        <v>2500</v>
      </c>
      <c r="L10" s="74">
        <f t="shared" ref="L10:L19" si="0">J10-K10</f>
        <v>0</v>
      </c>
    </row>
    <row r="11" spans="1:12" x14ac:dyDescent="0.25">
      <c r="A11" s="15">
        <v>3</v>
      </c>
      <c r="B11" s="72" t="s">
        <v>37</v>
      </c>
      <c r="C11" s="73">
        <v>3</v>
      </c>
      <c r="D11" s="74"/>
      <c r="E11" s="74"/>
      <c r="F11" s="74"/>
      <c r="G11" s="61">
        <v>0</v>
      </c>
      <c r="H11" s="74">
        <v>0</v>
      </c>
      <c r="I11" s="82">
        <v>2500</v>
      </c>
      <c r="J11" s="61">
        <f t="shared" ref="J11:J17" si="1">G11+I11</f>
        <v>2500</v>
      </c>
      <c r="K11" s="75">
        <v>2500</v>
      </c>
      <c r="L11" s="74">
        <f t="shared" si="0"/>
        <v>0</v>
      </c>
    </row>
    <row r="12" spans="1:12" x14ac:dyDescent="0.25">
      <c r="A12" s="24">
        <v>6</v>
      </c>
      <c r="B12" s="72" t="s">
        <v>59</v>
      </c>
      <c r="C12" s="73">
        <v>6</v>
      </c>
      <c r="D12" s="74"/>
      <c r="E12" s="74"/>
      <c r="F12" s="74"/>
      <c r="G12" s="61">
        <v>0</v>
      </c>
      <c r="H12" s="74">
        <v>0</v>
      </c>
      <c r="I12" s="82">
        <v>0</v>
      </c>
      <c r="J12" s="61">
        <v>0</v>
      </c>
      <c r="K12" s="75">
        <v>0</v>
      </c>
      <c r="L12" s="74">
        <f t="shared" si="0"/>
        <v>0</v>
      </c>
    </row>
    <row r="13" spans="1:12" x14ac:dyDescent="0.25">
      <c r="A13" s="24">
        <v>5</v>
      </c>
      <c r="B13" s="72" t="s">
        <v>39</v>
      </c>
      <c r="C13" s="73">
        <v>5</v>
      </c>
      <c r="D13" s="74"/>
      <c r="E13" s="74"/>
      <c r="F13" s="74"/>
      <c r="G13" s="61">
        <v>0</v>
      </c>
      <c r="H13" s="74">
        <v>0</v>
      </c>
      <c r="I13" s="82">
        <v>5000</v>
      </c>
      <c r="J13" s="61">
        <f t="shared" si="1"/>
        <v>5000</v>
      </c>
      <c r="K13" s="75">
        <v>5000</v>
      </c>
      <c r="L13" s="74">
        <f t="shared" si="0"/>
        <v>0</v>
      </c>
    </row>
    <row r="14" spans="1:12" x14ac:dyDescent="0.25">
      <c r="A14" s="77">
        <v>6</v>
      </c>
      <c r="B14" s="72" t="s">
        <v>114</v>
      </c>
      <c r="C14" s="73"/>
      <c r="D14" s="74"/>
      <c r="E14" s="72"/>
      <c r="F14" s="72"/>
      <c r="G14" s="61">
        <v>0</v>
      </c>
      <c r="H14" s="74">
        <v>0</v>
      </c>
      <c r="I14" s="82">
        <v>2000</v>
      </c>
      <c r="J14" s="61">
        <f>G14+I14</f>
        <v>2000</v>
      </c>
      <c r="K14" s="75">
        <v>0</v>
      </c>
      <c r="L14" s="74">
        <f>J14-K14</f>
        <v>2000</v>
      </c>
    </row>
    <row r="15" spans="1:12" x14ac:dyDescent="0.25">
      <c r="A15" s="77">
        <v>7</v>
      </c>
      <c r="B15" s="72" t="s">
        <v>77</v>
      </c>
      <c r="C15" s="73">
        <v>5</v>
      </c>
      <c r="D15" s="74"/>
      <c r="E15" s="72"/>
      <c r="F15" s="72"/>
      <c r="G15" s="61">
        <v>4000</v>
      </c>
      <c r="H15" s="74">
        <v>0</v>
      </c>
      <c r="I15" s="82">
        <v>4000</v>
      </c>
      <c r="J15" s="61">
        <f t="shared" si="1"/>
        <v>8000</v>
      </c>
      <c r="K15" s="74">
        <v>0</v>
      </c>
      <c r="L15" s="74">
        <f t="shared" si="0"/>
        <v>8000</v>
      </c>
    </row>
    <row r="16" spans="1:12" x14ac:dyDescent="0.25">
      <c r="A16" s="77">
        <v>8</v>
      </c>
      <c r="B16" s="74" t="s">
        <v>59</v>
      </c>
      <c r="C16" s="74">
        <v>6</v>
      </c>
      <c r="D16" s="74"/>
      <c r="E16" s="74"/>
      <c r="F16" s="74"/>
      <c r="G16" s="74"/>
      <c r="H16" s="74"/>
      <c r="I16" s="74">
        <v>0</v>
      </c>
      <c r="J16" s="74"/>
      <c r="K16" s="74"/>
      <c r="L16" s="74"/>
    </row>
    <row r="17" spans="1:12" x14ac:dyDescent="0.25">
      <c r="A17" s="77">
        <v>9</v>
      </c>
      <c r="B17" s="72" t="s">
        <v>79</v>
      </c>
      <c r="C17" s="73">
        <v>7</v>
      </c>
      <c r="D17" s="74"/>
      <c r="E17" s="72"/>
      <c r="F17" s="72"/>
      <c r="G17" s="61">
        <v>0</v>
      </c>
      <c r="H17" s="74">
        <v>0</v>
      </c>
      <c r="I17" s="82">
        <v>3500</v>
      </c>
      <c r="J17" s="61">
        <f t="shared" si="1"/>
        <v>3500</v>
      </c>
      <c r="K17" s="75">
        <v>3500</v>
      </c>
      <c r="L17" s="74">
        <f t="shared" si="0"/>
        <v>0</v>
      </c>
    </row>
    <row r="18" spans="1:12" x14ac:dyDescent="0.25">
      <c r="A18" s="74"/>
      <c r="B18" s="69"/>
      <c r="C18" s="74"/>
      <c r="D18" s="74"/>
      <c r="E18" s="74"/>
      <c r="F18" s="74"/>
      <c r="G18" s="61"/>
      <c r="H18" s="74"/>
      <c r="I18" s="88"/>
      <c r="J18" s="75"/>
      <c r="K18" s="75"/>
      <c r="L18" s="74">
        <f t="shared" si="0"/>
        <v>0</v>
      </c>
    </row>
    <row r="19" spans="1:12" x14ac:dyDescent="0.25">
      <c r="A19" s="19"/>
      <c r="B19" s="19"/>
      <c r="C19" s="19"/>
      <c r="D19" s="20"/>
      <c r="E19" s="20"/>
      <c r="F19" s="20"/>
      <c r="G19" s="61">
        <v>0</v>
      </c>
      <c r="H19" s="74">
        <v>0</v>
      </c>
      <c r="I19" s="21">
        <f>SUM(I9:I18)</f>
        <v>19500</v>
      </c>
      <c r="J19" s="63">
        <f>SUM(J9:J18)</f>
        <v>23500</v>
      </c>
      <c r="K19" s="21">
        <f>SUM(K9:K18)</f>
        <v>13500</v>
      </c>
      <c r="L19" s="74">
        <f t="shared" si="0"/>
        <v>10000</v>
      </c>
    </row>
    <row r="20" spans="1:12" x14ac:dyDescent="0.25">
      <c r="A20" s="70"/>
      <c r="B20" s="89" t="s">
        <v>106</v>
      </c>
      <c r="C20" s="89"/>
      <c r="D20" s="89"/>
      <c r="E20" s="25">
        <f>I19</f>
        <v>19500</v>
      </c>
      <c r="F20" s="25"/>
      <c r="G20" s="25"/>
      <c r="H20" s="71"/>
      <c r="I20" s="40"/>
      <c r="J20" s="44"/>
      <c r="K20" s="40"/>
      <c r="L20" s="69"/>
    </row>
    <row r="21" spans="1:12" x14ac:dyDescent="0.25">
      <c r="A21" s="70"/>
      <c r="B21" s="48" t="s">
        <v>20</v>
      </c>
      <c r="C21" s="70"/>
      <c r="D21" s="70"/>
      <c r="E21" s="22"/>
      <c r="F21" s="22"/>
      <c r="G21" s="22"/>
      <c r="H21" s="70"/>
      <c r="I21" s="70"/>
      <c r="J21" s="70"/>
      <c r="K21" s="70"/>
      <c r="L21" s="69"/>
    </row>
    <row r="22" spans="1:12" x14ac:dyDescent="0.25">
      <c r="A22" s="70"/>
      <c r="B22" s="70" t="s">
        <v>80</v>
      </c>
      <c r="C22" s="70"/>
      <c r="D22" s="70"/>
      <c r="E22" s="43">
        <f>SUM(E20*8%)</f>
        <v>1560</v>
      </c>
      <c r="F22" s="43"/>
      <c r="G22" s="43"/>
      <c r="H22" s="71"/>
      <c r="I22" s="40"/>
      <c r="J22" s="70"/>
      <c r="K22" s="40"/>
      <c r="L22" s="69"/>
    </row>
    <row r="23" spans="1:12" x14ac:dyDescent="0.25">
      <c r="A23" s="70"/>
      <c r="B23" s="70" t="s">
        <v>101</v>
      </c>
      <c r="C23" s="69"/>
      <c r="D23" s="69"/>
      <c r="E23" s="43">
        <v>400</v>
      </c>
      <c r="F23" s="43"/>
      <c r="G23" s="43"/>
      <c r="H23" s="40"/>
      <c r="I23" s="40"/>
      <c r="J23" s="70"/>
      <c r="K23" s="40"/>
      <c r="L23" s="69"/>
    </row>
    <row r="24" spans="1:12" x14ac:dyDescent="0.25">
      <c r="A24" s="70"/>
      <c r="B24" s="70" t="s">
        <v>109</v>
      </c>
      <c r="C24" s="69"/>
      <c r="D24" s="49"/>
      <c r="E24" s="68">
        <v>4000</v>
      </c>
      <c r="F24" s="43"/>
      <c r="G24" s="43"/>
      <c r="H24" s="70"/>
      <c r="I24" s="70"/>
      <c r="J24" s="70"/>
      <c r="K24" s="40"/>
      <c r="L24" s="69"/>
    </row>
    <row r="25" spans="1:12" x14ac:dyDescent="0.25">
      <c r="A25" s="70"/>
      <c r="B25" s="70" t="s">
        <v>117</v>
      </c>
      <c r="E25" s="68">
        <v>8000</v>
      </c>
      <c r="F25" s="69"/>
      <c r="G25" s="69"/>
      <c r="H25" s="70"/>
      <c r="I25" s="70"/>
      <c r="J25" s="70"/>
      <c r="K25" s="40"/>
      <c r="L25" s="69"/>
    </row>
    <row r="26" spans="1:12" x14ac:dyDescent="0.25">
      <c r="A26" s="70"/>
      <c r="E26" s="68">
        <f>SUM(E22:E25)</f>
        <v>13960</v>
      </c>
      <c r="F26" s="80"/>
      <c r="G26" s="80"/>
      <c r="H26" s="70"/>
      <c r="I26" s="70"/>
      <c r="J26" s="70"/>
      <c r="K26" s="40"/>
      <c r="L26" s="69"/>
    </row>
    <row r="27" spans="1:12" x14ac:dyDescent="0.25">
      <c r="A27" s="70"/>
      <c r="B27" s="70"/>
      <c r="C27" s="69"/>
      <c r="D27" s="69"/>
      <c r="E27" s="68"/>
      <c r="F27" s="69"/>
      <c r="G27" s="69"/>
      <c r="H27" s="70"/>
      <c r="I27" s="70"/>
      <c r="J27" s="70"/>
      <c r="K27" s="40" t="s">
        <v>30</v>
      </c>
      <c r="L27" s="69"/>
    </row>
    <row r="28" spans="1:12" x14ac:dyDescent="0.25">
      <c r="A28" s="70"/>
      <c r="B28" s="37"/>
      <c r="C28" s="70"/>
      <c r="D28" s="70"/>
      <c r="E28" s="80"/>
      <c r="F28" s="68"/>
      <c r="G28" s="68"/>
      <c r="H28" s="70"/>
      <c r="I28" s="70"/>
      <c r="J28" s="70"/>
      <c r="K28" s="40"/>
      <c r="L28" s="69"/>
    </row>
    <row r="29" spans="1:12" x14ac:dyDescent="0.25">
      <c r="A29" s="69"/>
      <c r="B29" s="37" t="s">
        <v>15</v>
      </c>
      <c r="C29" s="37"/>
      <c r="D29" s="56" t="s">
        <v>10</v>
      </c>
      <c r="E29" s="56"/>
      <c r="F29" s="56"/>
      <c r="G29" s="69"/>
      <c r="I29" s="49"/>
      <c r="J29" s="49"/>
      <c r="K29" s="49"/>
      <c r="L29" s="69"/>
    </row>
    <row r="30" spans="1:12" x14ac:dyDescent="0.25">
      <c r="A30" s="1"/>
      <c r="B30" s="70" t="s">
        <v>39</v>
      </c>
      <c r="C30" s="70"/>
      <c r="D30" s="56" t="s">
        <v>11</v>
      </c>
      <c r="E30" s="56"/>
      <c r="F30" s="70" t="s">
        <v>12</v>
      </c>
      <c r="G30" s="69"/>
      <c r="I30" s="70"/>
      <c r="J30" s="70"/>
      <c r="K30" s="70"/>
      <c r="L30" s="69"/>
    </row>
    <row r="31" spans="1:12" x14ac:dyDescent="0.25">
      <c r="A31" s="7" t="s">
        <v>9</v>
      </c>
      <c r="B31" s="70" t="s">
        <v>13</v>
      </c>
      <c r="C31" s="70"/>
      <c r="D31" s="56" t="s">
        <v>13</v>
      </c>
      <c r="E31" s="56"/>
      <c r="F31" s="70" t="s">
        <v>40</v>
      </c>
      <c r="G31" s="69"/>
      <c r="I31" s="69"/>
      <c r="J31" s="69"/>
      <c r="K31" s="5"/>
      <c r="L31" s="69"/>
    </row>
    <row r="32" spans="1:12" x14ac:dyDescent="0.25">
      <c r="A32" s="69"/>
      <c r="B32" s="69"/>
      <c r="C32" s="69"/>
      <c r="D32" s="69"/>
      <c r="E32" s="69"/>
      <c r="F32" s="70" t="s">
        <v>14</v>
      </c>
      <c r="G32" s="69"/>
      <c r="I32" s="69"/>
      <c r="J32" s="69"/>
      <c r="K32" s="69"/>
      <c r="L32" s="69"/>
    </row>
    <row r="33" spans="1:12" x14ac:dyDescent="0.25">
      <c r="A33" s="69"/>
      <c r="I33" s="69"/>
      <c r="J33" s="69"/>
      <c r="K33" s="69"/>
      <c r="L33" s="69"/>
    </row>
    <row r="34" spans="1:12" x14ac:dyDescent="0.25">
      <c r="A34" s="69"/>
      <c r="I34" s="69"/>
      <c r="J34" s="70"/>
      <c r="K34" s="69"/>
      <c r="L34" s="69"/>
    </row>
    <row r="35" spans="1:12" x14ac:dyDescent="0.25">
      <c r="A35" s="69"/>
      <c r="B35" s="69"/>
      <c r="C35" s="69"/>
      <c r="D35" s="69"/>
      <c r="E35" s="69"/>
      <c r="F35" s="69"/>
      <c r="G35" s="69"/>
      <c r="H35" s="69"/>
      <c r="I35" s="69"/>
      <c r="J35" s="70"/>
      <c r="K35" s="69"/>
      <c r="L35" s="69"/>
    </row>
    <row r="36" spans="1:12" x14ac:dyDescent="0.25">
      <c r="A36" s="69"/>
      <c r="B36" s="69"/>
      <c r="C36" s="69"/>
      <c r="D36" s="69"/>
      <c r="E36" s="69"/>
      <c r="F36" s="69"/>
      <c r="G36" s="69"/>
      <c r="H36" s="69"/>
      <c r="I36" s="69"/>
      <c r="J36" s="69"/>
      <c r="K36" s="69"/>
      <c r="L36" s="69"/>
    </row>
    <row r="37" spans="1:12" x14ac:dyDescent="0.25">
      <c r="A37" s="69"/>
      <c r="B37" s="69"/>
      <c r="C37" s="69"/>
      <c r="D37" s="69"/>
      <c r="E37" s="69"/>
      <c r="F37" s="69"/>
      <c r="G37" s="69"/>
      <c r="H37" s="69"/>
      <c r="I37" s="69"/>
      <c r="J37" s="69"/>
      <c r="K37" s="69"/>
      <c r="L37" s="69"/>
    </row>
  </sheetData>
  <pageMargins left="0.7" right="0.7" top="0.75" bottom="0.75" header="0.3" footer="0.3"/>
  <pageSetup paperSize="9" orientation="landscape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3"/>
  <sheetViews>
    <sheetView workbookViewId="0">
      <selection activeCell="E26" sqref="E26"/>
    </sheetView>
  </sheetViews>
  <sheetFormatPr defaultRowHeight="15" x14ac:dyDescent="0.25"/>
  <cols>
    <col min="1" max="1" width="5.5703125" customWidth="1"/>
    <col min="2" max="2" width="12.140625" customWidth="1"/>
    <col min="3" max="3" width="6.28515625" customWidth="1"/>
    <col min="4" max="4" width="6.85546875" customWidth="1"/>
    <col min="5" max="5" width="10.7109375" customWidth="1"/>
    <col min="6" max="6" width="6.7109375" customWidth="1"/>
    <col min="7" max="7" width="6.42578125" customWidth="1"/>
    <col min="12" max="12" width="8.140625" customWidth="1"/>
  </cols>
  <sheetData>
    <row r="1" spans="1:13" x14ac:dyDescent="0.25">
      <c r="A1" s="69"/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</row>
    <row r="2" spans="1:13" x14ac:dyDescent="0.25">
      <c r="A2" s="69"/>
      <c r="B2" s="84"/>
      <c r="C2" s="84"/>
      <c r="D2" s="85" t="s">
        <v>7</v>
      </c>
      <c r="E2" s="85"/>
      <c r="F2" s="85"/>
      <c r="G2" s="85"/>
      <c r="H2" s="84"/>
      <c r="I2" s="69"/>
      <c r="J2" s="69"/>
      <c r="K2" s="69"/>
      <c r="L2" s="69"/>
      <c r="M2" s="69"/>
    </row>
    <row r="3" spans="1:13" ht="15.75" x14ac:dyDescent="0.3">
      <c r="A3" s="69"/>
      <c r="B3" s="27"/>
      <c r="C3" s="30" t="s">
        <v>22</v>
      </c>
      <c r="D3" s="30"/>
      <c r="E3" s="27"/>
      <c r="F3" s="27"/>
      <c r="G3" s="27"/>
      <c r="H3" s="27"/>
      <c r="I3" s="69"/>
      <c r="J3" s="69"/>
      <c r="K3" s="69"/>
      <c r="L3" s="69"/>
      <c r="M3" s="69"/>
    </row>
    <row r="4" spans="1:13" ht="17.25" x14ac:dyDescent="0.25">
      <c r="A4" s="69"/>
      <c r="B4" s="9"/>
      <c r="C4" s="9"/>
      <c r="D4" s="86" t="s">
        <v>92</v>
      </c>
      <c r="E4" s="87"/>
      <c r="F4" s="87"/>
      <c r="G4" s="87"/>
      <c r="H4" s="9"/>
      <c r="I4" s="69"/>
      <c r="J4" s="69"/>
      <c r="K4" s="69"/>
      <c r="L4" s="69"/>
      <c r="M4" s="69"/>
    </row>
    <row r="5" spans="1:13" x14ac:dyDescent="0.25">
      <c r="A5" s="69"/>
      <c r="B5" s="9"/>
      <c r="C5" s="48" t="s">
        <v>41</v>
      </c>
      <c r="D5" s="9"/>
      <c r="E5" s="9"/>
      <c r="F5" s="9"/>
      <c r="G5" s="9"/>
      <c r="H5" s="9"/>
      <c r="I5" s="69"/>
      <c r="J5" s="69"/>
      <c r="K5" s="69"/>
      <c r="L5" s="69"/>
      <c r="M5" s="69"/>
    </row>
    <row r="6" spans="1:13" ht="21" x14ac:dyDescent="0.25">
      <c r="A6" s="69"/>
      <c r="B6" s="69"/>
      <c r="C6" s="8"/>
      <c r="D6" s="8"/>
      <c r="E6" s="38"/>
      <c r="F6" s="39" t="s">
        <v>111</v>
      </c>
      <c r="G6" s="39"/>
      <c r="H6" s="39"/>
      <c r="I6" s="38"/>
      <c r="J6" s="69"/>
      <c r="K6" s="69"/>
      <c r="L6" s="69"/>
      <c r="M6" s="69"/>
    </row>
    <row r="7" spans="1:13" x14ac:dyDescent="0.25">
      <c r="A7" s="13" t="s">
        <v>19</v>
      </c>
      <c r="B7" s="13" t="s">
        <v>0</v>
      </c>
      <c r="C7" s="13" t="s">
        <v>19</v>
      </c>
      <c r="D7" s="13" t="s">
        <v>16</v>
      </c>
      <c r="E7" s="13" t="s">
        <v>17</v>
      </c>
      <c r="F7" s="13" t="s">
        <v>31</v>
      </c>
      <c r="G7" s="62" t="s">
        <v>61</v>
      </c>
      <c r="H7" s="74" t="s">
        <v>91</v>
      </c>
      <c r="I7" s="81" t="s">
        <v>1</v>
      </c>
      <c r="J7" s="67" t="s">
        <v>2</v>
      </c>
      <c r="K7" s="13" t="s">
        <v>3</v>
      </c>
      <c r="L7" s="14" t="s">
        <v>86</v>
      </c>
      <c r="M7" s="69"/>
    </row>
    <row r="8" spans="1:13" x14ac:dyDescent="0.25">
      <c r="A8" s="15">
        <v>1</v>
      </c>
      <c r="B8" s="72" t="s">
        <v>59</v>
      </c>
      <c r="C8" s="73">
        <v>1</v>
      </c>
      <c r="D8" s="74"/>
      <c r="E8" s="74"/>
      <c r="F8" s="74"/>
      <c r="G8" s="61"/>
      <c r="H8" s="74"/>
      <c r="I8" s="82">
        <v>0</v>
      </c>
      <c r="J8" s="61">
        <v>0</v>
      </c>
      <c r="K8" s="75">
        <v>0</v>
      </c>
      <c r="L8" s="74">
        <f>J8-K8</f>
        <v>0</v>
      </c>
      <c r="M8" s="69"/>
    </row>
    <row r="9" spans="1:13" x14ac:dyDescent="0.25">
      <c r="A9" s="15">
        <v>2</v>
      </c>
      <c r="B9" s="72" t="s">
        <v>36</v>
      </c>
      <c r="C9" s="73">
        <v>2</v>
      </c>
      <c r="D9" s="74"/>
      <c r="E9" s="74"/>
      <c r="F9" s="74"/>
      <c r="G9" s="61">
        <v>0</v>
      </c>
      <c r="H9" s="74">
        <v>0</v>
      </c>
      <c r="I9" s="82">
        <v>2500</v>
      </c>
      <c r="J9" s="61">
        <f>G9+H9+I9</f>
        <v>2500</v>
      </c>
      <c r="K9" s="75">
        <v>2500</v>
      </c>
      <c r="L9" s="74">
        <f t="shared" ref="L9:L18" si="0">J9-K9</f>
        <v>0</v>
      </c>
      <c r="M9" s="69"/>
    </row>
    <row r="10" spans="1:13" x14ac:dyDescent="0.25">
      <c r="A10" s="15">
        <v>3</v>
      </c>
      <c r="B10" s="72" t="s">
        <v>37</v>
      </c>
      <c r="C10" s="73">
        <v>3</v>
      </c>
      <c r="D10" s="74"/>
      <c r="E10" s="74"/>
      <c r="F10" s="74"/>
      <c r="G10" s="61">
        <v>0</v>
      </c>
      <c r="H10" s="74">
        <v>0</v>
      </c>
      <c r="I10" s="82">
        <v>2500</v>
      </c>
      <c r="J10" s="61">
        <f t="shared" ref="J10:J16" si="1">G10+I10</f>
        <v>2500</v>
      </c>
      <c r="K10" s="75">
        <v>2500</v>
      </c>
      <c r="L10" s="74">
        <f t="shared" si="0"/>
        <v>0</v>
      </c>
      <c r="M10" s="69"/>
    </row>
    <row r="11" spans="1:13" x14ac:dyDescent="0.25">
      <c r="A11" s="24">
        <v>6</v>
      </c>
      <c r="B11" s="72" t="s">
        <v>59</v>
      </c>
      <c r="C11" s="73">
        <v>6</v>
      </c>
      <c r="D11" s="74"/>
      <c r="E11" s="74"/>
      <c r="F11" s="74"/>
      <c r="G11" s="61">
        <v>0</v>
      </c>
      <c r="H11" s="74">
        <v>0</v>
      </c>
      <c r="I11" s="82">
        <v>0</v>
      </c>
      <c r="J11" s="61">
        <v>0</v>
      </c>
      <c r="K11" s="75">
        <v>0</v>
      </c>
      <c r="L11" s="74">
        <f t="shared" si="0"/>
        <v>0</v>
      </c>
      <c r="M11" s="69"/>
    </row>
    <row r="12" spans="1:13" x14ac:dyDescent="0.25">
      <c r="A12" s="24">
        <v>5</v>
      </c>
      <c r="B12" s="72" t="s">
        <v>39</v>
      </c>
      <c r="C12" s="73">
        <v>5</v>
      </c>
      <c r="D12" s="74"/>
      <c r="E12" s="74"/>
      <c r="F12" s="74"/>
      <c r="G12" s="61">
        <v>0</v>
      </c>
      <c r="H12" s="74">
        <v>0</v>
      </c>
      <c r="I12" s="82">
        <v>5000</v>
      </c>
      <c r="J12" s="61">
        <f t="shared" si="1"/>
        <v>5000</v>
      </c>
      <c r="K12" s="75">
        <v>5000</v>
      </c>
      <c r="L12" s="74">
        <f t="shared" si="0"/>
        <v>0</v>
      </c>
      <c r="M12" s="69"/>
    </row>
    <row r="13" spans="1:13" x14ac:dyDescent="0.25">
      <c r="A13" s="77">
        <v>6</v>
      </c>
      <c r="B13" s="74" t="s">
        <v>113</v>
      </c>
      <c r="C13" s="77"/>
      <c r="D13" s="74"/>
      <c r="E13" s="74"/>
      <c r="F13" s="74"/>
      <c r="G13" s="61"/>
      <c r="H13" s="74"/>
      <c r="I13" s="83">
        <v>2000</v>
      </c>
      <c r="J13" s="61"/>
      <c r="K13" s="74"/>
      <c r="L13" s="74"/>
      <c r="M13" s="69"/>
    </row>
    <row r="14" spans="1:13" x14ac:dyDescent="0.25">
      <c r="A14" s="77">
        <v>7</v>
      </c>
      <c r="B14" s="72" t="s">
        <v>77</v>
      </c>
      <c r="C14" s="73">
        <v>5</v>
      </c>
      <c r="D14" s="74"/>
      <c r="E14" s="72"/>
      <c r="F14" s="72"/>
      <c r="G14" s="61">
        <v>4000</v>
      </c>
      <c r="H14" s="74">
        <v>0</v>
      </c>
      <c r="I14" s="82">
        <v>4000</v>
      </c>
      <c r="J14" s="61">
        <f t="shared" si="1"/>
        <v>8000</v>
      </c>
      <c r="K14" s="74">
        <v>0</v>
      </c>
      <c r="L14" s="74">
        <f t="shared" si="0"/>
        <v>8000</v>
      </c>
      <c r="M14" s="69"/>
    </row>
    <row r="15" spans="1:13" x14ac:dyDescent="0.25">
      <c r="A15" s="77">
        <v>8</v>
      </c>
      <c r="B15" s="72" t="s">
        <v>115</v>
      </c>
      <c r="C15" s="73"/>
      <c r="D15" s="74"/>
      <c r="E15" s="72"/>
      <c r="F15" s="72"/>
      <c r="G15" s="61"/>
      <c r="H15" s="74"/>
      <c r="I15" s="82">
        <v>4500</v>
      </c>
      <c r="J15" s="61"/>
      <c r="K15" s="75"/>
      <c r="L15" s="74"/>
      <c r="M15" s="69"/>
    </row>
    <row r="16" spans="1:13" x14ac:dyDescent="0.25">
      <c r="A16" s="77">
        <v>9</v>
      </c>
      <c r="B16" s="72" t="s">
        <v>79</v>
      </c>
      <c r="C16" s="73">
        <v>7</v>
      </c>
      <c r="D16" s="74"/>
      <c r="E16" s="72"/>
      <c r="F16" s="72"/>
      <c r="G16" s="61">
        <v>0</v>
      </c>
      <c r="H16" s="74">
        <v>0</v>
      </c>
      <c r="I16" s="82">
        <v>3500</v>
      </c>
      <c r="J16" s="61">
        <f t="shared" si="1"/>
        <v>3500</v>
      </c>
      <c r="K16" s="75">
        <v>3500</v>
      </c>
      <c r="L16" s="74">
        <f t="shared" si="0"/>
        <v>0</v>
      </c>
      <c r="M16" s="69"/>
    </row>
    <row r="17" spans="1:13" x14ac:dyDescent="0.25">
      <c r="A17" s="74"/>
      <c r="B17" s="69"/>
      <c r="C17" s="74"/>
      <c r="D17" s="74"/>
      <c r="E17" s="74"/>
      <c r="F17" s="74"/>
      <c r="G17" s="61"/>
      <c r="H17" s="74"/>
      <c r="I17" s="88"/>
      <c r="J17" s="75"/>
      <c r="K17" s="75"/>
      <c r="L17" s="74">
        <f t="shared" si="0"/>
        <v>0</v>
      </c>
      <c r="M17" s="69"/>
    </row>
    <row r="18" spans="1:13" x14ac:dyDescent="0.25">
      <c r="A18" s="19"/>
      <c r="B18" s="19"/>
      <c r="C18" s="19"/>
      <c r="D18" s="20"/>
      <c r="E18" s="20"/>
      <c r="F18" s="20"/>
      <c r="G18" s="61">
        <v>0</v>
      </c>
      <c r="H18" s="74">
        <v>0</v>
      </c>
      <c r="I18" s="21">
        <f>SUM(I8:I17)</f>
        <v>24000</v>
      </c>
      <c r="J18" s="63">
        <f>SUM(J8:J17)</f>
        <v>21500</v>
      </c>
      <c r="K18" s="21">
        <f>SUM(K8:K17)</f>
        <v>13500</v>
      </c>
      <c r="L18" s="74">
        <f t="shared" si="0"/>
        <v>8000</v>
      </c>
      <c r="M18" s="69"/>
    </row>
    <row r="19" spans="1:13" x14ac:dyDescent="0.25">
      <c r="A19" s="70"/>
      <c r="B19" s="89" t="s">
        <v>106</v>
      </c>
      <c r="C19" s="89"/>
      <c r="D19" s="89"/>
      <c r="E19" s="25">
        <f>I18</f>
        <v>24000</v>
      </c>
      <c r="F19" s="25"/>
      <c r="G19" s="25"/>
      <c r="H19" s="71"/>
      <c r="I19" s="40"/>
      <c r="J19" s="44"/>
      <c r="K19" s="40"/>
      <c r="L19" s="69"/>
      <c r="M19" s="69"/>
    </row>
    <row r="20" spans="1:13" x14ac:dyDescent="0.25">
      <c r="A20" s="70"/>
      <c r="B20" s="48" t="s">
        <v>20</v>
      </c>
      <c r="C20" s="70"/>
      <c r="D20" s="70"/>
      <c r="E20" s="22"/>
      <c r="F20" s="22"/>
      <c r="G20" s="22"/>
      <c r="H20" s="70"/>
      <c r="I20" s="70"/>
      <c r="J20" s="70"/>
      <c r="K20" s="70"/>
      <c r="L20" s="69"/>
      <c r="M20" s="69"/>
    </row>
    <row r="21" spans="1:13" x14ac:dyDescent="0.25">
      <c r="A21" s="70"/>
      <c r="B21" s="70" t="s">
        <v>80</v>
      </c>
      <c r="C21" s="70"/>
      <c r="D21" s="70"/>
      <c r="E21" s="43">
        <f>SUM(E19*8%)</f>
        <v>1920</v>
      </c>
      <c r="F21" s="43"/>
      <c r="G21" s="43"/>
      <c r="H21" s="71"/>
      <c r="I21" s="40"/>
      <c r="J21" s="70"/>
      <c r="K21" s="40"/>
      <c r="L21" s="69"/>
      <c r="M21" s="69"/>
    </row>
    <row r="22" spans="1:13" x14ac:dyDescent="0.25">
      <c r="A22" s="70"/>
      <c r="B22" s="70" t="s">
        <v>116</v>
      </c>
      <c r="C22" s="69"/>
      <c r="D22" s="69"/>
      <c r="E22" s="43">
        <v>4400</v>
      </c>
      <c r="F22" s="43"/>
      <c r="G22" s="43"/>
      <c r="H22" s="40"/>
      <c r="I22" s="40"/>
      <c r="J22" s="70"/>
      <c r="K22" s="40"/>
      <c r="L22" s="69"/>
      <c r="M22" s="69"/>
    </row>
    <row r="23" spans="1:13" x14ac:dyDescent="0.25">
      <c r="A23" s="70"/>
      <c r="B23" s="69" t="s">
        <v>112</v>
      </c>
      <c r="C23" s="69"/>
      <c r="D23" s="69"/>
      <c r="E23" s="68">
        <v>15000</v>
      </c>
      <c r="F23" s="69"/>
      <c r="G23" s="69"/>
      <c r="H23" s="70"/>
      <c r="I23" s="70"/>
      <c r="J23" s="70"/>
      <c r="K23" s="40"/>
      <c r="L23" s="69"/>
      <c r="M23" s="69"/>
    </row>
    <row r="24" spans="1:13" x14ac:dyDescent="0.25">
      <c r="A24" s="70"/>
      <c r="B24" s="70" t="s">
        <v>106</v>
      </c>
      <c r="C24" s="69"/>
      <c r="D24" s="69"/>
      <c r="E24" s="68">
        <f>SUM(E21:E23)</f>
        <v>21320</v>
      </c>
      <c r="F24" s="80"/>
      <c r="G24" s="80"/>
      <c r="H24" s="70"/>
      <c r="I24" s="70"/>
      <c r="J24" s="70"/>
      <c r="K24" s="40"/>
      <c r="L24" s="69"/>
      <c r="M24" s="69"/>
    </row>
    <row r="25" spans="1:13" x14ac:dyDescent="0.25">
      <c r="A25" s="70"/>
      <c r="E25" s="68">
        <f>E19-E24</f>
        <v>2680</v>
      </c>
      <c r="F25" s="69"/>
      <c r="G25" s="69"/>
      <c r="H25" s="70"/>
      <c r="I25" s="70"/>
      <c r="J25" s="70"/>
      <c r="K25" s="40" t="s">
        <v>30</v>
      </c>
      <c r="L25" s="69"/>
      <c r="M25" s="69"/>
    </row>
    <row r="26" spans="1:13" x14ac:dyDescent="0.25">
      <c r="A26" s="70"/>
      <c r="B26" s="37"/>
      <c r="C26" s="70"/>
      <c r="D26" s="70"/>
      <c r="E26" s="80"/>
      <c r="F26" s="68"/>
      <c r="G26" s="68"/>
      <c r="H26" s="70"/>
      <c r="I26" s="70"/>
      <c r="J26" s="70"/>
      <c r="K26" s="40"/>
      <c r="L26" s="69"/>
      <c r="M26" s="69"/>
    </row>
    <row r="27" spans="1:13" x14ac:dyDescent="0.25">
      <c r="A27" s="49"/>
      <c r="B27" s="69"/>
      <c r="C27" s="69"/>
      <c r="D27" s="69"/>
      <c r="E27" s="68">
        <v>0</v>
      </c>
      <c r="F27" s="25"/>
      <c r="G27" s="25"/>
      <c r="H27" s="49"/>
      <c r="I27" s="49"/>
      <c r="J27" s="49"/>
      <c r="K27" s="49"/>
      <c r="L27" s="69"/>
      <c r="M27" s="69"/>
    </row>
    <row r="28" spans="1:13" x14ac:dyDescent="0.25">
      <c r="A28" s="70"/>
      <c r="B28" s="69"/>
      <c r="C28" s="69"/>
      <c r="D28" s="69"/>
      <c r="E28" s="69"/>
      <c r="F28" s="68"/>
      <c r="G28" s="68"/>
      <c r="H28" s="70"/>
      <c r="I28" s="70"/>
      <c r="J28" s="70"/>
      <c r="K28" s="70"/>
      <c r="L28" s="69"/>
      <c r="M28" s="69"/>
    </row>
    <row r="29" spans="1:13" x14ac:dyDescent="0.25">
      <c r="A29" s="5"/>
      <c r="B29" s="69"/>
      <c r="C29" s="37" t="s">
        <v>15</v>
      </c>
      <c r="D29" s="37"/>
      <c r="E29" s="56" t="s">
        <v>10</v>
      </c>
      <c r="F29" s="56"/>
      <c r="G29" s="56"/>
      <c r="H29" s="69"/>
      <c r="I29" s="69"/>
      <c r="J29" s="69"/>
      <c r="K29" s="5"/>
      <c r="L29" s="69"/>
      <c r="M29" s="69"/>
    </row>
    <row r="30" spans="1:13" x14ac:dyDescent="0.25">
      <c r="A30" s="69"/>
      <c r="B30" s="1"/>
      <c r="C30" s="70" t="s">
        <v>39</v>
      </c>
      <c r="D30" s="70"/>
      <c r="E30" s="56" t="s">
        <v>11</v>
      </c>
      <c r="F30" s="56"/>
      <c r="G30" s="70" t="s">
        <v>12</v>
      </c>
      <c r="H30" s="69"/>
      <c r="I30" s="69"/>
      <c r="J30" s="69"/>
      <c r="K30" s="69"/>
      <c r="L30" s="69"/>
      <c r="M30" s="69"/>
    </row>
    <row r="31" spans="1:13" x14ac:dyDescent="0.25">
      <c r="A31" s="69"/>
      <c r="B31" s="7" t="s">
        <v>9</v>
      </c>
      <c r="C31" s="70" t="s">
        <v>13</v>
      </c>
      <c r="D31" s="70"/>
      <c r="E31" s="56" t="s">
        <v>13</v>
      </c>
      <c r="F31" s="56"/>
      <c r="G31" s="70" t="s">
        <v>40</v>
      </c>
      <c r="H31" s="69"/>
      <c r="I31" s="69"/>
      <c r="J31" s="69"/>
      <c r="K31" s="69"/>
      <c r="L31" s="69"/>
      <c r="M31" s="69"/>
    </row>
    <row r="32" spans="1:13" x14ac:dyDescent="0.25">
      <c r="A32" s="69"/>
      <c r="B32" s="69"/>
      <c r="C32" s="69"/>
      <c r="D32" s="69"/>
      <c r="E32" s="69"/>
      <c r="F32" s="69"/>
      <c r="G32" s="70" t="s">
        <v>14</v>
      </c>
      <c r="H32" s="69"/>
      <c r="I32" s="69"/>
      <c r="J32" s="70"/>
      <c r="K32" s="69"/>
      <c r="L32" s="69"/>
      <c r="M32" s="69"/>
    </row>
    <row r="33" spans="1:13" x14ac:dyDescent="0.25">
      <c r="A33" s="69"/>
      <c r="B33" s="69"/>
      <c r="C33" s="69"/>
      <c r="D33" s="69"/>
      <c r="E33" s="69"/>
      <c r="F33" s="69"/>
      <c r="G33" s="69"/>
      <c r="H33" s="69"/>
      <c r="I33" s="69"/>
      <c r="J33" s="70"/>
      <c r="K33" s="69"/>
      <c r="L33" s="69"/>
      <c r="M33" s="69"/>
    </row>
    <row r="34" spans="1:13" x14ac:dyDescent="0.25">
      <c r="A34" s="69"/>
      <c r="B34" s="69"/>
      <c r="C34" s="69"/>
      <c r="D34" s="69"/>
      <c r="E34" s="69"/>
      <c r="F34" s="69"/>
      <c r="G34" s="69"/>
      <c r="H34" s="69"/>
      <c r="I34" s="69"/>
      <c r="J34" s="69"/>
      <c r="K34" s="69"/>
      <c r="L34" s="69"/>
      <c r="M34" s="69"/>
    </row>
    <row r="35" spans="1:13" x14ac:dyDescent="0.25">
      <c r="A35" s="69"/>
      <c r="B35" s="69"/>
      <c r="C35" s="69"/>
      <c r="D35" s="69"/>
      <c r="E35" s="69"/>
      <c r="F35" s="69"/>
      <c r="G35" s="69"/>
      <c r="H35" s="69"/>
      <c r="I35" s="69"/>
      <c r="J35" s="69"/>
      <c r="K35" s="69"/>
      <c r="L35" s="69"/>
      <c r="M35" s="69"/>
    </row>
    <row r="36" spans="1:13" x14ac:dyDescent="0.25">
      <c r="A36" s="69"/>
      <c r="B36" s="69"/>
      <c r="C36" s="69"/>
      <c r="D36" s="69"/>
      <c r="E36" s="69"/>
      <c r="F36" s="69"/>
      <c r="G36" s="69"/>
      <c r="H36" s="69"/>
      <c r="I36" s="69"/>
      <c r="J36" s="69"/>
      <c r="K36" s="69"/>
      <c r="L36" s="69"/>
      <c r="M36" s="69"/>
    </row>
    <row r="37" spans="1:13" x14ac:dyDescent="0.25">
      <c r="A37" s="69"/>
      <c r="B37" s="69"/>
      <c r="C37" s="69"/>
      <c r="D37" s="69"/>
      <c r="E37" s="69"/>
      <c r="F37" s="69"/>
      <c r="G37" s="69"/>
      <c r="H37" s="69"/>
      <c r="I37" s="69"/>
      <c r="J37" s="69"/>
      <c r="K37" s="69"/>
      <c r="L37" s="69"/>
      <c r="M37" s="69"/>
    </row>
    <row r="38" spans="1:13" x14ac:dyDescent="0.25">
      <c r="A38" s="69"/>
      <c r="B38" s="69"/>
      <c r="C38" s="69"/>
      <c r="D38" s="69"/>
      <c r="E38" s="69"/>
      <c r="F38" s="69"/>
      <c r="G38" s="69"/>
      <c r="H38" s="69"/>
      <c r="I38" s="69"/>
      <c r="J38" s="69"/>
      <c r="K38" s="69"/>
      <c r="L38" s="69"/>
      <c r="M38" s="69"/>
    </row>
    <row r="39" spans="1:13" x14ac:dyDescent="0.25">
      <c r="A39" s="69"/>
      <c r="B39" s="69"/>
      <c r="C39" s="69"/>
      <c r="D39" s="69"/>
      <c r="E39" s="69"/>
      <c r="F39" s="69"/>
      <c r="G39" s="69"/>
      <c r="H39" s="69"/>
      <c r="I39" s="69"/>
      <c r="J39" s="69"/>
      <c r="K39" s="69"/>
      <c r="L39" s="69"/>
      <c r="M39" s="69"/>
    </row>
    <row r="40" spans="1:13" x14ac:dyDescent="0.25">
      <c r="A40" s="69"/>
      <c r="B40" s="69"/>
      <c r="C40" s="69"/>
      <c r="D40" s="69"/>
      <c r="E40" s="69"/>
      <c r="F40" s="69"/>
      <c r="G40" s="69"/>
      <c r="H40" s="69"/>
      <c r="I40" s="69"/>
      <c r="J40" s="69"/>
      <c r="K40" s="69"/>
      <c r="L40" s="69"/>
      <c r="M40" s="69"/>
    </row>
    <row r="41" spans="1:13" x14ac:dyDescent="0.25">
      <c r="A41" s="69"/>
      <c r="B41" s="69"/>
      <c r="C41" s="69"/>
      <c r="D41" s="69"/>
      <c r="E41" s="69"/>
      <c r="F41" s="69"/>
      <c r="G41" s="69"/>
      <c r="H41" s="69"/>
      <c r="I41" s="69"/>
      <c r="J41" s="69"/>
      <c r="K41" s="69"/>
      <c r="L41" s="69"/>
      <c r="M41" s="69"/>
    </row>
    <row r="42" spans="1:13" x14ac:dyDescent="0.25">
      <c r="A42" s="69"/>
      <c r="B42" s="69"/>
      <c r="C42" s="69"/>
      <c r="D42" s="69"/>
      <c r="E42" s="69"/>
      <c r="F42" s="69"/>
      <c r="G42" s="69"/>
      <c r="H42" s="69"/>
      <c r="I42" s="69"/>
      <c r="J42" s="69"/>
      <c r="K42" s="69"/>
      <c r="L42" s="69"/>
      <c r="M42" s="69"/>
    </row>
    <row r="43" spans="1:13" x14ac:dyDescent="0.25">
      <c r="A43" s="69"/>
      <c r="B43" s="69"/>
      <c r="C43" s="69"/>
      <c r="D43" s="69"/>
      <c r="E43" s="69"/>
      <c r="F43" s="69"/>
      <c r="G43" s="69"/>
      <c r="H43" s="69"/>
      <c r="I43" s="69"/>
      <c r="J43" s="69"/>
      <c r="K43" s="69"/>
      <c r="L43" s="69"/>
      <c r="M43" s="69"/>
    </row>
  </sheetData>
  <pageMargins left="0.25" right="0.25" top="0.75" bottom="0.75" header="0.3" footer="0.3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36"/>
  <sheetViews>
    <sheetView topLeftCell="A4" workbookViewId="0">
      <selection activeCell="F24" sqref="F24"/>
    </sheetView>
  </sheetViews>
  <sheetFormatPr defaultRowHeight="15" x14ac:dyDescent="0.25"/>
  <cols>
    <col min="2" max="2" width="11.85546875" customWidth="1"/>
    <col min="5" max="5" width="10.28515625" customWidth="1"/>
  </cols>
  <sheetData>
    <row r="2" spans="1:13" x14ac:dyDescent="0.25">
      <c r="A2" s="69"/>
      <c r="B2" s="84"/>
      <c r="C2" s="84"/>
      <c r="D2" s="85" t="s">
        <v>7</v>
      </c>
      <c r="E2" s="85"/>
      <c r="F2" s="85"/>
      <c r="G2" s="85"/>
      <c r="H2" s="84"/>
      <c r="I2" s="69"/>
      <c r="J2" s="69"/>
      <c r="K2" s="69"/>
      <c r="L2" s="69"/>
      <c r="M2" s="69"/>
    </row>
    <row r="3" spans="1:13" ht="15.75" x14ac:dyDescent="0.3">
      <c r="A3" s="69"/>
      <c r="B3" s="27"/>
      <c r="C3" s="30" t="s">
        <v>22</v>
      </c>
      <c r="D3" s="30"/>
      <c r="E3" s="27"/>
      <c r="F3" s="27"/>
      <c r="G3" s="27"/>
      <c r="H3" s="27"/>
      <c r="I3" s="69"/>
      <c r="J3" s="69"/>
      <c r="K3" s="69"/>
      <c r="L3" s="69"/>
      <c r="M3" s="69"/>
    </row>
    <row r="4" spans="1:13" ht="17.25" x14ac:dyDescent="0.25">
      <c r="A4" s="69"/>
      <c r="B4" s="9"/>
      <c r="C4" s="9"/>
      <c r="D4" s="86" t="s">
        <v>92</v>
      </c>
      <c r="E4" s="87"/>
      <c r="F4" s="87"/>
      <c r="G4" s="87"/>
      <c r="H4" s="9"/>
      <c r="I4" s="69"/>
      <c r="J4" s="69"/>
      <c r="K4" s="69"/>
      <c r="L4" s="69"/>
      <c r="M4" s="69"/>
    </row>
    <row r="5" spans="1:13" x14ac:dyDescent="0.25">
      <c r="A5" s="69"/>
      <c r="B5" s="9"/>
      <c r="C5" s="48" t="s">
        <v>41</v>
      </c>
      <c r="D5" s="9"/>
      <c r="E5" s="9"/>
      <c r="F5" s="9"/>
      <c r="G5" s="9"/>
      <c r="H5" s="9"/>
      <c r="I5" s="69"/>
      <c r="J5" s="69"/>
      <c r="K5" s="69"/>
      <c r="L5" s="69"/>
      <c r="M5" s="69"/>
    </row>
    <row r="6" spans="1:13" ht="21" x14ac:dyDescent="0.25">
      <c r="A6" s="69"/>
      <c r="B6" s="69"/>
      <c r="C6" s="8"/>
      <c r="D6" s="8"/>
      <c r="E6" s="38"/>
      <c r="F6" s="39" t="s">
        <v>118</v>
      </c>
      <c r="G6" s="39"/>
      <c r="H6" s="39"/>
      <c r="I6" s="38"/>
      <c r="J6" s="69"/>
      <c r="K6" s="69"/>
      <c r="L6" s="69"/>
      <c r="M6" s="69"/>
    </row>
    <row r="7" spans="1:13" x14ac:dyDescent="0.25">
      <c r="A7" s="13" t="s">
        <v>19</v>
      </c>
      <c r="B7" s="13" t="s">
        <v>0</v>
      </c>
      <c r="C7" s="13" t="s">
        <v>19</v>
      </c>
      <c r="D7" s="13" t="s">
        <v>16</v>
      </c>
      <c r="E7" s="13" t="s">
        <v>17</v>
      </c>
      <c r="F7" s="13" t="s">
        <v>31</v>
      </c>
      <c r="G7" s="62" t="s">
        <v>61</v>
      </c>
      <c r="H7" s="74" t="s">
        <v>91</v>
      </c>
      <c r="I7" s="81" t="s">
        <v>1</v>
      </c>
      <c r="J7" s="67" t="s">
        <v>2</v>
      </c>
      <c r="K7" s="13" t="s">
        <v>3</v>
      </c>
      <c r="L7" s="14" t="s">
        <v>86</v>
      </c>
      <c r="M7" s="69"/>
    </row>
    <row r="8" spans="1:13" x14ac:dyDescent="0.25">
      <c r="A8" s="15">
        <v>1</v>
      </c>
      <c r="B8" s="72" t="s">
        <v>59</v>
      </c>
      <c r="C8" s="73">
        <v>1</v>
      </c>
      <c r="D8" s="74"/>
      <c r="E8" s="74"/>
      <c r="F8" s="74"/>
      <c r="G8" s="61"/>
      <c r="H8" s="74"/>
      <c r="I8" s="82">
        <v>0</v>
      </c>
      <c r="J8" s="61">
        <v>0</v>
      </c>
      <c r="K8" s="75">
        <v>0</v>
      </c>
      <c r="L8" s="74">
        <f>J8-K8</f>
        <v>0</v>
      </c>
      <c r="M8" s="69"/>
    </row>
    <row r="9" spans="1:13" x14ac:dyDescent="0.25">
      <c r="A9" s="15">
        <v>2</v>
      </c>
      <c r="B9" s="72" t="s">
        <v>36</v>
      </c>
      <c r="C9" s="73">
        <v>2</v>
      </c>
      <c r="D9" s="74"/>
      <c r="E9" s="74"/>
      <c r="F9" s="74"/>
      <c r="G9" s="61">
        <v>0</v>
      </c>
      <c r="H9" s="74">
        <v>0</v>
      </c>
      <c r="I9" s="82">
        <v>2500</v>
      </c>
      <c r="J9" s="61">
        <f>G9+H9+I9</f>
        <v>2500</v>
      </c>
      <c r="K9" s="75">
        <v>2500</v>
      </c>
      <c r="L9" s="74">
        <f t="shared" ref="L9:L18" si="0">J9-K9</f>
        <v>0</v>
      </c>
      <c r="M9" s="69"/>
    </row>
    <row r="10" spans="1:13" x14ac:dyDescent="0.25">
      <c r="A10" s="15">
        <v>3</v>
      </c>
      <c r="B10" s="72" t="s">
        <v>37</v>
      </c>
      <c r="C10" s="73">
        <v>3</v>
      </c>
      <c r="D10" s="74"/>
      <c r="E10" s="74"/>
      <c r="F10" s="74"/>
      <c r="G10" s="61">
        <v>0</v>
      </c>
      <c r="H10" s="74">
        <v>0</v>
      </c>
      <c r="I10" s="82">
        <v>2500</v>
      </c>
      <c r="J10" s="61">
        <f t="shared" ref="J10:J16" si="1">G10+I10</f>
        <v>2500</v>
      </c>
      <c r="K10" s="75">
        <v>2500</v>
      </c>
      <c r="L10" s="74">
        <f t="shared" si="0"/>
        <v>0</v>
      </c>
      <c r="M10" s="69"/>
    </row>
    <row r="11" spans="1:13" x14ac:dyDescent="0.25">
      <c r="A11" s="24">
        <v>6</v>
      </c>
      <c r="B11" s="72" t="s">
        <v>59</v>
      </c>
      <c r="C11" s="73">
        <v>6</v>
      </c>
      <c r="D11" s="74"/>
      <c r="E11" s="74"/>
      <c r="F11" s="74"/>
      <c r="G11" s="61">
        <v>0</v>
      </c>
      <c r="H11" s="74">
        <v>0</v>
      </c>
      <c r="I11" s="82">
        <v>0</v>
      </c>
      <c r="J11" s="61">
        <v>0</v>
      </c>
      <c r="K11" s="75">
        <v>0</v>
      </c>
      <c r="L11" s="74">
        <f t="shared" si="0"/>
        <v>0</v>
      </c>
      <c r="M11" s="69"/>
    </row>
    <row r="12" spans="1:13" x14ac:dyDescent="0.25">
      <c r="A12" s="24">
        <v>5</v>
      </c>
      <c r="B12" s="72" t="s">
        <v>39</v>
      </c>
      <c r="C12" s="73">
        <v>5</v>
      </c>
      <c r="D12" s="74"/>
      <c r="E12" s="74"/>
      <c r="F12" s="74"/>
      <c r="G12" s="61">
        <v>0</v>
      </c>
      <c r="H12" s="74">
        <v>0</v>
      </c>
      <c r="I12" s="82">
        <v>5000</v>
      </c>
      <c r="J12" s="61">
        <f t="shared" si="1"/>
        <v>5000</v>
      </c>
      <c r="K12" s="75">
        <v>5000</v>
      </c>
      <c r="L12" s="74">
        <f t="shared" si="0"/>
        <v>0</v>
      </c>
      <c r="M12" s="69"/>
    </row>
    <row r="13" spans="1:13" x14ac:dyDescent="0.25">
      <c r="A13" s="77">
        <v>6</v>
      </c>
      <c r="B13" s="74" t="s">
        <v>113</v>
      </c>
      <c r="C13" s="77"/>
      <c r="D13" s="74"/>
      <c r="E13" s="74"/>
      <c r="F13" s="74"/>
      <c r="G13" s="61"/>
      <c r="H13" s="74"/>
      <c r="I13" s="83">
        <v>2000</v>
      </c>
      <c r="J13" s="61"/>
      <c r="K13" s="74"/>
      <c r="L13" s="74"/>
      <c r="M13" s="69"/>
    </row>
    <row r="14" spans="1:13" x14ac:dyDescent="0.25">
      <c r="A14" s="77">
        <v>7</v>
      </c>
      <c r="B14" s="72" t="s">
        <v>77</v>
      </c>
      <c r="C14" s="73">
        <v>5</v>
      </c>
      <c r="D14" s="74"/>
      <c r="E14" s="72"/>
      <c r="F14" s="72"/>
      <c r="G14" s="61">
        <v>4000</v>
      </c>
      <c r="H14" s="74">
        <v>0</v>
      </c>
      <c r="I14" s="82">
        <v>5000</v>
      </c>
      <c r="J14" s="61">
        <f t="shared" si="1"/>
        <v>9000</v>
      </c>
      <c r="K14" s="74">
        <v>0</v>
      </c>
      <c r="L14" s="74">
        <f t="shared" si="0"/>
        <v>9000</v>
      </c>
      <c r="M14" s="69"/>
    </row>
    <row r="15" spans="1:13" x14ac:dyDescent="0.25">
      <c r="A15" s="77">
        <v>8</v>
      </c>
      <c r="B15" s="72" t="s">
        <v>115</v>
      </c>
      <c r="C15" s="73"/>
      <c r="D15" s="74"/>
      <c r="E15" s="72"/>
      <c r="F15" s="72"/>
      <c r="G15" s="61"/>
      <c r="H15" s="74"/>
      <c r="I15" s="82">
        <v>4500</v>
      </c>
      <c r="J15" s="61"/>
      <c r="K15" s="75"/>
      <c r="L15" s="74"/>
      <c r="M15" s="69"/>
    </row>
    <row r="16" spans="1:13" x14ac:dyDescent="0.25">
      <c r="A16" s="77">
        <v>9</v>
      </c>
      <c r="B16" s="72" t="s">
        <v>79</v>
      </c>
      <c r="C16" s="73">
        <v>7</v>
      </c>
      <c r="D16" s="74"/>
      <c r="E16" s="72"/>
      <c r="F16" s="72"/>
      <c r="G16" s="61">
        <v>0</v>
      </c>
      <c r="H16" s="74">
        <v>0</v>
      </c>
      <c r="I16" s="82">
        <v>3500</v>
      </c>
      <c r="J16" s="61">
        <f t="shared" si="1"/>
        <v>3500</v>
      </c>
      <c r="K16" s="75">
        <v>3500</v>
      </c>
      <c r="L16" s="74">
        <f t="shared" si="0"/>
        <v>0</v>
      </c>
      <c r="M16" s="69"/>
    </row>
    <row r="17" spans="1:13" x14ac:dyDescent="0.25">
      <c r="A17" s="74"/>
      <c r="B17" s="69"/>
      <c r="C17" s="74"/>
      <c r="D17" s="74"/>
      <c r="E17" s="74"/>
      <c r="F17" s="74"/>
      <c r="G17" s="61"/>
      <c r="H17" s="74"/>
      <c r="I17" s="88"/>
      <c r="J17" s="75"/>
      <c r="K17" s="75"/>
      <c r="L17" s="74">
        <f t="shared" si="0"/>
        <v>0</v>
      </c>
      <c r="M17" s="69"/>
    </row>
    <row r="18" spans="1:13" x14ac:dyDescent="0.25">
      <c r="A18" s="19"/>
      <c r="B18" s="19"/>
      <c r="C18" s="19"/>
      <c r="D18" s="20"/>
      <c r="E18" s="20"/>
      <c r="F18" s="20"/>
      <c r="G18" s="61">
        <v>0</v>
      </c>
      <c r="H18" s="74">
        <v>0</v>
      </c>
      <c r="I18" s="21">
        <f>SUM(I8:I17)</f>
        <v>25000</v>
      </c>
      <c r="J18" s="63">
        <f>SUM(J8:J17)</f>
        <v>22500</v>
      </c>
      <c r="K18" s="21">
        <f>SUM(K8:K17)</f>
        <v>13500</v>
      </c>
      <c r="L18" s="74">
        <f t="shared" si="0"/>
        <v>9000</v>
      </c>
      <c r="M18" s="69"/>
    </row>
    <row r="19" spans="1:13" x14ac:dyDescent="0.25">
      <c r="A19" s="70"/>
      <c r="B19" s="89" t="s">
        <v>106</v>
      </c>
      <c r="C19" s="89"/>
      <c r="D19" s="89"/>
      <c r="E19" s="25">
        <f>I18</f>
        <v>25000</v>
      </c>
      <c r="F19" s="25"/>
      <c r="G19" s="25"/>
      <c r="H19" s="71"/>
      <c r="I19" s="40"/>
      <c r="J19" s="44"/>
      <c r="K19" s="40"/>
      <c r="L19" s="69"/>
      <c r="M19" s="69"/>
    </row>
    <row r="20" spans="1:13" x14ac:dyDescent="0.25">
      <c r="A20" s="70"/>
      <c r="B20" t="s">
        <v>61</v>
      </c>
      <c r="E20">
        <v>2680</v>
      </c>
      <c r="F20" s="22"/>
      <c r="G20" s="22"/>
      <c r="H20" s="70"/>
      <c r="I20" s="70"/>
      <c r="J20" s="70"/>
      <c r="K20" s="70"/>
      <c r="L20" s="69"/>
      <c r="M20" s="69"/>
    </row>
    <row r="21" spans="1:13" x14ac:dyDescent="0.25">
      <c r="A21" s="70"/>
      <c r="B21" s="48" t="s">
        <v>20</v>
      </c>
      <c r="C21" s="70"/>
      <c r="D21" s="70"/>
      <c r="E21" s="22">
        <f>SUM(E19:E20)</f>
        <v>27680</v>
      </c>
      <c r="F21" s="43"/>
      <c r="G21" s="43"/>
      <c r="H21" s="71"/>
      <c r="I21" s="40"/>
      <c r="J21" s="70"/>
      <c r="K21" s="40"/>
      <c r="L21" s="69"/>
      <c r="M21" s="69"/>
    </row>
    <row r="22" spans="1:13" x14ac:dyDescent="0.25">
      <c r="A22" s="70"/>
      <c r="B22" s="70" t="s">
        <v>80</v>
      </c>
      <c r="C22" s="70"/>
      <c r="D22" s="70"/>
      <c r="E22" s="43">
        <f>SUM(E19*8%)</f>
        <v>2000</v>
      </c>
      <c r="F22" s="43"/>
      <c r="G22" s="43"/>
      <c r="H22" s="40"/>
      <c r="I22" s="40"/>
      <c r="J22" s="70"/>
      <c r="K22" s="40"/>
      <c r="L22" s="69"/>
      <c r="M22" s="69"/>
    </row>
    <row r="23" spans="1:13" s="69" customFormat="1" x14ac:dyDescent="0.25">
      <c r="A23" s="70"/>
      <c r="B23" s="70" t="s">
        <v>102</v>
      </c>
      <c r="C23" s="70"/>
      <c r="D23" s="70"/>
      <c r="E23" s="43">
        <v>1600</v>
      </c>
      <c r="F23" s="43"/>
      <c r="G23" s="43"/>
      <c r="H23" s="40"/>
      <c r="I23" s="40"/>
      <c r="J23" s="70"/>
      <c r="K23" s="40"/>
    </row>
    <row r="24" spans="1:13" x14ac:dyDescent="0.25">
      <c r="A24" s="70"/>
      <c r="B24" t="s">
        <v>51</v>
      </c>
      <c r="E24">
        <v>22000</v>
      </c>
      <c r="F24" s="69"/>
      <c r="G24" s="69"/>
      <c r="H24" s="70"/>
      <c r="I24" s="70"/>
      <c r="J24" s="70">
        <v>2500</v>
      </c>
      <c r="K24" s="40"/>
      <c r="L24" s="69"/>
      <c r="M24" s="69"/>
    </row>
    <row r="25" spans="1:13" x14ac:dyDescent="0.25">
      <c r="A25" s="70"/>
      <c r="B25" s="70" t="s">
        <v>106</v>
      </c>
      <c r="C25" s="69"/>
      <c r="D25" s="69"/>
      <c r="E25" s="68">
        <f>SUM(E22:E24)</f>
        <v>25600</v>
      </c>
      <c r="F25" s="80"/>
      <c r="G25" s="80" t="s">
        <v>100</v>
      </c>
      <c r="H25" s="70"/>
      <c r="I25" s="70"/>
      <c r="J25" s="70">
        <v>900</v>
      </c>
      <c r="K25" s="40"/>
      <c r="L25" s="69"/>
      <c r="M25" s="69"/>
    </row>
    <row r="26" spans="1:13" x14ac:dyDescent="0.25">
      <c r="A26" s="70"/>
      <c r="B26" s="69"/>
      <c r="C26" s="69"/>
      <c r="D26" s="69"/>
      <c r="E26" s="68">
        <f>E21-E25</f>
        <v>2080</v>
      </c>
      <c r="F26" s="69"/>
      <c r="G26" s="69"/>
      <c r="H26" s="70"/>
      <c r="I26" s="70"/>
      <c r="J26" s="70">
        <f>J24-J25</f>
        <v>1600</v>
      </c>
      <c r="K26" s="40" t="s">
        <v>30</v>
      </c>
      <c r="L26" s="69"/>
      <c r="M26" s="69"/>
    </row>
    <row r="27" spans="1:13" x14ac:dyDescent="0.25">
      <c r="A27" s="70"/>
      <c r="B27" s="37"/>
      <c r="C27" s="70"/>
      <c r="D27" s="70"/>
      <c r="E27" s="80"/>
      <c r="F27" s="68"/>
      <c r="G27" s="68"/>
      <c r="H27" s="70"/>
      <c r="I27" s="70"/>
      <c r="J27" s="70"/>
      <c r="K27" s="40"/>
      <c r="L27" s="69"/>
      <c r="M27" s="69"/>
    </row>
    <row r="28" spans="1:13" x14ac:dyDescent="0.25">
      <c r="A28" s="49"/>
      <c r="B28" s="69"/>
      <c r="C28" s="69"/>
      <c r="D28" s="69"/>
      <c r="E28" s="68">
        <v>0</v>
      </c>
      <c r="F28" s="25"/>
      <c r="G28" s="25"/>
      <c r="H28" s="49"/>
      <c r="I28" s="49"/>
      <c r="J28" s="49"/>
      <c r="K28" s="49"/>
      <c r="L28" s="69"/>
      <c r="M28" s="69"/>
    </row>
    <row r="29" spans="1:13" x14ac:dyDescent="0.25">
      <c r="A29" s="70"/>
      <c r="B29" s="69"/>
      <c r="C29" s="69"/>
      <c r="D29" s="69"/>
      <c r="E29" s="69"/>
      <c r="F29" s="68"/>
      <c r="G29" s="68"/>
      <c r="H29" s="70"/>
      <c r="I29" s="70"/>
      <c r="J29" s="70"/>
      <c r="K29" s="70"/>
      <c r="L29" s="69"/>
      <c r="M29" s="69"/>
    </row>
    <row r="30" spans="1:13" x14ac:dyDescent="0.25">
      <c r="A30" s="5"/>
      <c r="B30" s="69"/>
      <c r="C30" s="37" t="s">
        <v>15</v>
      </c>
      <c r="D30" s="37"/>
      <c r="E30" s="56" t="s">
        <v>10</v>
      </c>
      <c r="F30" s="56"/>
      <c r="G30" s="56"/>
      <c r="H30" s="69"/>
      <c r="I30" s="69"/>
      <c r="J30" s="69"/>
      <c r="K30" s="5"/>
      <c r="L30" s="69"/>
      <c r="M30" s="69"/>
    </row>
    <row r="31" spans="1:13" x14ac:dyDescent="0.25">
      <c r="A31" s="69"/>
      <c r="B31" s="1"/>
      <c r="C31" s="70" t="s">
        <v>39</v>
      </c>
      <c r="D31" s="70"/>
      <c r="E31" s="56" t="s">
        <v>11</v>
      </c>
      <c r="F31" s="56"/>
      <c r="G31" s="70" t="s">
        <v>12</v>
      </c>
      <c r="H31" s="69"/>
      <c r="I31" s="69"/>
      <c r="J31" s="69"/>
      <c r="K31" s="69"/>
      <c r="L31" s="69"/>
      <c r="M31" s="69"/>
    </row>
    <row r="32" spans="1:13" x14ac:dyDescent="0.25">
      <c r="A32" s="69"/>
      <c r="B32" s="7" t="s">
        <v>9</v>
      </c>
      <c r="C32" s="70" t="s">
        <v>13</v>
      </c>
      <c r="D32" s="70"/>
      <c r="E32" s="56" t="s">
        <v>13</v>
      </c>
      <c r="F32" s="56"/>
      <c r="G32" s="70" t="s">
        <v>40</v>
      </c>
      <c r="H32" s="69"/>
      <c r="I32" s="69"/>
      <c r="J32" s="69"/>
      <c r="K32" s="69"/>
      <c r="L32" s="69"/>
      <c r="M32" s="69"/>
    </row>
    <row r="33" spans="1:13" x14ac:dyDescent="0.25">
      <c r="A33" s="69"/>
      <c r="B33" s="69"/>
      <c r="C33" s="69"/>
      <c r="D33" s="69"/>
      <c r="E33" s="69"/>
      <c r="F33" s="69"/>
      <c r="G33" s="70" t="s">
        <v>14</v>
      </c>
      <c r="H33" s="69"/>
      <c r="I33" s="69"/>
      <c r="J33" s="70"/>
      <c r="K33" s="69"/>
      <c r="L33" s="69"/>
      <c r="M33" s="69"/>
    </row>
    <row r="34" spans="1:13" x14ac:dyDescent="0.25">
      <c r="A34" s="69"/>
      <c r="B34" s="69"/>
      <c r="C34" s="69"/>
      <c r="D34" s="69"/>
      <c r="E34" s="69"/>
      <c r="F34" s="69"/>
      <c r="G34" s="69"/>
      <c r="H34" s="69"/>
      <c r="I34" s="69"/>
      <c r="J34" s="70"/>
      <c r="K34" s="69"/>
      <c r="L34" s="69"/>
      <c r="M34" s="69"/>
    </row>
    <row r="35" spans="1:13" x14ac:dyDescent="0.25">
      <c r="A35" s="69"/>
      <c r="B35" s="69"/>
      <c r="C35" s="69"/>
      <c r="D35" s="69"/>
      <c r="E35" s="69"/>
      <c r="F35" s="69"/>
      <c r="G35" s="69"/>
      <c r="H35" s="69"/>
      <c r="I35" s="69"/>
      <c r="J35" s="69"/>
      <c r="K35" s="69"/>
      <c r="L35" s="69"/>
      <c r="M35" s="69"/>
    </row>
    <row r="36" spans="1:13" x14ac:dyDescent="0.25">
      <c r="A36" s="69"/>
      <c r="B36" s="69"/>
      <c r="C36" s="69"/>
      <c r="D36" s="69"/>
      <c r="E36" s="69"/>
      <c r="F36" s="69"/>
      <c r="G36" s="69"/>
      <c r="H36" s="69"/>
      <c r="I36" s="69"/>
      <c r="J36" s="69"/>
      <c r="K36" s="69"/>
      <c r="L36" s="69"/>
      <c r="M36" s="69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topLeftCell="A2" workbookViewId="0">
      <selection activeCell="H18" sqref="H18"/>
    </sheetView>
  </sheetViews>
  <sheetFormatPr defaultRowHeight="15" x14ac:dyDescent="0.25"/>
  <cols>
    <col min="2" max="2" width="16" customWidth="1"/>
    <col min="5" max="5" width="13.28515625" customWidth="1"/>
  </cols>
  <sheetData>
    <row r="1" spans="1:12" ht="15.75" hidden="1" x14ac:dyDescent="0.3">
      <c r="A1" s="69"/>
      <c r="B1" s="27"/>
      <c r="C1" s="30" t="s">
        <v>22</v>
      </c>
      <c r="D1" s="30"/>
      <c r="E1" s="27"/>
      <c r="F1" s="27"/>
      <c r="G1" s="27"/>
      <c r="H1" s="27"/>
      <c r="I1" s="69"/>
      <c r="J1" s="69"/>
      <c r="K1" s="69"/>
      <c r="L1" s="69"/>
    </row>
    <row r="2" spans="1:12" ht="17.25" x14ac:dyDescent="0.25">
      <c r="A2" s="69"/>
      <c r="B2" s="9"/>
      <c r="C2" s="9"/>
      <c r="D2" s="86" t="s">
        <v>92</v>
      </c>
      <c r="E2" s="87"/>
      <c r="F2" s="87"/>
      <c r="G2" s="87"/>
      <c r="H2" s="9"/>
      <c r="I2" s="69"/>
      <c r="J2" s="69"/>
      <c r="K2" s="69"/>
      <c r="L2" s="69"/>
    </row>
    <row r="3" spans="1:12" x14ac:dyDescent="0.25">
      <c r="A3" s="69"/>
      <c r="B3" s="9"/>
      <c r="C3" s="48" t="s">
        <v>41</v>
      </c>
      <c r="D3" s="9"/>
      <c r="E3" s="9"/>
      <c r="F3" s="9"/>
      <c r="G3" s="9"/>
      <c r="H3" s="9"/>
      <c r="I3" s="69"/>
      <c r="J3" s="69"/>
      <c r="K3" s="69"/>
      <c r="L3" s="69"/>
    </row>
    <row r="4" spans="1:12" ht="21" x14ac:dyDescent="0.25">
      <c r="A4" s="69"/>
      <c r="B4" s="69"/>
      <c r="C4" s="8"/>
      <c r="D4" s="8"/>
      <c r="E4" s="38"/>
      <c r="F4" s="39" t="s">
        <v>122</v>
      </c>
      <c r="G4" s="39"/>
      <c r="H4" s="39"/>
      <c r="I4" s="38"/>
      <c r="J4" s="69"/>
      <c r="K4" s="69"/>
      <c r="L4" s="69"/>
    </row>
    <row r="5" spans="1:12" x14ac:dyDescent="0.25">
      <c r="A5" s="13" t="s">
        <v>19</v>
      </c>
      <c r="B5" s="13" t="s">
        <v>0</v>
      </c>
      <c r="C5" s="13" t="s">
        <v>19</v>
      </c>
      <c r="D5" s="13" t="s">
        <v>16</v>
      </c>
      <c r="E5" s="13" t="s">
        <v>17</v>
      </c>
      <c r="F5" s="13" t="s">
        <v>31</v>
      </c>
      <c r="G5" s="62" t="s">
        <v>61</v>
      </c>
      <c r="H5" s="74" t="s">
        <v>91</v>
      </c>
      <c r="I5" s="81" t="s">
        <v>1</v>
      </c>
      <c r="J5" s="67" t="s">
        <v>2</v>
      </c>
      <c r="K5" s="13" t="s">
        <v>3</v>
      </c>
      <c r="L5" s="14" t="s">
        <v>86</v>
      </c>
    </row>
    <row r="6" spans="1:12" x14ac:dyDescent="0.25">
      <c r="A6" s="15">
        <v>1</v>
      </c>
      <c r="B6" s="72" t="s">
        <v>59</v>
      </c>
      <c r="C6" s="73">
        <v>1</v>
      </c>
      <c r="D6" s="74"/>
      <c r="E6" s="74"/>
      <c r="F6" s="74"/>
      <c r="G6" s="61"/>
      <c r="H6" s="74"/>
      <c r="I6" s="82">
        <v>0</v>
      </c>
      <c r="J6" s="61">
        <v>0</v>
      </c>
      <c r="K6" s="75">
        <v>0</v>
      </c>
      <c r="L6" s="74">
        <f>J6-K6</f>
        <v>0</v>
      </c>
    </row>
    <row r="7" spans="1:12" x14ac:dyDescent="0.25">
      <c r="A7" s="15">
        <v>2</v>
      </c>
      <c r="B7" s="72" t="s">
        <v>36</v>
      </c>
      <c r="C7" s="73">
        <v>2</v>
      </c>
      <c r="D7" s="74"/>
      <c r="E7" s="74"/>
      <c r="F7" s="74"/>
      <c r="G7" s="61">
        <v>0</v>
      </c>
      <c r="H7" s="74">
        <v>0</v>
      </c>
      <c r="I7" s="82">
        <v>2500</v>
      </c>
      <c r="J7" s="61">
        <f>G7+H7+I7</f>
        <v>2500</v>
      </c>
      <c r="K7" s="75">
        <v>2500</v>
      </c>
      <c r="L7" s="74">
        <f t="shared" ref="L7:L15" si="0">J7-K7</f>
        <v>0</v>
      </c>
    </row>
    <row r="8" spans="1:12" x14ac:dyDescent="0.25">
      <c r="A8" s="15">
        <v>3</v>
      </c>
      <c r="B8" s="72" t="s">
        <v>37</v>
      </c>
      <c r="C8" s="73">
        <v>3</v>
      </c>
      <c r="D8" s="74"/>
      <c r="E8" s="74"/>
      <c r="F8" s="74"/>
      <c r="G8" s="61">
        <v>0</v>
      </c>
      <c r="H8" s="74">
        <v>0</v>
      </c>
      <c r="I8" s="82">
        <v>2500</v>
      </c>
      <c r="J8" s="61">
        <f t="shared" ref="J8:J13" si="1">G8+I8</f>
        <v>2500</v>
      </c>
      <c r="K8" s="75">
        <v>2500</v>
      </c>
      <c r="L8" s="74">
        <f t="shared" si="0"/>
        <v>0</v>
      </c>
    </row>
    <row r="9" spans="1:12" x14ac:dyDescent="0.25">
      <c r="A9" s="15">
        <v>4</v>
      </c>
      <c r="B9" s="72" t="s">
        <v>39</v>
      </c>
      <c r="C9" s="73">
        <v>5</v>
      </c>
      <c r="D9" s="74"/>
      <c r="E9" s="74"/>
      <c r="F9" s="74"/>
      <c r="G9" s="61">
        <v>0</v>
      </c>
      <c r="H9" s="74">
        <v>0</v>
      </c>
      <c r="I9" s="82">
        <v>5000</v>
      </c>
      <c r="J9" s="61">
        <f t="shared" si="1"/>
        <v>5000</v>
      </c>
      <c r="K9" s="75">
        <v>5000</v>
      </c>
      <c r="L9" s="74">
        <f t="shared" si="0"/>
        <v>0</v>
      </c>
    </row>
    <row r="10" spans="1:12" x14ac:dyDescent="0.25">
      <c r="A10" s="15">
        <v>5</v>
      </c>
      <c r="B10" s="74" t="s">
        <v>113</v>
      </c>
      <c r="C10" s="77">
        <v>4</v>
      </c>
      <c r="D10" s="74"/>
      <c r="E10" s="74"/>
      <c r="F10" s="74"/>
      <c r="G10" s="61"/>
      <c r="H10" s="74"/>
      <c r="I10" s="83">
        <v>2000</v>
      </c>
      <c r="J10" s="61"/>
      <c r="K10" s="74"/>
      <c r="L10" s="74"/>
    </row>
    <row r="11" spans="1:12" x14ac:dyDescent="0.25">
      <c r="A11" s="15">
        <v>6</v>
      </c>
      <c r="B11" s="72" t="s">
        <v>77</v>
      </c>
      <c r="C11" s="73">
        <v>5</v>
      </c>
      <c r="D11" s="74"/>
      <c r="E11" s="72"/>
      <c r="F11" s="72"/>
      <c r="G11" s="61">
        <v>4000</v>
      </c>
      <c r="H11" s="74">
        <v>0</v>
      </c>
      <c r="I11" s="82">
        <v>5000</v>
      </c>
      <c r="J11" s="61">
        <f t="shared" si="1"/>
        <v>9000</v>
      </c>
      <c r="K11" s="74">
        <v>0</v>
      </c>
      <c r="L11" s="74">
        <f t="shared" si="0"/>
        <v>9000</v>
      </c>
    </row>
    <row r="12" spans="1:12" x14ac:dyDescent="0.25">
      <c r="A12" s="15">
        <v>7</v>
      </c>
      <c r="B12" s="72" t="s">
        <v>115</v>
      </c>
      <c r="C12" s="73">
        <v>6</v>
      </c>
      <c r="D12" s="74"/>
      <c r="E12" s="72"/>
      <c r="F12" s="72"/>
      <c r="G12" s="61"/>
      <c r="H12" s="74"/>
      <c r="I12" s="82">
        <v>4500</v>
      </c>
      <c r="J12" s="61"/>
      <c r="K12" s="75"/>
      <c r="L12" s="74"/>
    </row>
    <row r="13" spans="1:12" x14ac:dyDescent="0.25">
      <c r="A13" s="15">
        <v>8</v>
      </c>
      <c r="B13" s="72" t="s">
        <v>79</v>
      </c>
      <c r="C13" s="73">
        <v>7</v>
      </c>
      <c r="D13" s="74"/>
      <c r="E13" s="72"/>
      <c r="F13" s="72"/>
      <c r="G13" s="61">
        <v>0</v>
      </c>
      <c r="H13" s="74">
        <v>0</v>
      </c>
      <c r="I13" s="82">
        <v>3500</v>
      </c>
      <c r="J13" s="61">
        <f t="shared" si="1"/>
        <v>3500</v>
      </c>
      <c r="K13" s="75">
        <v>3500</v>
      </c>
      <c r="L13" s="74">
        <f t="shared" si="0"/>
        <v>0</v>
      </c>
    </row>
    <row r="14" spans="1:12" x14ac:dyDescent="0.25">
      <c r="A14" s="74"/>
      <c r="B14" s="69"/>
      <c r="C14" s="74"/>
      <c r="D14" s="74"/>
      <c r="E14" s="74"/>
      <c r="F14" s="74"/>
      <c r="G14" s="61"/>
      <c r="H14" s="74"/>
      <c r="I14" s="88"/>
      <c r="J14" s="75"/>
      <c r="K14" s="75"/>
      <c r="L14" s="74">
        <f t="shared" si="0"/>
        <v>0</v>
      </c>
    </row>
    <row r="15" spans="1:12" x14ac:dyDescent="0.25">
      <c r="A15" s="19"/>
      <c r="B15" s="19"/>
      <c r="C15" s="19"/>
      <c r="D15" s="20"/>
      <c r="E15" s="20"/>
      <c r="F15" s="20"/>
      <c r="G15" s="61">
        <v>0</v>
      </c>
      <c r="H15" s="74">
        <v>0</v>
      </c>
      <c r="I15" s="21">
        <f>SUM(I6:I14)</f>
        <v>25000</v>
      </c>
      <c r="J15" s="63">
        <f>SUM(J6:J14)</f>
        <v>22500</v>
      </c>
      <c r="K15" s="21">
        <f>SUM(K6:K14)</f>
        <v>13500</v>
      </c>
      <c r="L15" s="74">
        <f t="shared" si="0"/>
        <v>9000</v>
      </c>
    </row>
    <row r="16" spans="1:12" x14ac:dyDescent="0.25">
      <c r="A16" s="70"/>
      <c r="B16" s="89" t="s">
        <v>106</v>
      </c>
      <c r="C16" s="89"/>
      <c r="D16" s="89"/>
      <c r="E16" s="25">
        <f>I15</f>
        <v>25000</v>
      </c>
      <c r="F16" s="25"/>
      <c r="G16" s="25"/>
      <c r="H16" s="71"/>
      <c r="I16" s="40"/>
      <c r="J16" s="44"/>
      <c r="K16" s="40"/>
      <c r="L16" s="69"/>
    </row>
    <row r="17" spans="1:12" s="69" customFormat="1" x14ac:dyDescent="0.25">
      <c r="A17" s="70"/>
      <c r="B17" s="89" t="s">
        <v>61</v>
      </c>
      <c r="C17" s="89"/>
      <c r="D17" s="89"/>
      <c r="E17" s="25">
        <v>2080</v>
      </c>
      <c r="F17" s="25"/>
      <c r="G17" s="25"/>
      <c r="H17" s="71"/>
      <c r="I17" s="40"/>
      <c r="J17" s="44"/>
      <c r="K17" s="40"/>
    </row>
    <row r="18" spans="1:12" s="69" customFormat="1" x14ac:dyDescent="0.25">
      <c r="A18" s="70"/>
      <c r="B18" s="89"/>
      <c r="C18" s="89"/>
      <c r="D18" s="89"/>
      <c r="E18" s="25">
        <f>SUM(E16:E17)</f>
        <v>27080</v>
      </c>
      <c r="F18" s="25"/>
      <c r="G18" s="25"/>
      <c r="H18" s="71"/>
      <c r="I18" s="40"/>
      <c r="J18" s="44"/>
      <c r="K18" s="40"/>
    </row>
    <row r="19" spans="1:12" x14ac:dyDescent="0.25">
      <c r="A19" s="70"/>
      <c r="B19" s="48" t="s">
        <v>20</v>
      </c>
      <c r="C19" s="70"/>
      <c r="D19" s="70"/>
      <c r="E19" s="22"/>
      <c r="F19" s="22"/>
      <c r="G19" s="22"/>
      <c r="H19" s="70"/>
      <c r="I19" s="70"/>
      <c r="J19" s="70"/>
      <c r="K19" s="70"/>
      <c r="L19" s="69"/>
    </row>
    <row r="20" spans="1:12" x14ac:dyDescent="0.25">
      <c r="A20" s="70"/>
      <c r="B20" s="70" t="s">
        <v>80</v>
      </c>
      <c r="C20" s="70"/>
      <c r="D20" s="70"/>
      <c r="E20" s="43">
        <f>SUM(E16*8%)</f>
        <v>2000</v>
      </c>
      <c r="F20" s="43"/>
      <c r="G20" s="43"/>
      <c r="H20" s="71"/>
      <c r="I20" s="40"/>
      <c r="J20" s="70"/>
      <c r="K20" s="40"/>
      <c r="L20" s="69"/>
    </row>
    <row r="21" spans="1:12" x14ac:dyDescent="0.25">
      <c r="A21" s="70"/>
      <c r="B21" s="69" t="s">
        <v>51</v>
      </c>
      <c r="C21" s="69"/>
      <c r="D21" s="69"/>
      <c r="E21" s="68">
        <v>21800</v>
      </c>
      <c r="F21" s="43"/>
      <c r="G21" s="43"/>
      <c r="H21" s="40"/>
      <c r="I21" s="40"/>
      <c r="J21" s="70"/>
      <c r="K21" s="40"/>
      <c r="L21" s="69"/>
    </row>
    <row r="22" spans="1:12" x14ac:dyDescent="0.25">
      <c r="A22" s="70"/>
      <c r="B22" t="s">
        <v>121</v>
      </c>
      <c r="E22" s="68">
        <v>5000</v>
      </c>
      <c r="F22" s="69"/>
      <c r="G22" s="69"/>
      <c r="H22" s="70"/>
      <c r="I22" s="70"/>
      <c r="J22" s="70"/>
      <c r="K22" s="40"/>
      <c r="L22" s="69"/>
    </row>
    <row r="23" spans="1:12" x14ac:dyDescent="0.25">
      <c r="A23" s="70"/>
      <c r="B23" s="69" t="s">
        <v>119</v>
      </c>
      <c r="C23" s="69"/>
      <c r="D23" s="69"/>
      <c r="E23" s="68">
        <f>SUM(E20:E22)</f>
        <v>28800</v>
      </c>
      <c r="F23" s="80"/>
      <c r="G23" s="80"/>
      <c r="H23" s="70"/>
      <c r="I23" s="70"/>
      <c r="J23" s="70"/>
      <c r="K23" s="40"/>
      <c r="L23" s="69"/>
    </row>
    <row r="24" spans="1:12" x14ac:dyDescent="0.25">
      <c r="A24" s="70"/>
      <c r="B24" s="69" t="s">
        <v>120</v>
      </c>
      <c r="C24" s="69"/>
      <c r="D24" s="69"/>
      <c r="E24" s="68">
        <f>E18-E23</f>
        <v>-1720</v>
      </c>
      <c r="F24" s="69"/>
      <c r="G24" s="69"/>
      <c r="H24" s="70"/>
      <c r="I24" s="70"/>
      <c r="J24" s="70"/>
      <c r="K24" s="40" t="s">
        <v>30</v>
      </c>
      <c r="L24" s="69"/>
    </row>
    <row r="25" spans="1:12" x14ac:dyDescent="0.25">
      <c r="A25" s="70"/>
      <c r="B25" s="37"/>
      <c r="C25" s="70"/>
      <c r="D25" s="70"/>
      <c r="E25" s="80"/>
      <c r="F25" s="68"/>
      <c r="G25" s="68"/>
      <c r="H25" s="70"/>
      <c r="I25" s="70"/>
      <c r="J25" s="70"/>
      <c r="K25" s="40"/>
      <c r="L25" s="69"/>
    </row>
    <row r="26" spans="1:12" x14ac:dyDescent="0.25">
      <c r="A26" s="69"/>
      <c r="B26" s="37" t="s">
        <v>15</v>
      </c>
      <c r="C26" s="37"/>
      <c r="D26" s="56" t="s">
        <v>10</v>
      </c>
      <c r="E26" s="56"/>
      <c r="F26" s="56"/>
      <c r="G26" s="69"/>
      <c r="H26" s="49"/>
      <c r="I26" s="49"/>
      <c r="J26" s="49"/>
      <c r="K26" s="49"/>
      <c r="L26" s="69"/>
    </row>
    <row r="27" spans="1:12" x14ac:dyDescent="0.25">
      <c r="A27" s="1"/>
      <c r="B27" s="70" t="s">
        <v>39</v>
      </c>
      <c r="C27" s="70"/>
      <c r="D27" s="56" t="s">
        <v>11</v>
      </c>
      <c r="E27" s="56"/>
      <c r="F27" s="70" t="s">
        <v>12</v>
      </c>
      <c r="G27" s="69"/>
      <c r="H27" s="70"/>
      <c r="I27" s="70"/>
      <c r="J27" s="70"/>
      <c r="K27" s="70"/>
      <c r="L27" s="69"/>
    </row>
    <row r="28" spans="1:12" x14ac:dyDescent="0.25">
      <c r="A28" s="7" t="s">
        <v>9</v>
      </c>
      <c r="B28" s="70" t="s">
        <v>13</v>
      </c>
      <c r="C28" s="70"/>
      <c r="D28" s="56" t="s">
        <v>13</v>
      </c>
      <c r="E28" s="56"/>
      <c r="F28" s="70" t="s">
        <v>40</v>
      </c>
      <c r="G28" s="69"/>
      <c r="I28" s="69"/>
      <c r="J28" s="69"/>
      <c r="K28" s="5"/>
      <c r="L28" s="69"/>
    </row>
    <row r="29" spans="1:12" x14ac:dyDescent="0.25">
      <c r="A29" s="69"/>
      <c r="B29" s="69"/>
      <c r="C29" s="69"/>
      <c r="D29" s="69"/>
      <c r="E29" s="69"/>
      <c r="F29" s="70" t="s">
        <v>14</v>
      </c>
      <c r="G29" s="69"/>
      <c r="I29" s="69"/>
      <c r="J29" s="69"/>
      <c r="K29" s="69"/>
      <c r="L29" s="69"/>
    </row>
    <row r="30" spans="1:12" x14ac:dyDescent="0.25">
      <c r="A30" s="69"/>
      <c r="I30" s="69"/>
      <c r="J30" s="69"/>
      <c r="K30" s="69"/>
      <c r="L30" s="69"/>
    </row>
    <row r="31" spans="1:12" x14ac:dyDescent="0.25">
      <c r="A31" s="69"/>
      <c r="I31" s="69"/>
      <c r="J31" s="70"/>
      <c r="K31" s="69"/>
      <c r="L31" s="69"/>
    </row>
  </sheetData>
  <pageMargins left="0.7" right="0.7" top="0.75" bottom="0.75" header="0.3" footer="0.3"/>
  <pageSetup paperSize="9" orientation="landscape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workbookViewId="0">
      <selection sqref="A1:L28"/>
    </sheetView>
  </sheetViews>
  <sheetFormatPr defaultRowHeight="15" x14ac:dyDescent="0.25"/>
  <cols>
    <col min="2" max="2" width="15.7109375" customWidth="1"/>
    <col min="5" max="5" width="10.85546875" customWidth="1"/>
  </cols>
  <sheetData>
    <row r="1" spans="1:12" ht="15.75" x14ac:dyDescent="0.3">
      <c r="A1" s="69"/>
      <c r="B1" s="27"/>
      <c r="C1" s="30" t="s">
        <v>22</v>
      </c>
      <c r="D1" s="30"/>
      <c r="E1" s="27"/>
      <c r="F1" s="27"/>
      <c r="G1" s="27"/>
      <c r="H1" s="27"/>
      <c r="I1" s="69"/>
      <c r="J1" s="69"/>
      <c r="K1" s="69"/>
      <c r="L1" s="69"/>
    </row>
    <row r="2" spans="1:12" ht="17.25" x14ac:dyDescent="0.25">
      <c r="A2" s="69"/>
      <c r="B2" s="9"/>
      <c r="C2" s="9"/>
      <c r="D2" s="86" t="s">
        <v>92</v>
      </c>
      <c r="E2" s="87"/>
      <c r="F2" s="87"/>
      <c r="G2" s="87"/>
      <c r="H2" s="9"/>
      <c r="I2" s="69"/>
      <c r="J2" s="69"/>
      <c r="K2" s="69"/>
      <c r="L2" s="69"/>
    </row>
    <row r="3" spans="1:12" x14ac:dyDescent="0.25">
      <c r="A3" s="69"/>
      <c r="B3" s="9"/>
      <c r="C3" s="48" t="s">
        <v>41</v>
      </c>
      <c r="D3" s="9"/>
      <c r="E3" s="9"/>
      <c r="F3" s="9"/>
      <c r="G3" s="9"/>
      <c r="H3" s="9"/>
      <c r="I3" s="69"/>
      <c r="J3" s="69"/>
      <c r="K3" s="69"/>
      <c r="L3" s="69"/>
    </row>
    <row r="4" spans="1:12" ht="21" x14ac:dyDescent="0.25">
      <c r="A4" s="69"/>
      <c r="B4" s="69"/>
      <c r="C4" s="8"/>
      <c r="D4" s="8"/>
      <c r="E4" s="38"/>
      <c r="F4" s="39" t="s">
        <v>123</v>
      </c>
      <c r="G4" s="39"/>
      <c r="H4" s="39"/>
      <c r="I4" s="38"/>
      <c r="J4" s="69"/>
      <c r="K4" s="69"/>
      <c r="L4" s="69"/>
    </row>
    <row r="5" spans="1:12" x14ac:dyDescent="0.25">
      <c r="A5" s="13" t="s">
        <v>19</v>
      </c>
      <c r="B5" s="13" t="s">
        <v>0</v>
      </c>
      <c r="C5" s="13" t="s">
        <v>19</v>
      </c>
      <c r="D5" s="13" t="s">
        <v>16</v>
      </c>
      <c r="E5" s="13" t="s">
        <v>17</v>
      </c>
      <c r="F5" s="13" t="s">
        <v>31</v>
      </c>
      <c r="G5" s="62" t="s">
        <v>61</v>
      </c>
      <c r="H5" s="74" t="s">
        <v>91</v>
      </c>
      <c r="I5" s="81" t="s">
        <v>1</v>
      </c>
      <c r="J5" s="67" t="s">
        <v>2</v>
      </c>
      <c r="K5" s="13" t="s">
        <v>3</v>
      </c>
      <c r="L5" s="14" t="s">
        <v>86</v>
      </c>
    </row>
    <row r="6" spans="1:12" x14ac:dyDescent="0.25">
      <c r="A6" s="15">
        <v>1</v>
      </c>
      <c r="B6" s="72" t="s">
        <v>59</v>
      </c>
      <c r="C6" s="73">
        <v>1</v>
      </c>
      <c r="D6" s="74"/>
      <c r="E6" s="74"/>
      <c r="F6" s="74"/>
      <c r="G6" s="61"/>
      <c r="H6" s="74"/>
      <c r="I6" s="82">
        <v>0</v>
      </c>
      <c r="J6" s="61">
        <v>0</v>
      </c>
      <c r="K6" s="75">
        <v>0</v>
      </c>
      <c r="L6" s="74">
        <f>J6-K6</f>
        <v>0</v>
      </c>
    </row>
    <row r="7" spans="1:12" x14ac:dyDescent="0.25">
      <c r="A7" s="15">
        <v>2</v>
      </c>
      <c r="B7" s="72" t="s">
        <v>36</v>
      </c>
      <c r="C7" s="73">
        <v>2</v>
      </c>
      <c r="D7" s="74"/>
      <c r="E7" s="74"/>
      <c r="F7" s="74"/>
      <c r="G7" s="61">
        <v>0</v>
      </c>
      <c r="H7" s="74">
        <v>0</v>
      </c>
      <c r="I7" s="82">
        <v>2500</v>
      </c>
      <c r="J7" s="61">
        <f>G7+H7+I7</f>
        <v>2500</v>
      </c>
      <c r="K7" s="75">
        <v>2500</v>
      </c>
      <c r="L7" s="74">
        <f t="shared" ref="L7:L15" si="0">J7-K7</f>
        <v>0</v>
      </c>
    </row>
    <row r="8" spans="1:12" x14ac:dyDescent="0.25">
      <c r="A8" s="15">
        <v>3</v>
      </c>
      <c r="B8" s="72" t="s">
        <v>37</v>
      </c>
      <c r="C8" s="73">
        <v>3</v>
      </c>
      <c r="D8" s="74"/>
      <c r="E8" s="74"/>
      <c r="F8" s="74"/>
      <c r="G8" s="61">
        <v>0</v>
      </c>
      <c r="H8" s="74">
        <v>0</v>
      </c>
      <c r="I8" s="82">
        <v>2500</v>
      </c>
      <c r="J8" s="61">
        <f t="shared" ref="J8:J13" si="1">G8+I8</f>
        <v>2500</v>
      </c>
      <c r="K8" s="75">
        <v>2500</v>
      </c>
      <c r="L8" s="74">
        <f t="shared" si="0"/>
        <v>0</v>
      </c>
    </row>
    <row r="9" spans="1:12" x14ac:dyDescent="0.25">
      <c r="A9" s="24">
        <v>5</v>
      </c>
      <c r="B9" s="72" t="s">
        <v>39</v>
      </c>
      <c r="C9" s="73">
        <v>5</v>
      </c>
      <c r="D9" s="74"/>
      <c r="E9" s="74"/>
      <c r="F9" s="74"/>
      <c r="G9" s="61">
        <v>0</v>
      </c>
      <c r="H9" s="74">
        <v>0</v>
      </c>
      <c r="I9" s="82">
        <v>5000</v>
      </c>
      <c r="J9" s="61">
        <f t="shared" si="1"/>
        <v>5000</v>
      </c>
      <c r="K9" s="75">
        <v>5000</v>
      </c>
      <c r="L9" s="74">
        <f t="shared" si="0"/>
        <v>0</v>
      </c>
    </row>
    <row r="10" spans="1:12" x14ac:dyDescent="0.25">
      <c r="A10" s="77">
        <v>6</v>
      </c>
      <c r="B10" s="74" t="s">
        <v>113</v>
      </c>
      <c r="C10" s="77">
        <v>4</v>
      </c>
      <c r="D10" s="74"/>
      <c r="E10" s="74"/>
      <c r="F10" s="74"/>
      <c r="G10" s="61"/>
      <c r="H10" s="74"/>
      <c r="I10" s="83">
        <v>2000</v>
      </c>
      <c r="J10" s="61"/>
      <c r="K10" s="74"/>
      <c r="L10" s="74"/>
    </row>
    <row r="11" spans="1:12" x14ac:dyDescent="0.25">
      <c r="A11" s="77">
        <v>7</v>
      </c>
      <c r="B11" s="72" t="s">
        <v>126</v>
      </c>
      <c r="C11" s="73">
        <v>5</v>
      </c>
      <c r="D11" s="74"/>
      <c r="E11" s="72"/>
      <c r="F11" s="72"/>
      <c r="G11" s="61"/>
      <c r="H11" s="74"/>
      <c r="I11" s="82">
        <v>5000</v>
      </c>
      <c r="J11" s="61"/>
      <c r="K11" s="74">
        <v>0</v>
      </c>
      <c r="L11" s="74">
        <f t="shared" si="0"/>
        <v>0</v>
      </c>
    </row>
    <row r="12" spans="1:12" x14ac:dyDescent="0.25">
      <c r="A12" s="77">
        <v>8</v>
      </c>
      <c r="B12" s="72" t="s">
        <v>115</v>
      </c>
      <c r="C12" s="73">
        <v>6</v>
      </c>
      <c r="D12" s="74"/>
      <c r="E12" s="72"/>
      <c r="F12" s="72"/>
      <c r="G12" s="61"/>
      <c r="H12" s="74"/>
      <c r="I12" s="82">
        <v>4500</v>
      </c>
      <c r="J12" s="61"/>
      <c r="K12" s="75"/>
      <c r="L12" s="74"/>
    </row>
    <row r="13" spans="1:12" x14ac:dyDescent="0.25">
      <c r="A13" s="77">
        <v>9</v>
      </c>
      <c r="B13" s="72" t="s">
        <v>79</v>
      </c>
      <c r="C13" s="73">
        <v>7</v>
      </c>
      <c r="D13" s="74"/>
      <c r="E13" s="72"/>
      <c r="F13" s="72"/>
      <c r="G13" s="61">
        <v>0</v>
      </c>
      <c r="H13" s="74">
        <v>0</v>
      </c>
      <c r="I13" s="82">
        <v>3500</v>
      </c>
      <c r="J13" s="61">
        <f t="shared" si="1"/>
        <v>3500</v>
      </c>
      <c r="K13" s="75">
        <v>3500</v>
      </c>
      <c r="L13" s="74">
        <f t="shared" si="0"/>
        <v>0</v>
      </c>
    </row>
    <row r="14" spans="1:12" x14ac:dyDescent="0.25">
      <c r="A14" s="74"/>
      <c r="B14" s="69"/>
      <c r="C14" s="74"/>
      <c r="D14" s="74"/>
      <c r="E14" s="74"/>
      <c r="F14" s="74"/>
      <c r="G14" s="61"/>
      <c r="H14" s="74"/>
      <c r="I14" s="88"/>
      <c r="J14" s="75"/>
      <c r="K14" s="75"/>
      <c r="L14" s="74">
        <f t="shared" si="0"/>
        <v>0</v>
      </c>
    </row>
    <row r="15" spans="1:12" x14ac:dyDescent="0.25">
      <c r="A15" s="19"/>
      <c r="B15" s="19"/>
      <c r="C15" s="19"/>
      <c r="D15" s="20"/>
      <c r="E15" s="20"/>
      <c r="F15" s="20"/>
      <c r="G15" s="61">
        <v>0</v>
      </c>
      <c r="H15" s="74">
        <v>0</v>
      </c>
      <c r="I15" s="21">
        <f>SUM(I6:I14)</f>
        <v>25000</v>
      </c>
      <c r="J15" s="63">
        <f>SUM(J6:J14)</f>
        <v>13500</v>
      </c>
      <c r="K15" s="21">
        <f>SUM(K6:K14)</f>
        <v>13500</v>
      </c>
      <c r="L15" s="74">
        <f t="shared" si="0"/>
        <v>0</v>
      </c>
    </row>
    <row r="16" spans="1:12" x14ac:dyDescent="0.25">
      <c r="A16" s="70"/>
      <c r="B16" s="89" t="s">
        <v>106</v>
      </c>
      <c r="C16" s="89"/>
      <c r="D16" s="89"/>
      <c r="E16" s="25">
        <f>I15</f>
        <v>25000</v>
      </c>
      <c r="F16" s="25"/>
      <c r="G16" s="25"/>
      <c r="H16" s="71"/>
      <c r="I16" s="40"/>
      <c r="J16" s="44"/>
      <c r="K16" s="40"/>
      <c r="L16" s="69"/>
    </row>
    <row r="17" spans="1:12" x14ac:dyDescent="0.25">
      <c r="A17" s="70"/>
      <c r="B17" s="89" t="s">
        <v>61</v>
      </c>
      <c r="C17" s="89"/>
      <c r="D17" s="89"/>
      <c r="E17" s="25">
        <v>-1720</v>
      </c>
      <c r="F17" s="25"/>
      <c r="G17" s="25"/>
      <c r="H17" s="71"/>
      <c r="I17" s="40"/>
      <c r="J17" s="44"/>
      <c r="K17" s="40"/>
      <c r="L17" s="69"/>
    </row>
    <row r="18" spans="1:12" x14ac:dyDescent="0.25">
      <c r="A18" s="70"/>
      <c r="B18" s="89"/>
      <c r="C18" s="89"/>
      <c r="D18" s="89"/>
      <c r="E18" s="25">
        <f>SUM(E16:E17)</f>
        <v>23280</v>
      </c>
      <c r="F18" s="25"/>
      <c r="G18" s="25"/>
      <c r="H18" s="71"/>
      <c r="I18" s="40"/>
      <c r="J18" s="44"/>
      <c r="K18" s="40"/>
      <c r="L18" s="69"/>
    </row>
    <row r="19" spans="1:12" x14ac:dyDescent="0.25">
      <c r="A19" s="70"/>
      <c r="B19" s="48" t="s">
        <v>20</v>
      </c>
      <c r="C19" s="70"/>
      <c r="D19" s="70"/>
      <c r="E19" s="22"/>
      <c r="F19" s="22"/>
      <c r="G19" s="22"/>
      <c r="H19" s="70"/>
      <c r="I19" s="70"/>
      <c r="J19" s="70"/>
      <c r="K19" s="70"/>
      <c r="L19" s="69"/>
    </row>
    <row r="20" spans="1:12" x14ac:dyDescent="0.25">
      <c r="A20" s="70"/>
      <c r="B20" s="70" t="s">
        <v>80</v>
      </c>
      <c r="C20" s="70"/>
      <c r="D20" s="70"/>
      <c r="E20" s="43">
        <f>SUM(E16*8%)</f>
        <v>2000</v>
      </c>
      <c r="F20" s="43"/>
      <c r="G20" s="43"/>
      <c r="H20" s="71"/>
      <c r="I20" s="40"/>
      <c r="J20" s="70"/>
      <c r="K20" s="40"/>
      <c r="L20" s="69"/>
    </row>
    <row r="21" spans="1:12" x14ac:dyDescent="0.25">
      <c r="A21" s="70"/>
      <c r="B21" s="69" t="s">
        <v>124</v>
      </c>
      <c r="C21" s="69"/>
      <c r="D21" s="69"/>
      <c r="E21" s="68">
        <v>11680</v>
      </c>
      <c r="F21" s="43"/>
      <c r="G21" s="43"/>
      <c r="H21" s="40"/>
      <c r="I21" s="40"/>
      <c r="J21" s="70"/>
      <c r="K21" s="40"/>
      <c r="L21" s="69"/>
    </row>
    <row r="22" spans="1:12" x14ac:dyDescent="0.25">
      <c r="A22" s="70"/>
      <c r="B22" s="69" t="s">
        <v>121</v>
      </c>
      <c r="C22" s="69"/>
      <c r="D22" s="69"/>
      <c r="E22" s="68">
        <v>5000</v>
      </c>
      <c r="F22" s="69"/>
      <c r="G22" s="69"/>
      <c r="H22" s="70"/>
      <c r="I22" s="70"/>
      <c r="J22" s="70"/>
      <c r="K22" s="40"/>
      <c r="L22" s="69"/>
    </row>
    <row r="23" spans="1:12" x14ac:dyDescent="0.25">
      <c r="A23" s="70"/>
      <c r="B23" s="69" t="s">
        <v>119</v>
      </c>
      <c r="C23" s="69"/>
      <c r="D23" s="69"/>
      <c r="E23" s="68">
        <f>SUM(E20:E22)</f>
        <v>18680</v>
      </c>
      <c r="F23" s="80"/>
      <c r="G23" s="80"/>
      <c r="H23" s="70"/>
      <c r="I23" s="70"/>
      <c r="J23" s="70"/>
      <c r="K23" s="40"/>
      <c r="L23" s="69"/>
    </row>
    <row r="24" spans="1:12" x14ac:dyDescent="0.25">
      <c r="A24" s="70"/>
      <c r="B24" s="69" t="s">
        <v>125</v>
      </c>
      <c r="C24" s="69"/>
      <c r="D24" s="69"/>
      <c r="E24" s="68">
        <f>E18-E23</f>
        <v>4600</v>
      </c>
      <c r="F24" s="69"/>
      <c r="G24" s="69"/>
      <c r="H24" s="70"/>
      <c r="I24" s="70"/>
      <c r="J24" s="70"/>
      <c r="K24" s="40" t="s">
        <v>30</v>
      </c>
      <c r="L24" s="69"/>
    </row>
    <row r="25" spans="1:12" x14ac:dyDescent="0.25">
      <c r="A25" s="70"/>
      <c r="B25" s="37"/>
      <c r="C25" s="70"/>
      <c r="D25" s="70"/>
      <c r="E25" s="80"/>
      <c r="F25" s="68"/>
      <c r="G25" s="68"/>
      <c r="H25" s="70"/>
      <c r="I25" s="70"/>
      <c r="J25" s="70"/>
      <c r="K25" s="40"/>
      <c r="L25" s="69"/>
    </row>
    <row r="26" spans="1:12" x14ac:dyDescent="0.25">
      <c r="A26" s="69"/>
      <c r="B26" s="37" t="s">
        <v>15</v>
      </c>
      <c r="C26" s="37"/>
      <c r="D26" s="56" t="s">
        <v>10</v>
      </c>
      <c r="E26" s="56"/>
      <c r="F26" s="56"/>
      <c r="G26" s="69"/>
      <c r="H26" s="49"/>
      <c r="I26" s="49"/>
      <c r="J26" s="49"/>
      <c r="K26" s="49"/>
      <c r="L26" s="69"/>
    </row>
    <row r="27" spans="1:12" x14ac:dyDescent="0.25">
      <c r="A27" s="1"/>
      <c r="B27" s="70" t="s">
        <v>39</v>
      </c>
      <c r="C27" s="70"/>
      <c r="D27" s="56" t="s">
        <v>11</v>
      </c>
      <c r="E27" s="56"/>
      <c r="F27" s="70" t="s">
        <v>12</v>
      </c>
      <c r="G27" s="69"/>
      <c r="H27" s="70"/>
      <c r="I27" s="70"/>
      <c r="J27" s="70"/>
      <c r="K27" s="70"/>
      <c r="L27" s="69"/>
    </row>
    <row r="28" spans="1:12" x14ac:dyDescent="0.25">
      <c r="A28" s="7" t="s">
        <v>9</v>
      </c>
      <c r="B28" s="70" t="s">
        <v>13</v>
      </c>
      <c r="C28" s="70"/>
      <c r="D28" s="56" t="s">
        <v>13</v>
      </c>
      <c r="E28" s="56"/>
      <c r="F28" s="70" t="s">
        <v>40</v>
      </c>
      <c r="G28" s="69"/>
      <c r="I28" s="69"/>
      <c r="J28" s="69"/>
      <c r="K28" s="5"/>
      <c r="L28" s="69"/>
    </row>
    <row r="29" spans="1:12" x14ac:dyDescent="0.25">
      <c r="A29" s="69"/>
      <c r="B29" s="69"/>
      <c r="C29" s="69"/>
      <c r="D29" s="69"/>
      <c r="E29" s="69"/>
      <c r="F29" s="70" t="s">
        <v>14</v>
      </c>
      <c r="G29" s="69"/>
      <c r="I29" s="69"/>
      <c r="J29" s="69"/>
      <c r="K29" s="69"/>
      <c r="L29" s="69"/>
    </row>
    <row r="30" spans="1:12" x14ac:dyDescent="0.25">
      <c r="A30" s="69"/>
      <c r="I30" s="69"/>
      <c r="J30" s="69"/>
      <c r="K30" s="69"/>
      <c r="L30" s="69"/>
    </row>
    <row r="31" spans="1:12" x14ac:dyDescent="0.25">
      <c r="A31" s="69"/>
      <c r="I31" s="69"/>
      <c r="J31" s="70"/>
      <c r="K31" s="69"/>
      <c r="L31" s="69"/>
    </row>
    <row r="32" spans="1:12" x14ac:dyDescent="0.25">
      <c r="A32" s="69"/>
      <c r="B32" s="69"/>
      <c r="C32" s="69"/>
      <c r="D32" s="69"/>
      <c r="E32" s="69"/>
      <c r="F32" s="69"/>
      <c r="G32" s="69"/>
      <c r="H32" s="69"/>
      <c r="I32" s="69"/>
      <c r="J32" s="69"/>
      <c r="K32" s="69"/>
      <c r="L32" s="69"/>
    </row>
    <row r="33" spans="1:12" x14ac:dyDescent="0.25">
      <c r="A33" s="69"/>
      <c r="B33" s="69"/>
      <c r="C33" s="69"/>
      <c r="D33" s="69"/>
      <c r="E33" s="69"/>
      <c r="F33" s="69"/>
      <c r="G33" s="69"/>
      <c r="H33" s="69"/>
      <c r="I33" s="69"/>
      <c r="J33" s="69"/>
      <c r="K33" s="69"/>
      <c r="L33" s="69"/>
    </row>
    <row r="34" spans="1:12" x14ac:dyDescent="0.25">
      <c r="A34" s="69"/>
      <c r="B34" s="69"/>
      <c r="C34" s="69"/>
      <c r="D34" s="69"/>
      <c r="E34" s="69"/>
      <c r="F34" s="69"/>
      <c r="G34" s="69"/>
      <c r="H34" s="69"/>
      <c r="I34" s="69"/>
      <c r="J34" s="69"/>
      <c r="K34" s="69"/>
      <c r="L34" s="69"/>
    </row>
  </sheetData>
  <pageMargins left="0.7" right="0.7" top="0.75" bottom="0.75" header="0.3" footer="0.3"/>
  <pageSetup paperSize="9" orientation="landscape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workbookViewId="0">
      <selection activeCell="G23" sqref="G23"/>
    </sheetView>
  </sheetViews>
  <sheetFormatPr defaultRowHeight="15" x14ac:dyDescent="0.25"/>
  <cols>
    <col min="2" max="2" width="12.5703125" customWidth="1"/>
    <col min="4" max="4" width="13" customWidth="1"/>
    <col min="5" max="5" width="11" customWidth="1"/>
    <col min="6" max="6" width="10.42578125" customWidth="1"/>
    <col min="7" max="7" width="10.5703125" bestFit="1" customWidth="1"/>
  </cols>
  <sheetData>
    <row r="1" spans="1:11" ht="15.75" x14ac:dyDescent="0.3">
      <c r="A1" s="69"/>
      <c r="B1" s="27"/>
      <c r="C1" s="30" t="s">
        <v>22</v>
      </c>
      <c r="D1" s="27"/>
      <c r="E1" s="27"/>
      <c r="F1" s="27"/>
      <c r="G1" s="27"/>
      <c r="H1" s="69"/>
      <c r="I1" s="69"/>
      <c r="J1" s="69"/>
      <c r="K1" s="69"/>
    </row>
    <row r="2" spans="1:11" x14ac:dyDescent="0.25">
      <c r="A2" s="69"/>
      <c r="B2" s="9"/>
      <c r="C2" s="9"/>
      <c r="D2" s="87"/>
      <c r="E2" s="87"/>
      <c r="F2" s="87"/>
      <c r="G2" s="9"/>
      <c r="H2" s="69"/>
      <c r="I2" s="69"/>
      <c r="J2" s="69"/>
      <c r="K2" s="69"/>
    </row>
    <row r="3" spans="1:11" x14ac:dyDescent="0.25">
      <c r="A3" s="69"/>
      <c r="B3" s="9"/>
      <c r="C3" s="48" t="s">
        <v>41</v>
      </c>
      <c r="D3" s="9"/>
      <c r="E3" s="9"/>
      <c r="F3" s="9"/>
      <c r="G3" s="9"/>
      <c r="H3" s="69"/>
      <c r="I3" s="69"/>
      <c r="J3" s="69"/>
      <c r="K3" s="69"/>
    </row>
    <row r="4" spans="1:11" ht="21" x14ac:dyDescent="0.25">
      <c r="A4" s="69"/>
      <c r="B4" s="69"/>
      <c r="C4" s="8"/>
      <c r="D4" s="38"/>
      <c r="E4" s="39" t="s">
        <v>131</v>
      </c>
      <c r="F4" s="39"/>
      <c r="G4" s="39"/>
      <c r="H4" s="38"/>
      <c r="I4" s="69"/>
      <c r="J4" s="69"/>
      <c r="K4" s="69"/>
    </row>
    <row r="5" spans="1:11" x14ac:dyDescent="0.25">
      <c r="A5" s="13" t="s">
        <v>19</v>
      </c>
      <c r="B5" s="13" t="s">
        <v>0</v>
      </c>
      <c r="C5" s="13" t="s">
        <v>19</v>
      </c>
      <c r="D5" s="13" t="s">
        <v>17</v>
      </c>
      <c r="E5" s="13" t="s">
        <v>31</v>
      </c>
      <c r="F5" s="62" t="s">
        <v>61</v>
      </c>
      <c r="G5" s="74" t="s">
        <v>91</v>
      </c>
      <c r="H5" s="81" t="s">
        <v>1</v>
      </c>
      <c r="I5" s="67" t="s">
        <v>2</v>
      </c>
      <c r="J5" s="13" t="s">
        <v>3</v>
      </c>
      <c r="K5" s="14" t="s">
        <v>86</v>
      </c>
    </row>
    <row r="6" spans="1:11" x14ac:dyDescent="0.25">
      <c r="A6" s="15">
        <v>1</v>
      </c>
      <c r="B6" s="72" t="s">
        <v>59</v>
      </c>
      <c r="C6" s="73">
        <v>1</v>
      </c>
      <c r="D6" s="74"/>
      <c r="E6" s="74"/>
      <c r="F6" s="61"/>
      <c r="G6" s="74"/>
      <c r="H6" s="82">
        <v>0</v>
      </c>
      <c r="I6" s="61">
        <v>0</v>
      </c>
      <c r="J6" s="75">
        <v>0</v>
      </c>
      <c r="K6" s="74">
        <f>I6-J6</f>
        <v>0</v>
      </c>
    </row>
    <row r="7" spans="1:11" x14ac:dyDescent="0.25">
      <c r="A7" s="15">
        <v>2</v>
      </c>
      <c r="B7" s="72" t="s">
        <v>36</v>
      </c>
      <c r="C7" s="73">
        <v>2</v>
      </c>
      <c r="D7" s="74"/>
      <c r="E7" s="74"/>
      <c r="F7" s="61">
        <v>0</v>
      </c>
      <c r="G7" s="74">
        <v>0</v>
      </c>
      <c r="H7" s="82">
        <v>2500</v>
      </c>
      <c r="I7" s="61">
        <f>F7+G7+H7</f>
        <v>2500</v>
      </c>
      <c r="J7" s="75">
        <v>2500</v>
      </c>
      <c r="K7" s="74">
        <f t="shared" ref="K7:K15" si="0">I7-J7</f>
        <v>0</v>
      </c>
    </row>
    <row r="8" spans="1:11" x14ac:dyDescent="0.25">
      <c r="A8" s="15">
        <v>3</v>
      </c>
      <c r="B8" s="72" t="s">
        <v>37</v>
      </c>
      <c r="C8" s="73">
        <v>3</v>
      </c>
      <c r="D8" s="74"/>
      <c r="E8" s="74"/>
      <c r="F8" s="61">
        <v>0</v>
      </c>
      <c r="G8" s="74">
        <v>0</v>
      </c>
      <c r="H8" s="82">
        <v>2500</v>
      </c>
      <c r="I8" s="61">
        <f t="shared" ref="I8:I13" si="1">F8+H8</f>
        <v>2500</v>
      </c>
      <c r="J8" s="75">
        <v>2500</v>
      </c>
      <c r="K8" s="74">
        <f t="shared" si="0"/>
        <v>0</v>
      </c>
    </row>
    <row r="9" spans="1:11" x14ac:dyDescent="0.25">
      <c r="A9" s="24">
        <v>5</v>
      </c>
      <c r="B9" s="72" t="s">
        <v>39</v>
      </c>
      <c r="C9" s="73">
        <v>5</v>
      </c>
      <c r="D9" s="74"/>
      <c r="E9" s="74"/>
      <c r="F9" s="61">
        <v>0</v>
      </c>
      <c r="G9" s="74">
        <v>0</v>
      </c>
      <c r="H9" s="82">
        <v>5000</v>
      </c>
      <c r="I9" s="61">
        <f t="shared" si="1"/>
        <v>5000</v>
      </c>
      <c r="J9" s="75">
        <v>5000</v>
      </c>
      <c r="K9" s="74">
        <f t="shared" si="0"/>
        <v>0</v>
      </c>
    </row>
    <row r="10" spans="1:11" x14ac:dyDescent="0.25">
      <c r="A10" s="77">
        <v>6</v>
      </c>
      <c r="B10" s="74" t="s">
        <v>113</v>
      </c>
      <c r="C10" s="77">
        <v>4</v>
      </c>
      <c r="D10" s="74"/>
      <c r="E10" s="74"/>
      <c r="F10" s="61"/>
      <c r="G10" s="74"/>
      <c r="H10" s="83">
        <v>2000</v>
      </c>
      <c r="I10" s="61"/>
      <c r="J10" s="74"/>
      <c r="K10" s="74"/>
    </row>
    <row r="11" spans="1:11" x14ac:dyDescent="0.25">
      <c r="A11" s="77">
        <v>7</v>
      </c>
      <c r="B11" s="72" t="s">
        <v>126</v>
      </c>
      <c r="C11" s="73">
        <v>5</v>
      </c>
      <c r="D11" s="72"/>
      <c r="E11" s="72"/>
      <c r="F11" s="61"/>
      <c r="G11" s="74"/>
      <c r="H11" s="82">
        <v>5000</v>
      </c>
      <c r="I11" s="61"/>
      <c r="J11" s="74">
        <v>0</v>
      </c>
      <c r="K11" s="74">
        <f t="shared" si="0"/>
        <v>0</v>
      </c>
    </row>
    <row r="12" spans="1:11" x14ac:dyDescent="0.25">
      <c r="A12" s="77">
        <v>8</v>
      </c>
      <c r="B12" s="72" t="s">
        <v>115</v>
      </c>
      <c r="C12" s="73">
        <v>6</v>
      </c>
      <c r="D12" s="72"/>
      <c r="E12" s="72"/>
      <c r="F12" s="61"/>
      <c r="G12" s="74"/>
      <c r="H12" s="82">
        <v>4500</v>
      </c>
      <c r="I12" s="61"/>
      <c r="J12" s="75"/>
      <c r="K12" s="74"/>
    </row>
    <row r="13" spans="1:11" x14ac:dyDescent="0.25">
      <c r="A13" s="77">
        <v>9</v>
      </c>
      <c r="B13" s="72" t="s">
        <v>79</v>
      </c>
      <c r="C13" s="73">
        <v>7</v>
      </c>
      <c r="D13" s="72"/>
      <c r="E13" s="72"/>
      <c r="F13" s="61">
        <v>0</v>
      </c>
      <c r="G13" s="74">
        <v>0</v>
      </c>
      <c r="H13" s="82">
        <v>3500</v>
      </c>
      <c r="I13" s="61">
        <f t="shared" si="1"/>
        <v>3500</v>
      </c>
      <c r="J13" s="75">
        <v>3500</v>
      </c>
      <c r="K13" s="74">
        <f t="shared" si="0"/>
        <v>0</v>
      </c>
    </row>
    <row r="14" spans="1:11" x14ac:dyDescent="0.25">
      <c r="A14" s="74"/>
      <c r="B14" s="69"/>
      <c r="C14" s="74"/>
      <c r="D14" s="74"/>
      <c r="E14" s="74"/>
      <c r="F14" s="61"/>
      <c r="G14" s="74"/>
      <c r="H14" s="88"/>
      <c r="I14" s="75"/>
      <c r="J14" s="75"/>
      <c r="K14" s="74">
        <f t="shared" si="0"/>
        <v>0</v>
      </c>
    </row>
    <row r="15" spans="1:11" x14ac:dyDescent="0.25">
      <c r="A15" s="19"/>
      <c r="B15" s="19"/>
      <c r="C15" s="19"/>
      <c r="D15" s="20"/>
      <c r="E15" s="20"/>
      <c r="F15" s="61">
        <v>0</v>
      </c>
      <c r="G15" s="74">
        <v>0</v>
      </c>
      <c r="H15" s="21">
        <f>SUM(H6:H14)</f>
        <v>25000</v>
      </c>
      <c r="I15" s="63">
        <f>SUM(I6:I14)</f>
        <v>13500</v>
      </c>
      <c r="J15" s="21">
        <f>SUM(J6:J14)</f>
        <v>13500</v>
      </c>
      <c r="K15" s="74">
        <f t="shared" si="0"/>
        <v>0</v>
      </c>
    </row>
    <row r="16" spans="1:11" x14ac:dyDescent="0.25">
      <c r="A16" s="70"/>
      <c r="B16" s="89" t="s">
        <v>106</v>
      </c>
      <c r="C16" s="89"/>
      <c r="D16" s="25"/>
      <c r="E16" s="25">
        <f>H15</f>
        <v>25000</v>
      </c>
      <c r="F16" s="25"/>
      <c r="G16" s="71"/>
      <c r="H16" s="40"/>
      <c r="I16" s="44"/>
      <c r="J16" s="40"/>
      <c r="K16" s="69"/>
    </row>
    <row r="17" spans="1:11" x14ac:dyDescent="0.25">
      <c r="A17" s="70"/>
      <c r="B17" s="89"/>
      <c r="C17" s="89"/>
      <c r="D17" s="25"/>
      <c r="E17" s="25"/>
      <c r="F17" s="25"/>
      <c r="G17" s="71"/>
      <c r="H17" s="40"/>
      <c r="I17" s="44"/>
      <c r="J17" s="40"/>
      <c r="K17" s="69"/>
    </row>
    <row r="18" spans="1:11" x14ac:dyDescent="0.25">
      <c r="A18" s="70"/>
      <c r="B18" s="89"/>
      <c r="C18" s="89"/>
      <c r="D18" s="25"/>
      <c r="E18" s="25"/>
      <c r="F18" s="25"/>
      <c r="G18" s="71"/>
      <c r="H18" s="40"/>
      <c r="I18" s="44"/>
      <c r="J18" s="40"/>
      <c r="K18" s="69"/>
    </row>
    <row r="19" spans="1:11" x14ac:dyDescent="0.25">
      <c r="A19" s="70"/>
      <c r="B19" s="48" t="s">
        <v>20</v>
      </c>
      <c r="C19" s="70"/>
      <c r="D19" s="22"/>
      <c r="E19" s="22"/>
      <c r="F19" s="22"/>
      <c r="G19" s="70"/>
      <c r="H19" s="70"/>
      <c r="I19" s="70"/>
      <c r="J19" s="70"/>
      <c r="K19" s="69"/>
    </row>
    <row r="20" spans="1:11" x14ac:dyDescent="0.25">
      <c r="A20" s="70"/>
      <c r="B20" s="70" t="s">
        <v>80</v>
      </c>
      <c r="C20" s="70"/>
      <c r="D20" s="90">
        <v>0.08</v>
      </c>
      <c r="E20" s="43">
        <f>E16*D20</f>
        <v>2000</v>
      </c>
      <c r="F20" s="43"/>
      <c r="G20" s="40"/>
      <c r="I20" s="70"/>
      <c r="J20" s="40"/>
      <c r="K20" s="69"/>
    </row>
    <row r="21" spans="1:11" x14ac:dyDescent="0.25">
      <c r="A21" s="70"/>
      <c r="B21" s="69" t="s">
        <v>127</v>
      </c>
      <c r="C21" s="69"/>
      <c r="D21" s="69"/>
      <c r="E21" s="68">
        <v>10000</v>
      </c>
      <c r="F21" s="43"/>
      <c r="G21" s="43"/>
      <c r="I21" s="70"/>
      <c r="J21" s="40"/>
      <c r="K21" s="69"/>
    </row>
    <row r="22" spans="1:11" x14ac:dyDescent="0.25">
      <c r="A22" s="70"/>
      <c r="B22" s="69" t="s">
        <v>121</v>
      </c>
      <c r="C22" s="69"/>
      <c r="D22" s="69"/>
      <c r="E22" s="68">
        <v>5000</v>
      </c>
      <c r="F22" s="69"/>
      <c r="G22" s="68">
        <f>E16-E20</f>
        <v>23000</v>
      </c>
      <c r="I22" s="70"/>
      <c r="J22" s="40"/>
      <c r="K22" s="69"/>
    </row>
    <row r="23" spans="1:11" x14ac:dyDescent="0.25">
      <c r="A23" s="70"/>
      <c r="B23" s="69" t="s">
        <v>128</v>
      </c>
      <c r="C23" s="69"/>
      <c r="D23" s="69"/>
      <c r="E23" s="68">
        <f>SUM(E20:E22)</f>
        <v>17000</v>
      </c>
      <c r="F23" s="80"/>
      <c r="G23" s="80"/>
      <c r="I23" s="70"/>
      <c r="J23" s="40"/>
      <c r="K23" s="69"/>
    </row>
    <row r="24" spans="1:11" x14ac:dyDescent="0.25">
      <c r="A24" s="70"/>
      <c r="B24" s="69" t="s">
        <v>129</v>
      </c>
      <c r="C24" s="69"/>
      <c r="D24" s="69"/>
      <c r="E24" s="68">
        <f>E16-E23</f>
        <v>8000</v>
      </c>
      <c r="F24" s="69"/>
      <c r="G24" s="69"/>
      <c r="I24" s="70"/>
      <c r="J24" s="40" t="s">
        <v>30</v>
      </c>
      <c r="K24" s="69"/>
    </row>
    <row r="25" spans="1:11" x14ac:dyDescent="0.25">
      <c r="A25" s="70"/>
      <c r="B25" s="37" t="s">
        <v>86</v>
      </c>
      <c r="C25" s="70"/>
      <c r="D25" s="70"/>
      <c r="E25" s="80"/>
      <c r="F25" s="68"/>
      <c r="G25" s="68"/>
      <c r="I25" s="70"/>
      <c r="J25" s="40"/>
      <c r="K25" s="69"/>
    </row>
    <row r="26" spans="1:11" x14ac:dyDescent="0.25">
      <c r="A26" s="69"/>
      <c r="B26" s="37" t="s">
        <v>15</v>
      </c>
      <c r="C26" s="37"/>
      <c r="D26" s="56" t="s">
        <v>10</v>
      </c>
      <c r="E26" s="56"/>
      <c r="F26" s="56"/>
      <c r="G26" s="69"/>
      <c r="I26" s="49"/>
      <c r="J26" s="49"/>
      <c r="K26" s="69"/>
    </row>
    <row r="27" spans="1:11" x14ac:dyDescent="0.25">
      <c r="A27" s="1"/>
      <c r="B27" s="70" t="s">
        <v>39</v>
      </c>
      <c r="C27" s="70"/>
      <c r="D27" s="56" t="s">
        <v>11</v>
      </c>
      <c r="E27" s="56"/>
      <c r="F27" s="70" t="s">
        <v>12</v>
      </c>
      <c r="G27" s="69"/>
      <c r="I27" s="70"/>
      <c r="J27" s="70"/>
      <c r="K27" s="69"/>
    </row>
    <row r="28" spans="1:11" x14ac:dyDescent="0.25">
      <c r="A28" s="7" t="s">
        <v>9</v>
      </c>
      <c r="B28" s="70" t="s">
        <v>13</v>
      </c>
      <c r="C28" s="70"/>
      <c r="D28" s="56" t="s">
        <v>13</v>
      </c>
      <c r="E28" s="56"/>
      <c r="F28" s="70" t="s">
        <v>130</v>
      </c>
      <c r="G28" s="69"/>
      <c r="I28" s="69"/>
      <c r="J28" s="5"/>
      <c r="K28" s="69"/>
    </row>
  </sheetData>
  <pageMargins left="0.7" right="0.7" top="0.75" bottom="0.75" header="0.3" footer="0.3"/>
  <pageSetup paperSize="9" orientation="landscape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4"/>
  <sheetViews>
    <sheetView topLeftCell="A7" workbookViewId="0">
      <selection sqref="A1:L34"/>
    </sheetView>
  </sheetViews>
  <sheetFormatPr defaultRowHeight="15" x14ac:dyDescent="0.25"/>
  <cols>
    <col min="2" max="2" width="14.5703125" customWidth="1"/>
    <col min="5" max="5" width="10.7109375" customWidth="1"/>
  </cols>
  <sheetData>
    <row r="1" spans="1:11" ht="15.75" x14ac:dyDescent="0.3">
      <c r="A1" s="69"/>
      <c r="B1" s="27"/>
      <c r="C1" s="30" t="s">
        <v>22</v>
      </c>
      <c r="D1" s="27"/>
      <c r="E1" s="27"/>
      <c r="F1" s="27"/>
      <c r="G1" s="27"/>
      <c r="H1" s="69"/>
      <c r="I1" s="69"/>
      <c r="J1" s="69"/>
      <c r="K1" s="69"/>
    </row>
    <row r="2" spans="1:11" x14ac:dyDescent="0.25">
      <c r="A2" s="69"/>
      <c r="B2" s="9"/>
      <c r="C2" s="9"/>
      <c r="D2" s="87"/>
      <c r="E2" s="87"/>
      <c r="F2" s="87"/>
      <c r="G2" s="9"/>
      <c r="H2" s="69"/>
      <c r="I2" s="69"/>
      <c r="J2" s="69"/>
      <c r="K2" s="69"/>
    </row>
    <row r="3" spans="1:11" x14ac:dyDescent="0.25">
      <c r="A3" s="69"/>
      <c r="B3" s="9"/>
      <c r="C3" s="48" t="s">
        <v>41</v>
      </c>
      <c r="D3" s="9"/>
      <c r="E3" s="9"/>
      <c r="F3" s="9"/>
      <c r="G3" s="9"/>
      <c r="H3" s="69"/>
      <c r="I3" s="69"/>
      <c r="J3" s="69"/>
      <c r="K3" s="69"/>
    </row>
    <row r="4" spans="1:11" ht="21" x14ac:dyDescent="0.25">
      <c r="A4" s="69"/>
      <c r="B4" s="69"/>
      <c r="C4" s="8"/>
      <c r="D4" s="38"/>
      <c r="E4" s="39" t="s">
        <v>132</v>
      </c>
      <c r="F4" s="39"/>
      <c r="G4" s="39"/>
      <c r="H4" s="38"/>
      <c r="I4" s="69"/>
      <c r="J4" s="69"/>
      <c r="K4" s="69"/>
    </row>
    <row r="5" spans="1:11" x14ac:dyDescent="0.25">
      <c r="A5" s="13" t="s">
        <v>19</v>
      </c>
      <c r="B5" s="13" t="s">
        <v>0</v>
      </c>
      <c r="C5" s="13" t="s">
        <v>19</v>
      </c>
      <c r="D5" s="13" t="s">
        <v>17</v>
      </c>
      <c r="E5" s="13" t="s">
        <v>31</v>
      </c>
      <c r="F5" s="62" t="s">
        <v>61</v>
      </c>
      <c r="G5" s="74" t="s">
        <v>91</v>
      </c>
      <c r="H5" s="81" t="s">
        <v>1</v>
      </c>
      <c r="I5" s="67" t="s">
        <v>2</v>
      </c>
      <c r="J5" s="13" t="s">
        <v>3</v>
      </c>
      <c r="K5" s="14" t="s">
        <v>86</v>
      </c>
    </row>
    <row r="6" spans="1:11" x14ac:dyDescent="0.25">
      <c r="A6" s="15">
        <v>1</v>
      </c>
      <c r="B6" s="72" t="s">
        <v>59</v>
      </c>
      <c r="C6" s="73">
        <v>1</v>
      </c>
      <c r="D6" s="74"/>
      <c r="E6" s="74"/>
      <c r="F6" s="61"/>
      <c r="G6" s="74"/>
      <c r="H6" s="82">
        <v>0</v>
      </c>
      <c r="I6" s="61">
        <v>0</v>
      </c>
      <c r="J6" s="75">
        <v>0</v>
      </c>
      <c r="K6" s="74">
        <f>I6-J6</f>
        <v>0</v>
      </c>
    </row>
    <row r="7" spans="1:11" x14ac:dyDescent="0.25">
      <c r="A7" s="15">
        <v>2</v>
      </c>
      <c r="B7" s="72" t="s">
        <v>36</v>
      </c>
      <c r="C7" s="73">
        <v>2</v>
      </c>
      <c r="D7" s="74"/>
      <c r="E7" s="74"/>
      <c r="F7" s="61">
        <v>0</v>
      </c>
      <c r="G7" s="74">
        <v>0</v>
      </c>
      <c r="H7" s="82">
        <v>2500</v>
      </c>
      <c r="I7" s="61">
        <f>F7+G7+H7</f>
        <v>2500</v>
      </c>
      <c r="J7" s="75">
        <v>2500</v>
      </c>
      <c r="K7" s="74">
        <f t="shared" ref="K7:K15" si="0">I7-J7</f>
        <v>0</v>
      </c>
    </row>
    <row r="8" spans="1:11" x14ac:dyDescent="0.25">
      <c r="A8" s="15">
        <v>3</v>
      </c>
      <c r="B8" s="72" t="s">
        <v>37</v>
      </c>
      <c r="C8" s="73">
        <v>3</v>
      </c>
      <c r="D8" s="74"/>
      <c r="E8" s="74"/>
      <c r="F8" s="61">
        <v>0</v>
      </c>
      <c r="G8" s="74">
        <v>0</v>
      </c>
      <c r="H8" s="82">
        <v>2500</v>
      </c>
      <c r="I8" s="61">
        <f t="shared" ref="I8:I13" si="1">F8+H8</f>
        <v>2500</v>
      </c>
      <c r="J8" s="75">
        <v>2500</v>
      </c>
      <c r="K8" s="74">
        <f t="shared" si="0"/>
        <v>0</v>
      </c>
    </row>
    <row r="9" spans="1:11" x14ac:dyDescent="0.25">
      <c r="A9" s="24">
        <v>5</v>
      </c>
      <c r="B9" s="72" t="s">
        <v>39</v>
      </c>
      <c r="C9" s="73">
        <v>5</v>
      </c>
      <c r="D9" s="74"/>
      <c r="E9" s="74"/>
      <c r="F9" s="61">
        <v>0</v>
      </c>
      <c r="G9" s="74">
        <v>0</v>
      </c>
      <c r="H9" s="82">
        <v>5000</v>
      </c>
      <c r="I9" s="61">
        <f t="shared" si="1"/>
        <v>5000</v>
      </c>
      <c r="J9" s="75">
        <v>5000</v>
      </c>
      <c r="K9" s="74">
        <f t="shared" si="0"/>
        <v>0</v>
      </c>
    </row>
    <row r="10" spans="1:11" x14ac:dyDescent="0.25">
      <c r="A10" s="77">
        <v>6</v>
      </c>
      <c r="B10" s="74" t="s">
        <v>113</v>
      </c>
      <c r="C10" s="77">
        <v>4</v>
      </c>
      <c r="D10" s="74"/>
      <c r="E10" s="74"/>
      <c r="F10" s="61"/>
      <c r="G10" s="74"/>
      <c r="H10" s="83">
        <v>2000</v>
      </c>
      <c r="I10" s="61"/>
      <c r="J10" s="74"/>
      <c r="K10" s="74"/>
    </row>
    <row r="11" spans="1:11" x14ac:dyDescent="0.25">
      <c r="A11" s="77">
        <v>7</v>
      </c>
      <c r="B11" s="72" t="s">
        <v>126</v>
      </c>
      <c r="C11" s="73">
        <v>5</v>
      </c>
      <c r="D11" s="72"/>
      <c r="E11" s="72"/>
      <c r="F11" s="61"/>
      <c r="G11" s="74"/>
      <c r="H11" s="82">
        <v>5000</v>
      </c>
      <c r="I11" s="61"/>
      <c r="J11" s="74">
        <v>0</v>
      </c>
      <c r="K11" s="74">
        <f t="shared" si="0"/>
        <v>0</v>
      </c>
    </row>
    <row r="12" spans="1:11" x14ac:dyDescent="0.25">
      <c r="A12" s="77">
        <v>8</v>
      </c>
      <c r="B12" s="72" t="s">
        <v>115</v>
      </c>
      <c r="C12" s="73">
        <v>6</v>
      </c>
      <c r="D12" s="72"/>
      <c r="E12" s="72"/>
      <c r="F12" s="61"/>
      <c r="G12" s="74"/>
      <c r="H12" s="82">
        <v>4500</v>
      </c>
      <c r="I12" s="61"/>
      <c r="J12" s="75"/>
      <c r="K12" s="74"/>
    </row>
    <row r="13" spans="1:11" x14ac:dyDescent="0.25">
      <c r="A13" s="77">
        <v>9</v>
      </c>
      <c r="B13" s="72" t="s">
        <v>79</v>
      </c>
      <c r="C13" s="73">
        <v>7</v>
      </c>
      <c r="D13" s="72"/>
      <c r="E13" s="72"/>
      <c r="F13" s="61">
        <v>0</v>
      </c>
      <c r="G13" s="74">
        <v>0</v>
      </c>
      <c r="H13" s="82">
        <v>3500</v>
      </c>
      <c r="I13" s="61">
        <f t="shared" si="1"/>
        <v>3500</v>
      </c>
      <c r="J13" s="75">
        <v>3500</v>
      </c>
      <c r="K13" s="74">
        <f t="shared" si="0"/>
        <v>0</v>
      </c>
    </row>
    <row r="14" spans="1:11" x14ac:dyDescent="0.25">
      <c r="A14" s="74"/>
      <c r="B14" s="69"/>
      <c r="C14" s="74"/>
      <c r="D14" s="74"/>
      <c r="E14" s="74"/>
      <c r="F14" s="61"/>
      <c r="G14" s="74"/>
      <c r="H14" s="88"/>
      <c r="I14" s="75"/>
      <c r="J14" s="75"/>
      <c r="K14" s="74">
        <f t="shared" si="0"/>
        <v>0</v>
      </c>
    </row>
    <row r="15" spans="1:11" x14ac:dyDescent="0.25">
      <c r="A15" s="19"/>
      <c r="B15" s="19"/>
      <c r="C15" s="19"/>
      <c r="D15" s="20"/>
      <c r="E15" s="20"/>
      <c r="F15" s="61">
        <v>0</v>
      </c>
      <c r="G15" s="74">
        <v>0</v>
      </c>
      <c r="H15" s="21">
        <f>SUM(H6:H14)</f>
        <v>25000</v>
      </c>
      <c r="I15" s="63">
        <f>SUM(I6:I14)</f>
        <v>13500</v>
      </c>
      <c r="J15" s="21">
        <f>SUM(J6:J14)</f>
        <v>13500</v>
      </c>
      <c r="K15" s="74">
        <f t="shared" si="0"/>
        <v>0</v>
      </c>
    </row>
    <row r="16" spans="1:11" x14ac:dyDescent="0.25">
      <c r="A16" s="70"/>
      <c r="B16" s="89" t="s">
        <v>106</v>
      </c>
      <c r="C16" s="89"/>
      <c r="D16" s="25"/>
      <c r="E16" s="25">
        <f>H15</f>
        <v>25000</v>
      </c>
      <c r="F16" s="25"/>
      <c r="G16" s="71"/>
      <c r="H16" s="40"/>
      <c r="I16" s="44"/>
      <c r="J16" s="40"/>
      <c r="K16" s="69"/>
    </row>
    <row r="17" spans="1:18" x14ac:dyDescent="0.25">
      <c r="A17" s="70"/>
      <c r="B17" s="89"/>
      <c r="C17" s="89"/>
      <c r="D17" s="25"/>
      <c r="E17" s="25"/>
      <c r="F17" s="25"/>
      <c r="G17" s="71"/>
      <c r="H17" s="40"/>
      <c r="I17" s="44"/>
      <c r="J17" s="40"/>
      <c r="K17" s="69"/>
    </row>
    <row r="18" spans="1:18" x14ac:dyDescent="0.25">
      <c r="A18" s="70"/>
      <c r="B18" s="89"/>
      <c r="C18" s="89"/>
      <c r="D18" s="25"/>
      <c r="E18" s="25"/>
      <c r="F18" s="25"/>
      <c r="G18" s="71"/>
      <c r="H18" s="40"/>
      <c r="I18" s="44"/>
      <c r="J18" s="40"/>
      <c r="K18" s="69"/>
    </row>
    <row r="19" spans="1:18" x14ac:dyDescent="0.25">
      <c r="A19" s="70"/>
      <c r="B19" s="48" t="s">
        <v>20</v>
      </c>
      <c r="C19" s="70"/>
      <c r="D19" s="22"/>
      <c r="E19" s="22"/>
      <c r="F19" s="22"/>
      <c r="G19" s="70"/>
      <c r="H19" s="70"/>
      <c r="I19" s="70"/>
      <c r="J19" s="70"/>
      <c r="K19" s="69"/>
    </row>
    <row r="20" spans="1:18" x14ac:dyDescent="0.25">
      <c r="A20" s="70"/>
      <c r="B20" s="70" t="s">
        <v>80</v>
      </c>
      <c r="C20" s="70"/>
      <c r="D20" s="90">
        <v>0.08</v>
      </c>
      <c r="E20" s="43">
        <f>E16*D20</f>
        <v>2000</v>
      </c>
      <c r="F20" s="43"/>
      <c r="G20" s="40"/>
      <c r="H20" s="69"/>
      <c r="I20" s="70"/>
      <c r="J20" s="40"/>
      <c r="K20" s="69"/>
    </row>
    <row r="21" spans="1:18" x14ac:dyDescent="0.25">
      <c r="A21" s="70"/>
      <c r="B21" s="69"/>
      <c r="C21" s="69"/>
      <c r="D21" s="69"/>
      <c r="E21" s="68"/>
      <c r="F21" s="43"/>
      <c r="G21" s="43"/>
      <c r="H21" s="69"/>
      <c r="I21" s="70"/>
      <c r="J21" s="40"/>
      <c r="K21" s="69"/>
    </row>
    <row r="22" spans="1:18" x14ac:dyDescent="0.25">
      <c r="A22" s="70"/>
      <c r="B22" s="69" t="s">
        <v>121</v>
      </c>
      <c r="C22" s="69"/>
      <c r="D22" s="69"/>
      <c r="E22" s="68">
        <v>18900</v>
      </c>
      <c r="F22" s="69"/>
      <c r="G22" s="69"/>
      <c r="H22" s="69"/>
      <c r="I22" s="70"/>
      <c r="J22" s="40"/>
      <c r="K22" s="69"/>
    </row>
    <row r="23" spans="1:18" x14ac:dyDescent="0.25">
      <c r="A23" s="70"/>
      <c r="B23" s="69" t="s">
        <v>128</v>
      </c>
      <c r="C23" s="69"/>
      <c r="D23" s="69"/>
      <c r="E23" s="68">
        <f>SUM(E19:E22)</f>
        <v>20900</v>
      </c>
      <c r="F23" s="80"/>
      <c r="G23" s="80"/>
      <c r="H23" s="69"/>
      <c r="I23" s="70"/>
      <c r="J23" s="40"/>
      <c r="K23" s="69"/>
    </row>
    <row r="24" spans="1:18" x14ac:dyDescent="0.25">
      <c r="A24" s="70"/>
      <c r="B24" s="69"/>
      <c r="C24" s="69"/>
      <c r="D24" s="69"/>
      <c r="E24" s="68"/>
      <c r="F24" s="69"/>
      <c r="G24" s="69"/>
      <c r="H24" s="69"/>
      <c r="I24" s="70"/>
      <c r="J24" s="40" t="s">
        <v>30</v>
      </c>
      <c r="K24" s="69"/>
      <c r="P24">
        <v>2000</v>
      </c>
      <c r="Q24">
        <v>5</v>
      </c>
      <c r="R24">
        <f>P24*Q24</f>
        <v>10000</v>
      </c>
    </row>
    <row r="25" spans="1:18" x14ac:dyDescent="0.25">
      <c r="A25" s="70"/>
      <c r="B25" s="37" t="s">
        <v>133</v>
      </c>
      <c r="C25" s="70"/>
      <c r="D25" s="70"/>
      <c r="E25" s="80">
        <f>E16-E23</f>
        <v>4100</v>
      </c>
      <c r="F25" s="68"/>
      <c r="G25" s="68"/>
      <c r="H25" s="69"/>
      <c r="I25" s="70"/>
      <c r="J25" s="40"/>
      <c r="K25" s="69"/>
    </row>
    <row r="26" spans="1:18" x14ac:dyDescent="0.25">
      <c r="B26" t="s">
        <v>86</v>
      </c>
      <c r="E26">
        <v>0</v>
      </c>
      <c r="I26" s="49"/>
      <c r="J26" s="49"/>
      <c r="K26" s="69"/>
    </row>
    <row r="27" spans="1:18" x14ac:dyDescent="0.25">
      <c r="A27" s="69"/>
      <c r="B27" s="37" t="s">
        <v>15</v>
      </c>
      <c r="C27" s="37"/>
      <c r="D27" s="56" t="s">
        <v>10</v>
      </c>
      <c r="E27" s="56"/>
      <c r="F27" s="56"/>
      <c r="G27" s="69"/>
      <c r="H27" s="69"/>
      <c r="I27" s="70"/>
      <c r="J27" s="70"/>
      <c r="K27" s="69"/>
    </row>
    <row r="28" spans="1:18" x14ac:dyDescent="0.25">
      <c r="A28" s="1"/>
      <c r="B28" s="70" t="s">
        <v>39</v>
      </c>
      <c r="C28" s="70"/>
      <c r="D28" s="56" t="s">
        <v>11</v>
      </c>
      <c r="E28" s="56"/>
      <c r="F28" s="70" t="s">
        <v>12</v>
      </c>
      <c r="G28" s="69"/>
      <c r="H28" s="69"/>
      <c r="I28" s="69"/>
      <c r="J28" s="5"/>
      <c r="K28" s="69"/>
    </row>
    <row r="29" spans="1:18" x14ac:dyDescent="0.25">
      <c r="A29" s="7" t="s">
        <v>9</v>
      </c>
      <c r="B29" s="70" t="s">
        <v>13</v>
      </c>
      <c r="C29" s="70"/>
      <c r="D29" s="56" t="s">
        <v>13</v>
      </c>
      <c r="E29" s="56"/>
      <c r="F29" s="70" t="s">
        <v>130</v>
      </c>
      <c r="G29" s="69"/>
      <c r="H29" s="69"/>
      <c r="I29" s="69"/>
      <c r="J29" s="69"/>
      <c r="K29" s="69"/>
    </row>
    <row r="30" spans="1:18" x14ac:dyDescent="0.25">
      <c r="A30" s="69"/>
      <c r="B30" s="69"/>
      <c r="C30" s="69"/>
      <c r="D30" s="69"/>
      <c r="E30" s="69"/>
      <c r="F30" s="69"/>
      <c r="G30" s="69"/>
      <c r="H30" s="69"/>
      <c r="I30" s="69"/>
      <c r="J30" s="69"/>
      <c r="K30" s="69"/>
    </row>
    <row r="31" spans="1:18" x14ac:dyDescent="0.25">
      <c r="A31" s="69"/>
      <c r="B31" s="69"/>
      <c r="C31" s="69"/>
      <c r="D31" s="69"/>
      <c r="E31" s="69"/>
      <c r="F31" s="69"/>
      <c r="G31" s="69"/>
      <c r="H31" s="69"/>
      <c r="I31" s="69"/>
      <c r="J31" s="69"/>
      <c r="K31" s="69"/>
    </row>
    <row r="32" spans="1:18" x14ac:dyDescent="0.25">
      <c r="A32" s="69"/>
      <c r="B32" s="69"/>
      <c r="C32" s="69"/>
      <c r="D32" s="69"/>
      <c r="E32" s="69"/>
      <c r="F32" s="69"/>
      <c r="G32" s="69"/>
      <c r="H32" s="69"/>
      <c r="I32" s="69"/>
      <c r="J32" s="69"/>
      <c r="K32" s="69"/>
    </row>
    <row r="33" spans="1:11" x14ac:dyDescent="0.25">
      <c r="A33" s="69"/>
      <c r="B33" s="69"/>
      <c r="C33" s="69"/>
      <c r="D33" s="69"/>
      <c r="E33" s="69"/>
      <c r="F33" s="69"/>
      <c r="G33" s="69"/>
      <c r="H33" s="69"/>
      <c r="I33" s="69"/>
      <c r="J33" s="69"/>
      <c r="K33" s="69"/>
    </row>
    <row r="34" spans="1:11" x14ac:dyDescent="0.25">
      <c r="A34" s="69"/>
      <c r="B34" s="69"/>
      <c r="C34" s="69"/>
      <c r="D34" s="69"/>
      <c r="E34" s="69"/>
      <c r="F34" s="69"/>
      <c r="G34" s="69"/>
      <c r="H34" s="69"/>
      <c r="I34" s="69"/>
      <c r="J34" s="69"/>
      <c r="K34" s="69"/>
    </row>
  </sheetData>
  <pageMargins left="0.7" right="0.7" top="0.75" bottom="0.75" header="0.3" footer="0.3"/>
  <pageSetup paperSize="9" orientation="landscape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workbookViewId="0">
      <selection activeCell="A2" sqref="A2:L31"/>
    </sheetView>
  </sheetViews>
  <sheetFormatPr defaultRowHeight="15" x14ac:dyDescent="0.25"/>
  <cols>
    <col min="2" max="2" width="13.5703125" customWidth="1"/>
    <col min="5" max="5" width="11.42578125" customWidth="1"/>
  </cols>
  <sheetData>
    <row r="1" spans="1:12" ht="15.75" x14ac:dyDescent="0.3">
      <c r="A1" s="69"/>
      <c r="B1" s="27"/>
      <c r="C1" s="30" t="s">
        <v>22</v>
      </c>
      <c r="D1" s="27"/>
      <c r="E1" s="27"/>
      <c r="F1" s="27"/>
      <c r="G1" s="27"/>
      <c r="H1" s="69"/>
      <c r="I1" s="69"/>
      <c r="J1" s="69"/>
      <c r="K1" s="69"/>
      <c r="L1" s="69"/>
    </row>
    <row r="2" spans="1:12" x14ac:dyDescent="0.25">
      <c r="A2" s="69"/>
      <c r="B2" s="9"/>
      <c r="C2" s="9"/>
      <c r="D2" s="87"/>
      <c r="E2" s="87"/>
      <c r="F2" s="87"/>
      <c r="G2" s="9"/>
      <c r="H2" s="69"/>
      <c r="I2" s="69"/>
      <c r="J2" s="69"/>
      <c r="K2" s="69"/>
      <c r="L2" s="69"/>
    </row>
    <row r="3" spans="1:12" x14ac:dyDescent="0.25">
      <c r="A3" s="69"/>
      <c r="B3" s="9"/>
      <c r="C3" s="48" t="s">
        <v>41</v>
      </c>
      <c r="D3" s="9"/>
      <c r="E3" s="9"/>
      <c r="F3" s="9"/>
      <c r="G3" s="9"/>
      <c r="H3" s="69"/>
      <c r="I3" s="69"/>
      <c r="J3" s="69"/>
      <c r="K3" s="69"/>
      <c r="L3" s="69"/>
    </row>
    <row r="4" spans="1:12" ht="21" x14ac:dyDescent="0.25">
      <c r="A4" s="69"/>
      <c r="B4" s="69"/>
      <c r="C4" s="8"/>
      <c r="D4" s="38"/>
      <c r="E4" s="39" t="s">
        <v>134</v>
      </c>
      <c r="F4" s="39"/>
      <c r="G4" s="39"/>
      <c r="H4" s="38"/>
      <c r="I4" s="69"/>
      <c r="J4" s="69"/>
      <c r="K4" s="69"/>
      <c r="L4" s="69"/>
    </row>
    <row r="5" spans="1:12" x14ac:dyDescent="0.25">
      <c r="A5" s="13" t="s">
        <v>19</v>
      </c>
      <c r="B5" s="13" t="s">
        <v>0</v>
      </c>
      <c r="C5" s="13" t="s">
        <v>19</v>
      </c>
      <c r="D5" s="13" t="s">
        <v>17</v>
      </c>
      <c r="E5" s="13" t="s">
        <v>31</v>
      </c>
      <c r="F5" s="62" t="s">
        <v>61</v>
      </c>
      <c r="G5" s="74" t="s">
        <v>91</v>
      </c>
      <c r="H5" s="81" t="s">
        <v>1</v>
      </c>
      <c r="I5" s="67" t="s">
        <v>2</v>
      </c>
      <c r="J5" s="13" t="s">
        <v>3</v>
      </c>
      <c r="K5" s="14" t="s">
        <v>86</v>
      </c>
      <c r="L5" s="69"/>
    </row>
    <row r="6" spans="1:12" x14ac:dyDescent="0.25">
      <c r="A6" s="15">
        <v>1</v>
      </c>
      <c r="B6" s="72" t="s">
        <v>59</v>
      </c>
      <c r="C6" s="73">
        <v>1</v>
      </c>
      <c r="D6" s="74"/>
      <c r="E6" s="74"/>
      <c r="F6" s="61"/>
      <c r="G6" s="74"/>
      <c r="H6" s="82">
        <v>0</v>
      </c>
      <c r="I6" s="61">
        <v>0</v>
      </c>
      <c r="J6" s="75">
        <v>0</v>
      </c>
      <c r="K6" s="74">
        <f>I6-J6</f>
        <v>0</v>
      </c>
      <c r="L6" s="69"/>
    </row>
    <row r="7" spans="1:12" x14ac:dyDescent="0.25">
      <c r="A7" s="15">
        <v>2</v>
      </c>
      <c r="B7" s="72" t="s">
        <v>36</v>
      </c>
      <c r="C7" s="73">
        <v>2</v>
      </c>
      <c r="D7" s="74"/>
      <c r="E7" s="74"/>
      <c r="F7" s="61">
        <v>0</v>
      </c>
      <c r="G7" s="74">
        <v>0</v>
      </c>
      <c r="H7" s="82">
        <v>2500</v>
      </c>
      <c r="I7" s="61">
        <f>F7+G7+H7</f>
        <v>2500</v>
      </c>
      <c r="J7" s="75">
        <v>2500</v>
      </c>
      <c r="K7" s="74">
        <f t="shared" ref="K7:K15" si="0">I7-J7</f>
        <v>0</v>
      </c>
      <c r="L7" s="69"/>
    </row>
    <row r="8" spans="1:12" x14ac:dyDescent="0.25">
      <c r="A8" s="15">
        <v>3</v>
      </c>
      <c r="B8" s="72" t="s">
        <v>37</v>
      </c>
      <c r="C8" s="73">
        <v>3</v>
      </c>
      <c r="D8" s="74"/>
      <c r="E8" s="74"/>
      <c r="F8" s="61">
        <v>0</v>
      </c>
      <c r="G8" s="74">
        <v>0</v>
      </c>
      <c r="H8" s="82">
        <v>2500</v>
      </c>
      <c r="I8" s="61">
        <f t="shared" ref="I8:I13" si="1">F8+H8</f>
        <v>2500</v>
      </c>
      <c r="J8" s="75">
        <v>2500</v>
      </c>
      <c r="K8" s="74">
        <f t="shared" si="0"/>
        <v>0</v>
      </c>
      <c r="L8" s="69"/>
    </row>
    <row r="9" spans="1:12" x14ac:dyDescent="0.25">
      <c r="A9" s="24">
        <v>5</v>
      </c>
      <c r="B9" s="72" t="s">
        <v>39</v>
      </c>
      <c r="C9" s="73">
        <v>5</v>
      </c>
      <c r="D9" s="74"/>
      <c r="E9" s="74"/>
      <c r="F9" s="61">
        <v>0</v>
      </c>
      <c r="G9" s="74">
        <v>0</v>
      </c>
      <c r="H9" s="82">
        <v>5000</v>
      </c>
      <c r="I9" s="61">
        <f t="shared" si="1"/>
        <v>5000</v>
      </c>
      <c r="J9" s="75">
        <v>5000</v>
      </c>
      <c r="K9" s="74">
        <f t="shared" si="0"/>
        <v>0</v>
      </c>
      <c r="L9" s="69"/>
    </row>
    <row r="10" spans="1:12" x14ac:dyDescent="0.25">
      <c r="A10" s="77">
        <v>6</v>
      </c>
      <c r="B10" s="74" t="s">
        <v>113</v>
      </c>
      <c r="C10" s="77">
        <v>4</v>
      </c>
      <c r="D10" s="74"/>
      <c r="E10" s="74"/>
      <c r="F10" s="61"/>
      <c r="G10" s="74"/>
      <c r="H10" s="83">
        <v>2000</v>
      </c>
      <c r="I10" s="61"/>
      <c r="J10" s="74"/>
      <c r="K10" s="74"/>
      <c r="L10" s="69"/>
    </row>
    <row r="11" spans="1:12" x14ac:dyDescent="0.25">
      <c r="A11" s="77">
        <v>7</v>
      </c>
      <c r="B11" s="72" t="s">
        <v>126</v>
      </c>
      <c r="C11" s="73">
        <v>5</v>
      </c>
      <c r="D11" s="72"/>
      <c r="E11" s="72"/>
      <c r="F11" s="61"/>
      <c r="G11" s="74"/>
      <c r="H11" s="82">
        <v>5000</v>
      </c>
      <c r="I11" s="61"/>
      <c r="J11" s="74">
        <v>0</v>
      </c>
      <c r="K11" s="74">
        <f t="shared" si="0"/>
        <v>0</v>
      </c>
      <c r="L11" s="69"/>
    </row>
    <row r="12" spans="1:12" x14ac:dyDescent="0.25">
      <c r="A12" s="77">
        <v>8</v>
      </c>
      <c r="B12" s="72" t="s">
        <v>115</v>
      </c>
      <c r="C12" s="73">
        <v>6</v>
      </c>
      <c r="D12" s="72"/>
      <c r="E12" s="72"/>
      <c r="F12" s="61"/>
      <c r="G12" s="74"/>
      <c r="H12" s="82">
        <v>4500</v>
      </c>
      <c r="I12" s="61"/>
      <c r="J12" s="75"/>
      <c r="K12" s="74"/>
      <c r="L12" s="69"/>
    </row>
    <row r="13" spans="1:12" x14ac:dyDescent="0.25">
      <c r="A13" s="77">
        <v>9</v>
      </c>
      <c r="B13" s="72" t="s">
        <v>79</v>
      </c>
      <c r="C13" s="73">
        <v>7</v>
      </c>
      <c r="D13" s="72"/>
      <c r="E13" s="72"/>
      <c r="F13" s="61">
        <v>0</v>
      </c>
      <c r="G13" s="74">
        <v>0</v>
      </c>
      <c r="H13" s="82">
        <v>3500</v>
      </c>
      <c r="I13" s="61">
        <f t="shared" si="1"/>
        <v>3500</v>
      </c>
      <c r="J13" s="75">
        <v>3500</v>
      </c>
      <c r="K13" s="74">
        <f t="shared" si="0"/>
        <v>0</v>
      </c>
      <c r="L13" s="69"/>
    </row>
    <row r="14" spans="1:12" x14ac:dyDescent="0.25">
      <c r="A14" s="74"/>
      <c r="B14" s="69"/>
      <c r="C14" s="74"/>
      <c r="D14" s="74"/>
      <c r="E14" s="74"/>
      <c r="F14" s="61"/>
      <c r="G14" s="74"/>
      <c r="H14" s="88"/>
      <c r="I14" s="75"/>
      <c r="J14" s="75"/>
      <c r="K14" s="74">
        <f t="shared" si="0"/>
        <v>0</v>
      </c>
      <c r="L14" s="69"/>
    </row>
    <row r="15" spans="1:12" x14ac:dyDescent="0.25">
      <c r="A15" s="19"/>
      <c r="B15" s="19"/>
      <c r="C15" s="19"/>
      <c r="D15" s="20"/>
      <c r="E15" s="20"/>
      <c r="F15" s="61">
        <v>0</v>
      </c>
      <c r="G15" s="74">
        <v>0</v>
      </c>
      <c r="H15" s="21">
        <f>SUM(H6:H14)</f>
        <v>25000</v>
      </c>
      <c r="I15" s="63">
        <f>SUM(I6:I14)</f>
        <v>13500</v>
      </c>
      <c r="J15" s="21">
        <f>SUM(J6:J14)</f>
        <v>13500</v>
      </c>
      <c r="K15" s="74">
        <f t="shared" si="0"/>
        <v>0</v>
      </c>
      <c r="L15" s="69"/>
    </row>
    <row r="16" spans="1:12" x14ac:dyDescent="0.25">
      <c r="A16" s="70"/>
      <c r="B16" s="89" t="s">
        <v>106</v>
      </c>
      <c r="C16" s="89"/>
      <c r="D16" s="25"/>
      <c r="E16" s="25">
        <f>H15</f>
        <v>25000</v>
      </c>
      <c r="F16" s="25"/>
      <c r="G16" s="71"/>
      <c r="H16" s="40"/>
      <c r="I16" s="44"/>
      <c r="J16" s="40"/>
      <c r="K16" s="69"/>
      <c r="L16" s="69"/>
    </row>
    <row r="17" spans="1:12" x14ac:dyDescent="0.25">
      <c r="A17" s="70"/>
      <c r="B17" s="89"/>
      <c r="C17" s="89"/>
      <c r="D17" s="25"/>
      <c r="E17" s="25"/>
      <c r="F17" s="25"/>
      <c r="G17" s="71"/>
      <c r="H17" s="40"/>
      <c r="I17" s="44"/>
      <c r="J17" s="40"/>
      <c r="K17" s="69"/>
      <c r="L17" s="69"/>
    </row>
    <row r="18" spans="1:12" x14ac:dyDescent="0.25">
      <c r="A18" s="70"/>
      <c r="B18" s="89"/>
      <c r="C18" s="89"/>
      <c r="D18" s="25"/>
      <c r="E18" s="25"/>
      <c r="F18" s="25"/>
      <c r="G18" s="71"/>
      <c r="H18" s="40"/>
      <c r="I18" s="44"/>
      <c r="J18" s="40"/>
      <c r="K18" s="69"/>
      <c r="L18" s="69"/>
    </row>
    <row r="19" spans="1:12" x14ac:dyDescent="0.25">
      <c r="A19" s="70"/>
      <c r="B19" s="48" t="s">
        <v>20</v>
      </c>
      <c r="C19" s="70"/>
      <c r="D19" s="22"/>
      <c r="E19" s="22"/>
      <c r="F19" s="22"/>
      <c r="G19" s="70"/>
      <c r="H19" s="70"/>
      <c r="I19" s="70"/>
      <c r="J19" s="70"/>
      <c r="K19" s="69"/>
      <c r="L19" s="69"/>
    </row>
    <row r="20" spans="1:12" x14ac:dyDescent="0.25">
      <c r="A20" s="70"/>
      <c r="B20" s="70" t="s">
        <v>80</v>
      </c>
      <c r="C20" s="70"/>
      <c r="D20" s="90">
        <v>0.08</v>
      </c>
      <c r="E20" s="43">
        <f>E16*D20</f>
        <v>2000</v>
      </c>
      <c r="F20" s="43"/>
      <c r="G20" s="40"/>
      <c r="H20" s="69"/>
      <c r="I20" s="70"/>
      <c r="J20" s="40"/>
      <c r="K20" s="69"/>
      <c r="L20" s="69"/>
    </row>
    <row r="21" spans="1:12" s="69" customFormat="1" x14ac:dyDescent="0.25">
      <c r="A21" s="70"/>
      <c r="B21" s="70"/>
      <c r="C21" s="70"/>
      <c r="D21" s="90"/>
      <c r="E21" s="43"/>
      <c r="F21" s="43"/>
      <c r="G21" s="40"/>
      <c r="I21" s="70"/>
      <c r="J21" s="40"/>
    </row>
    <row r="22" spans="1:12" x14ac:dyDescent="0.25">
      <c r="A22" s="70"/>
      <c r="B22" s="89" t="s">
        <v>135</v>
      </c>
      <c r="C22" s="69"/>
      <c r="D22" s="69"/>
      <c r="E22" s="68">
        <f>E16-E20</f>
        <v>23000</v>
      </c>
      <c r="F22" s="43"/>
      <c r="G22" s="43"/>
      <c r="H22" s="69"/>
      <c r="I22" s="70"/>
      <c r="J22" s="40"/>
      <c r="K22" s="69"/>
      <c r="L22" s="69"/>
    </row>
    <row r="23" spans="1:12" x14ac:dyDescent="0.25">
      <c r="A23" s="70"/>
      <c r="B23" s="69" t="s">
        <v>121</v>
      </c>
      <c r="C23" s="69"/>
      <c r="D23" s="69"/>
      <c r="E23" s="68">
        <v>15000</v>
      </c>
      <c r="F23" s="69"/>
      <c r="G23" s="69"/>
      <c r="H23" s="69"/>
      <c r="I23" s="70"/>
      <c r="J23" s="40"/>
      <c r="K23" s="69"/>
      <c r="L23" s="69"/>
    </row>
    <row r="24" spans="1:12" x14ac:dyDescent="0.25">
      <c r="A24" s="70"/>
      <c r="B24" s="69" t="s">
        <v>136</v>
      </c>
      <c r="C24" s="69"/>
      <c r="D24" s="69"/>
      <c r="E24" s="68">
        <v>8000</v>
      </c>
      <c r="F24" s="80"/>
      <c r="G24" s="80"/>
      <c r="H24" s="69"/>
      <c r="I24" s="70"/>
      <c r="J24" s="40"/>
      <c r="K24" s="69"/>
      <c r="L24" s="69"/>
    </row>
    <row r="25" spans="1:12" x14ac:dyDescent="0.25">
      <c r="A25" s="70"/>
      <c r="B25" s="69" t="s">
        <v>128</v>
      </c>
      <c r="C25" s="69"/>
      <c r="D25" s="69"/>
      <c r="E25" s="80">
        <f>SUM(E23:E24)</f>
        <v>23000</v>
      </c>
      <c r="F25" s="69"/>
      <c r="G25" s="69"/>
      <c r="H25" s="69"/>
      <c r="I25" s="70"/>
      <c r="J25" s="40" t="s">
        <v>30</v>
      </c>
      <c r="K25" s="69"/>
      <c r="L25" s="69"/>
    </row>
    <row r="26" spans="1:12" x14ac:dyDescent="0.25">
      <c r="A26" s="70"/>
      <c r="B26" s="37"/>
      <c r="C26" s="70"/>
      <c r="D26" s="70"/>
      <c r="F26" s="68"/>
      <c r="G26" s="68"/>
      <c r="H26" s="69"/>
      <c r="I26" s="70"/>
      <c r="J26" s="40"/>
      <c r="K26" s="69"/>
      <c r="L26" s="69"/>
    </row>
    <row r="27" spans="1:12" x14ac:dyDescent="0.25">
      <c r="A27" s="69"/>
      <c r="B27" s="69" t="s">
        <v>86</v>
      </c>
      <c r="C27" s="69"/>
      <c r="D27" s="69"/>
      <c r="E27" s="68">
        <v>0</v>
      </c>
      <c r="F27" s="69"/>
      <c r="G27" s="69"/>
      <c r="H27" s="69"/>
      <c r="I27" s="49"/>
      <c r="J27" s="49"/>
      <c r="K27" s="69"/>
      <c r="L27" s="69"/>
    </row>
    <row r="28" spans="1:12" x14ac:dyDescent="0.25">
      <c r="A28" s="69"/>
      <c r="B28" s="37" t="s">
        <v>15</v>
      </c>
      <c r="C28" s="37"/>
      <c r="D28" s="56" t="s">
        <v>10</v>
      </c>
      <c r="E28" s="56"/>
      <c r="F28" s="56"/>
      <c r="G28" s="69"/>
      <c r="H28" s="69"/>
      <c r="I28" s="70"/>
      <c r="J28" s="70"/>
      <c r="K28" s="69"/>
      <c r="L28" s="69"/>
    </row>
    <row r="29" spans="1:12" x14ac:dyDescent="0.25">
      <c r="A29" s="1"/>
      <c r="B29" s="70" t="s">
        <v>39</v>
      </c>
      <c r="C29" s="70"/>
      <c r="D29" s="56" t="s">
        <v>11</v>
      </c>
      <c r="E29" s="56"/>
      <c r="F29" s="70" t="s">
        <v>12</v>
      </c>
      <c r="G29" s="69"/>
      <c r="H29" s="69"/>
      <c r="I29" s="69"/>
      <c r="J29" s="5"/>
      <c r="K29" s="69"/>
      <c r="L29" s="69"/>
    </row>
    <row r="30" spans="1:12" x14ac:dyDescent="0.25">
      <c r="A30" s="7" t="s">
        <v>9</v>
      </c>
      <c r="B30" s="70" t="s">
        <v>13</v>
      </c>
      <c r="C30" s="70"/>
      <c r="D30" s="56" t="s">
        <v>13</v>
      </c>
      <c r="E30" s="56"/>
      <c r="F30" s="70" t="s">
        <v>130</v>
      </c>
      <c r="G30" s="69"/>
      <c r="H30" s="69"/>
      <c r="I30" s="69"/>
      <c r="J30" s="69"/>
      <c r="K30" s="69"/>
      <c r="L30" s="69"/>
    </row>
    <row r="31" spans="1:12" x14ac:dyDescent="0.25">
      <c r="A31" s="69"/>
      <c r="B31" s="69"/>
      <c r="C31" s="69"/>
      <c r="D31" s="69"/>
      <c r="E31" s="69"/>
      <c r="F31" s="69"/>
      <c r="G31" s="69"/>
      <c r="H31" s="69"/>
      <c r="I31" s="69"/>
      <c r="J31" s="69"/>
      <c r="K31" s="69"/>
      <c r="L31" s="69"/>
    </row>
    <row r="32" spans="1:12" x14ac:dyDescent="0.25">
      <c r="A32" s="69"/>
      <c r="B32" s="69"/>
      <c r="C32" s="69"/>
      <c r="D32" s="69"/>
      <c r="E32" s="69"/>
      <c r="F32" s="69"/>
      <c r="G32" s="69"/>
      <c r="H32" s="69"/>
      <c r="I32" s="69"/>
      <c r="J32" s="69"/>
      <c r="K32" s="69"/>
      <c r="L32" s="69"/>
    </row>
    <row r="33" spans="1:12" x14ac:dyDescent="0.25">
      <c r="A33" s="69"/>
      <c r="B33" s="69"/>
      <c r="C33" s="69"/>
      <c r="D33" s="69"/>
      <c r="E33" s="69"/>
      <c r="F33" s="69"/>
      <c r="G33" s="69"/>
      <c r="H33" s="69"/>
      <c r="I33" s="69"/>
      <c r="J33" s="69"/>
      <c r="K33" s="69"/>
      <c r="L33" s="69"/>
    </row>
    <row r="34" spans="1:12" x14ac:dyDescent="0.25">
      <c r="A34" s="69"/>
      <c r="B34" s="69"/>
      <c r="C34" s="69"/>
      <c r="D34" s="69"/>
      <c r="E34" s="69"/>
      <c r="F34" s="69"/>
      <c r="G34" s="69"/>
      <c r="H34" s="69"/>
      <c r="I34" s="69"/>
      <c r="J34" s="69"/>
      <c r="K34" s="69"/>
      <c r="L34" s="69"/>
    </row>
    <row r="35" spans="1:12" x14ac:dyDescent="0.25">
      <c r="A35" s="69"/>
      <c r="B35" s="69"/>
      <c r="C35" s="69"/>
      <c r="D35" s="69"/>
      <c r="E35" s="69"/>
      <c r="F35" s="69"/>
      <c r="G35" s="69"/>
      <c r="H35" s="69"/>
      <c r="I35" s="69"/>
      <c r="J35" s="69"/>
      <c r="K35" s="69"/>
      <c r="L35" s="69"/>
    </row>
  </sheetData>
  <pageMargins left="0.7" right="0.7" top="0.75" bottom="0.75" header="0.3" footer="0.3"/>
  <pageSetup paperSize="9" orientation="landscape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workbookViewId="0">
      <selection sqref="A1:K30"/>
    </sheetView>
  </sheetViews>
  <sheetFormatPr defaultRowHeight="15" x14ac:dyDescent="0.25"/>
  <cols>
    <col min="5" max="5" width="13.42578125" customWidth="1"/>
  </cols>
  <sheetData>
    <row r="1" spans="1:12" x14ac:dyDescent="0.25">
      <c r="A1" s="69"/>
      <c r="B1" s="9"/>
      <c r="C1" s="9"/>
      <c r="D1" s="87"/>
      <c r="E1" s="87"/>
      <c r="F1" s="87"/>
      <c r="G1" s="9"/>
      <c r="H1" s="69"/>
      <c r="I1" s="69"/>
      <c r="J1" s="69"/>
      <c r="K1" s="69"/>
      <c r="L1" s="69"/>
    </row>
    <row r="2" spans="1:12" x14ac:dyDescent="0.25">
      <c r="A2" s="69"/>
      <c r="B2" s="9"/>
      <c r="C2" s="48" t="s">
        <v>41</v>
      </c>
      <c r="D2" s="9"/>
      <c r="E2" s="9"/>
      <c r="F2" s="9"/>
      <c r="G2" s="9"/>
      <c r="H2" s="69"/>
      <c r="I2" s="69"/>
      <c r="J2" s="69"/>
      <c r="K2" s="69"/>
      <c r="L2" s="69"/>
    </row>
    <row r="3" spans="1:12" ht="21" x14ac:dyDescent="0.25">
      <c r="A3" s="69"/>
      <c r="B3" s="69"/>
      <c r="C3" s="8"/>
      <c r="D3" s="38"/>
      <c r="E3" s="39" t="s">
        <v>138</v>
      </c>
      <c r="F3" s="39"/>
      <c r="G3" s="39"/>
      <c r="H3" s="38"/>
      <c r="I3" s="69"/>
      <c r="J3" s="69"/>
      <c r="K3" s="69"/>
      <c r="L3" s="69"/>
    </row>
    <row r="4" spans="1:12" x14ac:dyDescent="0.25">
      <c r="A4" s="13" t="s">
        <v>19</v>
      </c>
      <c r="B4" s="13" t="s">
        <v>0</v>
      </c>
      <c r="C4" s="13" t="s">
        <v>19</v>
      </c>
      <c r="D4" s="13" t="s">
        <v>17</v>
      </c>
      <c r="E4" s="13" t="s">
        <v>31</v>
      </c>
      <c r="F4" s="62" t="s">
        <v>61</v>
      </c>
      <c r="G4" s="74" t="s">
        <v>91</v>
      </c>
      <c r="H4" s="81" t="s">
        <v>1</v>
      </c>
      <c r="I4" s="67" t="s">
        <v>2</v>
      </c>
      <c r="J4" s="13" t="s">
        <v>3</v>
      </c>
      <c r="K4" s="14" t="s">
        <v>86</v>
      </c>
      <c r="L4" s="69"/>
    </row>
    <row r="5" spans="1:12" x14ac:dyDescent="0.25">
      <c r="A5" s="15">
        <v>1</v>
      </c>
      <c r="B5" s="72" t="s">
        <v>59</v>
      </c>
      <c r="C5" s="73">
        <v>1</v>
      </c>
      <c r="D5" s="74"/>
      <c r="E5" s="74"/>
      <c r="F5" s="61"/>
      <c r="G5" s="74"/>
      <c r="H5" s="82">
        <v>0</v>
      </c>
      <c r="I5" s="61">
        <v>0</v>
      </c>
      <c r="J5" s="75">
        <v>0</v>
      </c>
      <c r="K5" s="74">
        <f>I5-J5</f>
        <v>0</v>
      </c>
      <c r="L5" s="69"/>
    </row>
    <row r="6" spans="1:12" x14ac:dyDescent="0.25">
      <c r="A6" s="15">
        <v>2</v>
      </c>
      <c r="B6" s="72" t="s">
        <v>36</v>
      </c>
      <c r="C6" s="73">
        <v>2</v>
      </c>
      <c r="D6" s="74"/>
      <c r="E6" s="74"/>
      <c r="F6" s="61">
        <v>0</v>
      </c>
      <c r="G6" s="74">
        <v>0</v>
      </c>
      <c r="H6" s="82">
        <v>2500</v>
      </c>
      <c r="I6" s="61">
        <f>F6+G6+H6</f>
        <v>2500</v>
      </c>
      <c r="J6" s="75">
        <v>2500</v>
      </c>
      <c r="K6" s="74">
        <f t="shared" ref="K6:K14" si="0">I6-J6</f>
        <v>0</v>
      </c>
      <c r="L6" s="69"/>
    </row>
    <row r="7" spans="1:12" x14ac:dyDescent="0.25">
      <c r="A7" s="15">
        <v>3</v>
      </c>
      <c r="B7" s="72" t="s">
        <v>37</v>
      </c>
      <c r="C7" s="73">
        <v>3</v>
      </c>
      <c r="D7" s="74"/>
      <c r="E7" s="74"/>
      <c r="F7" s="61">
        <v>0</v>
      </c>
      <c r="G7" s="74">
        <v>0</v>
      </c>
      <c r="H7" s="82">
        <v>2500</v>
      </c>
      <c r="I7" s="61">
        <f t="shared" ref="I7:I12" si="1">F7+H7</f>
        <v>2500</v>
      </c>
      <c r="J7" s="75">
        <v>2500</v>
      </c>
      <c r="K7" s="74">
        <f t="shared" si="0"/>
        <v>0</v>
      </c>
      <c r="L7" s="69"/>
    </row>
    <row r="8" spans="1:12" x14ac:dyDescent="0.25">
      <c r="A8" s="24">
        <v>5</v>
      </c>
      <c r="B8" s="72" t="s">
        <v>39</v>
      </c>
      <c r="C8" s="73">
        <v>5</v>
      </c>
      <c r="D8" s="74"/>
      <c r="E8" s="74"/>
      <c r="F8" s="61">
        <v>0</v>
      </c>
      <c r="G8" s="74">
        <v>0</v>
      </c>
      <c r="H8" s="82">
        <v>5000</v>
      </c>
      <c r="I8" s="61">
        <f t="shared" si="1"/>
        <v>5000</v>
      </c>
      <c r="J8" s="75">
        <v>5000</v>
      </c>
      <c r="K8" s="74">
        <f t="shared" si="0"/>
        <v>0</v>
      </c>
      <c r="L8" s="69"/>
    </row>
    <row r="9" spans="1:12" x14ac:dyDescent="0.25">
      <c r="A9" s="77">
        <v>6</v>
      </c>
      <c r="B9" s="74" t="s">
        <v>113</v>
      </c>
      <c r="C9" s="77">
        <v>4</v>
      </c>
      <c r="D9" s="74"/>
      <c r="E9" s="74"/>
      <c r="F9" s="61"/>
      <c r="G9" s="74"/>
      <c r="H9" s="83">
        <v>2000</v>
      </c>
      <c r="I9" s="61"/>
      <c r="J9" s="74"/>
      <c r="K9" s="74"/>
      <c r="L9" s="69"/>
    </row>
    <row r="10" spans="1:12" x14ac:dyDescent="0.25">
      <c r="A10" s="77">
        <v>7</v>
      </c>
      <c r="B10" s="72" t="s">
        <v>126</v>
      </c>
      <c r="C10" s="73">
        <v>5</v>
      </c>
      <c r="D10" s="72"/>
      <c r="E10" s="72"/>
      <c r="F10" s="61"/>
      <c r="G10" s="74"/>
      <c r="H10" s="82">
        <v>5000</v>
      </c>
      <c r="I10" s="61"/>
      <c r="J10" s="74">
        <v>0</v>
      </c>
      <c r="K10" s="74">
        <f t="shared" si="0"/>
        <v>0</v>
      </c>
      <c r="L10" s="69"/>
    </row>
    <row r="11" spans="1:12" x14ac:dyDescent="0.25">
      <c r="A11" s="77">
        <v>8</v>
      </c>
      <c r="B11" s="72" t="s">
        <v>115</v>
      </c>
      <c r="C11" s="73">
        <v>6</v>
      </c>
      <c r="D11" s="72"/>
      <c r="E11" s="72"/>
      <c r="F11" s="61"/>
      <c r="G11" s="74"/>
      <c r="H11" s="82">
        <v>4500</v>
      </c>
      <c r="I11" s="61"/>
      <c r="J11" s="75"/>
      <c r="K11" s="74"/>
      <c r="L11" s="69"/>
    </row>
    <row r="12" spans="1:12" x14ac:dyDescent="0.25">
      <c r="A12" s="77">
        <v>9</v>
      </c>
      <c r="B12" s="72" t="s">
        <v>79</v>
      </c>
      <c r="C12" s="73">
        <v>7</v>
      </c>
      <c r="D12" s="72"/>
      <c r="E12" s="72"/>
      <c r="F12" s="61">
        <v>0</v>
      </c>
      <c r="G12" s="74">
        <v>0</v>
      </c>
      <c r="H12" s="82">
        <v>3500</v>
      </c>
      <c r="I12" s="61">
        <f t="shared" si="1"/>
        <v>3500</v>
      </c>
      <c r="J12" s="75">
        <v>3500</v>
      </c>
      <c r="K12" s="74">
        <f t="shared" si="0"/>
        <v>0</v>
      </c>
      <c r="L12" s="69"/>
    </row>
    <row r="13" spans="1:12" x14ac:dyDescent="0.25">
      <c r="A13" s="74"/>
      <c r="B13" s="69"/>
      <c r="C13" s="74"/>
      <c r="D13" s="74"/>
      <c r="E13" s="74"/>
      <c r="F13" s="61"/>
      <c r="G13" s="74"/>
      <c r="H13" s="88"/>
      <c r="I13" s="75"/>
      <c r="J13" s="75"/>
      <c r="K13" s="74">
        <f t="shared" si="0"/>
        <v>0</v>
      </c>
      <c r="L13" s="69"/>
    </row>
    <row r="14" spans="1:12" x14ac:dyDescent="0.25">
      <c r="A14" s="19"/>
      <c r="B14" s="19"/>
      <c r="C14" s="19"/>
      <c r="D14" s="20"/>
      <c r="E14" s="20"/>
      <c r="F14" s="61">
        <v>0</v>
      </c>
      <c r="G14" s="74">
        <v>0</v>
      </c>
      <c r="H14" s="21">
        <f>SUM(H5:H13)</f>
        <v>25000</v>
      </c>
      <c r="I14" s="63">
        <f>SUM(I5:I13)</f>
        <v>13500</v>
      </c>
      <c r="J14" s="21">
        <f>SUM(J5:J13)</f>
        <v>13500</v>
      </c>
      <c r="K14" s="74">
        <f t="shared" si="0"/>
        <v>0</v>
      </c>
      <c r="L14" s="69"/>
    </row>
    <row r="15" spans="1:12" x14ac:dyDescent="0.25">
      <c r="A15" s="70"/>
      <c r="B15" s="89" t="s">
        <v>106</v>
      </c>
      <c r="C15" s="89"/>
      <c r="D15" s="25"/>
      <c r="E15" s="25">
        <f>H14</f>
        <v>25000</v>
      </c>
      <c r="F15" s="25"/>
      <c r="G15" s="71"/>
      <c r="H15" s="40"/>
      <c r="I15" s="44"/>
      <c r="J15" s="40"/>
      <c r="K15" s="69"/>
      <c r="L15" s="69"/>
    </row>
    <row r="16" spans="1:12" x14ac:dyDescent="0.25">
      <c r="A16" s="70"/>
      <c r="B16" s="89"/>
      <c r="C16" s="89"/>
      <c r="D16" s="25"/>
      <c r="E16" s="25"/>
      <c r="F16" s="25"/>
      <c r="G16" s="71"/>
      <c r="H16" s="40"/>
      <c r="I16" s="44"/>
      <c r="J16" s="40"/>
      <c r="K16" s="69"/>
      <c r="L16" s="69"/>
    </row>
    <row r="17" spans="1:12" x14ac:dyDescent="0.25">
      <c r="A17" s="70"/>
      <c r="B17" s="89"/>
      <c r="C17" s="89"/>
      <c r="D17" s="25"/>
      <c r="E17" s="25"/>
      <c r="F17" s="25"/>
      <c r="G17" s="71"/>
      <c r="H17" s="40"/>
      <c r="I17" s="44"/>
      <c r="J17" s="40"/>
      <c r="K17" s="69"/>
      <c r="L17" s="69"/>
    </row>
    <row r="18" spans="1:12" x14ac:dyDescent="0.25">
      <c r="A18" s="70"/>
      <c r="B18" s="48" t="s">
        <v>20</v>
      </c>
      <c r="C18" s="70"/>
      <c r="D18" s="22"/>
      <c r="E18" s="22"/>
      <c r="F18" s="22"/>
      <c r="G18" s="70">
        <v>721553910</v>
      </c>
      <c r="H18" s="70"/>
      <c r="I18" s="70"/>
      <c r="J18" s="70"/>
      <c r="K18" s="69"/>
      <c r="L18" s="69"/>
    </row>
    <row r="19" spans="1:12" x14ac:dyDescent="0.25">
      <c r="A19" s="70"/>
      <c r="B19" s="70" t="s">
        <v>80</v>
      </c>
      <c r="C19" s="70"/>
      <c r="D19" s="90">
        <v>0.08</v>
      </c>
      <c r="E19" s="43">
        <f>E15*D19</f>
        <v>2000</v>
      </c>
      <c r="F19" s="43"/>
      <c r="G19" s="40"/>
      <c r="H19" s="69"/>
      <c r="I19" s="70"/>
      <c r="J19" s="40"/>
      <c r="K19" s="69"/>
      <c r="L19" s="69"/>
    </row>
    <row r="20" spans="1:12" x14ac:dyDescent="0.25">
      <c r="A20" s="70"/>
      <c r="B20" s="70"/>
      <c r="C20" s="70"/>
      <c r="D20" s="90"/>
      <c r="E20" s="43"/>
      <c r="F20" s="43"/>
      <c r="G20" s="40"/>
      <c r="H20" s="69"/>
      <c r="I20" s="70"/>
      <c r="J20" s="40"/>
      <c r="K20" s="69"/>
      <c r="L20" s="69"/>
    </row>
    <row r="21" spans="1:12" x14ac:dyDescent="0.25">
      <c r="A21" s="70"/>
      <c r="B21" s="89" t="s">
        <v>135</v>
      </c>
      <c r="C21" s="69"/>
      <c r="D21" s="69"/>
      <c r="E21" s="68">
        <f>E15-E19</f>
        <v>23000</v>
      </c>
      <c r="F21" s="43"/>
      <c r="G21" s="43"/>
      <c r="H21" s="69"/>
      <c r="I21" s="70"/>
      <c r="J21" s="40"/>
      <c r="K21" s="69"/>
      <c r="L21" s="69"/>
    </row>
    <row r="22" spans="1:12" x14ac:dyDescent="0.25">
      <c r="A22" s="70"/>
      <c r="B22" s="69" t="s">
        <v>121</v>
      </c>
      <c r="C22" s="69"/>
      <c r="D22" s="69"/>
      <c r="E22" s="68">
        <v>15000</v>
      </c>
      <c r="F22" s="69"/>
      <c r="G22" s="69"/>
      <c r="H22" s="69"/>
      <c r="I22" s="70"/>
      <c r="J22" s="40"/>
      <c r="K22" s="69"/>
      <c r="L22" s="69"/>
    </row>
    <row r="23" spans="1:12" x14ac:dyDescent="0.25">
      <c r="A23" s="70"/>
      <c r="B23" s="69" t="s">
        <v>137</v>
      </c>
      <c r="C23" s="69"/>
      <c r="D23" s="69"/>
      <c r="E23" s="68">
        <v>8000</v>
      </c>
      <c r="F23" s="80"/>
      <c r="G23" s="80"/>
      <c r="H23" s="69"/>
      <c r="I23" s="70"/>
      <c r="J23" s="40"/>
      <c r="K23" s="69"/>
      <c r="L23" s="69"/>
    </row>
    <row r="24" spans="1:12" x14ac:dyDescent="0.25">
      <c r="A24" s="70"/>
      <c r="B24" s="69" t="s">
        <v>128</v>
      </c>
      <c r="C24" s="69"/>
      <c r="D24" s="69"/>
      <c r="E24" s="80">
        <f>SUM(E22:E23)</f>
        <v>23000</v>
      </c>
      <c r="F24" s="69"/>
      <c r="G24" s="69"/>
      <c r="H24" s="69"/>
      <c r="I24" s="70"/>
      <c r="J24" s="40" t="s">
        <v>30</v>
      </c>
      <c r="K24" s="69"/>
      <c r="L24" s="69"/>
    </row>
    <row r="25" spans="1:12" x14ac:dyDescent="0.25">
      <c r="A25" s="70"/>
      <c r="B25" s="37"/>
      <c r="C25" s="70"/>
      <c r="D25" s="70"/>
      <c r="E25" s="69"/>
      <c r="F25" s="68"/>
      <c r="G25" s="68"/>
      <c r="H25" s="69"/>
      <c r="I25" s="70"/>
      <c r="J25" s="40"/>
      <c r="K25" s="69"/>
      <c r="L25" s="69"/>
    </row>
    <row r="26" spans="1:12" x14ac:dyDescent="0.25">
      <c r="A26" s="69"/>
      <c r="B26" s="69" t="s">
        <v>86</v>
      </c>
      <c r="C26" s="69"/>
      <c r="D26" s="69"/>
      <c r="E26" s="68">
        <v>0</v>
      </c>
      <c r="F26" s="69"/>
      <c r="G26" s="69"/>
      <c r="H26" s="69"/>
      <c r="I26" s="49"/>
      <c r="J26" s="49"/>
      <c r="K26" s="69"/>
      <c r="L26" s="69"/>
    </row>
    <row r="27" spans="1:12" x14ac:dyDescent="0.25">
      <c r="A27" s="69"/>
      <c r="B27" s="37" t="s">
        <v>15</v>
      </c>
      <c r="C27" s="37"/>
      <c r="D27" s="56" t="s">
        <v>10</v>
      </c>
      <c r="E27" s="56"/>
      <c r="F27" s="56"/>
      <c r="G27" s="69"/>
      <c r="H27" s="69"/>
      <c r="I27" s="70"/>
      <c r="J27" s="70"/>
      <c r="K27" s="69"/>
      <c r="L27" s="69"/>
    </row>
    <row r="28" spans="1:12" x14ac:dyDescent="0.25">
      <c r="A28" s="1"/>
      <c r="B28" s="70" t="s">
        <v>39</v>
      </c>
      <c r="C28" s="70"/>
      <c r="D28" s="56" t="s">
        <v>11</v>
      </c>
      <c r="E28" s="56"/>
      <c r="F28" s="70" t="s">
        <v>12</v>
      </c>
      <c r="G28" s="69"/>
      <c r="H28" s="69"/>
      <c r="I28" s="69"/>
      <c r="J28" s="5"/>
      <c r="K28" s="69"/>
      <c r="L28" s="69"/>
    </row>
    <row r="29" spans="1:12" x14ac:dyDescent="0.25">
      <c r="A29" s="7" t="s">
        <v>9</v>
      </c>
      <c r="B29" s="70" t="s">
        <v>13</v>
      </c>
      <c r="C29" s="70"/>
      <c r="D29" s="56" t="s">
        <v>13</v>
      </c>
      <c r="E29" s="56"/>
      <c r="F29" s="70" t="s">
        <v>130</v>
      </c>
      <c r="G29" s="69"/>
      <c r="H29" s="69"/>
      <c r="I29" s="69"/>
      <c r="J29" s="69"/>
      <c r="K29" s="69"/>
      <c r="L29" s="69"/>
    </row>
    <row r="30" spans="1:12" x14ac:dyDescent="0.25">
      <c r="A30" s="69"/>
      <c r="B30" s="69"/>
      <c r="C30" s="69"/>
      <c r="D30" s="69"/>
      <c r="E30" s="69"/>
      <c r="F30" s="69"/>
      <c r="G30" s="69"/>
      <c r="H30" s="69"/>
      <c r="I30" s="69"/>
      <c r="J30" s="69"/>
      <c r="K30" s="69"/>
      <c r="L30" s="69"/>
    </row>
  </sheetData>
  <pageMargins left="0.7" right="0.7" top="0.75" bottom="0.75" header="0.3" footer="0.3"/>
  <pageSetup paperSize="9" orientation="landscape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workbookViewId="0">
      <selection sqref="A1:K69"/>
    </sheetView>
  </sheetViews>
  <sheetFormatPr defaultRowHeight="15" x14ac:dyDescent="0.25"/>
  <cols>
    <col min="1" max="1" width="6.7109375" customWidth="1"/>
    <col min="2" max="2" width="14.28515625" customWidth="1"/>
    <col min="5" max="5" width="10.85546875" customWidth="1"/>
  </cols>
  <sheetData>
    <row r="1" spans="1:12" x14ac:dyDescent="0.25">
      <c r="A1" s="69">
        <v>0</v>
      </c>
      <c r="B1" s="9"/>
      <c r="C1" s="9"/>
      <c r="D1" s="87"/>
      <c r="E1" s="87"/>
      <c r="F1" s="87"/>
      <c r="G1" s="9"/>
      <c r="H1" s="69"/>
      <c r="I1" s="69"/>
      <c r="J1" s="69"/>
      <c r="K1" s="69"/>
    </row>
    <row r="2" spans="1:12" x14ac:dyDescent="0.25">
      <c r="A2" s="69"/>
      <c r="B2" s="9"/>
      <c r="C2" s="48" t="s">
        <v>41</v>
      </c>
      <c r="D2" s="9"/>
      <c r="E2" s="9"/>
      <c r="F2" s="9"/>
      <c r="G2" s="9"/>
      <c r="H2" s="69"/>
      <c r="I2" s="69"/>
      <c r="J2" s="69"/>
      <c r="K2" s="69"/>
    </row>
    <row r="3" spans="1:12" ht="21" x14ac:dyDescent="0.25">
      <c r="A3" s="69"/>
      <c r="B3" s="69"/>
      <c r="C3" s="8"/>
      <c r="D3" s="38"/>
      <c r="E3" s="39" t="s">
        <v>142</v>
      </c>
      <c r="F3" s="39"/>
      <c r="G3" s="39"/>
      <c r="H3" s="38"/>
      <c r="I3" s="69"/>
      <c r="J3" s="69"/>
      <c r="K3" s="69"/>
    </row>
    <row r="4" spans="1:12" x14ac:dyDescent="0.25">
      <c r="A4" s="13" t="s">
        <v>19</v>
      </c>
      <c r="B4" s="13" t="s">
        <v>0</v>
      </c>
      <c r="C4" s="13" t="s">
        <v>19</v>
      </c>
      <c r="D4" s="13" t="s">
        <v>17</v>
      </c>
      <c r="E4" s="13" t="s">
        <v>31</v>
      </c>
      <c r="F4" s="62" t="s">
        <v>61</v>
      </c>
      <c r="G4" s="74" t="s">
        <v>91</v>
      </c>
      <c r="H4" s="81" t="s">
        <v>1</v>
      </c>
      <c r="I4" s="67" t="s">
        <v>2</v>
      </c>
      <c r="J4" s="13" t="s">
        <v>3</v>
      </c>
      <c r="K4" s="14" t="s">
        <v>86</v>
      </c>
    </row>
    <row r="5" spans="1:12" x14ac:dyDescent="0.25">
      <c r="A5" s="15">
        <v>1</v>
      </c>
      <c r="B5" s="72" t="s">
        <v>59</v>
      </c>
      <c r="C5" s="73">
        <v>1</v>
      </c>
      <c r="D5" s="74"/>
      <c r="E5" s="74"/>
      <c r="F5" s="61"/>
      <c r="G5" s="74"/>
      <c r="H5" s="82">
        <v>0</v>
      </c>
      <c r="I5" s="61">
        <v>0</v>
      </c>
      <c r="J5" s="75">
        <v>0</v>
      </c>
      <c r="K5" s="74">
        <f>I5-J5</f>
        <v>0</v>
      </c>
    </row>
    <row r="6" spans="1:12" x14ac:dyDescent="0.25">
      <c r="A6" s="15">
        <v>2</v>
      </c>
      <c r="B6" s="72" t="s">
        <v>36</v>
      </c>
      <c r="C6" s="73">
        <v>2</v>
      </c>
      <c r="D6" s="74"/>
      <c r="E6" s="74"/>
      <c r="F6" s="61">
        <v>0</v>
      </c>
      <c r="G6" s="74">
        <v>0</v>
      </c>
      <c r="H6" s="82"/>
      <c r="I6" s="61">
        <f>F6+G6+H6</f>
        <v>0</v>
      </c>
      <c r="J6" s="75"/>
      <c r="K6" s="74"/>
      <c r="L6" t="s">
        <v>140</v>
      </c>
    </row>
    <row r="7" spans="1:12" x14ac:dyDescent="0.25">
      <c r="A7" s="15">
        <v>3</v>
      </c>
      <c r="B7" s="72" t="s">
        <v>37</v>
      </c>
      <c r="C7" s="73">
        <v>3</v>
      </c>
      <c r="D7" s="74"/>
      <c r="E7" s="74"/>
      <c r="F7" s="61">
        <v>0</v>
      </c>
      <c r="G7" s="74">
        <v>0</v>
      </c>
      <c r="H7" s="82"/>
      <c r="I7" s="61">
        <f t="shared" ref="I7:I12" si="0">F7+H7</f>
        <v>0</v>
      </c>
      <c r="J7" s="75"/>
      <c r="K7" s="74"/>
    </row>
    <row r="8" spans="1:12" x14ac:dyDescent="0.25">
      <c r="A8" s="24">
        <v>5</v>
      </c>
      <c r="B8" s="72" t="s">
        <v>39</v>
      </c>
      <c r="C8" s="73">
        <v>5</v>
      </c>
      <c r="D8" s="74"/>
      <c r="E8" s="74"/>
      <c r="F8" s="61">
        <v>0</v>
      </c>
      <c r="G8" s="74">
        <v>0</v>
      </c>
      <c r="H8" s="82">
        <v>5000</v>
      </c>
      <c r="I8" s="61">
        <f t="shared" si="0"/>
        <v>5000</v>
      </c>
      <c r="J8" s="75">
        <v>5000</v>
      </c>
      <c r="K8" s="74">
        <f t="shared" ref="K8:K14" si="1">I8-J8</f>
        <v>0</v>
      </c>
    </row>
    <row r="9" spans="1:12" x14ac:dyDescent="0.25">
      <c r="A9" s="77">
        <v>6</v>
      </c>
      <c r="B9" s="74" t="s">
        <v>113</v>
      </c>
      <c r="C9" s="77">
        <v>4</v>
      </c>
      <c r="D9" s="74"/>
      <c r="E9" s="74"/>
      <c r="F9" s="61"/>
      <c r="G9" s="74"/>
      <c r="H9" s="83">
        <v>2000</v>
      </c>
      <c r="I9" s="61"/>
      <c r="J9" s="74"/>
      <c r="K9" s="74"/>
    </row>
    <row r="10" spans="1:12" x14ac:dyDescent="0.25">
      <c r="A10" s="77">
        <v>7</v>
      </c>
      <c r="B10" s="72" t="s">
        <v>126</v>
      </c>
      <c r="C10" s="73">
        <v>5</v>
      </c>
      <c r="D10" s="72"/>
      <c r="E10" s="72"/>
      <c r="F10" s="61"/>
      <c r="G10" s="74"/>
      <c r="H10" s="82">
        <v>5000</v>
      </c>
      <c r="I10" s="61"/>
      <c r="J10" s="74">
        <v>0</v>
      </c>
      <c r="K10" s="74">
        <f t="shared" si="1"/>
        <v>0</v>
      </c>
    </row>
    <row r="11" spans="1:12" x14ac:dyDescent="0.25">
      <c r="A11" s="77">
        <v>8</v>
      </c>
      <c r="B11" s="72" t="s">
        <v>115</v>
      </c>
      <c r="C11" s="73">
        <v>6</v>
      </c>
      <c r="D11" s="72"/>
      <c r="E11" s="72"/>
      <c r="F11" s="61"/>
      <c r="G11" s="74"/>
      <c r="H11" s="82">
        <v>4500</v>
      </c>
      <c r="I11" s="61"/>
      <c r="J11" s="75"/>
      <c r="K11" s="74"/>
    </row>
    <row r="12" spans="1:12" x14ac:dyDescent="0.25">
      <c r="A12" s="77">
        <v>9</v>
      </c>
      <c r="B12" s="72" t="s">
        <v>79</v>
      </c>
      <c r="C12" s="73">
        <v>7</v>
      </c>
      <c r="D12" s="72"/>
      <c r="E12" s="72"/>
      <c r="F12" s="61">
        <v>0</v>
      </c>
      <c r="G12" s="74">
        <v>0</v>
      </c>
      <c r="H12" s="82">
        <v>3500</v>
      </c>
      <c r="I12" s="61">
        <f t="shared" si="0"/>
        <v>3500</v>
      </c>
      <c r="J12" s="75">
        <v>3500</v>
      </c>
      <c r="K12" s="74">
        <f t="shared" si="1"/>
        <v>0</v>
      </c>
    </row>
    <row r="13" spans="1:12" x14ac:dyDescent="0.25">
      <c r="A13" s="74">
        <v>10</v>
      </c>
      <c r="B13" s="91" t="s">
        <v>141</v>
      </c>
      <c r="C13" s="74"/>
      <c r="D13" s="74"/>
      <c r="E13" s="74"/>
      <c r="F13" s="61"/>
      <c r="G13" s="74"/>
      <c r="H13" s="88">
        <v>4000</v>
      </c>
      <c r="I13" s="75"/>
      <c r="J13" s="75"/>
      <c r="K13" s="74">
        <f t="shared" si="1"/>
        <v>0</v>
      </c>
    </row>
    <row r="14" spans="1:12" x14ac:dyDescent="0.25">
      <c r="A14" s="19"/>
      <c r="B14" s="19"/>
      <c r="C14" s="19"/>
      <c r="D14" s="20"/>
      <c r="E14" s="20"/>
      <c r="F14" s="61">
        <v>0</v>
      </c>
      <c r="G14" s="74">
        <v>0</v>
      </c>
      <c r="H14" s="21">
        <f>SUM(H5:H13)</f>
        <v>24000</v>
      </c>
      <c r="I14" s="63">
        <f>SUM(I5:I13)</f>
        <v>8500</v>
      </c>
      <c r="J14" s="21">
        <f>SUM(J5:J13)</f>
        <v>8500</v>
      </c>
      <c r="K14" s="74">
        <f t="shared" si="1"/>
        <v>0</v>
      </c>
    </row>
    <row r="15" spans="1:12" x14ac:dyDescent="0.25">
      <c r="A15" s="70"/>
      <c r="B15" s="89" t="s">
        <v>106</v>
      </c>
      <c r="C15" s="89"/>
      <c r="D15" s="25"/>
      <c r="E15" s="25">
        <f>H14</f>
        <v>24000</v>
      </c>
      <c r="F15" s="25"/>
      <c r="G15" s="71"/>
      <c r="H15" s="40"/>
      <c r="I15" s="44"/>
      <c r="J15" s="40"/>
      <c r="K15" s="69"/>
    </row>
    <row r="16" spans="1:12" x14ac:dyDescent="0.25">
      <c r="A16" s="70"/>
      <c r="B16" s="89"/>
      <c r="C16" s="89"/>
      <c r="D16" s="25"/>
      <c r="E16" s="25"/>
      <c r="F16" s="25"/>
      <c r="G16" s="71"/>
      <c r="H16" s="40"/>
      <c r="I16" s="44"/>
      <c r="J16" s="40"/>
      <c r="K16" s="69"/>
    </row>
    <row r="17" spans="1:11" x14ac:dyDescent="0.25">
      <c r="A17" s="70"/>
      <c r="B17" s="89"/>
      <c r="C17" s="89"/>
      <c r="D17" s="25"/>
      <c r="E17" s="25"/>
      <c r="F17" s="25"/>
      <c r="G17" s="71"/>
      <c r="H17" s="40"/>
      <c r="I17" s="44"/>
      <c r="J17" s="40"/>
      <c r="K17" s="69"/>
    </row>
    <row r="18" spans="1:11" x14ac:dyDescent="0.25">
      <c r="A18" s="70"/>
      <c r="B18" s="48" t="s">
        <v>20</v>
      </c>
      <c r="C18" s="70"/>
      <c r="D18" s="22"/>
      <c r="E18" s="22"/>
      <c r="F18" s="22"/>
      <c r="G18" s="70">
        <v>721553910</v>
      </c>
      <c r="H18" s="70"/>
      <c r="I18" s="70"/>
      <c r="J18" s="70"/>
      <c r="K18" s="69"/>
    </row>
    <row r="19" spans="1:11" x14ac:dyDescent="0.25">
      <c r="A19" s="70"/>
      <c r="B19" s="70" t="s">
        <v>80</v>
      </c>
      <c r="C19" s="70"/>
      <c r="D19" s="90">
        <v>0.08</v>
      </c>
      <c r="E19" s="43">
        <f>E15*D19</f>
        <v>1920</v>
      </c>
      <c r="F19" s="43"/>
      <c r="G19" s="40"/>
      <c r="H19" s="69"/>
      <c r="I19" s="70"/>
      <c r="J19" s="40"/>
      <c r="K19" s="69"/>
    </row>
    <row r="20" spans="1:11" x14ac:dyDescent="0.25">
      <c r="A20" s="70"/>
      <c r="B20" s="93" t="s">
        <v>147</v>
      </c>
      <c r="C20" s="70"/>
      <c r="D20" s="90"/>
      <c r="E20" s="43"/>
      <c r="F20" s="43"/>
      <c r="G20" s="40"/>
      <c r="H20" s="69"/>
      <c r="I20" s="70"/>
      <c r="J20" s="40"/>
      <c r="K20" s="69"/>
    </row>
    <row r="21" spans="1:11" x14ac:dyDescent="0.25">
      <c r="A21" s="70"/>
      <c r="B21" s="89" t="s">
        <v>135</v>
      </c>
      <c r="C21" s="69"/>
      <c r="D21" s="69"/>
      <c r="E21" s="68">
        <f>E15-E19</f>
        <v>22080</v>
      </c>
      <c r="F21" s="43"/>
      <c r="G21" s="43"/>
      <c r="H21" s="69"/>
      <c r="I21" s="70"/>
      <c r="J21" s="40"/>
      <c r="K21" s="69"/>
    </row>
    <row r="22" spans="1:11" x14ac:dyDescent="0.25">
      <c r="A22" s="70"/>
      <c r="B22" s="69" t="s">
        <v>51</v>
      </c>
      <c r="C22" s="69"/>
      <c r="D22" s="69"/>
      <c r="E22" s="68">
        <v>5000</v>
      </c>
      <c r="F22" s="69"/>
      <c r="G22" s="69"/>
      <c r="H22" s="69"/>
      <c r="I22" s="70"/>
      <c r="J22" s="40"/>
      <c r="K22" s="69"/>
    </row>
    <row r="23" spans="1:11" x14ac:dyDescent="0.25">
      <c r="A23" s="70"/>
      <c r="B23" s="69" t="s">
        <v>143</v>
      </c>
      <c r="C23" s="69"/>
      <c r="D23" s="69"/>
      <c r="E23" s="68">
        <v>17080</v>
      </c>
      <c r="F23" s="80"/>
      <c r="G23" s="80"/>
      <c r="H23" s="69"/>
      <c r="I23" s="70"/>
      <c r="J23" s="40"/>
      <c r="K23" s="69"/>
    </row>
    <row r="24" spans="1:11" x14ac:dyDescent="0.25">
      <c r="A24" s="70"/>
      <c r="E24" s="68">
        <f>SUM(E22:E23)</f>
        <v>22080</v>
      </c>
      <c r="I24" s="70"/>
      <c r="J24" s="40" t="s">
        <v>30</v>
      </c>
      <c r="K24" s="69"/>
    </row>
    <row r="25" spans="1:11" x14ac:dyDescent="0.25">
      <c r="A25" s="70"/>
      <c r="B25" s="69" t="s">
        <v>139</v>
      </c>
      <c r="C25" s="69"/>
      <c r="D25" s="69"/>
      <c r="E25" s="80">
        <f>E21-E24</f>
        <v>0</v>
      </c>
      <c r="F25" s="69"/>
      <c r="G25" s="69"/>
      <c r="H25" s="69"/>
      <c r="I25" s="70"/>
      <c r="J25" s="40"/>
      <c r="K25" s="69"/>
    </row>
    <row r="26" spans="1:11" x14ac:dyDescent="0.25">
      <c r="A26" s="69"/>
      <c r="B26" s="37"/>
      <c r="C26" s="70"/>
      <c r="D26" s="70"/>
      <c r="E26" s="69"/>
      <c r="F26" s="68"/>
      <c r="G26" s="68"/>
      <c r="H26" s="69"/>
      <c r="I26" s="49"/>
      <c r="J26" s="49"/>
      <c r="K26" s="69"/>
    </row>
    <row r="27" spans="1:11" x14ac:dyDescent="0.25">
      <c r="A27" s="69"/>
      <c r="B27" s="69" t="s">
        <v>86</v>
      </c>
      <c r="C27" s="69"/>
      <c r="D27" s="69"/>
      <c r="E27" s="68"/>
      <c r="F27" s="69"/>
      <c r="G27" s="69"/>
      <c r="H27" s="69"/>
      <c r="I27" s="70"/>
      <c r="J27" s="70"/>
      <c r="K27" s="69"/>
    </row>
    <row r="28" spans="1:11" x14ac:dyDescent="0.25">
      <c r="A28" s="1"/>
      <c r="B28" s="37" t="s">
        <v>15</v>
      </c>
      <c r="C28" s="37"/>
      <c r="D28" s="56" t="s">
        <v>10</v>
      </c>
      <c r="E28" s="56"/>
      <c r="F28" s="56"/>
      <c r="G28" s="69"/>
      <c r="H28" s="69"/>
      <c r="I28" s="69"/>
      <c r="J28" s="5"/>
      <c r="K28" s="69"/>
    </row>
    <row r="29" spans="1:11" x14ac:dyDescent="0.25">
      <c r="A29" s="7" t="s">
        <v>9</v>
      </c>
      <c r="B29" s="70" t="s">
        <v>39</v>
      </c>
      <c r="C29" s="70"/>
      <c r="D29" s="56" t="s">
        <v>11</v>
      </c>
      <c r="E29" s="56"/>
      <c r="F29" s="70" t="s">
        <v>12</v>
      </c>
      <c r="G29" s="69"/>
      <c r="H29" s="69"/>
      <c r="I29" s="69"/>
      <c r="J29" s="69"/>
      <c r="K29" s="69"/>
    </row>
    <row r="30" spans="1:11" x14ac:dyDescent="0.25">
      <c r="A30" s="69"/>
      <c r="B30" s="70" t="s">
        <v>13</v>
      </c>
      <c r="C30" s="70"/>
      <c r="D30" s="56" t="s">
        <v>13</v>
      </c>
      <c r="E30" s="56"/>
      <c r="F30" s="70" t="s">
        <v>130</v>
      </c>
      <c r="G30" s="69"/>
      <c r="H30" s="69"/>
      <c r="I30" s="69"/>
      <c r="J30" s="69"/>
      <c r="K30" s="69"/>
    </row>
    <row r="31" spans="1:11" x14ac:dyDescent="0.25">
      <c r="B31" s="69"/>
      <c r="C31" s="69"/>
      <c r="D31" s="69"/>
      <c r="E31" s="69"/>
      <c r="F31" s="69"/>
      <c r="G31" s="69"/>
      <c r="H31" s="69"/>
    </row>
  </sheetData>
  <pageMargins left="0.7" right="0.7" top="0.75" bottom="0.75" header="0.3" footer="0.3"/>
  <pageSetup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workbookViewId="0">
      <selection activeCell="H27" sqref="H27"/>
    </sheetView>
  </sheetViews>
  <sheetFormatPr defaultRowHeight="15" x14ac:dyDescent="0.25"/>
  <cols>
    <col min="1" max="1" width="3.42578125" customWidth="1"/>
    <col min="2" max="2" width="15.42578125" customWidth="1"/>
    <col min="3" max="3" width="3.85546875" customWidth="1"/>
    <col min="4" max="4" width="6.85546875" customWidth="1"/>
    <col min="5" max="5" width="12.28515625" customWidth="1"/>
    <col min="7" max="7" width="10.5703125" bestFit="1" customWidth="1"/>
    <col min="8" max="8" width="11" customWidth="1"/>
    <col min="10" max="10" width="10.7109375" customWidth="1"/>
  </cols>
  <sheetData>
    <row r="1" spans="1:13" ht="33.75" x14ac:dyDescent="0.25">
      <c r="A1" s="32"/>
      <c r="B1" s="33"/>
      <c r="C1" s="34"/>
      <c r="D1" s="35"/>
      <c r="E1" s="35"/>
      <c r="F1" s="36" t="s">
        <v>7</v>
      </c>
      <c r="G1" s="36"/>
      <c r="H1" s="35"/>
      <c r="I1" s="34"/>
      <c r="J1" s="35"/>
      <c r="K1" s="32"/>
      <c r="L1" s="32"/>
      <c r="M1" s="32"/>
    </row>
    <row r="2" spans="1:13" ht="15.75" x14ac:dyDescent="0.3">
      <c r="A2" s="27"/>
      <c r="B2" s="2"/>
      <c r="C2" s="28"/>
      <c r="D2" s="27"/>
      <c r="E2" s="30" t="s">
        <v>22</v>
      </c>
      <c r="F2" s="30"/>
      <c r="G2" s="27"/>
      <c r="H2" s="27"/>
      <c r="I2" s="28"/>
      <c r="J2" s="27"/>
      <c r="K2" s="27"/>
      <c r="L2" s="27"/>
      <c r="M2" s="27"/>
    </row>
    <row r="3" spans="1:13" x14ac:dyDescent="0.25">
      <c r="A3" s="2"/>
      <c r="B3" s="2"/>
      <c r="C3" s="9"/>
      <c r="D3" s="10"/>
      <c r="E3" s="31" t="s">
        <v>23</v>
      </c>
      <c r="F3" s="11"/>
      <c r="G3" s="11"/>
      <c r="H3" s="10"/>
      <c r="I3" s="9"/>
      <c r="J3" s="2"/>
      <c r="K3" s="2"/>
      <c r="L3" s="2"/>
      <c r="M3" s="2"/>
    </row>
    <row r="4" spans="1:13" ht="15.75" x14ac:dyDescent="0.25">
      <c r="A4" s="2"/>
      <c r="B4" s="2"/>
      <c r="C4" s="2"/>
      <c r="D4" s="6" t="s">
        <v>41</v>
      </c>
      <c r="E4" s="2"/>
      <c r="F4" s="2"/>
      <c r="G4" s="2"/>
      <c r="H4" s="2"/>
      <c r="I4" s="2"/>
      <c r="J4" s="2"/>
      <c r="K4" s="4"/>
      <c r="L4" s="2"/>
      <c r="M4" s="2"/>
    </row>
    <row r="5" spans="1:13" ht="21" x14ac:dyDescent="0.25">
      <c r="A5" s="8"/>
      <c r="B5" s="8"/>
      <c r="C5" s="8"/>
      <c r="D5" s="8"/>
      <c r="E5" s="38"/>
      <c r="F5" s="38"/>
      <c r="G5" s="39" t="s">
        <v>32</v>
      </c>
      <c r="H5" s="38"/>
      <c r="I5" s="38"/>
      <c r="J5" s="38"/>
      <c r="K5" s="38"/>
      <c r="L5" s="8"/>
      <c r="M5" s="8"/>
    </row>
    <row r="6" spans="1:13" s="2" customFormat="1" ht="6.75" customHeight="1" x14ac:dyDescent="0.25">
      <c r="A6" s="8"/>
      <c r="B6" s="8"/>
      <c r="C6" s="8"/>
      <c r="D6" s="8"/>
      <c r="E6" s="38"/>
      <c r="F6" s="38"/>
      <c r="G6" s="39"/>
      <c r="H6" s="38"/>
      <c r="I6" s="38"/>
      <c r="J6" s="38"/>
      <c r="K6" s="38"/>
      <c r="L6" s="8"/>
      <c r="M6" s="8"/>
    </row>
    <row r="7" spans="1:13" ht="15" customHeight="1" x14ac:dyDescent="0.25">
      <c r="A7" s="13" t="s">
        <v>19</v>
      </c>
      <c r="B7" s="13" t="s">
        <v>0</v>
      </c>
      <c r="C7" s="13" t="s">
        <v>19</v>
      </c>
      <c r="D7" s="13" t="s">
        <v>16</v>
      </c>
      <c r="E7" s="13" t="s">
        <v>17</v>
      </c>
      <c r="F7" s="13" t="s">
        <v>18</v>
      </c>
      <c r="G7" s="13" t="s">
        <v>31</v>
      </c>
      <c r="H7" s="13" t="s">
        <v>1</v>
      </c>
      <c r="I7" s="14" t="s">
        <v>2</v>
      </c>
      <c r="J7" s="13" t="s">
        <v>3</v>
      </c>
      <c r="K7" s="14" t="s">
        <v>4</v>
      </c>
      <c r="L7" s="14" t="s">
        <v>5</v>
      </c>
      <c r="M7" s="14" t="s">
        <v>6</v>
      </c>
    </row>
    <row r="8" spans="1:13" ht="15" customHeight="1" x14ac:dyDescent="0.25">
      <c r="A8" s="15">
        <v>1</v>
      </c>
      <c r="B8" s="52" t="s">
        <v>35</v>
      </c>
      <c r="C8" s="53">
        <v>1</v>
      </c>
      <c r="D8" s="54"/>
      <c r="E8" s="54"/>
      <c r="F8" s="52"/>
      <c r="G8" s="55"/>
      <c r="H8" s="58">
        <v>10000</v>
      </c>
      <c r="I8" s="58">
        <v>10000</v>
      </c>
      <c r="J8" s="58">
        <v>10000</v>
      </c>
      <c r="K8" s="54"/>
      <c r="L8" s="16"/>
      <c r="M8" s="16"/>
    </row>
    <row r="9" spans="1:13" ht="15" customHeight="1" x14ac:dyDescent="0.25">
      <c r="A9" s="15">
        <v>2</v>
      </c>
      <c r="B9" s="52" t="s">
        <v>36</v>
      </c>
      <c r="C9" s="53">
        <v>2</v>
      </c>
      <c r="D9" s="54"/>
      <c r="E9" s="54"/>
      <c r="F9" s="52"/>
      <c r="G9" s="55"/>
      <c r="H9" s="58">
        <v>2200</v>
      </c>
      <c r="I9" s="58">
        <v>2200</v>
      </c>
      <c r="J9" s="58">
        <v>2200</v>
      </c>
      <c r="K9" s="54"/>
      <c r="L9" s="16">
        <v>0</v>
      </c>
      <c r="M9" s="16">
        <v>0</v>
      </c>
    </row>
    <row r="10" spans="1:13" ht="15" customHeight="1" x14ac:dyDescent="0.25">
      <c r="A10" s="15">
        <v>3</v>
      </c>
      <c r="B10" s="52" t="s">
        <v>37</v>
      </c>
      <c r="C10" s="53">
        <v>3</v>
      </c>
      <c r="D10" s="54"/>
      <c r="E10" s="54"/>
      <c r="F10" s="52"/>
      <c r="G10" s="55"/>
      <c r="H10" s="58">
        <v>2500</v>
      </c>
      <c r="I10" s="58">
        <v>2500</v>
      </c>
      <c r="J10" s="58">
        <v>2500</v>
      </c>
      <c r="K10" s="54"/>
      <c r="L10" s="16">
        <v>0</v>
      </c>
      <c r="M10" s="16"/>
    </row>
    <row r="11" spans="1:13" ht="15" customHeight="1" x14ac:dyDescent="0.25">
      <c r="A11" s="17">
        <v>4</v>
      </c>
      <c r="B11" s="52" t="s">
        <v>38</v>
      </c>
      <c r="C11" s="53">
        <v>4</v>
      </c>
      <c r="D11" s="54"/>
      <c r="E11" s="54"/>
      <c r="F11" s="52"/>
      <c r="G11" s="55"/>
      <c r="H11" s="58">
        <v>2500</v>
      </c>
      <c r="I11" s="58">
        <v>2500</v>
      </c>
      <c r="J11" s="58">
        <v>2500</v>
      </c>
      <c r="K11" s="54"/>
      <c r="L11" s="18"/>
      <c r="M11" s="18">
        <v>0</v>
      </c>
    </row>
    <row r="12" spans="1:13" ht="15" customHeight="1" x14ac:dyDescent="0.25">
      <c r="A12" s="24">
        <v>5</v>
      </c>
      <c r="B12" s="52" t="s">
        <v>39</v>
      </c>
      <c r="C12" s="53">
        <v>5</v>
      </c>
      <c r="D12" s="54"/>
      <c r="E12" s="54"/>
      <c r="F12" s="52"/>
      <c r="G12" s="55">
        <v>10000</v>
      </c>
      <c r="H12" s="58"/>
      <c r="I12" s="58">
        <v>10000</v>
      </c>
      <c r="J12" s="58">
        <v>10000</v>
      </c>
      <c r="K12" s="54"/>
      <c r="L12" s="16"/>
      <c r="M12" s="16"/>
    </row>
    <row r="13" spans="1:13" ht="15" customHeight="1" x14ac:dyDescent="0.25">
      <c r="A13" s="19"/>
      <c r="B13" s="19"/>
      <c r="C13" s="19"/>
      <c r="D13" s="20">
        <f t="shared" ref="D13:M13" si="0">SUM(D8:D12)</f>
        <v>0</v>
      </c>
      <c r="E13" s="20">
        <f t="shared" si="0"/>
        <v>0</v>
      </c>
      <c r="F13" s="21">
        <f t="shared" si="0"/>
        <v>0</v>
      </c>
      <c r="G13" s="26">
        <f t="shared" si="0"/>
        <v>10000</v>
      </c>
      <c r="H13" s="26">
        <f t="shared" si="0"/>
        <v>17200</v>
      </c>
      <c r="I13" s="21">
        <f t="shared" si="0"/>
        <v>27200</v>
      </c>
      <c r="J13" s="26">
        <f t="shared" si="0"/>
        <v>27200</v>
      </c>
      <c r="K13" s="21">
        <f t="shared" si="0"/>
        <v>0</v>
      </c>
      <c r="L13" s="21">
        <f t="shared" si="0"/>
        <v>0</v>
      </c>
      <c r="M13" s="21">
        <f t="shared" si="0"/>
        <v>0</v>
      </c>
    </row>
    <row r="14" spans="1:13" s="3" customFormat="1" ht="11.25" x14ac:dyDescent="0.2">
      <c r="B14" s="3" t="s">
        <v>21</v>
      </c>
      <c r="E14" s="25">
        <f>SUM(H13)</f>
        <v>17200</v>
      </c>
      <c r="F14" s="40"/>
      <c r="G14" s="41"/>
      <c r="H14" s="40"/>
      <c r="I14" s="42"/>
      <c r="J14" s="40"/>
      <c r="K14" s="40"/>
      <c r="L14" s="40"/>
    </row>
    <row r="15" spans="1:13" s="3" customFormat="1" ht="11.25" x14ac:dyDescent="0.2">
      <c r="B15" s="3" t="s">
        <v>31</v>
      </c>
      <c r="E15" s="25">
        <v>10000</v>
      </c>
      <c r="F15" s="40"/>
      <c r="G15" s="41"/>
      <c r="H15" s="40"/>
      <c r="I15" s="42"/>
      <c r="J15" s="40"/>
      <c r="K15" s="40"/>
      <c r="L15" s="40"/>
    </row>
    <row r="16" spans="1:13" s="3" customFormat="1" ht="11.25" x14ac:dyDescent="0.2">
      <c r="B16" s="3" t="s">
        <v>27</v>
      </c>
      <c r="E16" s="29">
        <f>SUM(E14*8%-E14)</f>
        <v>-15824</v>
      </c>
      <c r="F16" s="40"/>
    </row>
    <row r="17" spans="1:13" s="3" customFormat="1" ht="11.25" x14ac:dyDescent="0.2">
      <c r="B17" s="3" t="s">
        <v>24</v>
      </c>
      <c r="E17" s="25">
        <f>SUM(J13)</f>
        <v>27200</v>
      </c>
      <c r="F17" s="40"/>
      <c r="G17" s="41"/>
      <c r="H17" s="40"/>
      <c r="J17" s="40"/>
      <c r="K17" s="40"/>
      <c r="L17" s="40"/>
    </row>
    <row r="18" spans="1:13" s="3" customFormat="1" x14ac:dyDescent="0.25">
      <c r="B18" s="48" t="s">
        <v>20</v>
      </c>
      <c r="E18" s="22"/>
      <c r="G18" s="40"/>
      <c r="H18" s="40"/>
      <c r="J18" s="40"/>
      <c r="K18" s="40"/>
      <c r="L18" s="40"/>
    </row>
    <row r="19" spans="1:13" s="3" customFormat="1" ht="11.25" x14ac:dyDescent="0.2">
      <c r="B19" s="3" t="s">
        <v>33</v>
      </c>
      <c r="E19" s="43">
        <f>SUM(E14*8%)</f>
        <v>1376</v>
      </c>
      <c r="J19" s="40"/>
      <c r="K19" s="40"/>
      <c r="L19" s="44"/>
    </row>
    <row r="20" spans="1:13" s="3" customFormat="1" ht="11.25" x14ac:dyDescent="0.2">
      <c r="B20" s="3" t="s">
        <v>34</v>
      </c>
      <c r="E20" s="43"/>
      <c r="J20" s="40"/>
      <c r="K20" s="12"/>
      <c r="L20" s="45"/>
      <c r="M20" s="46"/>
    </row>
    <row r="21" spans="1:13" s="3" customFormat="1" ht="11.25" x14ac:dyDescent="0.2">
      <c r="E21" s="43"/>
      <c r="G21" s="3" t="s">
        <v>30</v>
      </c>
      <c r="J21" s="40"/>
      <c r="K21" s="12"/>
      <c r="L21" s="45"/>
      <c r="M21" s="46"/>
    </row>
    <row r="22" spans="1:13" s="49" customFormat="1" ht="12.75" x14ac:dyDescent="0.2">
      <c r="B22" s="49" t="s">
        <v>28</v>
      </c>
      <c r="E22" s="50">
        <f>SUM(E19:E21)</f>
        <v>1376</v>
      </c>
    </row>
    <row r="23" spans="1:13" s="3" customFormat="1" ht="11.25" x14ac:dyDescent="0.2">
      <c r="B23" s="37"/>
      <c r="E23" s="47"/>
    </row>
    <row r="24" spans="1:13" ht="15.75" x14ac:dyDescent="0.25">
      <c r="A24" s="5"/>
      <c r="B24" s="51" t="s">
        <v>29</v>
      </c>
      <c r="C24" s="2"/>
      <c r="D24" s="5"/>
      <c r="E24" s="23">
        <f>SUM(E14-E22+E15)</f>
        <v>25824</v>
      </c>
      <c r="F24" s="2"/>
      <c r="G24" s="2"/>
      <c r="H24" s="2"/>
      <c r="I24" s="2"/>
      <c r="J24" s="5"/>
      <c r="K24" s="5"/>
      <c r="L24" s="5"/>
      <c r="M24" s="5"/>
    </row>
    <row r="25" spans="1:13" ht="7.5" customHeight="1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</row>
    <row r="26" spans="1:13" x14ac:dyDescent="0.25">
      <c r="A26" s="2"/>
      <c r="J26" s="2"/>
      <c r="K26" s="2"/>
      <c r="L26" s="2"/>
      <c r="M26" s="2"/>
    </row>
    <row r="27" spans="1:13" x14ac:dyDescent="0.25">
      <c r="A27" s="2"/>
      <c r="J27" s="2"/>
      <c r="K27" s="2"/>
      <c r="L27" s="2"/>
      <c r="M27" s="2"/>
    </row>
    <row r="28" spans="1:13" x14ac:dyDescent="0.25">
      <c r="A28" s="2"/>
      <c r="J28" s="2"/>
      <c r="K28" s="2"/>
      <c r="L28" s="2"/>
      <c r="M28" s="2"/>
    </row>
    <row r="29" spans="1:13" x14ac:dyDescent="0.25">
      <c r="A29" s="2"/>
      <c r="D29" s="37" t="s">
        <v>15</v>
      </c>
      <c r="E29" s="37"/>
      <c r="F29" s="56" t="s">
        <v>10</v>
      </c>
      <c r="G29" s="3"/>
      <c r="H29" s="3" t="s">
        <v>12</v>
      </c>
      <c r="K29" s="2"/>
      <c r="L29" s="2"/>
      <c r="M29" s="2"/>
    </row>
    <row r="30" spans="1:13" x14ac:dyDescent="0.25">
      <c r="A30" s="2"/>
      <c r="C30" s="1"/>
      <c r="F30" s="57"/>
      <c r="J30" s="3"/>
      <c r="K30" s="2"/>
      <c r="L30" s="2"/>
      <c r="M30" s="2"/>
    </row>
    <row r="31" spans="1:13" x14ac:dyDescent="0.25">
      <c r="C31" s="1"/>
      <c r="D31" s="3"/>
      <c r="E31" s="3"/>
      <c r="F31" s="56"/>
      <c r="G31" s="3"/>
      <c r="H31" s="3"/>
      <c r="J31" s="3"/>
    </row>
    <row r="32" spans="1:13" x14ac:dyDescent="0.25">
      <c r="B32" s="2"/>
      <c r="C32" s="1"/>
      <c r="D32" s="3" t="s">
        <v>8</v>
      </c>
      <c r="E32" s="3"/>
      <c r="F32" s="56" t="s">
        <v>11</v>
      </c>
      <c r="G32" s="3"/>
      <c r="H32" s="3" t="s">
        <v>40</v>
      </c>
      <c r="J32" s="3"/>
    </row>
    <row r="33" spans="3:10" x14ac:dyDescent="0.25">
      <c r="C33" s="7" t="s">
        <v>9</v>
      </c>
      <c r="D33" s="3" t="s">
        <v>13</v>
      </c>
      <c r="E33" s="3"/>
      <c r="F33" s="56" t="s">
        <v>13</v>
      </c>
      <c r="G33" s="3"/>
      <c r="H33" s="3" t="s">
        <v>14</v>
      </c>
      <c r="J33" s="3"/>
    </row>
  </sheetData>
  <pageMargins left="0.7" right="0.7" top="0.75" bottom="0.75" header="0.3" footer="0.3"/>
  <pageSetup orientation="landscape" horizontalDpi="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sqref="A1:K33"/>
    </sheetView>
  </sheetViews>
  <sheetFormatPr defaultRowHeight="15" x14ac:dyDescent="0.25"/>
  <cols>
    <col min="1" max="1" width="5.42578125" customWidth="1"/>
    <col min="2" max="2" width="13.7109375" customWidth="1"/>
    <col min="3" max="3" width="5.85546875" customWidth="1"/>
    <col min="4" max="4" width="9" customWidth="1"/>
    <col min="5" max="5" width="12.28515625" customWidth="1"/>
  </cols>
  <sheetData>
    <row r="1" spans="1:11" x14ac:dyDescent="0.25">
      <c r="A1" s="69"/>
      <c r="B1" s="9"/>
      <c r="C1" s="9"/>
      <c r="D1" s="87"/>
      <c r="E1" s="87"/>
      <c r="F1" s="87"/>
      <c r="G1" s="9"/>
      <c r="H1" s="69"/>
      <c r="I1" s="69"/>
      <c r="J1" s="69"/>
      <c r="K1" s="69"/>
    </row>
    <row r="2" spans="1:11" x14ac:dyDescent="0.25">
      <c r="A2" s="69"/>
      <c r="B2" s="9"/>
      <c r="C2" s="48" t="s">
        <v>41</v>
      </c>
      <c r="D2" s="9"/>
      <c r="E2" s="9"/>
      <c r="F2" s="9"/>
      <c r="G2" s="9"/>
      <c r="H2" s="69"/>
      <c r="I2" s="69"/>
      <c r="J2" s="69"/>
      <c r="K2" s="69"/>
    </row>
    <row r="3" spans="1:11" ht="21" x14ac:dyDescent="0.25">
      <c r="A3" s="69"/>
      <c r="B3" s="69"/>
      <c r="C3" s="8"/>
      <c r="D3" s="38"/>
      <c r="E3" s="39" t="s">
        <v>144</v>
      </c>
      <c r="F3" s="39"/>
      <c r="G3" s="39"/>
      <c r="H3" s="38"/>
      <c r="I3" s="69"/>
      <c r="J3" s="69"/>
      <c r="K3" s="69"/>
    </row>
    <row r="4" spans="1:11" x14ac:dyDescent="0.25">
      <c r="A4" s="13" t="s">
        <v>19</v>
      </c>
      <c r="B4" s="13" t="s">
        <v>0</v>
      </c>
      <c r="C4" s="13" t="s">
        <v>19</v>
      </c>
      <c r="D4" s="13" t="s">
        <v>17</v>
      </c>
      <c r="E4" s="13" t="s">
        <v>31</v>
      </c>
      <c r="F4" s="62" t="s">
        <v>61</v>
      </c>
      <c r="G4" s="74" t="s">
        <v>91</v>
      </c>
      <c r="H4" s="81" t="s">
        <v>1</v>
      </c>
      <c r="I4" s="67" t="s">
        <v>2</v>
      </c>
      <c r="J4" s="13" t="s">
        <v>3</v>
      </c>
      <c r="K4" s="14" t="s">
        <v>86</v>
      </c>
    </row>
    <row r="5" spans="1:11" x14ac:dyDescent="0.25">
      <c r="A5" s="15">
        <v>1</v>
      </c>
      <c r="B5" s="72" t="s">
        <v>59</v>
      </c>
      <c r="C5" s="73">
        <v>1</v>
      </c>
      <c r="D5" s="74"/>
      <c r="E5" s="74"/>
      <c r="F5" s="61"/>
      <c r="G5" s="74"/>
      <c r="H5" s="82">
        <v>0</v>
      </c>
      <c r="I5" s="61">
        <v>0</v>
      </c>
      <c r="J5" s="75">
        <v>0</v>
      </c>
      <c r="K5" s="74">
        <f>I5-J5</f>
        <v>0</v>
      </c>
    </row>
    <row r="6" spans="1:11" x14ac:dyDescent="0.25">
      <c r="A6" s="15">
        <v>2</v>
      </c>
      <c r="B6" s="72" t="s">
        <v>36</v>
      </c>
      <c r="C6" s="73">
        <v>2</v>
      </c>
      <c r="D6" s="74"/>
      <c r="E6" s="74"/>
      <c r="F6" s="61">
        <v>0</v>
      </c>
      <c r="G6" s="74">
        <v>0</v>
      </c>
      <c r="H6" s="82"/>
      <c r="I6" s="61">
        <f>F6+G6+H6</f>
        <v>0</v>
      </c>
      <c r="J6" s="75"/>
      <c r="K6" s="74">
        <f t="shared" ref="K6:K14" si="0">I6-J6</f>
        <v>0</v>
      </c>
    </row>
    <row r="7" spans="1:11" x14ac:dyDescent="0.25">
      <c r="A7" s="15">
        <v>3</v>
      </c>
      <c r="B7" s="72" t="s">
        <v>37</v>
      </c>
      <c r="C7" s="73">
        <v>3</v>
      </c>
      <c r="D7" s="74"/>
      <c r="E7" s="74"/>
      <c r="F7" s="61">
        <v>0</v>
      </c>
      <c r="G7" s="74">
        <v>0</v>
      </c>
      <c r="H7" s="82"/>
      <c r="I7" s="61">
        <f t="shared" ref="I7:I12" si="1">F7+H7</f>
        <v>0</v>
      </c>
      <c r="J7" s="75"/>
      <c r="K7" s="74"/>
    </row>
    <row r="8" spans="1:11" x14ac:dyDescent="0.25">
      <c r="A8" s="24">
        <v>5</v>
      </c>
      <c r="B8" s="72" t="s">
        <v>39</v>
      </c>
      <c r="C8" s="73">
        <v>5</v>
      </c>
      <c r="D8" s="74"/>
      <c r="E8" s="74"/>
      <c r="F8" s="61">
        <v>0</v>
      </c>
      <c r="G8" s="74">
        <v>0</v>
      </c>
      <c r="H8" s="82">
        <v>5000</v>
      </c>
      <c r="I8" s="61">
        <f t="shared" si="1"/>
        <v>5000</v>
      </c>
      <c r="J8" s="75">
        <v>5000</v>
      </c>
      <c r="K8" s="74">
        <f t="shared" si="0"/>
        <v>0</v>
      </c>
    </row>
    <row r="9" spans="1:11" x14ac:dyDescent="0.25">
      <c r="A9" s="77">
        <v>6</v>
      </c>
      <c r="B9" s="74" t="s">
        <v>113</v>
      </c>
      <c r="C9" s="77">
        <v>4</v>
      </c>
      <c r="D9" s="74"/>
      <c r="E9" s="74"/>
      <c r="F9" s="61"/>
      <c r="G9" s="74"/>
      <c r="H9" s="83">
        <v>2000</v>
      </c>
      <c r="I9" s="61"/>
      <c r="J9" s="74"/>
      <c r="K9" s="74"/>
    </row>
    <row r="10" spans="1:11" x14ac:dyDescent="0.25">
      <c r="A10" s="77">
        <v>7</v>
      </c>
      <c r="B10" s="72" t="s">
        <v>126</v>
      </c>
      <c r="C10" s="73">
        <v>5</v>
      </c>
      <c r="D10" s="72"/>
      <c r="E10" s="72"/>
      <c r="F10" s="61"/>
      <c r="G10" s="74"/>
      <c r="H10" s="82">
        <v>5000</v>
      </c>
      <c r="I10" s="61"/>
      <c r="J10" s="74">
        <v>0</v>
      </c>
      <c r="K10" s="74">
        <f t="shared" si="0"/>
        <v>0</v>
      </c>
    </row>
    <row r="11" spans="1:11" x14ac:dyDescent="0.25">
      <c r="A11" s="77">
        <v>8</v>
      </c>
      <c r="B11" s="72" t="s">
        <v>115</v>
      </c>
      <c r="C11" s="73">
        <v>6</v>
      </c>
      <c r="D11" s="72"/>
      <c r="E11" s="72"/>
      <c r="F11" s="61"/>
      <c r="G11" s="74"/>
      <c r="H11" s="82">
        <v>4500</v>
      </c>
      <c r="I11" s="61"/>
      <c r="J11" s="75"/>
      <c r="K11" s="74"/>
    </row>
    <row r="12" spans="1:11" x14ac:dyDescent="0.25">
      <c r="A12" s="77">
        <v>9</v>
      </c>
      <c r="B12" s="72" t="s">
        <v>79</v>
      </c>
      <c r="C12" s="73">
        <v>7</v>
      </c>
      <c r="D12" s="72"/>
      <c r="E12" s="72"/>
      <c r="F12" s="61">
        <v>0</v>
      </c>
      <c r="G12" s="74">
        <v>0</v>
      </c>
      <c r="H12" s="82">
        <v>3500</v>
      </c>
      <c r="I12" s="61">
        <f t="shared" si="1"/>
        <v>3500</v>
      </c>
      <c r="J12" s="75">
        <v>3500</v>
      </c>
      <c r="K12" s="74">
        <f t="shared" si="0"/>
        <v>0</v>
      </c>
    </row>
    <row r="13" spans="1:11" x14ac:dyDescent="0.25">
      <c r="A13" s="74">
        <v>10</v>
      </c>
      <c r="B13" s="91" t="s">
        <v>141</v>
      </c>
      <c r="C13" s="74"/>
      <c r="D13" s="74"/>
      <c r="E13" s="74"/>
      <c r="F13" s="61"/>
      <c r="G13" s="74"/>
      <c r="H13" s="88">
        <v>4000</v>
      </c>
      <c r="I13" s="75"/>
      <c r="J13" s="75"/>
      <c r="K13" s="74">
        <f t="shared" si="0"/>
        <v>0</v>
      </c>
    </row>
    <row r="14" spans="1:11" x14ac:dyDescent="0.25">
      <c r="A14" s="19"/>
      <c r="B14" s="19"/>
      <c r="C14" s="19"/>
      <c r="D14" s="20"/>
      <c r="E14" s="20"/>
      <c r="F14" s="61">
        <v>0</v>
      </c>
      <c r="G14" s="74">
        <v>0</v>
      </c>
      <c r="H14" s="21">
        <f>SUM(H5:H13)</f>
        <v>24000</v>
      </c>
      <c r="I14" s="63">
        <f>SUM(I5:I13)</f>
        <v>8500</v>
      </c>
      <c r="J14" s="21">
        <f>SUM(J5:J13)</f>
        <v>8500</v>
      </c>
      <c r="K14" s="74">
        <f t="shared" si="0"/>
        <v>0</v>
      </c>
    </row>
    <row r="15" spans="1:11" x14ac:dyDescent="0.25">
      <c r="A15" s="70"/>
      <c r="B15" s="89" t="s">
        <v>106</v>
      </c>
      <c r="C15" s="89"/>
      <c r="D15" s="25"/>
      <c r="E15" s="25">
        <f>H14</f>
        <v>24000</v>
      </c>
      <c r="F15" s="25"/>
      <c r="G15" s="71"/>
      <c r="H15" s="40"/>
      <c r="I15" s="44"/>
      <c r="J15" s="40"/>
      <c r="K15" s="69"/>
    </row>
    <row r="16" spans="1:11" x14ac:dyDescent="0.25">
      <c r="A16" s="70"/>
      <c r="B16" s="89"/>
      <c r="C16" s="89"/>
      <c r="D16" s="25"/>
      <c r="E16" s="25"/>
      <c r="F16" s="25"/>
      <c r="G16" s="71"/>
      <c r="H16" s="40"/>
      <c r="I16" s="44"/>
      <c r="J16" s="40"/>
      <c r="K16" s="69"/>
    </row>
    <row r="17" spans="1:11" x14ac:dyDescent="0.25">
      <c r="A17" s="70"/>
      <c r="B17" s="89"/>
      <c r="C17" s="89"/>
      <c r="D17" s="25"/>
      <c r="E17" s="25"/>
      <c r="F17" s="25"/>
      <c r="G17" s="71"/>
      <c r="H17" s="40"/>
      <c r="I17" s="44"/>
      <c r="J17" s="40"/>
      <c r="K17" s="69"/>
    </row>
    <row r="18" spans="1:11" x14ac:dyDescent="0.25">
      <c r="A18" s="70"/>
      <c r="B18" s="48" t="s">
        <v>20</v>
      </c>
      <c r="C18" s="70"/>
      <c r="D18" s="22"/>
      <c r="E18" s="22"/>
      <c r="F18" s="22"/>
      <c r="G18" s="70"/>
      <c r="H18" s="70"/>
      <c r="I18" s="70"/>
      <c r="J18" s="70"/>
      <c r="K18" s="69"/>
    </row>
    <row r="19" spans="1:11" x14ac:dyDescent="0.25">
      <c r="A19" s="70"/>
      <c r="B19" s="70" t="s">
        <v>80</v>
      </c>
      <c r="C19" s="70"/>
      <c r="D19" s="90">
        <v>0.08</v>
      </c>
      <c r="E19" s="43">
        <f>E15*D19</f>
        <v>1920</v>
      </c>
      <c r="F19" s="43"/>
      <c r="G19" s="40"/>
      <c r="H19" s="69"/>
      <c r="I19" s="70"/>
      <c r="J19" s="40"/>
      <c r="K19" s="69"/>
    </row>
    <row r="20" spans="1:11" x14ac:dyDescent="0.25">
      <c r="A20" s="70"/>
      <c r="B20" s="70"/>
      <c r="C20" s="70"/>
      <c r="D20" s="90"/>
      <c r="E20" s="43"/>
      <c r="F20" s="43"/>
      <c r="G20" s="40"/>
      <c r="H20" s="69"/>
      <c r="I20" s="70"/>
      <c r="J20" s="40"/>
      <c r="K20" s="69"/>
    </row>
    <row r="21" spans="1:11" x14ac:dyDescent="0.25">
      <c r="A21" s="70"/>
      <c r="B21" s="89" t="s">
        <v>135</v>
      </c>
      <c r="C21" s="69"/>
      <c r="D21" s="69"/>
      <c r="E21" s="68">
        <f>E15-E19</f>
        <v>22080</v>
      </c>
      <c r="F21" s="43"/>
      <c r="G21" s="43"/>
      <c r="H21" s="69"/>
      <c r="I21" s="70"/>
      <c r="J21" s="40"/>
      <c r="K21" s="69"/>
    </row>
    <row r="22" spans="1:11" x14ac:dyDescent="0.25">
      <c r="A22" s="70"/>
      <c r="B22" s="92" t="s">
        <v>145</v>
      </c>
      <c r="C22" s="69"/>
      <c r="D22" s="69"/>
      <c r="E22" s="68"/>
      <c r="F22" s="69"/>
      <c r="G22" s="69"/>
      <c r="H22" s="69"/>
      <c r="I22" s="70"/>
      <c r="J22" s="40"/>
      <c r="K22" s="69"/>
    </row>
    <row r="23" spans="1:11" x14ac:dyDescent="0.25">
      <c r="A23" s="70"/>
      <c r="B23" s="69"/>
      <c r="C23" s="69"/>
      <c r="D23" s="69"/>
      <c r="E23" s="68"/>
      <c r="F23" s="80"/>
      <c r="G23" s="80"/>
      <c r="H23" s="69"/>
      <c r="I23" s="70"/>
      <c r="J23" s="40"/>
      <c r="K23" s="69"/>
    </row>
    <row r="24" spans="1:11" x14ac:dyDescent="0.25">
      <c r="A24" s="70"/>
      <c r="B24" s="69" t="s">
        <v>146</v>
      </c>
      <c r="C24" s="69"/>
      <c r="D24" s="69"/>
      <c r="E24" s="80">
        <f>E21-E22</f>
        <v>22080</v>
      </c>
      <c r="F24" s="69"/>
      <c r="G24" s="69"/>
      <c r="H24" s="69"/>
      <c r="I24" s="70"/>
      <c r="J24" s="40" t="s">
        <v>30</v>
      </c>
      <c r="K24" s="69"/>
    </row>
    <row r="25" spans="1:11" x14ac:dyDescent="0.25">
      <c r="A25" s="70"/>
      <c r="B25" s="37"/>
      <c r="C25" s="70"/>
      <c r="D25" s="70"/>
      <c r="E25" s="69"/>
      <c r="F25" s="68"/>
      <c r="G25" s="68"/>
      <c r="H25" s="69"/>
      <c r="I25" s="70"/>
      <c r="J25" s="40"/>
      <c r="K25" s="69"/>
    </row>
    <row r="26" spans="1:11" x14ac:dyDescent="0.25">
      <c r="A26" s="69"/>
      <c r="B26" s="69" t="s">
        <v>86</v>
      </c>
      <c r="C26" s="69"/>
      <c r="D26" s="69"/>
      <c r="E26" s="68">
        <v>0</v>
      </c>
      <c r="F26" s="69"/>
      <c r="G26" s="69"/>
      <c r="H26" s="69"/>
      <c r="I26" s="49"/>
      <c r="J26" s="49"/>
      <c r="K26" s="69"/>
    </row>
    <row r="27" spans="1:11" x14ac:dyDescent="0.25">
      <c r="A27" s="69"/>
      <c r="B27" s="37" t="s">
        <v>15</v>
      </c>
      <c r="C27" s="37"/>
      <c r="D27" s="56" t="s">
        <v>10</v>
      </c>
      <c r="E27" s="56"/>
      <c r="F27" s="56"/>
      <c r="G27" s="69"/>
      <c r="H27" s="69"/>
      <c r="I27" s="70"/>
      <c r="J27" s="70"/>
      <c r="K27" s="69"/>
    </row>
    <row r="28" spans="1:11" x14ac:dyDescent="0.25">
      <c r="A28" s="1"/>
      <c r="B28" s="70" t="s">
        <v>39</v>
      </c>
      <c r="C28" s="70"/>
      <c r="D28" s="56" t="s">
        <v>11</v>
      </c>
      <c r="E28" s="56"/>
      <c r="F28" s="70" t="s">
        <v>12</v>
      </c>
      <c r="G28" s="69"/>
      <c r="H28" s="69"/>
      <c r="I28" s="69"/>
      <c r="J28" s="5"/>
      <c r="K28" s="69"/>
    </row>
    <row r="29" spans="1:11" x14ac:dyDescent="0.25">
      <c r="A29" s="7" t="s">
        <v>9</v>
      </c>
      <c r="B29" s="70" t="s">
        <v>13</v>
      </c>
      <c r="C29" s="70"/>
      <c r="D29" s="56" t="s">
        <v>13</v>
      </c>
      <c r="E29" s="56"/>
      <c r="F29" s="70" t="s">
        <v>130</v>
      </c>
      <c r="G29" s="69"/>
      <c r="H29" s="69"/>
      <c r="I29" s="69"/>
      <c r="J29" s="69"/>
      <c r="K29" s="69"/>
    </row>
    <row r="30" spans="1:11" x14ac:dyDescent="0.25">
      <c r="A30" s="69"/>
      <c r="B30" s="69"/>
      <c r="C30" s="69"/>
      <c r="D30" s="69"/>
      <c r="E30" s="69"/>
      <c r="F30" s="69"/>
      <c r="G30" s="69"/>
      <c r="H30" s="69"/>
      <c r="I30" s="69"/>
      <c r="J30" s="69"/>
      <c r="K30" s="69"/>
    </row>
  </sheetData>
  <pageMargins left="0.7" right="0.7" top="0.75" bottom="0.75" header="0.3" footer="0.3"/>
  <pageSetup orientation="landscape" horizontalDpi="0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workbookViewId="0">
      <selection activeCell="E28" sqref="E28"/>
    </sheetView>
  </sheetViews>
  <sheetFormatPr defaultRowHeight="15" x14ac:dyDescent="0.25"/>
  <cols>
    <col min="5" max="5" width="11.28515625" customWidth="1"/>
  </cols>
  <sheetData>
    <row r="1" spans="1:11" x14ac:dyDescent="0.25">
      <c r="A1" s="69"/>
      <c r="B1" s="9"/>
      <c r="C1" s="9"/>
      <c r="D1" s="87"/>
      <c r="E1" s="87"/>
      <c r="F1" s="87"/>
      <c r="G1" s="9"/>
      <c r="H1" s="69"/>
      <c r="I1" s="69"/>
      <c r="J1" s="69"/>
      <c r="K1" s="69"/>
    </row>
    <row r="2" spans="1:11" x14ac:dyDescent="0.25">
      <c r="A2" s="69"/>
      <c r="B2" s="9"/>
      <c r="C2" s="48" t="s">
        <v>41</v>
      </c>
      <c r="D2" s="9"/>
      <c r="E2" s="9"/>
      <c r="F2" s="9"/>
      <c r="G2" s="9"/>
      <c r="H2" s="69"/>
      <c r="I2" s="69"/>
      <c r="J2" s="69"/>
      <c r="K2" s="69"/>
    </row>
    <row r="3" spans="1:11" ht="21" x14ac:dyDescent="0.25">
      <c r="A3" s="69"/>
      <c r="B3" s="69"/>
      <c r="C3" s="8"/>
      <c r="D3" s="38"/>
      <c r="E3" s="39" t="s">
        <v>148</v>
      </c>
      <c r="F3" s="39"/>
      <c r="G3" s="39"/>
      <c r="H3" s="38"/>
      <c r="I3" s="69"/>
      <c r="J3" s="69"/>
      <c r="K3" s="69"/>
    </row>
    <row r="4" spans="1:11" x14ac:dyDescent="0.25">
      <c r="A4" s="13" t="s">
        <v>19</v>
      </c>
      <c r="B4" s="13" t="s">
        <v>0</v>
      </c>
      <c r="C4" s="13" t="s">
        <v>19</v>
      </c>
      <c r="D4" s="13" t="s">
        <v>17</v>
      </c>
      <c r="E4" s="13" t="s">
        <v>31</v>
      </c>
      <c r="F4" s="62" t="s">
        <v>61</v>
      </c>
      <c r="G4" s="74" t="s">
        <v>91</v>
      </c>
      <c r="H4" s="81" t="s">
        <v>1</v>
      </c>
      <c r="I4" s="67" t="s">
        <v>2</v>
      </c>
      <c r="J4" s="13" t="s">
        <v>3</v>
      </c>
      <c r="K4" s="14" t="s">
        <v>86</v>
      </c>
    </row>
    <row r="5" spans="1:11" x14ac:dyDescent="0.25">
      <c r="A5" s="15">
        <v>1</v>
      </c>
      <c r="B5" s="72" t="s">
        <v>59</v>
      </c>
      <c r="C5" s="73">
        <v>1</v>
      </c>
      <c r="D5" s="74"/>
      <c r="E5" s="74"/>
      <c r="F5" s="61"/>
      <c r="G5" s="74"/>
      <c r="H5" s="82">
        <v>0</v>
      </c>
      <c r="I5" s="61">
        <v>0</v>
      </c>
      <c r="J5" s="75">
        <v>0</v>
      </c>
      <c r="K5" s="74">
        <f>I5-J5</f>
        <v>0</v>
      </c>
    </row>
    <row r="6" spans="1:11" x14ac:dyDescent="0.25">
      <c r="A6" s="15">
        <v>2</v>
      </c>
      <c r="B6" s="72" t="s">
        <v>36</v>
      </c>
      <c r="C6" s="73">
        <v>2</v>
      </c>
      <c r="D6" s="74"/>
      <c r="E6" s="74"/>
      <c r="F6" s="61">
        <v>0</v>
      </c>
      <c r="G6" s="74">
        <v>0</v>
      </c>
      <c r="H6" s="82"/>
      <c r="I6" s="61">
        <f>F6+G6+H6</f>
        <v>0</v>
      </c>
      <c r="J6" s="75"/>
      <c r="K6" s="74">
        <f t="shared" ref="K6:K14" si="0">I6-J6</f>
        <v>0</v>
      </c>
    </row>
    <row r="7" spans="1:11" x14ac:dyDescent="0.25">
      <c r="A7" s="15">
        <v>3</v>
      </c>
      <c r="B7" s="72" t="s">
        <v>37</v>
      </c>
      <c r="C7" s="73">
        <v>3</v>
      </c>
      <c r="D7" s="74"/>
      <c r="E7" s="74"/>
      <c r="F7" s="61">
        <v>0</v>
      </c>
      <c r="G7" s="74">
        <v>0</v>
      </c>
      <c r="H7" s="82"/>
      <c r="I7" s="61">
        <f t="shared" ref="I7:I12" si="1">F7+H7</f>
        <v>0</v>
      </c>
      <c r="J7" s="75"/>
      <c r="K7" s="74"/>
    </row>
    <row r="8" spans="1:11" x14ac:dyDescent="0.25">
      <c r="A8" s="24">
        <v>5</v>
      </c>
      <c r="B8" s="72" t="s">
        <v>39</v>
      </c>
      <c r="C8" s="73">
        <v>5</v>
      </c>
      <c r="D8" s="74"/>
      <c r="E8" s="74"/>
      <c r="F8" s="61">
        <v>0</v>
      </c>
      <c r="G8" s="74">
        <v>0</v>
      </c>
      <c r="H8" s="82">
        <v>5000</v>
      </c>
      <c r="I8" s="61">
        <f t="shared" si="1"/>
        <v>5000</v>
      </c>
      <c r="J8" s="75">
        <v>5000</v>
      </c>
      <c r="K8" s="74">
        <f t="shared" si="0"/>
        <v>0</v>
      </c>
    </row>
    <row r="9" spans="1:11" x14ac:dyDescent="0.25">
      <c r="A9" s="77">
        <v>6</v>
      </c>
      <c r="B9" s="74" t="s">
        <v>113</v>
      </c>
      <c r="C9" s="77">
        <v>4</v>
      </c>
      <c r="D9" s="74"/>
      <c r="E9" s="74"/>
      <c r="F9" s="61"/>
      <c r="G9" s="74"/>
      <c r="H9" s="83">
        <v>2000</v>
      </c>
      <c r="I9" s="61"/>
      <c r="J9" s="74"/>
      <c r="K9" s="74"/>
    </row>
    <row r="10" spans="1:11" x14ac:dyDescent="0.25">
      <c r="A10" s="77">
        <v>7</v>
      </c>
      <c r="B10" s="72" t="s">
        <v>126</v>
      </c>
      <c r="C10" s="73">
        <v>5</v>
      </c>
      <c r="D10" s="72"/>
      <c r="E10" s="72"/>
      <c r="F10" s="61"/>
      <c r="G10" s="74"/>
      <c r="H10" s="82">
        <v>5000</v>
      </c>
      <c r="I10" s="61"/>
      <c r="J10" s="74">
        <v>0</v>
      </c>
      <c r="K10" s="74">
        <f t="shared" si="0"/>
        <v>0</v>
      </c>
    </row>
    <row r="11" spans="1:11" x14ac:dyDescent="0.25">
      <c r="A11" s="77">
        <v>8</v>
      </c>
      <c r="B11" s="72" t="s">
        <v>115</v>
      </c>
      <c r="C11" s="73">
        <v>6</v>
      </c>
      <c r="D11" s="72"/>
      <c r="E11" s="72"/>
      <c r="F11" s="61"/>
      <c r="G11" s="74"/>
      <c r="H11" s="82">
        <v>4500</v>
      </c>
      <c r="I11" s="61"/>
      <c r="J11" s="75"/>
      <c r="K11" s="74"/>
    </row>
    <row r="12" spans="1:11" x14ac:dyDescent="0.25">
      <c r="A12" s="77">
        <v>9</v>
      </c>
      <c r="B12" s="72" t="s">
        <v>79</v>
      </c>
      <c r="C12" s="73">
        <v>7</v>
      </c>
      <c r="D12" s="72"/>
      <c r="E12" s="72"/>
      <c r="F12" s="61">
        <v>0</v>
      </c>
      <c r="G12" s="74">
        <v>0</v>
      </c>
      <c r="H12" s="82">
        <v>3500</v>
      </c>
      <c r="I12" s="61">
        <f t="shared" si="1"/>
        <v>3500</v>
      </c>
      <c r="J12" s="75">
        <v>3500</v>
      </c>
      <c r="K12" s="74">
        <f t="shared" si="0"/>
        <v>0</v>
      </c>
    </row>
    <row r="13" spans="1:11" x14ac:dyDescent="0.25">
      <c r="A13" s="74">
        <v>10</v>
      </c>
      <c r="B13" s="91" t="s">
        <v>141</v>
      </c>
      <c r="C13" s="74"/>
      <c r="D13" s="74"/>
      <c r="E13" s="74"/>
      <c r="F13" s="61"/>
      <c r="G13" s="74"/>
      <c r="H13" s="88">
        <v>4000</v>
      </c>
      <c r="I13" s="75"/>
      <c r="J13" s="75"/>
      <c r="K13" s="74">
        <f t="shared" si="0"/>
        <v>0</v>
      </c>
    </row>
    <row r="14" spans="1:11" x14ac:dyDescent="0.25">
      <c r="A14" s="19"/>
      <c r="B14" s="19"/>
      <c r="C14" s="19"/>
      <c r="D14" s="20"/>
      <c r="E14" s="20"/>
      <c r="F14" s="61">
        <v>0</v>
      </c>
      <c r="G14" s="74">
        <v>0</v>
      </c>
      <c r="H14" s="21">
        <f>SUM(H5:H13)</f>
        <v>24000</v>
      </c>
      <c r="I14" s="63">
        <f>SUM(I5:I13)</f>
        <v>8500</v>
      </c>
      <c r="J14" s="21">
        <f>SUM(J5:J13)</f>
        <v>8500</v>
      </c>
      <c r="K14" s="74">
        <f t="shared" si="0"/>
        <v>0</v>
      </c>
    </row>
    <row r="15" spans="1:11" x14ac:dyDescent="0.25">
      <c r="A15" s="70"/>
      <c r="B15" s="89" t="s">
        <v>106</v>
      </c>
      <c r="C15" s="89"/>
      <c r="D15" s="25"/>
      <c r="E15" s="25">
        <f>H14</f>
        <v>24000</v>
      </c>
      <c r="F15" s="25"/>
      <c r="G15" s="71"/>
      <c r="H15" s="40"/>
      <c r="I15" s="44"/>
      <c r="J15" s="40"/>
      <c r="K15" s="69"/>
    </row>
    <row r="16" spans="1:11" x14ac:dyDescent="0.25">
      <c r="A16" s="70"/>
      <c r="B16" s="89"/>
      <c r="C16" s="89"/>
      <c r="D16" s="25"/>
      <c r="E16" s="25"/>
      <c r="F16" s="25"/>
      <c r="G16" s="71"/>
      <c r="H16" s="40"/>
      <c r="I16" s="44"/>
      <c r="J16" s="40"/>
      <c r="K16" s="69"/>
    </row>
    <row r="17" spans="1:11" x14ac:dyDescent="0.25">
      <c r="A17" s="70"/>
      <c r="B17" s="89"/>
      <c r="C17" s="89"/>
      <c r="D17" s="25"/>
      <c r="E17" s="25"/>
      <c r="F17" s="25"/>
      <c r="G17" s="71"/>
      <c r="H17" s="40"/>
      <c r="I17" s="44"/>
      <c r="J17" s="40"/>
      <c r="K17" s="69"/>
    </row>
    <row r="18" spans="1:11" x14ac:dyDescent="0.25">
      <c r="A18" s="70"/>
      <c r="B18" s="48" t="s">
        <v>20</v>
      </c>
      <c r="C18" s="70"/>
      <c r="D18" s="22"/>
      <c r="E18" s="22"/>
      <c r="F18" s="22"/>
      <c r="G18" s="70"/>
      <c r="H18" s="70"/>
      <c r="I18" s="70"/>
      <c r="J18" s="70"/>
      <c r="K18" s="69"/>
    </row>
    <row r="19" spans="1:11" x14ac:dyDescent="0.25">
      <c r="A19" s="70"/>
      <c r="B19" s="70" t="s">
        <v>80</v>
      </c>
      <c r="C19" s="70"/>
      <c r="D19" s="90">
        <v>0.08</v>
      </c>
      <c r="E19" s="43">
        <f>E15*D19</f>
        <v>1920</v>
      </c>
      <c r="F19" s="43"/>
      <c r="G19" s="40"/>
      <c r="H19" s="69"/>
      <c r="I19" s="70"/>
      <c r="J19" s="40"/>
      <c r="K19" s="69"/>
    </row>
    <row r="20" spans="1:11" x14ac:dyDescent="0.25">
      <c r="A20" s="70"/>
      <c r="B20" s="70"/>
      <c r="C20" s="70"/>
      <c r="D20" s="90"/>
      <c r="E20" s="43"/>
      <c r="F20" s="43"/>
      <c r="G20" s="40"/>
      <c r="H20" s="69"/>
      <c r="I20" s="70"/>
      <c r="J20" s="40"/>
      <c r="K20" s="69"/>
    </row>
    <row r="21" spans="1:11" x14ac:dyDescent="0.25">
      <c r="A21" s="70"/>
      <c r="B21" s="89" t="s">
        <v>135</v>
      </c>
      <c r="C21" s="69"/>
      <c r="D21" s="69"/>
      <c r="E21" s="68">
        <f>E15-E19</f>
        <v>22080</v>
      </c>
      <c r="F21" s="43"/>
      <c r="G21" s="43"/>
      <c r="H21" s="69"/>
      <c r="I21" s="70"/>
      <c r="J21" s="40"/>
      <c r="K21" s="69"/>
    </row>
    <row r="22" spans="1:11" x14ac:dyDescent="0.25">
      <c r="A22" s="70"/>
      <c r="B22" s="92" t="s">
        <v>145</v>
      </c>
      <c r="C22" s="69"/>
      <c r="D22" s="69"/>
      <c r="E22" s="68"/>
      <c r="F22" s="69"/>
      <c r="G22" s="69"/>
      <c r="H22" s="69"/>
      <c r="I22" s="70"/>
      <c r="J22" s="40"/>
      <c r="K22" s="69"/>
    </row>
    <row r="23" spans="1:11" x14ac:dyDescent="0.25">
      <c r="A23" s="70"/>
      <c r="B23" s="69" t="s">
        <v>149</v>
      </c>
      <c r="C23" s="69"/>
      <c r="D23" s="69"/>
      <c r="E23" s="68">
        <v>6000</v>
      </c>
      <c r="F23" s="80"/>
      <c r="G23" s="80"/>
      <c r="H23" s="69"/>
      <c r="I23" s="70"/>
      <c r="J23" s="40"/>
      <c r="K23" s="69"/>
    </row>
    <row r="24" spans="1:11" x14ac:dyDescent="0.25">
      <c r="A24" s="70"/>
      <c r="B24" s="69" t="s">
        <v>146</v>
      </c>
      <c r="C24" s="69"/>
      <c r="D24" s="69"/>
      <c r="E24" s="68">
        <f>E21-E23</f>
        <v>16080</v>
      </c>
      <c r="F24" s="69"/>
      <c r="G24" s="69"/>
      <c r="H24" s="69"/>
      <c r="I24" s="70"/>
      <c r="J24" s="40" t="s">
        <v>30</v>
      </c>
      <c r="K24" s="69"/>
    </row>
    <row r="25" spans="1:11" x14ac:dyDescent="0.25">
      <c r="A25" s="70"/>
      <c r="B25" s="37"/>
      <c r="C25" s="70"/>
      <c r="D25" s="70"/>
      <c r="E25" s="69"/>
      <c r="F25" s="68"/>
      <c r="G25" s="68"/>
      <c r="H25" s="69"/>
      <c r="I25" s="70"/>
      <c r="J25" s="40"/>
      <c r="K25" s="69"/>
    </row>
    <row r="26" spans="1:11" x14ac:dyDescent="0.25">
      <c r="A26" s="69"/>
      <c r="B26" s="69" t="s">
        <v>86</v>
      </c>
      <c r="C26" s="69"/>
      <c r="D26" s="69"/>
      <c r="F26" s="69"/>
      <c r="G26" s="69"/>
      <c r="H26" s="69"/>
      <c r="I26" s="49"/>
      <c r="J26" s="49"/>
      <c r="K26" s="69"/>
    </row>
    <row r="27" spans="1:11" x14ac:dyDescent="0.25">
      <c r="A27" s="69"/>
      <c r="B27" s="37" t="s">
        <v>15</v>
      </c>
      <c r="C27" s="37"/>
      <c r="D27" s="56" t="s">
        <v>10</v>
      </c>
      <c r="E27" s="94">
        <f>SUM(E23:E25)</f>
        <v>22080</v>
      </c>
      <c r="F27" s="56"/>
      <c r="G27" s="69"/>
      <c r="H27" s="69"/>
      <c r="I27" s="70"/>
      <c r="J27" s="70"/>
      <c r="K27" s="69"/>
    </row>
    <row r="28" spans="1:11" x14ac:dyDescent="0.25">
      <c r="A28" s="1"/>
      <c r="B28" s="70" t="s">
        <v>39</v>
      </c>
      <c r="C28" s="70"/>
      <c r="D28" s="56" t="s">
        <v>11</v>
      </c>
      <c r="E28" s="56"/>
      <c r="F28" s="70" t="s">
        <v>12</v>
      </c>
      <c r="G28" s="69"/>
      <c r="H28" s="69"/>
      <c r="I28" s="69"/>
      <c r="J28" s="5"/>
      <c r="K28" s="69"/>
    </row>
    <row r="29" spans="1:11" x14ac:dyDescent="0.25">
      <c r="A29" s="7" t="s">
        <v>9</v>
      </c>
      <c r="B29" s="70" t="s">
        <v>13</v>
      </c>
      <c r="C29" s="70"/>
      <c r="D29" s="56" t="s">
        <v>13</v>
      </c>
      <c r="E29" s="56"/>
      <c r="F29" s="70" t="s">
        <v>130</v>
      </c>
      <c r="G29" s="69"/>
      <c r="H29" s="69"/>
      <c r="I29" s="69"/>
      <c r="J29" s="69"/>
      <c r="K29" s="69"/>
    </row>
    <row r="30" spans="1:11" x14ac:dyDescent="0.25">
      <c r="A30" s="69"/>
      <c r="B30" s="69"/>
      <c r="C30" s="69"/>
      <c r="D30" s="69"/>
      <c r="E30" s="69"/>
      <c r="F30" s="69"/>
      <c r="G30" s="69"/>
      <c r="H30" s="69"/>
      <c r="I30" s="69"/>
      <c r="J30" s="69"/>
      <c r="K30" s="69"/>
    </row>
    <row r="31" spans="1:11" x14ac:dyDescent="0.25">
      <c r="A31" s="69"/>
      <c r="B31" s="69"/>
      <c r="C31" s="69"/>
      <c r="D31" s="69"/>
      <c r="E31" s="69"/>
      <c r="F31" s="69"/>
      <c r="G31" s="69"/>
      <c r="H31" s="69"/>
      <c r="I31" s="69"/>
      <c r="J31" s="69"/>
      <c r="K31" s="69"/>
    </row>
    <row r="32" spans="1:11" x14ac:dyDescent="0.25">
      <c r="A32" s="69"/>
      <c r="B32" s="69"/>
      <c r="C32" s="69"/>
      <c r="D32" s="69"/>
      <c r="E32" s="69"/>
      <c r="F32" s="69"/>
      <c r="G32" s="69"/>
      <c r="H32" s="69"/>
      <c r="I32" s="69"/>
      <c r="J32" s="69"/>
      <c r="K32" s="69"/>
    </row>
    <row r="33" spans="1:11" x14ac:dyDescent="0.25">
      <c r="A33" s="69"/>
      <c r="B33" s="69"/>
      <c r="C33" s="69"/>
      <c r="D33" s="69"/>
      <c r="E33" s="69"/>
      <c r="F33" s="69"/>
      <c r="G33" s="69"/>
      <c r="H33" s="69"/>
      <c r="I33" s="69"/>
      <c r="J33" s="69"/>
      <c r="K33" s="69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workbookViewId="0">
      <selection activeCell="E25" sqref="E25"/>
    </sheetView>
  </sheetViews>
  <sheetFormatPr defaultRowHeight="15" x14ac:dyDescent="0.25"/>
  <cols>
    <col min="2" max="2" width="11" customWidth="1"/>
    <col min="5" max="5" width="13" customWidth="1"/>
  </cols>
  <sheetData>
    <row r="1" spans="1:11" x14ac:dyDescent="0.25">
      <c r="A1" s="69"/>
      <c r="B1" s="9"/>
      <c r="C1" s="48" t="s">
        <v>41</v>
      </c>
      <c r="D1" s="9"/>
      <c r="E1" s="9"/>
      <c r="F1" s="9"/>
      <c r="G1" s="9"/>
      <c r="H1" s="69"/>
      <c r="I1" s="69"/>
      <c r="J1" s="69"/>
      <c r="K1" s="69"/>
    </row>
    <row r="2" spans="1:11" ht="21" x14ac:dyDescent="0.25">
      <c r="A2" s="69"/>
      <c r="B2" s="69"/>
      <c r="C2" s="8"/>
      <c r="D2" s="38"/>
      <c r="E2" s="39" t="s">
        <v>150</v>
      </c>
      <c r="F2" s="39"/>
      <c r="G2" s="39"/>
      <c r="H2" s="38"/>
      <c r="I2" s="69"/>
      <c r="J2" s="69"/>
      <c r="K2" s="69"/>
    </row>
    <row r="3" spans="1:11" x14ac:dyDescent="0.25">
      <c r="A3" s="13" t="s">
        <v>19</v>
      </c>
      <c r="B3" s="13" t="s">
        <v>0</v>
      </c>
      <c r="C3" s="13" t="s">
        <v>19</v>
      </c>
      <c r="D3" s="13" t="s">
        <v>17</v>
      </c>
      <c r="E3" s="13" t="s">
        <v>31</v>
      </c>
      <c r="F3" s="62" t="s">
        <v>61</v>
      </c>
      <c r="G3" s="74" t="s">
        <v>91</v>
      </c>
      <c r="H3" s="81" t="s">
        <v>1</v>
      </c>
      <c r="I3" s="67" t="s">
        <v>2</v>
      </c>
      <c r="J3" s="13" t="s">
        <v>3</v>
      </c>
      <c r="K3" s="14" t="s">
        <v>86</v>
      </c>
    </row>
    <row r="4" spans="1:11" x14ac:dyDescent="0.25">
      <c r="A4" s="15">
        <v>1</v>
      </c>
      <c r="B4" s="72" t="s">
        <v>59</v>
      </c>
      <c r="C4" s="73">
        <v>1</v>
      </c>
      <c r="D4" s="74"/>
      <c r="E4" s="74"/>
      <c r="F4" s="61"/>
      <c r="G4" s="74"/>
      <c r="H4" s="82">
        <v>0</v>
      </c>
      <c r="I4" s="61">
        <v>0</v>
      </c>
      <c r="J4" s="75">
        <v>0</v>
      </c>
      <c r="K4" s="74">
        <f>I4-J4</f>
        <v>0</v>
      </c>
    </row>
    <row r="5" spans="1:11" x14ac:dyDescent="0.25">
      <c r="A5" s="15">
        <v>2</v>
      </c>
      <c r="B5" s="72" t="s">
        <v>36</v>
      </c>
      <c r="C5" s="73">
        <v>2</v>
      </c>
      <c r="D5" s="74"/>
      <c r="E5" s="74"/>
      <c r="F5" s="61">
        <v>0</v>
      </c>
      <c r="G5" s="74">
        <v>0</v>
      </c>
      <c r="H5" s="82"/>
      <c r="I5" s="61">
        <f>F5+G5+H5</f>
        <v>0</v>
      </c>
      <c r="J5" s="75"/>
      <c r="K5" s="74">
        <f t="shared" ref="K5:K13" si="0">I5-J5</f>
        <v>0</v>
      </c>
    </row>
    <row r="6" spans="1:11" x14ac:dyDescent="0.25">
      <c r="A6" s="15">
        <v>3</v>
      </c>
      <c r="B6" s="72" t="s">
        <v>37</v>
      </c>
      <c r="C6" s="73">
        <v>3</v>
      </c>
      <c r="D6" s="74"/>
      <c r="E6" s="74"/>
      <c r="F6" s="61">
        <v>0</v>
      </c>
      <c r="G6" s="74">
        <v>0</v>
      </c>
      <c r="H6" s="82"/>
      <c r="I6" s="61">
        <f t="shared" ref="I6:I11" si="1">F6+H6</f>
        <v>0</v>
      </c>
      <c r="J6" s="75"/>
      <c r="K6" s="74"/>
    </row>
    <row r="7" spans="1:11" x14ac:dyDescent="0.25">
      <c r="A7" s="24">
        <v>5</v>
      </c>
      <c r="B7" s="72" t="s">
        <v>39</v>
      </c>
      <c r="C7" s="73">
        <v>5</v>
      </c>
      <c r="D7" s="74"/>
      <c r="E7" s="74"/>
      <c r="F7" s="61">
        <v>0</v>
      </c>
      <c r="G7" s="74">
        <v>0</v>
      </c>
      <c r="H7" s="82">
        <v>5000</v>
      </c>
      <c r="I7" s="61">
        <f t="shared" si="1"/>
        <v>5000</v>
      </c>
      <c r="J7" s="75">
        <v>5000</v>
      </c>
      <c r="K7" s="74">
        <f t="shared" si="0"/>
        <v>0</v>
      </c>
    </row>
    <row r="8" spans="1:11" x14ac:dyDescent="0.25">
      <c r="A8" s="77">
        <v>6</v>
      </c>
      <c r="B8" s="74" t="s">
        <v>113</v>
      </c>
      <c r="C8" s="77">
        <v>4</v>
      </c>
      <c r="D8" s="74"/>
      <c r="E8" s="74"/>
      <c r="F8" s="61"/>
      <c r="G8" s="74"/>
      <c r="H8" s="83">
        <v>2000</v>
      </c>
      <c r="I8" s="61"/>
      <c r="J8" s="74">
        <v>2000</v>
      </c>
      <c r="K8" s="74"/>
    </row>
    <row r="9" spans="1:11" x14ac:dyDescent="0.25">
      <c r="A9" s="77">
        <v>7</v>
      </c>
      <c r="B9" s="72" t="s">
        <v>126</v>
      </c>
      <c r="C9" s="73">
        <v>5</v>
      </c>
      <c r="D9" s="72"/>
      <c r="E9" s="72"/>
      <c r="F9" s="61"/>
      <c r="G9" s="74"/>
      <c r="H9" s="82">
        <v>5000</v>
      </c>
      <c r="I9" s="61"/>
      <c r="J9" s="74">
        <v>5000</v>
      </c>
      <c r="K9" s="74">
        <f t="shared" si="0"/>
        <v>-5000</v>
      </c>
    </row>
    <row r="10" spans="1:11" x14ac:dyDescent="0.25">
      <c r="A10" s="77">
        <v>8</v>
      </c>
      <c r="B10" s="72" t="s">
        <v>115</v>
      </c>
      <c r="C10" s="73">
        <v>6</v>
      </c>
      <c r="D10" s="72"/>
      <c r="E10" s="72"/>
      <c r="F10" s="61"/>
      <c r="G10" s="74"/>
      <c r="H10" s="82">
        <v>4500</v>
      </c>
      <c r="I10" s="61"/>
      <c r="J10" s="75"/>
      <c r="K10" s="74"/>
    </row>
    <row r="11" spans="1:11" x14ac:dyDescent="0.25">
      <c r="A11" s="77">
        <v>9</v>
      </c>
      <c r="B11" s="72" t="s">
        <v>79</v>
      </c>
      <c r="C11" s="73">
        <v>7</v>
      </c>
      <c r="D11" s="72"/>
      <c r="E11" s="72"/>
      <c r="F11" s="61">
        <v>0</v>
      </c>
      <c r="G11" s="74">
        <v>0</v>
      </c>
      <c r="H11" s="82">
        <v>3500</v>
      </c>
      <c r="I11" s="61">
        <f t="shared" si="1"/>
        <v>3500</v>
      </c>
      <c r="J11" s="75">
        <v>3500</v>
      </c>
      <c r="K11" s="74">
        <f t="shared" si="0"/>
        <v>0</v>
      </c>
    </row>
    <row r="12" spans="1:11" x14ac:dyDescent="0.25">
      <c r="A12" s="74">
        <v>10</v>
      </c>
      <c r="B12" s="91" t="s">
        <v>141</v>
      </c>
      <c r="C12" s="74"/>
      <c r="D12" s="74"/>
      <c r="E12" s="74"/>
      <c r="F12" s="61"/>
      <c r="G12" s="74"/>
      <c r="H12" s="88">
        <v>4000</v>
      </c>
      <c r="I12" s="75"/>
      <c r="J12" s="75"/>
      <c r="K12" s="74">
        <f t="shared" si="0"/>
        <v>0</v>
      </c>
    </row>
    <row r="13" spans="1:11" x14ac:dyDescent="0.25">
      <c r="A13" s="19"/>
      <c r="B13" s="19"/>
      <c r="C13" s="19"/>
      <c r="D13" s="20"/>
      <c r="E13" s="20"/>
      <c r="F13" s="61">
        <v>0</v>
      </c>
      <c r="G13" s="74">
        <v>0</v>
      </c>
      <c r="H13" s="21">
        <f>SUM(H4:H12)</f>
        <v>24000</v>
      </c>
      <c r="I13" s="63">
        <f>SUM(I4:I12)</f>
        <v>8500</v>
      </c>
      <c r="J13" s="21">
        <f>SUM(J4:J12)</f>
        <v>15500</v>
      </c>
      <c r="K13" s="74">
        <f t="shared" si="0"/>
        <v>-7000</v>
      </c>
    </row>
    <row r="14" spans="1:11" x14ac:dyDescent="0.25">
      <c r="A14" s="70"/>
      <c r="B14" s="89" t="s">
        <v>106</v>
      </c>
      <c r="C14" s="89"/>
      <c r="D14" s="25"/>
      <c r="E14" s="25">
        <f>H13</f>
        <v>24000</v>
      </c>
      <c r="F14" s="25"/>
      <c r="G14" s="71"/>
      <c r="H14" s="40"/>
      <c r="I14" s="44"/>
      <c r="J14" s="40"/>
      <c r="K14" s="69"/>
    </row>
    <row r="15" spans="1:11" x14ac:dyDescent="0.25">
      <c r="A15" s="70"/>
      <c r="B15" s="89"/>
      <c r="C15" s="89"/>
      <c r="D15" s="25"/>
      <c r="E15" s="25"/>
      <c r="F15" s="25"/>
      <c r="G15" s="71"/>
      <c r="H15" s="40"/>
      <c r="I15" s="44"/>
      <c r="J15" s="40"/>
      <c r="K15" s="69"/>
    </row>
    <row r="16" spans="1:11" x14ac:dyDescent="0.25">
      <c r="A16" s="70"/>
      <c r="B16" s="89"/>
      <c r="C16" s="89"/>
      <c r="D16" s="25"/>
      <c r="E16" s="25"/>
      <c r="F16" s="25"/>
      <c r="G16" s="71"/>
      <c r="H16" s="40"/>
      <c r="I16" s="44"/>
      <c r="J16" s="40"/>
      <c r="K16" s="69"/>
    </row>
    <row r="17" spans="1:11" x14ac:dyDescent="0.25">
      <c r="A17" s="70"/>
      <c r="B17" s="48" t="s">
        <v>20</v>
      </c>
      <c r="C17" s="70"/>
      <c r="D17" s="22"/>
      <c r="E17" s="22"/>
      <c r="F17" s="22"/>
      <c r="G17" s="70"/>
      <c r="H17" s="70"/>
      <c r="I17" s="70"/>
      <c r="J17" s="70"/>
      <c r="K17" s="69"/>
    </row>
    <row r="18" spans="1:11" x14ac:dyDescent="0.25">
      <c r="A18" s="70"/>
      <c r="B18" s="70" t="s">
        <v>80</v>
      </c>
      <c r="C18" s="70"/>
      <c r="D18" s="90">
        <v>0.08</v>
      </c>
      <c r="E18" s="43">
        <f>E14*D18</f>
        <v>1920</v>
      </c>
      <c r="F18" s="43"/>
      <c r="G18" s="40"/>
      <c r="H18" s="69"/>
      <c r="I18" s="70"/>
      <c r="J18" s="40"/>
      <c r="K18" s="69"/>
    </row>
    <row r="19" spans="1:11" x14ac:dyDescent="0.25">
      <c r="A19" s="70"/>
      <c r="B19" s="70"/>
      <c r="C19" s="70"/>
      <c r="D19" s="90"/>
      <c r="E19" s="43"/>
      <c r="F19" s="43"/>
      <c r="G19" s="40"/>
      <c r="H19" s="69"/>
      <c r="I19" s="70"/>
      <c r="J19" s="40"/>
      <c r="K19" s="69"/>
    </row>
    <row r="20" spans="1:11" x14ac:dyDescent="0.25">
      <c r="A20" s="70"/>
      <c r="B20" s="89" t="s">
        <v>135</v>
      </c>
      <c r="C20" s="69"/>
      <c r="D20" s="69"/>
      <c r="E20" s="68">
        <f>E14-E18</f>
        <v>22080</v>
      </c>
      <c r="F20" s="43"/>
      <c r="G20" s="43"/>
      <c r="H20" s="69"/>
      <c r="I20" s="70"/>
      <c r="J20" s="40"/>
      <c r="K20" s="69"/>
    </row>
    <row r="21" spans="1:11" x14ac:dyDescent="0.25">
      <c r="A21" s="70"/>
      <c r="B21" s="92" t="s">
        <v>145</v>
      </c>
      <c r="C21" s="69"/>
      <c r="D21" s="69"/>
      <c r="E21" s="68"/>
      <c r="F21" s="69"/>
      <c r="G21" s="69"/>
      <c r="H21" s="69"/>
      <c r="I21" s="70"/>
      <c r="J21" s="40"/>
      <c r="K21" s="69"/>
    </row>
    <row r="22" spans="1:11" x14ac:dyDescent="0.25">
      <c r="A22" s="70"/>
      <c r="B22" s="69" t="s">
        <v>151</v>
      </c>
      <c r="C22" s="69"/>
      <c r="D22" s="69"/>
      <c r="E22" s="68">
        <v>0</v>
      </c>
      <c r="F22" s="80"/>
      <c r="G22" s="80"/>
      <c r="H22" s="69"/>
      <c r="I22" s="70"/>
      <c r="J22" s="40"/>
      <c r="K22" s="69"/>
    </row>
    <row r="23" spans="1:11" x14ac:dyDescent="0.25">
      <c r="A23" s="70"/>
      <c r="B23" s="69" t="s">
        <v>146</v>
      </c>
      <c r="C23" s="69"/>
      <c r="D23" s="69"/>
      <c r="E23" s="80">
        <v>12080</v>
      </c>
      <c r="F23" s="69"/>
      <c r="G23" s="69"/>
      <c r="H23" s="69"/>
      <c r="I23" s="70"/>
      <c r="J23" s="40" t="s">
        <v>30</v>
      </c>
      <c r="K23" s="69"/>
    </row>
    <row r="24" spans="1:11" x14ac:dyDescent="0.25">
      <c r="A24" s="70"/>
      <c r="B24" s="37"/>
      <c r="C24" s="70"/>
      <c r="D24" s="70"/>
      <c r="E24" s="69"/>
      <c r="F24" s="68"/>
      <c r="G24" s="68"/>
      <c r="H24" s="69"/>
      <c r="I24" s="70"/>
      <c r="J24" s="40"/>
      <c r="K24" s="69"/>
    </row>
    <row r="25" spans="1:11" x14ac:dyDescent="0.25">
      <c r="A25" s="69"/>
      <c r="B25" s="69" t="s">
        <v>86</v>
      </c>
      <c r="C25" s="69"/>
      <c r="D25" s="69"/>
      <c r="E25" s="68">
        <f>E20-E23</f>
        <v>10000</v>
      </c>
      <c r="F25" s="69"/>
      <c r="G25" s="69"/>
      <c r="H25" s="69"/>
      <c r="I25" s="49"/>
      <c r="J25" s="49"/>
      <c r="K25" s="69"/>
    </row>
    <row r="26" spans="1:11" x14ac:dyDescent="0.25">
      <c r="A26" s="69"/>
      <c r="B26" s="37" t="s">
        <v>15</v>
      </c>
      <c r="C26" s="37"/>
      <c r="D26" s="56" t="s">
        <v>10</v>
      </c>
      <c r="E26" s="94">
        <f>SUM(E22:E25)</f>
        <v>22080</v>
      </c>
      <c r="F26" s="56"/>
      <c r="G26" s="69"/>
      <c r="H26" s="69"/>
      <c r="I26" s="70"/>
      <c r="J26" s="70"/>
      <c r="K26" s="69"/>
    </row>
    <row r="27" spans="1:11" x14ac:dyDescent="0.25">
      <c r="A27" s="1"/>
      <c r="B27" s="70" t="s">
        <v>39</v>
      </c>
      <c r="C27" s="70"/>
      <c r="D27" s="56" t="s">
        <v>11</v>
      </c>
      <c r="E27" s="56"/>
      <c r="F27" s="70" t="s">
        <v>12</v>
      </c>
      <c r="G27" s="69"/>
      <c r="H27" s="69"/>
      <c r="I27" s="69"/>
      <c r="J27" s="5"/>
      <c r="K27" s="69"/>
    </row>
    <row r="28" spans="1:11" x14ac:dyDescent="0.25">
      <c r="A28" s="7" t="s">
        <v>9</v>
      </c>
      <c r="B28" s="70" t="s">
        <v>13</v>
      </c>
      <c r="C28" s="70"/>
      <c r="D28" s="56" t="s">
        <v>13</v>
      </c>
      <c r="E28" s="56"/>
      <c r="F28" s="70" t="s">
        <v>130</v>
      </c>
      <c r="G28" s="69"/>
      <c r="H28" s="69"/>
      <c r="I28" s="69"/>
      <c r="J28" s="69"/>
      <c r="K28" s="69"/>
    </row>
    <row r="29" spans="1:11" x14ac:dyDescent="0.25">
      <c r="A29" s="69"/>
      <c r="B29" s="69"/>
      <c r="C29" s="69"/>
      <c r="D29" s="69"/>
      <c r="E29" s="69"/>
      <c r="F29" s="69"/>
      <c r="G29" s="69"/>
      <c r="H29" s="69"/>
      <c r="I29" s="69"/>
      <c r="J29" s="69"/>
      <c r="K29" s="69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workbookViewId="0">
      <selection activeCell="G37" sqref="G37"/>
    </sheetView>
  </sheetViews>
  <sheetFormatPr defaultRowHeight="15" x14ac:dyDescent="0.25"/>
  <cols>
    <col min="5" max="5" width="11.7109375" customWidth="1"/>
    <col min="7" max="7" width="10.5703125" bestFit="1" customWidth="1"/>
  </cols>
  <sheetData>
    <row r="1" spans="1:11" x14ac:dyDescent="0.25">
      <c r="A1" s="69"/>
      <c r="B1" s="9"/>
      <c r="C1" s="48" t="s">
        <v>41</v>
      </c>
      <c r="D1" s="9"/>
      <c r="E1" s="9"/>
      <c r="F1" s="9"/>
      <c r="G1" s="9"/>
      <c r="H1" s="69"/>
      <c r="I1" s="69"/>
      <c r="J1" s="69"/>
      <c r="K1" s="69"/>
    </row>
    <row r="2" spans="1:11" ht="21" x14ac:dyDescent="0.25">
      <c r="A2" s="69"/>
      <c r="B2" s="69"/>
      <c r="C2" s="8"/>
      <c r="D2" s="38"/>
      <c r="E2" s="39" t="s">
        <v>152</v>
      </c>
      <c r="F2" s="39"/>
      <c r="G2" s="39"/>
      <c r="H2" s="38"/>
      <c r="I2" s="69"/>
      <c r="J2" s="69"/>
      <c r="K2" s="69"/>
    </row>
    <row r="3" spans="1:11" x14ac:dyDescent="0.25">
      <c r="A3" s="13" t="s">
        <v>19</v>
      </c>
      <c r="B3" s="13" t="s">
        <v>0</v>
      </c>
      <c r="C3" s="13" t="s">
        <v>19</v>
      </c>
      <c r="D3" s="13" t="s">
        <v>17</v>
      </c>
      <c r="E3" s="13" t="s">
        <v>31</v>
      </c>
      <c r="F3" s="62" t="s">
        <v>61</v>
      </c>
      <c r="G3" s="74" t="s">
        <v>91</v>
      </c>
      <c r="H3" s="81" t="s">
        <v>1</v>
      </c>
      <c r="I3" s="67" t="s">
        <v>2</v>
      </c>
      <c r="J3" s="13" t="s">
        <v>3</v>
      </c>
      <c r="K3" s="14" t="s">
        <v>86</v>
      </c>
    </row>
    <row r="4" spans="1:11" x14ac:dyDescent="0.25">
      <c r="A4" s="15">
        <v>1</v>
      </c>
      <c r="B4" s="72" t="s">
        <v>141</v>
      </c>
      <c r="C4" s="73">
        <v>1</v>
      </c>
      <c r="D4" s="74"/>
      <c r="E4" s="74"/>
      <c r="F4" s="61"/>
      <c r="G4" s="74"/>
      <c r="H4" s="82">
        <v>4000</v>
      </c>
      <c r="I4" s="61">
        <v>4000</v>
      </c>
      <c r="J4" s="75">
        <v>0</v>
      </c>
      <c r="K4" s="74">
        <f>I4-J4</f>
        <v>4000</v>
      </c>
    </row>
    <row r="5" spans="1:11" x14ac:dyDescent="0.25">
      <c r="A5" s="15">
        <v>2</v>
      </c>
      <c r="B5" s="72" t="s">
        <v>59</v>
      </c>
      <c r="C5" s="73">
        <v>2</v>
      </c>
      <c r="D5" s="74"/>
      <c r="E5" s="74"/>
      <c r="F5" s="61">
        <v>0</v>
      </c>
      <c r="G5" s="74">
        <v>0</v>
      </c>
      <c r="H5" s="82"/>
      <c r="I5" s="61">
        <f>F5+G5+H5</f>
        <v>0</v>
      </c>
      <c r="J5" s="75"/>
      <c r="K5" s="74">
        <f t="shared" ref="K5:K14" si="0">I5-J5</f>
        <v>0</v>
      </c>
    </row>
    <row r="6" spans="1:11" x14ac:dyDescent="0.25">
      <c r="A6" s="15">
        <v>3</v>
      </c>
      <c r="B6" s="72" t="s">
        <v>59</v>
      </c>
      <c r="C6" s="73">
        <v>3</v>
      </c>
      <c r="D6" s="74"/>
      <c r="E6" s="74"/>
      <c r="F6" s="61">
        <v>0</v>
      </c>
      <c r="G6" s="74">
        <v>0</v>
      </c>
      <c r="H6" s="82"/>
      <c r="I6" s="61">
        <f>F6+H6</f>
        <v>0</v>
      </c>
      <c r="J6" s="75"/>
      <c r="K6" s="74">
        <f t="shared" si="0"/>
        <v>0</v>
      </c>
    </row>
    <row r="7" spans="1:11" x14ac:dyDescent="0.25">
      <c r="A7" s="24">
        <v>4</v>
      </c>
      <c r="B7" s="72" t="s">
        <v>153</v>
      </c>
      <c r="C7" s="73">
        <v>5</v>
      </c>
      <c r="D7" s="74"/>
      <c r="E7" s="74"/>
      <c r="F7" s="61">
        <v>0</v>
      </c>
      <c r="G7" s="74">
        <v>0</v>
      </c>
      <c r="H7" s="95">
        <v>5000</v>
      </c>
      <c r="I7" s="61">
        <f>F7+H7</f>
        <v>5000</v>
      </c>
      <c r="J7" s="75">
        <v>5000</v>
      </c>
      <c r="K7" s="74">
        <f t="shared" si="0"/>
        <v>0</v>
      </c>
    </row>
    <row r="8" spans="1:11" x14ac:dyDescent="0.25">
      <c r="A8" s="24">
        <v>5</v>
      </c>
      <c r="B8" s="72" t="s">
        <v>79</v>
      </c>
      <c r="C8" s="73"/>
      <c r="D8" s="74"/>
      <c r="E8" s="74"/>
      <c r="F8" s="61"/>
      <c r="G8" s="74"/>
      <c r="H8" s="95">
        <v>3500</v>
      </c>
      <c r="I8" s="61">
        <v>3500</v>
      </c>
      <c r="J8" s="75">
        <v>3500</v>
      </c>
      <c r="K8" s="74">
        <f t="shared" si="0"/>
        <v>0</v>
      </c>
    </row>
    <row r="9" spans="1:11" x14ac:dyDescent="0.25">
      <c r="A9" s="77">
        <v>6</v>
      </c>
      <c r="B9" s="72" t="s">
        <v>154</v>
      </c>
      <c r="C9" s="77">
        <v>4</v>
      </c>
      <c r="D9" s="74"/>
      <c r="E9" s="74"/>
      <c r="F9" s="61"/>
      <c r="G9" s="74"/>
      <c r="H9" s="96">
        <v>2000</v>
      </c>
      <c r="I9" s="61">
        <v>2000</v>
      </c>
      <c r="J9" s="74"/>
      <c r="K9" s="74">
        <f t="shared" si="0"/>
        <v>2000</v>
      </c>
    </row>
    <row r="10" spans="1:11" x14ac:dyDescent="0.25">
      <c r="A10" s="77">
        <v>7</v>
      </c>
      <c r="B10" s="91" t="s">
        <v>155</v>
      </c>
      <c r="C10" s="73">
        <v>5</v>
      </c>
      <c r="D10" s="72"/>
      <c r="E10" s="72"/>
      <c r="F10" s="61"/>
      <c r="G10" s="74"/>
      <c r="H10" s="95">
        <v>5000</v>
      </c>
      <c r="I10" s="61">
        <v>5000</v>
      </c>
      <c r="J10" s="74">
        <v>5000</v>
      </c>
      <c r="K10" s="74">
        <f t="shared" si="0"/>
        <v>0</v>
      </c>
    </row>
    <row r="11" spans="1:11" x14ac:dyDescent="0.25">
      <c r="A11" s="77">
        <v>8</v>
      </c>
      <c r="B11" s="72" t="s">
        <v>156</v>
      </c>
      <c r="C11" s="73">
        <v>6</v>
      </c>
      <c r="D11" s="72"/>
      <c r="E11" s="72"/>
      <c r="F11" s="61"/>
      <c r="G11" s="74"/>
      <c r="H11" s="95">
        <v>5000</v>
      </c>
      <c r="I11" s="61">
        <v>5000</v>
      </c>
      <c r="J11" s="75"/>
      <c r="K11" s="74">
        <f t="shared" si="0"/>
        <v>5000</v>
      </c>
    </row>
    <row r="12" spans="1:11" x14ac:dyDescent="0.25">
      <c r="A12" s="77">
        <v>9</v>
      </c>
      <c r="B12" s="69"/>
      <c r="C12" s="73">
        <v>7</v>
      </c>
      <c r="D12" s="72"/>
      <c r="E12" s="72"/>
      <c r="F12" s="61">
        <v>0</v>
      </c>
      <c r="G12" s="74">
        <v>0</v>
      </c>
      <c r="H12" s="95"/>
      <c r="I12" s="61"/>
      <c r="J12" s="75"/>
      <c r="K12" s="74">
        <f t="shared" si="0"/>
        <v>0</v>
      </c>
    </row>
    <row r="13" spans="1:11" x14ac:dyDescent="0.25">
      <c r="A13" s="74"/>
      <c r="B13" s="91"/>
      <c r="C13" s="74"/>
      <c r="D13" s="74"/>
      <c r="E13" s="74"/>
      <c r="F13" s="61"/>
      <c r="G13" s="74"/>
      <c r="H13" s="97"/>
      <c r="I13" s="75"/>
      <c r="J13" s="75"/>
      <c r="K13" s="74">
        <f t="shared" si="0"/>
        <v>0</v>
      </c>
    </row>
    <row r="14" spans="1:11" x14ac:dyDescent="0.25">
      <c r="A14" s="19"/>
      <c r="B14" s="19"/>
      <c r="C14" s="19"/>
      <c r="D14" s="20"/>
      <c r="E14" s="20"/>
      <c r="F14" s="61">
        <v>0</v>
      </c>
      <c r="G14" s="74">
        <v>0</v>
      </c>
      <c r="H14" s="21">
        <f>SUM(H4:H13)</f>
        <v>24500</v>
      </c>
      <c r="I14" s="63">
        <f>SUM(I4:I13)</f>
        <v>24500</v>
      </c>
      <c r="J14" s="21">
        <f>SUM(J4:J13)</f>
        <v>13500</v>
      </c>
      <c r="K14" s="74">
        <f t="shared" si="0"/>
        <v>11000</v>
      </c>
    </row>
    <row r="15" spans="1:11" x14ac:dyDescent="0.25">
      <c r="A15" s="70"/>
      <c r="B15" s="89" t="s">
        <v>106</v>
      </c>
      <c r="C15" s="89"/>
      <c r="D15" s="25"/>
      <c r="E15" s="25">
        <f>H14</f>
        <v>24500</v>
      </c>
      <c r="F15" s="25"/>
      <c r="G15" s="71"/>
      <c r="H15" s="40"/>
      <c r="I15" s="44"/>
      <c r="J15" s="40"/>
      <c r="K15" s="69"/>
    </row>
    <row r="16" spans="1:11" x14ac:dyDescent="0.25">
      <c r="A16" s="70"/>
      <c r="B16" s="89"/>
      <c r="C16" s="89"/>
      <c r="D16" s="25"/>
      <c r="E16" s="25"/>
      <c r="F16" s="25"/>
      <c r="G16" s="71"/>
      <c r="H16" s="40"/>
      <c r="I16" s="44"/>
      <c r="J16" s="40"/>
      <c r="K16" s="69"/>
    </row>
    <row r="17" spans="1:11" x14ac:dyDescent="0.25">
      <c r="A17" s="70"/>
      <c r="B17" s="89"/>
      <c r="C17" s="89"/>
      <c r="D17" s="25"/>
      <c r="E17" s="43"/>
      <c r="F17" s="25"/>
      <c r="G17" s="71"/>
      <c r="H17" s="40"/>
      <c r="I17" s="44"/>
      <c r="J17" s="40"/>
      <c r="K17" s="69"/>
    </row>
    <row r="18" spans="1:11" x14ac:dyDescent="0.25">
      <c r="A18" s="70"/>
      <c r="B18" s="48" t="s">
        <v>157</v>
      </c>
      <c r="C18" s="70"/>
      <c r="D18" s="22"/>
      <c r="E18" s="43">
        <v>10000</v>
      </c>
      <c r="F18" s="22"/>
      <c r="G18" s="70"/>
      <c r="H18" s="70"/>
      <c r="I18" s="70"/>
      <c r="J18" s="70"/>
      <c r="K18" s="69"/>
    </row>
    <row r="19" spans="1:11" x14ac:dyDescent="0.25">
      <c r="A19" s="70"/>
      <c r="B19" s="48" t="s">
        <v>119</v>
      </c>
      <c r="C19" s="70"/>
      <c r="D19" s="22"/>
      <c r="E19" s="25">
        <f>SUM(E15:E18)</f>
        <v>34500</v>
      </c>
      <c r="F19" s="22"/>
      <c r="G19" s="70"/>
      <c r="H19" s="70"/>
      <c r="I19" s="70"/>
      <c r="J19" s="70"/>
      <c r="K19" s="69"/>
    </row>
    <row r="20" spans="1:11" x14ac:dyDescent="0.25">
      <c r="A20" s="70"/>
      <c r="B20" s="70" t="s">
        <v>80</v>
      </c>
      <c r="C20" s="70"/>
      <c r="D20" s="90">
        <v>0.08</v>
      </c>
      <c r="E20" s="43">
        <f>E15*D20</f>
        <v>1960</v>
      </c>
      <c r="F20" s="43"/>
      <c r="G20" s="40"/>
      <c r="H20" s="69"/>
      <c r="I20" s="70"/>
      <c r="J20" s="40"/>
      <c r="K20" s="69"/>
    </row>
    <row r="21" spans="1:11" x14ac:dyDescent="0.25">
      <c r="A21" s="70"/>
      <c r="B21" s="70" t="s">
        <v>135</v>
      </c>
      <c r="C21" s="70"/>
      <c r="D21" s="90"/>
      <c r="E21" s="43"/>
      <c r="F21" s="43"/>
      <c r="G21" s="40"/>
      <c r="H21" s="69"/>
      <c r="I21" s="70"/>
      <c r="J21" s="40"/>
      <c r="K21" s="69"/>
    </row>
    <row r="22" spans="1:11" x14ac:dyDescent="0.25">
      <c r="A22" s="70"/>
      <c r="B22" s="92" t="s">
        <v>145</v>
      </c>
      <c r="C22" s="69"/>
      <c r="D22" s="69"/>
      <c r="E22" s="68"/>
      <c r="F22" s="43"/>
      <c r="G22" s="43"/>
      <c r="H22" s="69"/>
      <c r="I22" s="70"/>
      <c r="J22" s="40"/>
      <c r="K22" s="69"/>
    </row>
    <row r="23" spans="1:11" x14ac:dyDescent="0.25">
      <c r="A23" s="70"/>
      <c r="B23" s="69" t="s">
        <v>146</v>
      </c>
      <c r="C23" s="69"/>
      <c r="D23" s="69"/>
      <c r="E23" s="68">
        <v>10890</v>
      </c>
      <c r="F23" s="69"/>
      <c r="G23" s="69"/>
      <c r="H23" s="69"/>
      <c r="I23" s="70"/>
      <c r="J23" s="40"/>
      <c r="K23" s="69"/>
    </row>
    <row r="24" spans="1:11" x14ac:dyDescent="0.25">
      <c r="A24" s="70"/>
      <c r="B24" s="69" t="s">
        <v>159</v>
      </c>
      <c r="C24" s="69"/>
      <c r="D24" s="69"/>
      <c r="E24" s="68">
        <v>1960</v>
      </c>
      <c r="F24" s="80"/>
      <c r="G24" s="80"/>
      <c r="H24" s="69"/>
      <c r="I24" s="70"/>
      <c r="J24" s="40"/>
      <c r="K24" s="69"/>
    </row>
    <row r="25" spans="1:11" x14ac:dyDescent="0.25">
      <c r="A25" s="70"/>
      <c r="B25" s="98">
        <v>42922</v>
      </c>
      <c r="C25" s="69"/>
      <c r="D25" s="69"/>
      <c r="E25" s="68">
        <v>10110</v>
      </c>
      <c r="F25" s="80"/>
      <c r="G25" s="80"/>
      <c r="H25" s="69"/>
      <c r="I25" s="70"/>
      <c r="J25" s="40"/>
      <c r="K25" s="69"/>
    </row>
    <row r="26" spans="1:11" x14ac:dyDescent="0.25">
      <c r="A26" s="70"/>
      <c r="B26" s="69" t="s">
        <v>158</v>
      </c>
      <c r="C26" s="69"/>
      <c r="D26" s="69"/>
      <c r="E26" s="80">
        <v>11080</v>
      </c>
      <c r="F26" s="69"/>
      <c r="G26" s="69"/>
      <c r="H26" s="69"/>
      <c r="I26" s="70"/>
      <c r="J26" s="40" t="s">
        <v>30</v>
      </c>
      <c r="K26" s="69"/>
    </row>
    <row r="27" spans="1:11" x14ac:dyDescent="0.25">
      <c r="A27" s="70"/>
      <c r="B27" s="69" t="s">
        <v>119</v>
      </c>
      <c r="C27" s="70"/>
      <c r="D27" s="70"/>
      <c r="E27" s="68">
        <f>SUM(E23:E26)</f>
        <v>34040</v>
      </c>
      <c r="F27" s="68"/>
      <c r="G27" s="68">
        <f>E23+E25+E26</f>
        <v>32080</v>
      </c>
      <c r="H27" s="69"/>
      <c r="I27" s="70"/>
      <c r="J27" s="40"/>
      <c r="K27" s="69"/>
    </row>
    <row r="28" spans="1:11" x14ac:dyDescent="0.25">
      <c r="A28" s="69"/>
      <c r="B28" s="69" t="s">
        <v>86</v>
      </c>
      <c r="C28" s="69"/>
      <c r="D28" s="69"/>
      <c r="E28" s="99">
        <f>E19-E27</f>
        <v>460</v>
      </c>
      <c r="F28" s="69"/>
      <c r="G28" s="69"/>
      <c r="H28" s="69"/>
      <c r="I28" s="49"/>
      <c r="J28" s="49"/>
      <c r="K28" s="69"/>
    </row>
    <row r="29" spans="1:11" x14ac:dyDescent="0.25">
      <c r="A29" s="69"/>
      <c r="B29" s="37" t="s">
        <v>15</v>
      </c>
      <c r="C29" s="37"/>
      <c r="D29" s="56" t="s">
        <v>10</v>
      </c>
      <c r="E29" s="94"/>
      <c r="F29" s="56"/>
      <c r="G29" s="69"/>
      <c r="H29" s="69"/>
      <c r="I29" s="70"/>
      <c r="J29" s="70"/>
      <c r="K29" s="69"/>
    </row>
    <row r="30" spans="1:11" x14ac:dyDescent="0.25">
      <c r="A30" s="1"/>
      <c r="B30" s="70" t="s">
        <v>39</v>
      </c>
      <c r="C30" s="70"/>
      <c r="D30" s="56" t="s">
        <v>11</v>
      </c>
      <c r="E30" s="56"/>
      <c r="F30" s="70" t="s">
        <v>12</v>
      </c>
      <c r="G30" s="69"/>
      <c r="H30" s="69"/>
      <c r="I30" s="69"/>
      <c r="J30" s="5"/>
      <c r="K30" s="69"/>
    </row>
    <row r="31" spans="1:11" x14ac:dyDescent="0.25">
      <c r="A31" s="7" t="s">
        <v>9</v>
      </c>
      <c r="B31" s="70" t="s">
        <v>13</v>
      </c>
      <c r="C31" s="70"/>
      <c r="D31" s="56" t="s">
        <v>13</v>
      </c>
      <c r="E31" s="56"/>
      <c r="F31" s="70" t="s">
        <v>130</v>
      </c>
      <c r="G31" s="69"/>
      <c r="H31" s="69"/>
      <c r="I31" s="69"/>
      <c r="J31" s="69"/>
      <c r="K31" s="69"/>
    </row>
    <row r="32" spans="1:11" x14ac:dyDescent="0.25">
      <c r="A32" s="69"/>
      <c r="B32" s="69"/>
      <c r="C32" s="69"/>
      <c r="D32" s="69"/>
      <c r="E32" s="69"/>
      <c r="F32" s="69"/>
      <c r="G32" s="69"/>
      <c r="H32" s="69"/>
      <c r="I32" s="69"/>
      <c r="J32" s="69"/>
      <c r="K32" s="69"/>
    </row>
    <row r="33" spans="1:11" x14ac:dyDescent="0.25">
      <c r="A33" s="69"/>
      <c r="B33" s="69"/>
      <c r="C33" s="69"/>
      <c r="D33" s="69"/>
      <c r="E33" s="69"/>
      <c r="F33" s="69"/>
      <c r="G33" s="69"/>
      <c r="H33" s="69"/>
      <c r="I33" s="69"/>
      <c r="J33" s="69"/>
      <c r="K33" s="69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D32" sqref="D32"/>
    </sheetView>
  </sheetViews>
  <sheetFormatPr defaultRowHeight="15" x14ac:dyDescent="0.25"/>
  <cols>
    <col min="1" max="1" width="4.85546875" customWidth="1"/>
    <col min="2" max="2" width="11.85546875" customWidth="1"/>
    <col min="4" max="4" width="7.42578125" customWidth="1"/>
    <col min="5" max="5" width="11.28515625" customWidth="1"/>
    <col min="7" max="7" width="10.7109375" customWidth="1"/>
    <col min="10" max="10" width="12" customWidth="1"/>
    <col min="11" max="11" width="8.7109375" customWidth="1"/>
  </cols>
  <sheetData>
    <row r="1" spans="1:11" x14ac:dyDescent="0.25">
      <c r="A1" s="69"/>
      <c r="B1" s="9"/>
      <c r="C1" s="48" t="s">
        <v>41</v>
      </c>
      <c r="D1" s="9"/>
      <c r="E1" s="9"/>
      <c r="F1" s="9"/>
      <c r="G1" s="9"/>
      <c r="H1" s="69"/>
      <c r="I1" s="69"/>
      <c r="J1" s="69"/>
      <c r="K1" s="69"/>
    </row>
    <row r="2" spans="1:11" ht="21" x14ac:dyDescent="0.25">
      <c r="A2" s="69"/>
      <c r="B2" s="69"/>
      <c r="C2" s="8"/>
      <c r="D2" s="38"/>
      <c r="E2" s="39" t="s">
        <v>163</v>
      </c>
      <c r="F2" s="39"/>
      <c r="G2" s="39"/>
      <c r="H2" s="38"/>
      <c r="I2" s="69"/>
      <c r="J2" s="69"/>
      <c r="K2" s="69"/>
    </row>
    <row r="3" spans="1:11" x14ac:dyDescent="0.25">
      <c r="A3" s="13" t="s">
        <v>19</v>
      </c>
      <c r="B3" s="13" t="s">
        <v>0</v>
      </c>
      <c r="C3" s="13" t="s">
        <v>19</v>
      </c>
      <c r="D3" s="13" t="s">
        <v>17</v>
      </c>
      <c r="E3" s="13" t="s">
        <v>31</v>
      </c>
      <c r="F3" s="62" t="s">
        <v>61</v>
      </c>
      <c r="G3" s="74" t="s">
        <v>91</v>
      </c>
      <c r="H3" s="81" t="s">
        <v>1</v>
      </c>
      <c r="I3" s="67" t="s">
        <v>2</v>
      </c>
      <c r="J3" s="13" t="s">
        <v>3</v>
      </c>
      <c r="K3" s="14" t="s">
        <v>86</v>
      </c>
    </row>
    <row r="4" spans="1:11" x14ac:dyDescent="0.25">
      <c r="A4" s="15">
        <v>1</v>
      </c>
      <c r="B4" s="72" t="s">
        <v>141</v>
      </c>
      <c r="C4" s="73">
        <v>1</v>
      </c>
      <c r="D4" s="74"/>
      <c r="E4" s="74"/>
      <c r="F4" s="61"/>
      <c r="G4" s="74">
        <v>4000</v>
      </c>
      <c r="H4" s="82">
        <v>4000</v>
      </c>
      <c r="I4" s="61">
        <v>4000</v>
      </c>
      <c r="J4" s="75">
        <v>0</v>
      </c>
      <c r="K4" s="74">
        <f>I4-J4</f>
        <v>4000</v>
      </c>
    </row>
    <row r="5" spans="1:11" x14ac:dyDescent="0.25">
      <c r="A5" s="15">
        <v>2</v>
      </c>
      <c r="B5" s="72" t="s">
        <v>59</v>
      </c>
      <c r="C5" s="73">
        <v>2</v>
      </c>
      <c r="D5" s="74"/>
      <c r="E5" s="74"/>
      <c r="F5" s="61">
        <v>0</v>
      </c>
      <c r="G5" s="74">
        <v>0</v>
      </c>
      <c r="H5" s="82"/>
      <c r="I5" s="61">
        <f>F5+G5+H5</f>
        <v>0</v>
      </c>
      <c r="J5" s="75"/>
      <c r="K5" s="74">
        <f t="shared" ref="K5:K14" si="0">I5-J5</f>
        <v>0</v>
      </c>
    </row>
    <row r="6" spans="1:11" x14ac:dyDescent="0.25">
      <c r="A6" s="15">
        <v>3</v>
      </c>
      <c r="B6" s="72" t="s">
        <v>59</v>
      </c>
      <c r="C6" s="73">
        <v>3</v>
      </c>
      <c r="D6" s="74"/>
      <c r="E6" s="74"/>
      <c r="F6" s="61">
        <v>0</v>
      </c>
      <c r="G6" s="74">
        <v>0</v>
      </c>
      <c r="H6" s="82"/>
      <c r="I6" s="61">
        <f>F6+H6</f>
        <v>0</v>
      </c>
      <c r="J6" s="75"/>
      <c r="K6" s="74">
        <f t="shared" si="0"/>
        <v>0</v>
      </c>
    </row>
    <row r="7" spans="1:11" x14ac:dyDescent="0.25">
      <c r="A7" s="24">
        <v>4</v>
      </c>
      <c r="B7" s="72" t="s">
        <v>153</v>
      </c>
      <c r="C7" s="73">
        <v>5</v>
      </c>
      <c r="D7" s="74"/>
      <c r="E7" s="74"/>
      <c r="F7" s="61">
        <v>0</v>
      </c>
      <c r="G7" s="74">
        <v>0</v>
      </c>
      <c r="H7" s="95">
        <v>5000</v>
      </c>
      <c r="I7" s="61">
        <f>F7+H7</f>
        <v>5000</v>
      </c>
      <c r="J7" s="75">
        <v>5000</v>
      </c>
      <c r="K7" s="74">
        <f t="shared" si="0"/>
        <v>0</v>
      </c>
    </row>
    <row r="8" spans="1:11" x14ac:dyDescent="0.25">
      <c r="A8" s="24">
        <v>5</v>
      </c>
      <c r="B8" s="72" t="s">
        <v>79</v>
      </c>
      <c r="C8" s="73"/>
      <c r="D8" s="74"/>
      <c r="E8" s="74"/>
      <c r="F8" s="61"/>
      <c r="G8" s="74"/>
      <c r="H8" s="95">
        <v>3500</v>
      </c>
      <c r="I8" s="61">
        <v>3500</v>
      </c>
      <c r="J8" s="75">
        <v>3500</v>
      </c>
      <c r="K8" s="74">
        <f t="shared" si="0"/>
        <v>0</v>
      </c>
    </row>
    <row r="9" spans="1:11" x14ac:dyDescent="0.25">
      <c r="A9" s="77">
        <v>6</v>
      </c>
      <c r="B9" s="72" t="s">
        <v>154</v>
      </c>
      <c r="C9" s="77">
        <v>4</v>
      </c>
      <c r="D9" s="74"/>
      <c r="E9" s="74"/>
      <c r="F9" s="61"/>
      <c r="G9" s="74"/>
      <c r="H9" s="101">
        <v>2000</v>
      </c>
      <c r="I9" s="61">
        <v>2000</v>
      </c>
      <c r="J9" s="74"/>
      <c r="K9" s="74">
        <f t="shared" si="0"/>
        <v>2000</v>
      </c>
    </row>
    <row r="10" spans="1:11" x14ac:dyDescent="0.25">
      <c r="A10" s="77">
        <v>7</v>
      </c>
      <c r="B10" s="91" t="s">
        <v>155</v>
      </c>
      <c r="C10" s="73">
        <v>5</v>
      </c>
      <c r="D10" s="72"/>
      <c r="E10" s="72"/>
      <c r="F10" s="61"/>
      <c r="G10" s="74"/>
      <c r="H10" s="95">
        <v>5000</v>
      </c>
      <c r="I10" s="61">
        <v>5000</v>
      </c>
      <c r="J10" s="74">
        <v>5000</v>
      </c>
      <c r="K10" s="74">
        <f t="shared" si="0"/>
        <v>0</v>
      </c>
    </row>
    <row r="11" spans="1:11" x14ac:dyDescent="0.25">
      <c r="A11" s="77">
        <v>8</v>
      </c>
      <c r="B11" s="72" t="s">
        <v>156</v>
      </c>
      <c r="C11" s="73">
        <v>6</v>
      </c>
      <c r="D11" s="72"/>
      <c r="E11" s="72"/>
      <c r="F11" s="61"/>
      <c r="G11" s="74"/>
      <c r="H11" s="95">
        <v>5000</v>
      </c>
      <c r="I11" s="61">
        <v>5000</v>
      </c>
      <c r="J11" s="75">
        <v>5000</v>
      </c>
      <c r="K11" s="74">
        <f t="shared" si="0"/>
        <v>0</v>
      </c>
    </row>
    <row r="12" spans="1:11" x14ac:dyDescent="0.25">
      <c r="A12" s="77">
        <v>9</v>
      </c>
      <c r="B12" s="69"/>
      <c r="C12" s="73">
        <v>7</v>
      </c>
      <c r="D12" s="72"/>
      <c r="E12" s="72"/>
      <c r="F12" s="61">
        <v>0</v>
      </c>
      <c r="G12" s="74">
        <v>0</v>
      </c>
      <c r="H12" s="95"/>
      <c r="I12" s="61"/>
      <c r="J12" s="75"/>
      <c r="K12" s="74">
        <f t="shared" si="0"/>
        <v>0</v>
      </c>
    </row>
    <row r="13" spans="1:11" x14ac:dyDescent="0.25">
      <c r="A13" s="74"/>
      <c r="B13" s="91"/>
      <c r="C13" s="74"/>
      <c r="D13" s="74"/>
      <c r="E13" s="74"/>
      <c r="F13" s="61"/>
      <c r="G13" s="74"/>
      <c r="H13" s="97"/>
      <c r="I13" s="75"/>
      <c r="J13" s="75"/>
      <c r="K13" s="74">
        <f t="shared" si="0"/>
        <v>0</v>
      </c>
    </row>
    <row r="14" spans="1:11" x14ac:dyDescent="0.25">
      <c r="A14" s="19"/>
      <c r="B14" s="19"/>
      <c r="C14" s="19"/>
      <c r="D14" s="20"/>
      <c r="E14" s="20"/>
      <c r="F14" s="61">
        <v>0</v>
      </c>
      <c r="G14" s="74">
        <v>0</v>
      </c>
      <c r="H14" s="21">
        <f>SUM(H4:H13)</f>
        <v>24500</v>
      </c>
      <c r="I14" s="63">
        <f>SUM(I4:I13)</f>
        <v>24500</v>
      </c>
      <c r="J14" s="21">
        <f>SUM(J4:J13)</f>
        <v>18500</v>
      </c>
      <c r="K14" s="74">
        <f t="shared" si="0"/>
        <v>6000</v>
      </c>
    </row>
    <row r="15" spans="1:11" x14ac:dyDescent="0.25">
      <c r="A15" s="70"/>
      <c r="F15" s="25"/>
      <c r="G15" s="71"/>
      <c r="H15" s="40"/>
      <c r="I15" s="44"/>
      <c r="J15" s="40"/>
      <c r="K15" s="69"/>
    </row>
    <row r="16" spans="1:11" ht="18.75" x14ac:dyDescent="0.3">
      <c r="A16" s="70"/>
      <c r="B16" s="100" t="s">
        <v>160</v>
      </c>
      <c r="C16" s="89"/>
      <c r="D16" s="25"/>
      <c r="E16" s="25">
        <f>H14</f>
        <v>24500</v>
      </c>
      <c r="F16" s="25"/>
      <c r="G16" s="100" t="s">
        <v>160</v>
      </c>
      <c r="H16" s="89"/>
      <c r="I16" s="25"/>
      <c r="J16" s="25">
        <f>J14</f>
        <v>18500</v>
      </c>
      <c r="K16" s="69"/>
    </row>
    <row r="17" spans="1:11" x14ac:dyDescent="0.25">
      <c r="A17" s="70"/>
      <c r="B17" s="48" t="s">
        <v>157</v>
      </c>
      <c r="C17" s="70"/>
      <c r="D17" s="22"/>
      <c r="E17" s="43">
        <v>460</v>
      </c>
      <c r="F17" s="22"/>
      <c r="G17" s="48" t="s">
        <v>157</v>
      </c>
      <c r="H17" s="70"/>
      <c r="I17" s="22"/>
      <c r="J17" s="43">
        <v>-10000</v>
      </c>
      <c r="K17" s="69"/>
    </row>
    <row r="18" spans="1:11" x14ac:dyDescent="0.25">
      <c r="A18" s="70"/>
      <c r="B18" s="48" t="s">
        <v>119</v>
      </c>
      <c r="C18" s="70"/>
      <c r="D18" s="22"/>
      <c r="E18" s="25">
        <f>SUM(E16:E17)</f>
        <v>24960</v>
      </c>
      <c r="F18" s="22"/>
      <c r="G18" s="48" t="s">
        <v>119</v>
      </c>
      <c r="H18" s="70"/>
      <c r="I18" s="22"/>
      <c r="J18" s="25">
        <f>SUM(J16:J17)</f>
        <v>8500</v>
      </c>
      <c r="K18" s="69"/>
    </row>
    <row r="19" spans="1:11" x14ac:dyDescent="0.25">
      <c r="A19" s="70"/>
      <c r="B19" s="70" t="s">
        <v>80</v>
      </c>
      <c r="C19" s="70"/>
      <c r="D19" s="90">
        <v>0.08</v>
      </c>
      <c r="E19" s="43">
        <f>E16*D19</f>
        <v>1960</v>
      </c>
      <c r="F19" s="43"/>
      <c r="G19" s="70" t="s">
        <v>80</v>
      </c>
      <c r="H19" s="70"/>
      <c r="I19" s="90">
        <v>0.08</v>
      </c>
      <c r="J19" s="43">
        <f>J16*I19</f>
        <v>1480</v>
      </c>
      <c r="K19" s="69"/>
    </row>
    <row r="20" spans="1:11" x14ac:dyDescent="0.25">
      <c r="A20" s="70"/>
      <c r="B20" s="70" t="s">
        <v>135</v>
      </c>
      <c r="C20" s="70"/>
      <c r="D20" s="90"/>
      <c r="E20" s="43"/>
      <c r="F20" s="43"/>
      <c r="G20" s="70" t="s">
        <v>135</v>
      </c>
      <c r="H20" s="70"/>
      <c r="I20" s="90"/>
      <c r="J20" s="43"/>
      <c r="K20" s="69"/>
    </row>
    <row r="21" spans="1:11" x14ac:dyDescent="0.25">
      <c r="A21" s="70"/>
      <c r="B21" s="92" t="s">
        <v>145</v>
      </c>
      <c r="C21" s="69"/>
      <c r="D21" s="69"/>
      <c r="E21" s="68"/>
      <c r="F21" s="43"/>
      <c r="G21" s="92" t="s">
        <v>145</v>
      </c>
      <c r="H21" s="69"/>
      <c r="I21" s="69"/>
      <c r="J21" s="68"/>
      <c r="K21" s="69"/>
    </row>
    <row r="22" spans="1:11" x14ac:dyDescent="0.25">
      <c r="A22" s="70"/>
      <c r="B22" s="69" t="s">
        <v>146</v>
      </c>
      <c r="C22" s="69"/>
      <c r="D22" s="69"/>
      <c r="E22" s="68">
        <v>8920</v>
      </c>
      <c r="F22" s="69"/>
      <c r="G22" s="69" t="s">
        <v>146</v>
      </c>
      <c r="H22" s="69"/>
      <c r="I22" s="69"/>
      <c r="J22" s="68">
        <v>8920</v>
      </c>
      <c r="K22" s="69"/>
    </row>
    <row r="23" spans="1:11" x14ac:dyDescent="0.25">
      <c r="A23" s="70"/>
      <c r="B23" s="69" t="s">
        <v>159</v>
      </c>
      <c r="C23" s="69"/>
      <c r="D23" s="69"/>
      <c r="E23" s="68">
        <v>1960</v>
      </c>
      <c r="F23" s="80"/>
      <c r="G23" s="69" t="s">
        <v>159</v>
      </c>
      <c r="H23" s="69"/>
      <c r="I23" s="69"/>
      <c r="J23" s="68">
        <v>1960</v>
      </c>
      <c r="K23" s="69"/>
    </row>
    <row r="24" spans="1:11" x14ac:dyDescent="0.25">
      <c r="A24" s="70"/>
      <c r="B24" s="98" t="s">
        <v>161</v>
      </c>
      <c r="C24" s="69"/>
      <c r="D24" s="69"/>
      <c r="E24" s="68">
        <v>8080</v>
      </c>
      <c r="F24" s="80"/>
      <c r="G24" s="98" t="s">
        <v>161</v>
      </c>
      <c r="H24" s="69"/>
      <c r="I24" s="69"/>
      <c r="J24" s="68">
        <v>8080</v>
      </c>
      <c r="K24" s="69"/>
    </row>
    <row r="25" spans="1:11" x14ac:dyDescent="0.25">
      <c r="A25" s="70"/>
      <c r="B25" s="69" t="s">
        <v>162</v>
      </c>
      <c r="C25" s="69"/>
      <c r="D25" s="69"/>
      <c r="E25" s="80">
        <v>6000</v>
      </c>
      <c r="F25" s="69"/>
      <c r="G25" s="69" t="s">
        <v>162</v>
      </c>
      <c r="H25" s="69"/>
      <c r="I25" s="69"/>
      <c r="J25" s="80">
        <v>6000</v>
      </c>
      <c r="K25" s="69"/>
    </row>
    <row r="26" spans="1:11" x14ac:dyDescent="0.25">
      <c r="A26" s="70"/>
      <c r="B26" s="69" t="s">
        <v>119</v>
      </c>
      <c r="C26" s="70"/>
      <c r="D26" s="70"/>
      <c r="E26" s="68">
        <f>SUM(E22:E25)</f>
        <v>24960</v>
      </c>
      <c r="F26" s="68"/>
      <c r="G26" s="69" t="s">
        <v>119</v>
      </c>
      <c r="H26" s="70"/>
      <c r="I26" s="70"/>
      <c r="J26" s="68">
        <f>SUM(J22:J25)</f>
        <v>24960</v>
      </c>
      <c r="K26" s="69"/>
    </row>
    <row r="27" spans="1:11" x14ac:dyDescent="0.25">
      <c r="A27" s="69"/>
      <c r="B27" s="69" t="s">
        <v>86</v>
      </c>
      <c r="C27" s="69"/>
      <c r="D27" s="69"/>
      <c r="E27" s="99">
        <f>E18-E26</f>
        <v>0</v>
      </c>
      <c r="F27" s="69"/>
      <c r="G27" s="69" t="s">
        <v>86</v>
      </c>
      <c r="H27" s="69"/>
      <c r="I27" s="69"/>
      <c r="J27" s="99">
        <f>J18-J26</f>
        <v>-16460</v>
      </c>
      <c r="K27" s="69"/>
    </row>
    <row r="28" spans="1:11" x14ac:dyDescent="0.25">
      <c r="A28" s="69"/>
      <c r="B28" s="37" t="s">
        <v>15</v>
      </c>
      <c r="C28" s="37"/>
      <c r="D28" s="56" t="s">
        <v>10</v>
      </c>
      <c r="E28" s="94"/>
      <c r="F28" s="56"/>
      <c r="G28" s="69"/>
      <c r="H28" s="69"/>
      <c r="I28" s="70"/>
      <c r="J28" s="70"/>
      <c r="K28" s="69"/>
    </row>
    <row r="29" spans="1:11" x14ac:dyDescent="0.25">
      <c r="A29" s="1"/>
      <c r="B29" s="70" t="s">
        <v>39</v>
      </c>
      <c r="C29" s="70"/>
      <c r="D29" s="56" t="s">
        <v>11</v>
      </c>
      <c r="E29" s="56"/>
      <c r="F29" s="70" t="s">
        <v>12</v>
      </c>
      <c r="G29" s="69"/>
      <c r="H29" s="69"/>
      <c r="I29" s="69"/>
      <c r="J29" s="5"/>
      <c r="K29" s="69"/>
    </row>
    <row r="30" spans="1:11" x14ac:dyDescent="0.25">
      <c r="A30" s="7" t="s">
        <v>9</v>
      </c>
      <c r="B30" s="70" t="s">
        <v>13</v>
      </c>
      <c r="C30" s="70"/>
      <c r="D30" s="56" t="s">
        <v>13</v>
      </c>
      <c r="E30" s="56"/>
      <c r="F30" s="70" t="s">
        <v>130</v>
      </c>
      <c r="G30" s="69"/>
      <c r="H30" s="69"/>
      <c r="I30" s="69"/>
      <c r="J30" s="69"/>
      <c r="K30" s="69"/>
    </row>
  </sheetData>
  <pageMargins left="0.7" right="0.7" top="0.75" bottom="0.75" header="0.3" footer="0.3"/>
  <pageSetup orientation="landscape" horizontalDpi="0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6"/>
  <sheetViews>
    <sheetView workbookViewId="0">
      <selection activeCell="F30" sqref="F30"/>
    </sheetView>
  </sheetViews>
  <sheetFormatPr defaultRowHeight="15" x14ac:dyDescent="0.25"/>
  <cols>
    <col min="3" max="3" width="13.140625" customWidth="1"/>
    <col min="4" max="4" width="11.28515625" customWidth="1"/>
    <col min="5" max="5" width="10.5703125" customWidth="1"/>
    <col min="9" max="9" width="10.140625" customWidth="1"/>
    <col min="10" max="10" width="12.140625" customWidth="1"/>
    <col min="13" max="13" width="18.5703125" customWidth="1"/>
  </cols>
  <sheetData>
    <row r="1" spans="1:19" x14ac:dyDescent="0.25">
      <c r="A1" s="102"/>
      <c r="B1" s="102"/>
      <c r="C1" s="102"/>
      <c r="D1" s="102"/>
      <c r="E1" s="102"/>
      <c r="F1" s="102"/>
      <c r="G1" s="102"/>
      <c r="H1" s="102"/>
      <c r="I1" s="102"/>
      <c r="K1" s="106"/>
      <c r="L1" s="106"/>
      <c r="M1" s="106"/>
      <c r="N1" s="106"/>
      <c r="O1" s="106"/>
      <c r="P1" s="106"/>
      <c r="Q1" s="106"/>
      <c r="R1" s="106"/>
      <c r="S1" s="106"/>
    </row>
    <row r="2" spans="1:19" ht="18.75" x14ac:dyDescent="0.25">
      <c r="A2" s="103"/>
      <c r="B2" s="104"/>
      <c r="C2" s="104"/>
      <c r="D2" s="105"/>
      <c r="E2" s="105"/>
      <c r="F2" s="105"/>
      <c r="G2" s="105"/>
      <c r="H2" s="105"/>
      <c r="I2" s="105"/>
      <c r="K2" s="108"/>
      <c r="L2" s="109"/>
      <c r="M2" s="109"/>
      <c r="N2" s="110"/>
      <c r="O2" s="110"/>
      <c r="P2" s="110"/>
      <c r="Q2" s="110"/>
      <c r="R2" s="110"/>
      <c r="S2" s="110"/>
    </row>
    <row r="3" spans="1:19" x14ac:dyDescent="0.25">
      <c r="A3" s="69"/>
      <c r="B3" s="9"/>
      <c r="C3" s="48" t="s">
        <v>41</v>
      </c>
      <c r="D3" s="9"/>
      <c r="E3" s="9"/>
      <c r="F3" s="9"/>
      <c r="G3" s="9"/>
      <c r="H3" s="69"/>
      <c r="I3" s="69"/>
      <c r="J3" s="69"/>
      <c r="K3" s="69"/>
      <c r="L3" s="106"/>
      <c r="M3" s="121"/>
      <c r="N3" s="122"/>
      <c r="O3" s="136"/>
      <c r="P3" s="122"/>
      <c r="Q3" s="122"/>
      <c r="R3" s="123"/>
      <c r="S3" s="123"/>
    </row>
    <row r="4" spans="1:19" ht="21" x14ac:dyDescent="0.25">
      <c r="A4" s="69"/>
      <c r="B4" s="69"/>
      <c r="C4" s="8"/>
      <c r="D4" s="38"/>
      <c r="E4" s="39" t="s">
        <v>164</v>
      </c>
      <c r="F4" s="39"/>
      <c r="G4" s="39"/>
      <c r="H4" s="38"/>
      <c r="I4" s="69"/>
      <c r="J4" s="69"/>
      <c r="K4" s="69"/>
      <c r="L4" s="161"/>
      <c r="M4" s="152"/>
      <c r="N4" s="127"/>
      <c r="O4" s="120"/>
      <c r="P4" s="127"/>
      <c r="Q4" s="120"/>
      <c r="R4" s="127"/>
      <c r="S4" s="127"/>
    </row>
    <row r="5" spans="1:19" x14ac:dyDescent="0.25">
      <c r="A5" s="13" t="s">
        <v>19</v>
      </c>
      <c r="B5" s="13" t="s">
        <v>0</v>
      </c>
      <c r="C5" s="13" t="s">
        <v>19</v>
      </c>
      <c r="D5" s="13" t="s">
        <v>17</v>
      </c>
      <c r="E5" s="13" t="s">
        <v>31</v>
      </c>
      <c r="F5" s="62" t="s">
        <v>61</v>
      </c>
      <c r="G5" s="74" t="s">
        <v>91</v>
      </c>
      <c r="H5" s="81" t="s">
        <v>1</v>
      </c>
      <c r="I5" s="67" t="s">
        <v>2</v>
      </c>
      <c r="J5" s="169" t="s">
        <v>3</v>
      </c>
      <c r="K5" s="14" t="s">
        <v>86</v>
      </c>
      <c r="L5" s="161"/>
      <c r="M5" s="152"/>
      <c r="N5" s="137"/>
      <c r="O5" s="120"/>
      <c r="P5" s="120"/>
      <c r="Q5" s="120"/>
      <c r="R5" s="127"/>
      <c r="S5" s="127"/>
    </row>
    <row r="6" spans="1:19" x14ac:dyDescent="0.25">
      <c r="A6" s="15">
        <v>1</v>
      </c>
      <c r="B6" s="72" t="s">
        <v>141</v>
      </c>
      <c r="C6" s="73">
        <v>1</v>
      </c>
      <c r="D6" s="74"/>
      <c r="E6" s="74"/>
      <c r="F6" s="61"/>
      <c r="G6" s="74">
        <v>4000</v>
      </c>
      <c r="H6" s="82">
        <v>4000</v>
      </c>
      <c r="I6" s="61">
        <v>4000</v>
      </c>
      <c r="J6" s="61">
        <v>0</v>
      </c>
      <c r="K6" s="74">
        <f>I6-J6</f>
        <v>4000</v>
      </c>
      <c r="L6" s="162"/>
      <c r="M6" s="152"/>
      <c r="N6" s="127"/>
      <c r="O6" s="120"/>
      <c r="P6" s="127"/>
      <c r="Q6" s="120"/>
      <c r="R6" s="120"/>
      <c r="S6" s="127"/>
    </row>
    <row r="7" spans="1:19" x14ac:dyDescent="0.25">
      <c r="A7" s="15">
        <v>2</v>
      </c>
      <c r="B7" s="72" t="s">
        <v>59</v>
      </c>
      <c r="C7" s="73">
        <v>2</v>
      </c>
      <c r="D7" s="74"/>
      <c r="E7" s="74"/>
      <c r="F7" s="61">
        <v>0</v>
      </c>
      <c r="G7" s="74">
        <v>0</v>
      </c>
      <c r="H7" s="82"/>
      <c r="I7" s="61">
        <f>F7+G7+H7</f>
        <v>0</v>
      </c>
      <c r="J7" s="61"/>
      <c r="K7" s="74">
        <f t="shared" ref="K7:K16" si="0">I7-J7</f>
        <v>0</v>
      </c>
      <c r="L7" s="161"/>
      <c r="M7" s="148"/>
      <c r="N7" s="146"/>
      <c r="O7" s="146"/>
      <c r="P7" s="146"/>
      <c r="Q7" s="120"/>
      <c r="R7" s="120"/>
      <c r="S7" s="127"/>
    </row>
    <row r="8" spans="1:19" x14ac:dyDescent="0.25">
      <c r="A8" s="15">
        <v>3</v>
      </c>
      <c r="B8" s="72" t="s">
        <v>59</v>
      </c>
      <c r="C8" s="73">
        <v>3</v>
      </c>
      <c r="D8" s="74"/>
      <c r="E8" s="74"/>
      <c r="F8" s="61">
        <v>0</v>
      </c>
      <c r="G8" s="74">
        <v>0</v>
      </c>
      <c r="H8" s="82"/>
      <c r="I8" s="61">
        <f>F8+H8</f>
        <v>0</v>
      </c>
      <c r="J8" s="61"/>
      <c r="K8" s="74">
        <f t="shared" si="0"/>
        <v>0</v>
      </c>
      <c r="L8" s="161"/>
      <c r="M8" s="152"/>
      <c r="N8" s="127"/>
      <c r="O8" s="120"/>
      <c r="P8" s="127"/>
      <c r="Q8" s="120"/>
      <c r="R8" s="120"/>
      <c r="S8" s="127"/>
    </row>
    <row r="9" spans="1:19" x14ac:dyDescent="0.25">
      <c r="A9" s="24">
        <v>4</v>
      </c>
      <c r="B9" s="72" t="s">
        <v>153</v>
      </c>
      <c r="C9" s="73">
        <v>5</v>
      </c>
      <c r="D9" s="74"/>
      <c r="E9" s="74"/>
      <c r="F9" s="61">
        <v>0</v>
      </c>
      <c r="G9" s="74">
        <v>0</v>
      </c>
      <c r="H9" s="95">
        <v>5000</v>
      </c>
      <c r="I9" s="61">
        <f>F9+H9</f>
        <v>5000</v>
      </c>
      <c r="J9" s="61">
        <v>5000</v>
      </c>
      <c r="K9" s="74">
        <f t="shared" si="0"/>
        <v>0</v>
      </c>
      <c r="L9" s="162"/>
      <c r="M9" s="153"/>
      <c r="N9" s="127"/>
      <c r="O9" s="120"/>
      <c r="P9" s="127"/>
      <c r="Q9" s="120"/>
      <c r="R9" s="120"/>
      <c r="S9" s="127"/>
    </row>
    <row r="10" spans="1:19" x14ac:dyDescent="0.25">
      <c r="A10" s="24">
        <v>5</v>
      </c>
      <c r="B10" s="72" t="s">
        <v>79</v>
      </c>
      <c r="C10" s="73"/>
      <c r="D10" s="74"/>
      <c r="E10" s="74"/>
      <c r="F10" s="61"/>
      <c r="G10" s="74"/>
      <c r="H10" s="95">
        <v>3500</v>
      </c>
      <c r="I10" s="61">
        <v>3500</v>
      </c>
      <c r="J10" s="61">
        <v>3500</v>
      </c>
      <c r="K10" s="74">
        <f t="shared" si="0"/>
        <v>0</v>
      </c>
      <c r="L10" s="163"/>
      <c r="M10" s="153"/>
      <c r="N10" s="120"/>
      <c r="O10" s="120"/>
      <c r="P10" s="127"/>
      <c r="Q10" s="120"/>
      <c r="R10" s="120"/>
      <c r="S10" s="127"/>
    </row>
    <row r="11" spans="1:19" x14ac:dyDescent="0.25">
      <c r="A11" s="77">
        <v>6</v>
      </c>
      <c r="B11" s="72" t="s">
        <v>154</v>
      </c>
      <c r="C11" s="77">
        <v>4</v>
      </c>
      <c r="D11" s="74"/>
      <c r="E11" s="74"/>
      <c r="F11" s="61"/>
      <c r="G11" s="74"/>
      <c r="H11" s="101">
        <v>2000</v>
      </c>
      <c r="I11" s="61">
        <v>2000</v>
      </c>
      <c r="J11" s="62"/>
      <c r="K11" s="74">
        <f t="shared" si="0"/>
        <v>2000</v>
      </c>
      <c r="L11" s="161"/>
      <c r="M11" s="153"/>
      <c r="N11" s="127"/>
      <c r="O11" s="120"/>
      <c r="P11" s="127"/>
      <c r="Q11" s="120"/>
      <c r="R11" s="120"/>
      <c r="S11" s="127"/>
    </row>
    <row r="12" spans="1:19" x14ac:dyDescent="0.25">
      <c r="A12" s="77">
        <v>7</v>
      </c>
      <c r="B12" s="91" t="s">
        <v>155</v>
      </c>
      <c r="C12" s="73">
        <v>5</v>
      </c>
      <c r="D12" s="72"/>
      <c r="E12" s="72"/>
      <c r="F12" s="61"/>
      <c r="G12" s="74"/>
      <c r="H12" s="95">
        <v>5000</v>
      </c>
      <c r="I12" s="61">
        <v>5000</v>
      </c>
      <c r="J12" s="62">
        <v>5000</v>
      </c>
      <c r="K12" s="74">
        <f t="shared" si="0"/>
        <v>0</v>
      </c>
      <c r="L12" s="161"/>
      <c r="M12" s="153"/>
      <c r="N12" s="127"/>
      <c r="O12" s="120"/>
      <c r="P12" s="127"/>
      <c r="Q12" s="120"/>
      <c r="R12" s="120"/>
      <c r="S12" s="127"/>
    </row>
    <row r="13" spans="1:19" x14ac:dyDescent="0.25">
      <c r="A13" s="77">
        <v>8</v>
      </c>
      <c r="B13" s="72" t="s">
        <v>156</v>
      </c>
      <c r="C13" s="73">
        <v>6</v>
      </c>
      <c r="D13" s="72"/>
      <c r="E13" s="72"/>
      <c r="F13" s="61"/>
      <c r="G13" s="74"/>
      <c r="H13" s="95">
        <v>5000</v>
      </c>
      <c r="I13" s="61">
        <v>5000</v>
      </c>
      <c r="J13" s="61">
        <v>5000</v>
      </c>
      <c r="K13" s="74">
        <f t="shared" si="0"/>
        <v>0</v>
      </c>
      <c r="L13" s="161"/>
      <c r="M13" s="153"/>
      <c r="N13" s="127"/>
      <c r="O13" s="120"/>
      <c r="P13" s="127"/>
      <c r="Q13" s="120"/>
      <c r="R13" s="120"/>
      <c r="S13" s="127"/>
    </row>
    <row r="14" spans="1:19" x14ac:dyDescent="0.25">
      <c r="A14" s="77">
        <v>9</v>
      </c>
      <c r="B14" s="69"/>
      <c r="C14" s="73">
        <v>7</v>
      </c>
      <c r="D14" s="72"/>
      <c r="E14" s="72"/>
      <c r="F14" s="61">
        <v>0</v>
      </c>
      <c r="G14" s="74">
        <v>0</v>
      </c>
      <c r="H14" s="95"/>
      <c r="I14" s="61"/>
      <c r="J14" s="61"/>
      <c r="K14" s="74">
        <f t="shared" si="0"/>
        <v>0</v>
      </c>
      <c r="L14" s="161"/>
      <c r="M14" s="154"/>
      <c r="N14" s="127"/>
      <c r="O14" s="120"/>
      <c r="P14" s="127"/>
      <c r="Q14" s="120"/>
      <c r="R14" s="120"/>
      <c r="S14" s="127"/>
    </row>
    <row r="15" spans="1:19" x14ac:dyDescent="0.25">
      <c r="A15" s="74"/>
      <c r="B15" s="91"/>
      <c r="C15" s="74"/>
      <c r="D15" s="74"/>
      <c r="E15" s="74"/>
      <c r="F15" s="61"/>
      <c r="G15" s="74"/>
      <c r="H15" s="97"/>
      <c r="I15" s="75"/>
      <c r="J15" s="61"/>
      <c r="K15" s="74">
        <f t="shared" si="0"/>
        <v>0</v>
      </c>
      <c r="L15" s="161"/>
      <c r="M15" s="153"/>
      <c r="N15" s="127"/>
      <c r="O15" s="120"/>
      <c r="P15" s="127"/>
      <c r="Q15" s="120"/>
      <c r="R15" s="120"/>
      <c r="S15" s="127"/>
    </row>
    <row r="16" spans="1:19" x14ac:dyDescent="0.25">
      <c r="A16" s="19"/>
      <c r="B16" s="19"/>
      <c r="C16" s="19"/>
      <c r="D16" s="20"/>
      <c r="E16" s="20"/>
      <c r="F16" s="61">
        <v>0</v>
      </c>
      <c r="G16" s="74">
        <v>0</v>
      </c>
      <c r="H16" s="21">
        <f>SUM(H6:H15)</f>
        <v>24500</v>
      </c>
      <c r="I16" s="63">
        <f>SUM(I6:I15)</f>
        <v>24500</v>
      </c>
      <c r="J16" s="63">
        <f>SUM(J6:J15)</f>
        <v>18500</v>
      </c>
      <c r="K16" s="74">
        <f t="shared" si="0"/>
        <v>6000</v>
      </c>
      <c r="L16" s="131"/>
      <c r="M16" s="155"/>
      <c r="N16" s="128"/>
      <c r="O16" s="120"/>
      <c r="P16" s="120"/>
      <c r="Q16" s="120"/>
      <c r="R16" s="145"/>
      <c r="S16" s="127"/>
    </row>
    <row r="17" spans="1:19" x14ac:dyDescent="0.25">
      <c r="A17" s="70"/>
      <c r="B17" s="69"/>
      <c r="C17" s="69"/>
      <c r="D17" s="69"/>
      <c r="E17" s="69"/>
      <c r="F17" s="25"/>
      <c r="G17" s="71"/>
      <c r="H17" s="40"/>
      <c r="I17" s="44"/>
      <c r="J17" s="40"/>
      <c r="K17" s="74"/>
      <c r="L17" s="164"/>
      <c r="M17" s="107"/>
      <c r="N17" s="124"/>
      <c r="O17" s="125"/>
      <c r="P17" s="125"/>
      <c r="Q17" s="125"/>
      <c r="R17" s="126"/>
      <c r="S17" s="129"/>
    </row>
    <row r="18" spans="1:19" ht="18.75" x14ac:dyDescent="0.3">
      <c r="A18" s="70"/>
      <c r="B18" s="100" t="s">
        <v>160</v>
      </c>
      <c r="C18" s="89"/>
      <c r="D18" s="25"/>
      <c r="E18" s="25">
        <f>H16</f>
        <v>24500</v>
      </c>
      <c r="F18" s="25"/>
      <c r="G18" s="100" t="s">
        <v>160</v>
      </c>
      <c r="H18" s="89"/>
      <c r="I18" s="25"/>
      <c r="J18" s="25">
        <f>J16</f>
        <v>18500</v>
      </c>
      <c r="K18" s="69"/>
      <c r="L18" s="164"/>
      <c r="M18" s="156"/>
      <c r="N18" s="113"/>
      <c r="O18" s="114"/>
      <c r="P18" s="111"/>
      <c r="Q18" s="111"/>
      <c r="R18" s="112"/>
      <c r="S18" s="130"/>
    </row>
    <row r="19" spans="1:19" x14ac:dyDescent="0.25">
      <c r="A19" s="70"/>
      <c r="B19" s="48" t="s">
        <v>157</v>
      </c>
      <c r="C19" s="70"/>
      <c r="D19" s="22"/>
      <c r="E19" s="43">
        <v>460</v>
      </c>
      <c r="F19" s="22"/>
      <c r="G19" s="48" t="s">
        <v>157</v>
      </c>
      <c r="H19" s="70"/>
      <c r="I19" s="22"/>
      <c r="J19" s="43">
        <f>'JULY 2017'!J27</f>
        <v>-16460</v>
      </c>
      <c r="K19" s="69"/>
      <c r="L19" s="131"/>
      <c r="M19" s="107"/>
      <c r="N19" s="106"/>
      <c r="O19" s="106"/>
      <c r="P19" s="106"/>
      <c r="Q19" s="106"/>
      <c r="R19" s="107"/>
      <c r="S19" s="107"/>
    </row>
    <row r="20" spans="1:19" x14ac:dyDescent="0.25">
      <c r="A20" s="70"/>
      <c r="B20" s="48" t="s">
        <v>119</v>
      </c>
      <c r="C20" s="70"/>
      <c r="D20" s="22"/>
      <c r="E20" s="25">
        <f>SUM(E18:E19)</f>
        <v>24960</v>
      </c>
      <c r="F20" s="22"/>
      <c r="G20" s="48" t="s">
        <v>119</v>
      </c>
      <c r="H20" s="70"/>
      <c r="I20" s="68">
        <v>1960</v>
      </c>
      <c r="J20" s="25">
        <f>SUM(J18:J19)</f>
        <v>2040</v>
      </c>
      <c r="K20" s="69"/>
      <c r="L20" s="165"/>
      <c r="M20" s="107"/>
      <c r="N20" s="107"/>
      <c r="O20" s="106"/>
      <c r="P20" s="106"/>
      <c r="Q20" s="106"/>
      <c r="R20" s="107"/>
      <c r="S20" s="107"/>
    </row>
    <row r="21" spans="1:19" ht="23.25" x14ac:dyDescent="0.35">
      <c r="A21" s="70"/>
      <c r="B21" s="70" t="s">
        <v>80</v>
      </c>
      <c r="C21" s="70"/>
      <c r="D21" s="90">
        <v>0.08</v>
      </c>
      <c r="E21" s="43">
        <f>E18*D21</f>
        <v>1960</v>
      </c>
      <c r="F21" s="43"/>
      <c r="G21" s="70" t="s">
        <v>80</v>
      </c>
      <c r="H21" s="70"/>
      <c r="I21" s="90">
        <v>0.08</v>
      </c>
      <c r="J21" s="43">
        <f>J18*I21</f>
        <v>1480</v>
      </c>
      <c r="K21" s="69"/>
      <c r="L21" s="166"/>
      <c r="M21" s="157"/>
      <c r="N21" s="120"/>
      <c r="O21" s="106"/>
      <c r="P21" s="115"/>
      <c r="Q21" s="115"/>
      <c r="R21" s="138"/>
      <c r="S21" s="120"/>
    </row>
    <row r="22" spans="1:19" x14ac:dyDescent="0.25">
      <c r="A22" s="70"/>
      <c r="B22" s="70" t="s">
        <v>135</v>
      </c>
      <c r="C22" s="70"/>
      <c r="D22" s="90"/>
      <c r="E22" s="43"/>
      <c r="F22" s="43"/>
      <c r="G22" s="70" t="s">
        <v>135</v>
      </c>
      <c r="H22" s="70"/>
      <c r="I22" s="90"/>
      <c r="J22" s="43"/>
      <c r="K22" s="69"/>
      <c r="L22" s="167"/>
      <c r="M22" s="158"/>
      <c r="N22" s="120"/>
      <c r="O22" s="106"/>
      <c r="P22" s="134"/>
      <c r="Q22" s="112"/>
      <c r="R22" s="139"/>
      <c r="S22" s="120"/>
    </row>
    <row r="23" spans="1:19" x14ac:dyDescent="0.25">
      <c r="A23" s="70"/>
      <c r="B23" s="92" t="s">
        <v>145</v>
      </c>
      <c r="C23" s="69"/>
      <c r="D23" s="69"/>
      <c r="E23" s="68"/>
      <c r="F23" s="43"/>
      <c r="G23" s="92" t="s">
        <v>145</v>
      </c>
      <c r="H23" s="69"/>
      <c r="I23" s="69"/>
      <c r="J23" s="68"/>
      <c r="K23" s="69"/>
      <c r="L23" s="167"/>
      <c r="M23" s="158"/>
      <c r="N23" s="120"/>
      <c r="O23" s="106"/>
      <c r="P23" s="111"/>
      <c r="Q23" s="112"/>
      <c r="R23" s="139"/>
      <c r="S23" s="120"/>
    </row>
    <row r="24" spans="1:19" x14ac:dyDescent="0.25">
      <c r="A24" s="70"/>
      <c r="B24" s="69" t="s">
        <v>146</v>
      </c>
      <c r="C24" s="69"/>
      <c r="D24" s="69"/>
      <c r="E24" s="68">
        <v>8920</v>
      </c>
      <c r="F24" s="69"/>
      <c r="G24" s="69" t="s">
        <v>146</v>
      </c>
      <c r="H24" s="69"/>
      <c r="I24" s="69"/>
      <c r="J24" s="68">
        <v>8920</v>
      </c>
      <c r="K24" s="69"/>
      <c r="L24" s="168"/>
      <c r="M24" s="159"/>
      <c r="N24" s="120"/>
      <c r="O24" s="106"/>
      <c r="P24" s="111"/>
      <c r="Q24" s="116"/>
      <c r="R24" s="130"/>
      <c r="S24" s="120"/>
    </row>
    <row r="25" spans="1:19" x14ac:dyDescent="0.25">
      <c r="A25" s="70"/>
      <c r="B25" s="69" t="s">
        <v>159</v>
      </c>
      <c r="C25" s="69"/>
      <c r="D25" s="69"/>
      <c r="E25">
        <v>1960</v>
      </c>
      <c r="F25" s="80"/>
      <c r="G25" s="69" t="s">
        <v>159</v>
      </c>
      <c r="H25" s="69"/>
      <c r="I25" s="69"/>
      <c r="J25" s="68">
        <v>1960</v>
      </c>
      <c r="K25" s="69"/>
      <c r="L25" s="167"/>
      <c r="M25" s="158"/>
      <c r="N25" s="120"/>
      <c r="O25" s="106"/>
      <c r="P25" s="133"/>
      <c r="Q25" s="112"/>
      <c r="R25" s="139"/>
      <c r="S25" s="120"/>
    </row>
    <row r="26" spans="1:19" x14ac:dyDescent="0.25">
      <c r="A26" s="70"/>
      <c r="B26" s="98" t="s">
        <v>161</v>
      </c>
      <c r="C26" s="69"/>
      <c r="D26" s="69"/>
      <c r="E26" s="68">
        <v>8080</v>
      </c>
      <c r="F26" s="80"/>
      <c r="G26" s="98" t="s">
        <v>161</v>
      </c>
      <c r="H26" s="69"/>
      <c r="I26" s="69"/>
      <c r="J26" s="68">
        <v>10110</v>
      </c>
      <c r="K26" s="69"/>
      <c r="L26" s="151"/>
      <c r="M26" s="160"/>
      <c r="N26" s="120"/>
      <c r="O26" s="106"/>
      <c r="P26" s="132"/>
      <c r="Q26" s="135"/>
      <c r="R26" s="140"/>
      <c r="S26" s="120"/>
    </row>
    <row r="27" spans="1:19" x14ac:dyDescent="0.25">
      <c r="A27" s="70"/>
      <c r="B27" s="69" t="s">
        <v>162</v>
      </c>
      <c r="C27" s="69"/>
      <c r="D27" s="69"/>
      <c r="E27" s="80">
        <v>6000</v>
      </c>
      <c r="F27" s="69"/>
      <c r="G27" s="69"/>
      <c r="H27" s="69"/>
      <c r="I27" s="69"/>
      <c r="J27" s="80"/>
      <c r="K27" s="69"/>
      <c r="L27" s="151"/>
      <c r="M27" s="160"/>
      <c r="N27" s="120"/>
      <c r="O27" s="106"/>
      <c r="P27" s="106"/>
      <c r="Q27" s="142"/>
      <c r="R27" s="140"/>
      <c r="S27" s="120"/>
    </row>
    <row r="28" spans="1:19" x14ac:dyDescent="0.25">
      <c r="A28" s="70"/>
      <c r="B28" s="69" t="s">
        <v>119</v>
      </c>
      <c r="C28" s="70"/>
      <c r="D28" s="70"/>
      <c r="E28" s="68">
        <f>SUM(E24:E27)</f>
        <v>24960</v>
      </c>
      <c r="F28" s="68"/>
      <c r="G28" s="69" t="s">
        <v>119</v>
      </c>
      <c r="H28" s="70"/>
      <c r="I28" s="70"/>
      <c r="J28" s="68">
        <f>SUM(J24:J27)</f>
        <v>20990</v>
      </c>
      <c r="K28" s="69"/>
      <c r="L28" s="165"/>
      <c r="M28" s="158"/>
      <c r="N28" s="120"/>
      <c r="O28" s="106"/>
      <c r="P28" s="117"/>
      <c r="Q28" s="111"/>
      <c r="R28" s="139"/>
      <c r="S28" s="120"/>
    </row>
    <row r="29" spans="1:19" x14ac:dyDescent="0.25">
      <c r="A29" s="69"/>
      <c r="B29" s="69" t="s">
        <v>86</v>
      </c>
      <c r="C29" s="69"/>
      <c r="D29" s="69"/>
      <c r="E29" s="99">
        <f>E20-E28</f>
        <v>0</v>
      </c>
      <c r="F29" s="69"/>
      <c r="G29" s="69" t="s">
        <v>86</v>
      </c>
      <c r="H29" s="69"/>
      <c r="I29" s="69"/>
      <c r="J29" s="99">
        <f>J20-J28</f>
        <v>-18950</v>
      </c>
      <c r="K29" s="69"/>
      <c r="L29" s="167"/>
      <c r="M29" s="143"/>
      <c r="N29" s="120"/>
      <c r="O29" s="106"/>
      <c r="P29" s="111"/>
      <c r="Q29" s="112"/>
      <c r="R29" s="111"/>
      <c r="S29" s="120"/>
    </row>
    <row r="30" spans="1:19" x14ac:dyDescent="0.25">
      <c r="A30" s="69"/>
      <c r="B30" s="37" t="s">
        <v>15</v>
      </c>
      <c r="C30" s="37"/>
      <c r="D30" s="56" t="s">
        <v>10</v>
      </c>
      <c r="E30" s="94"/>
      <c r="F30" s="56"/>
      <c r="G30" s="69"/>
      <c r="H30" s="69"/>
      <c r="I30" s="70"/>
      <c r="J30" s="70"/>
      <c r="K30" s="69"/>
      <c r="L30" s="165"/>
      <c r="M30" s="158"/>
      <c r="N30" s="120"/>
      <c r="O30" s="106"/>
      <c r="P30" s="111"/>
      <c r="Q30" s="143"/>
      <c r="R30" s="139"/>
      <c r="S30" s="120"/>
    </row>
    <row r="31" spans="1:19" x14ac:dyDescent="0.25">
      <c r="A31" s="1"/>
      <c r="B31" s="70" t="s">
        <v>39</v>
      </c>
      <c r="C31" s="70"/>
      <c r="D31" s="56" t="s">
        <v>11</v>
      </c>
      <c r="E31" s="56"/>
      <c r="F31" s="70" t="s">
        <v>12</v>
      </c>
      <c r="G31" s="69"/>
      <c r="H31" s="69"/>
      <c r="I31" s="69"/>
      <c r="J31" s="5"/>
      <c r="K31" s="69"/>
      <c r="L31" s="150"/>
      <c r="M31" s="144"/>
      <c r="N31" s="135"/>
      <c r="O31" s="106"/>
      <c r="P31" s="117"/>
      <c r="Q31" s="144"/>
      <c r="R31" s="141"/>
      <c r="S31" s="135"/>
    </row>
    <row r="32" spans="1:19" x14ac:dyDescent="0.25">
      <c r="A32" s="7" t="s">
        <v>9</v>
      </c>
      <c r="B32" s="70" t="s">
        <v>13</v>
      </c>
      <c r="C32" s="70"/>
      <c r="D32" s="56" t="s">
        <v>13</v>
      </c>
      <c r="E32" s="56"/>
      <c r="F32" s="70" t="s">
        <v>130</v>
      </c>
      <c r="G32" s="69"/>
      <c r="H32" s="69"/>
      <c r="I32" s="69"/>
      <c r="J32" s="69"/>
      <c r="K32" s="69"/>
      <c r="L32" s="118"/>
      <c r="M32" s="118"/>
      <c r="N32" s="119"/>
      <c r="O32" s="106"/>
      <c r="P32" s="106"/>
      <c r="Q32" s="106"/>
      <c r="R32" s="106"/>
      <c r="S32" s="106"/>
    </row>
    <row r="33" spans="1:11" x14ac:dyDescent="0.25">
      <c r="A33" s="69"/>
      <c r="B33" s="69"/>
      <c r="C33" s="69"/>
      <c r="D33" s="69"/>
      <c r="E33" s="69"/>
      <c r="F33" s="69"/>
      <c r="G33" s="69"/>
      <c r="H33" s="69"/>
      <c r="I33" s="69"/>
      <c r="J33" s="69"/>
      <c r="K33" s="69"/>
    </row>
    <row r="34" spans="1:11" x14ac:dyDescent="0.25">
      <c r="A34" s="69"/>
      <c r="B34" s="69"/>
      <c r="C34" s="69"/>
      <c r="D34" s="69"/>
      <c r="E34" s="69"/>
      <c r="F34" s="69"/>
      <c r="G34" s="69"/>
      <c r="H34" s="69"/>
      <c r="I34" s="69"/>
      <c r="J34" s="69"/>
      <c r="K34" s="69"/>
    </row>
    <row r="35" spans="1:11" x14ac:dyDescent="0.25">
      <c r="A35" s="69"/>
      <c r="B35" s="69"/>
      <c r="C35" s="69"/>
      <c r="D35" s="69"/>
      <c r="E35" s="69"/>
      <c r="F35" s="69"/>
      <c r="G35" s="69"/>
      <c r="H35" s="69"/>
      <c r="I35" s="69"/>
      <c r="J35" s="69"/>
      <c r="K35" s="69"/>
    </row>
    <row r="36" spans="1:11" x14ac:dyDescent="0.25">
      <c r="A36" s="69"/>
      <c r="B36" s="69"/>
      <c r="C36" s="69"/>
      <c r="D36" s="69"/>
      <c r="E36" s="69"/>
      <c r="F36" s="69"/>
      <c r="G36" s="69"/>
      <c r="H36" s="69"/>
      <c r="I36" s="69"/>
      <c r="J36" s="69"/>
      <c r="K36" s="69"/>
    </row>
  </sheetData>
  <pageMargins left="0.7" right="0.7" top="0.75" bottom="0.75" header="0.3" footer="0.3"/>
  <pageSetup orientation="landscape" horizontalDpi="0" verticalDpi="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workbookViewId="0">
      <selection activeCell="F39" sqref="F39"/>
    </sheetView>
  </sheetViews>
  <sheetFormatPr defaultRowHeight="15" x14ac:dyDescent="0.25"/>
  <cols>
    <col min="5" max="5" width="12.42578125" customWidth="1"/>
    <col min="6" max="6" width="9.140625" customWidth="1"/>
    <col min="7" max="7" width="2.28515625" customWidth="1"/>
    <col min="9" max="9" width="11.42578125" customWidth="1"/>
    <col min="10" max="10" width="11.28515625" bestFit="1" customWidth="1"/>
  </cols>
  <sheetData>
    <row r="1" spans="1:10" x14ac:dyDescent="0.25">
      <c r="A1" s="69"/>
      <c r="B1" s="9"/>
      <c r="C1" s="48" t="s">
        <v>41</v>
      </c>
      <c r="D1" s="9"/>
      <c r="E1" s="9"/>
      <c r="F1" s="9"/>
      <c r="G1" s="9"/>
      <c r="H1" s="69"/>
      <c r="I1" s="69"/>
      <c r="J1" s="69"/>
    </row>
    <row r="2" spans="1:10" ht="21" x14ac:dyDescent="0.25">
      <c r="A2" s="69"/>
      <c r="B2" s="69"/>
      <c r="C2" s="8"/>
      <c r="D2" s="38"/>
      <c r="E2" s="39" t="s">
        <v>166</v>
      </c>
      <c r="F2" s="39"/>
      <c r="G2" s="39"/>
      <c r="H2" s="38"/>
      <c r="I2" s="69"/>
      <c r="J2" s="69"/>
    </row>
    <row r="3" spans="1:10" x14ac:dyDescent="0.25">
      <c r="A3" s="13" t="s">
        <v>19</v>
      </c>
      <c r="B3" s="13" t="s">
        <v>0</v>
      </c>
      <c r="C3" s="13" t="s">
        <v>19</v>
      </c>
      <c r="D3" s="13" t="s">
        <v>17</v>
      </c>
      <c r="E3" s="13" t="s">
        <v>31</v>
      </c>
      <c r="F3" s="62" t="s">
        <v>61</v>
      </c>
      <c r="G3" s="74" t="s">
        <v>91</v>
      </c>
      <c r="H3" s="81" t="s">
        <v>1</v>
      </c>
      <c r="I3" s="67" t="s">
        <v>2</v>
      </c>
      <c r="J3" s="13" t="s">
        <v>3</v>
      </c>
    </row>
    <row r="4" spans="1:10" x14ac:dyDescent="0.25">
      <c r="A4" s="15">
        <v>1</v>
      </c>
      <c r="B4" s="72" t="s">
        <v>141</v>
      </c>
      <c r="C4" s="73">
        <v>1</v>
      </c>
      <c r="D4" s="74"/>
      <c r="E4" s="74"/>
      <c r="F4" s="61">
        <v>10000</v>
      </c>
      <c r="G4" s="74">
        <v>4000</v>
      </c>
      <c r="H4" s="82">
        <v>4000</v>
      </c>
      <c r="I4" s="61">
        <v>4000</v>
      </c>
      <c r="J4" s="75">
        <v>0</v>
      </c>
    </row>
    <row r="5" spans="1:10" x14ac:dyDescent="0.25">
      <c r="A5" s="15">
        <v>2</v>
      </c>
      <c r="B5" s="72" t="s">
        <v>59</v>
      </c>
      <c r="C5" s="73">
        <v>2</v>
      </c>
      <c r="D5" s="74"/>
      <c r="E5" s="74"/>
      <c r="F5" s="61">
        <v>0</v>
      </c>
      <c r="G5" s="74">
        <v>0</v>
      </c>
      <c r="H5" s="82"/>
      <c r="I5" s="61">
        <f>F5+G5+H5</f>
        <v>0</v>
      </c>
      <c r="J5" s="75"/>
    </row>
    <row r="6" spans="1:10" x14ac:dyDescent="0.25">
      <c r="A6" s="15">
        <v>3</v>
      </c>
      <c r="B6" s="72" t="s">
        <v>59</v>
      </c>
      <c r="C6" s="73">
        <v>3</v>
      </c>
      <c r="D6" s="74"/>
      <c r="E6" s="74"/>
      <c r="F6" s="61">
        <v>0</v>
      </c>
      <c r="G6" s="74">
        <v>0</v>
      </c>
      <c r="H6" s="82"/>
      <c r="I6" s="61">
        <f>F6+H6</f>
        <v>0</v>
      </c>
      <c r="J6" s="75"/>
    </row>
    <row r="7" spans="1:10" x14ac:dyDescent="0.25">
      <c r="A7" s="24">
        <v>4</v>
      </c>
      <c r="B7" s="72" t="s">
        <v>153</v>
      </c>
      <c r="C7" s="73">
        <v>5</v>
      </c>
      <c r="D7" s="74"/>
      <c r="E7" s="74"/>
      <c r="F7" s="61">
        <v>0</v>
      </c>
      <c r="G7" s="74">
        <v>0</v>
      </c>
      <c r="H7" s="95">
        <v>5000</v>
      </c>
      <c r="I7" s="61">
        <f>F7+H7</f>
        <v>5000</v>
      </c>
      <c r="J7" s="75">
        <v>5000</v>
      </c>
    </row>
    <row r="8" spans="1:10" x14ac:dyDescent="0.25">
      <c r="A8" s="24">
        <v>5</v>
      </c>
      <c r="B8" s="72" t="s">
        <v>79</v>
      </c>
      <c r="C8" s="73"/>
      <c r="D8" s="74"/>
      <c r="E8" s="74"/>
      <c r="F8" s="61"/>
      <c r="G8" s="74"/>
      <c r="H8" s="95">
        <v>3500</v>
      </c>
      <c r="I8" s="61">
        <v>3500</v>
      </c>
      <c r="J8" s="75">
        <v>3500</v>
      </c>
    </row>
    <row r="9" spans="1:10" x14ac:dyDescent="0.25">
      <c r="A9" s="77">
        <v>6</v>
      </c>
      <c r="B9" s="72" t="s">
        <v>154</v>
      </c>
      <c r="C9" s="77">
        <v>4</v>
      </c>
      <c r="D9" s="74"/>
      <c r="E9" s="74"/>
      <c r="F9" s="61">
        <v>8000</v>
      </c>
      <c r="G9" s="74"/>
      <c r="H9" s="101">
        <v>2000</v>
      </c>
      <c r="I9" s="61">
        <v>2000</v>
      </c>
      <c r="J9" s="74"/>
    </row>
    <row r="10" spans="1:10" x14ac:dyDescent="0.25">
      <c r="A10" s="77">
        <v>7</v>
      </c>
      <c r="B10" s="91" t="s">
        <v>155</v>
      </c>
      <c r="C10" s="73">
        <v>5</v>
      </c>
      <c r="D10" s="72"/>
      <c r="E10" s="72"/>
      <c r="F10" s="61"/>
      <c r="G10" s="74"/>
      <c r="H10" s="95"/>
      <c r="I10" s="61"/>
      <c r="J10" s="74">
        <v>5000</v>
      </c>
    </row>
    <row r="11" spans="1:10" x14ac:dyDescent="0.25">
      <c r="A11" s="77">
        <v>8</v>
      </c>
      <c r="B11" s="72" t="s">
        <v>59</v>
      </c>
      <c r="C11" s="73">
        <v>6</v>
      </c>
      <c r="D11" s="72"/>
      <c r="E11" s="72"/>
      <c r="F11" s="61"/>
      <c r="G11" s="74"/>
      <c r="H11" s="95"/>
      <c r="I11" s="61"/>
      <c r="J11" s="75"/>
    </row>
    <row r="12" spans="1:10" x14ac:dyDescent="0.25">
      <c r="A12" s="77">
        <v>9</v>
      </c>
      <c r="B12" s="69"/>
      <c r="C12" s="73">
        <v>7</v>
      </c>
      <c r="D12" s="72"/>
      <c r="E12" s="72"/>
      <c r="F12" s="61">
        <v>0</v>
      </c>
      <c r="G12" s="74">
        <v>0</v>
      </c>
      <c r="H12" s="95"/>
      <c r="I12" s="61"/>
      <c r="J12" s="75"/>
    </row>
    <row r="13" spans="1:10" x14ac:dyDescent="0.25">
      <c r="A13" s="74"/>
      <c r="B13" s="91"/>
      <c r="C13" s="74"/>
      <c r="D13" s="74"/>
      <c r="E13" s="74"/>
      <c r="F13" s="61"/>
      <c r="G13" s="74"/>
      <c r="H13" s="97"/>
      <c r="I13" s="75"/>
      <c r="J13" s="75"/>
    </row>
    <row r="14" spans="1:10" x14ac:dyDescent="0.25">
      <c r="A14" s="19"/>
      <c r="B14" s="19"/>
      <c r="C14" s="19"/>
      <c r="D14" s="20"/>
      <c r="E14" s="20"/>
      <c r="F14" s="61">
        <v>0</v>
      </c>
      <c r="G14" s="74">
        <v>0</v>
      </c>
      <c r="H14" s="21">
        <f>SUM(H4:H13)</f>
        <v>14500</v>
      </c>
      <c r="I14" s="63">
        <f>SUM(I4:I13)</f>
        <v>14500</v>
      </c>
      <c r="J14" s="21">
        <f>SUM(J4:J13)</f>
        <v>13500</v>
      </c>
    </row>
    <row r="15" spans="1:10" x14ac:dyDescent="0.25">
      <c r="A15" s="70"/>
      <c r="B15" s="69"/>
      <c r="C15" s="69"/>
      <c r="D15" s="69"/>
      <c r="E15" s="69"/>
      <c r="F15" s="25"/>
      <c r="G15" s="71"/>
      <c r="H15" s="40"/>
      <c r="I15" s="44"/>
      <c r="J15" s="40"/>
    </row>
    <row r="16" spans="1:10" ht="18.75" x14ac:dyDescent="0.3">
      <c r="A16" s="70"/>
      <c r="B16" s="100" t="s">
        <v>160</v>
      </c>
      <c r="C16" s="89"/>
      <c r="D16" s="25"/>
      <c r="E16" s="25">
        <f>H14</f>
        <v>14500</v>
      </c>
      <c r="F16" s="25"/>
      <c r="G16" s="100" t="s">
        <v>160</v>
      </c>
      <c r="H16" s="89"/>
      <c r="I16" s="25"/>
      <c r="J16" s="25">
        <f>J14</f>
        <v>13500</v>
      </c>
    </row>
    <row r="17" spans="1:10" x14ac:dyDescent="0.25">
      <c r="A17" s="70"/>
      <c r="B17" s="48" t="s">
        <v>157</v>
      </c>
      <c r="C17" s="70"/>
      <c r="D17" s="22"/>
      <c r="E17" s="43">
        <v>460</v>
      </c>
      <c r="F17" s="22"/>
      <c r="G17" s="48" t="s">
        <v>157</v>
      </c>
      <c r="H17" s="70"/>
      <c r="I17" s="22"/>
      <c r="J17" s="43">
        <f>'AUGUST 2017'!J29</f>
        <v>-18950</v>
      </c>
    </row>
    <row r="18" spans="1:10" x14ac:dyDescent="0.25">
      <c r="A18" s="70"/>
      <c r="B18" s="48" t="s">
        <v>119</v>
      </c>
      <c r="C18" s="70"/>
      <c r="D18" s="22"/>
      <c r="E18" s="25">
        <f>SUM(E16:E17)</f>
        <v>14960</v>
      </c>
      <c r="F18" s="22"/>
      <c r="G18" s="48" t="s">
        <v>119</v>
      </c>
      <c r="H18" s="70"/>
      <c r="I18" s="68">
        <v>1960</v>
      </c>
      <c r="J18" s="25">
        <f>SUM(J16:J17)</f>
        <v>-5450</v>
      </c>
    </row>
    <row r="19" spans="1:10" x14ac:dyDescent="0.25">
      <c r="A19" s="70"/>
      <c r="B19" s="70" t="s">
        <v>80</v>
      </c>
      <c r="C19" s="70"/>
      <c r="D19" s="90">
        <v>0.08</v>
      </c>
      <c r="E19" s="43">
        <f>E16*D19</f>
        <v>1160</v>
      </c>
      <c r="F19" s="43"/>
      <c r="G19" s="70" t="s">
        <v>80</v>
      </c>
      <c r="H19" s="70"/>
      <c r="I19" s="90">
        <v>0.08</v>
      </c>
      <c r="J19" s="43">
        <f>J16*I19</f>
        <v>1080</v>
      </c>
    </row>
    <row r="20" spans="1:10" x14ac:dyDescent="0.25">
      <c r="A20" s="70"/>
      <c r="B20" s="70" t="s">
        <v>135</v>
      </c>
      <c r="C20" s="70"/>
      <c r="D20" s="90"/>
      <c r="E20" s="43"/>
      <c r="F20" s="43"/>
      <c r="G20" s="70" t="s">
        <v>135</v>
      </c>
      <c r="H20" s="70"/>
      <c r="I20" s="90"/>
      <c r="J20" s="43">
        <f>J18-J19</f>
        <v>-6530</v>
      </c>
    </row>
    <row r="21" spans="1:10" x14ac:dyDescent="0.25">
      <c r="A21" s="70"/>
      <c r="B21" s="92" t="s">
        <v>145</v>
      </c>
      <c r="C21" s="69"/>
      <c r="D21" s="69"/>
      <c r="E21" s="68"/>
      <c r="F21" s="43"/>
      <c r="G21" s="92" t="s">
        <v>145</v>
      </c>
      <c r="H21" s="69"/>
      <c r="I21" s="69"/>
      <c r="J21" s="68"/>
    </row>
    <row r="22" spans="1:10" x14ac:dyDescent="0.25">
      <c r="A22" s="70"/>
      <c r="B22" s="69" t="s">
        <v>146</v>
      </c>
      <c r="C22" s="69"/>
      <c r="D22" s="69"/>
      <c r="E22" s="68"/>
      <c r="F22" s="69"/>
      <c r="G22" s="69"/>
      <c r="H22" s="69" t="s">
        <v>165</v>
      </c>
      <c r="I22" s="69"/>
      <c r="J22" s="68">
        <v>6080</v>
      </c>
    </row>
    <row r="23" spans="1:10" x14ac:dyDescent="0.25">
      <c r="A23" s="70"/>
      <c r="B23" s="69" t="s">
        <v>159</v>
      </c>
      <c r="C23" s="69"/>
      <c r="D23" s="69"/>
      <c r="E23" s="69"/>
      <c r="F23" s="80"/>
      <c r="G23" s="69"/>
      <c r="H23" s="69"/>
      <c r="I23" s="69"/>
      <c r="J23" s="68"/>
    </row>
    <row r="24" spans="1:10" x14ac:dyDescent="0.25">
      <c r="A24" s="70"/>
      <c r="B24" s="98" t="s">
        <v>161</v>
      </c>
      <c r="C24" s="69"/>
      <c r="D24" s="69"/>
      <c r="E24" s="68"/>
      <c r="F24" s="80"/>
      <c r="G24" s="98"/>
      <c r="H24" s="69"/>
      <c r="I24" s="69"/>
      <c r="J24" s="68"/>
    </row>
    <row r="25" spans="1:10" x14ac:dyDescent="0.25">
      <c r="A25" s="70"/>
      <c r="B25" s="69" t="s">
        <v>162</v>
      </c>
      <c r="C25" s="69"/>
      <c r="D25" s="69"/>
      <c r="E25" s="80"/>
      <c r="F25" s="69"/>
      <c r="G25" s="69"/>
      <c r="H25" s="69"/>
      <c r="I25" s="69"/>
      <c r="J25" s="80"/>
    </row>
    <row r="26" spans="1:10" x14ac:dyDescent="0.25">
      <c r="A26" s="70"/>
      <c r="B26" s="69" t="s">
        <v>119</v>
      </c>
      <c r="C26" s="70"/>
      <c r="D26" s="70"/>
      <c r="E26" s="68"/>
      <c r="F26" s="68"/>
      <c r="G26" s="69"/>
      <c r="H26" s="70"/>
      <c r="I26" s="70"/>
      <c r="J26" s="68"/>
    </row>
    <row r="27" spans="1:10" x14ac:dyDescent="0.25">
      <c r="A27" s="69"/>
      <c r="B27" s="69" t="s">
        <v>86</v>
      </c>
      <c r="C27" s="69"/>
      <c r="D27" s="69"/>
      <c r="E27" s="99">
        <f>E18-E26</f>
        <v>14960</v>
      </c>
      <c r="F27" s="69"/>
      <c r="G27" s="69" t="s">
        <v>86</v>
      </c>
      <c r="H27" s="69"/>
      <c r="I27" s="69"/>
      <c r="J27" s="99">
        <f>J20-J22</f>
        <v>-12610</v>
      </c>
    </row>
    <row r="28" spans="1:10" x14ac:dyDescent="0.25">
      <c r="A28" s="69"/>
      <c r="B28" s="37" t="s">
        <v>15</v>
      </c>
      <c r="C28" s="37"/>
      <c r="D28" s="56" t="s">
        <v>10</v>
      </c>
      <c r="E28" s="94"/>
      <c r="F28" s="56"/>
      <c r="G28" s="69"/>
      <c r="H28" s="69"/>
      <c r="I28" s="70"/>
      <c r="J28" s="70"/>
    </row>
    <row r="29" spans="1:10" x14ac:dyDescent="0.25">
      <c r="A29" s="1"/>
      <c r="B29" s="70" t="s">
        <v>39</v>
      </c>
      <c r="C29" s="70"/>
      <c r="D29" s="56" t="s">
        <v>11</v>
      </c>
      <c r="E29" s="56"/>
      <c r="F29" s="70" t="s">
        <v>12</v>
      </c>
      <c r="G29" s="69"/>
      <c r="H29" s="69"/>
      <c r="I29" s="69"/>
      <c r="J29" s="5"/>
    </row>
    <row r="30" spans="1:10" x14ac:dyDescent="0.25">
      <c r="A30" s="7" t="s">
        <v>9</v>
      </c>
      <c r="B30" s="70" t="s">
        <v>13</v>
      </c>
      <c r="C30" s="70"/>
      <c r="D30" s="56" t="s">
        <v>13</v>
      </c>
      <c r="E30" s="56"/>
      <c r="F30" s="70" t="s">
        <v>130</v>
      </c>
      <c r="G30" s="69"/>
      <c r="H30" s="69"/>
      <c r="I30" s="69"/>
      <c r="J30" s="69"/>
    </row>
    <row r="31" spans="1:10" x14ac:dyDescent="0.25">
      <c r="A31" s="149"/>
      <c r="B31" s="150"/>
      <c r="C31" s="150"/>
      <c r="D31" s="151"/>
      <c r="E31" s="131"/>
      <c r="F31" s="149"/>
      <c r="G31" s="150"/>
      <c r="H31" s="150"/>
      <c r="I31" s="151"/>
    </row>
    <row r="32" spans="1:10" x14ac:dyDescent="0.25">
      <c r="A32" s="147"/>
      <c r="B32" s="118"/>
      <c r="C32" s="118"/>
      <c r="D32" s="119"/>
      <c r="E32" s="106"/>
      <c r="F32" s="106"/>
      <c r="G32" s="106"/>
      <c r="H32" s="106"/>
      <c r="I32" s="106"/>
    </row>
    <row r="33" spans="2:3" x14ac:dyDescent="0.25">
      <c r="B33" s="131"/>
      <c r="C33" s="106"/>
    </row>
  </sheetData>
  <pageMargins left="0.7" right="0.7" top="0.75" bottom="0.75" header="0.3" footer="0.3"/>
  <pageSetup orientation="landscape" horizontalDpi="0" verticalDpi="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workbookViewId="0">
      <selection activeCell="G25" sqref="G25"/>
    </sheetView>
  </sheetViews>
  <sheetFormatPr defaultRowHeight="15" x14ac:dyDescent="0.25"/>
  <cols>
    <col min="4" max="4" width="14" customWidth="1"/>
    <col min="5" max="5" width="11" customWidth="1"/>
    <col min="9" max="9" width="10.42578125" customWidth="1"/>
    <col min="10" max="10" width="11.140625" customWidth="1"/>
  </cols>
  <sheetData>
    <row r="1" spans="1:11" x14ac:dyDescent="0.25">
      <c r="A1" s="69"/>
      <c r="B1" s="9"/>
      <c r="C1" s="48" t="s">
        <v>41</v>
      </c>
      <c r="D1" s="9"/>
      <c r="E1" s="9"/>
      <c r="F1" s="9"/>
      <c r="G1" s="9"/>
      <c r="H1" s="69"/>
      <c r="I1" s="69"/>
      <c r="J1" s="69"/>
    </row>
    <row r="2" spans="1:11" ht="21" x14ac:dyDescent="0.25">
      <c r="A2" s="69"/>
      <c r="B2" s="69"/>
      <c r="C2" s="8"/>
      <c r="D2" s="38"/>
      <c r="E2" s="39" t="s">
        <v>167</v>
      </c>
      <c r="F2" s="39"/>
      <c r="G2" s="39"/>
      <c r="H2" s="38"/>
      <c r="I2" s="69"/>
      <c r="J2" s="69"/>
    </row>
    <row r="3" spans="1:11" x14ac:dyDescent="0.25">
      <c r="A3" s="13" t="s">
        <v>19</v>
      </c>
      <c r="B3" s="13" t="s">
        <v>0</v>
      </c>
      <c r="C3" s="13" t="s">
        <v>19</v>
      </c>
      <c r="D3" s="13" t="s">
        <v>17</v>
      </c>
      <c r="E3" s="13" t="s">
        <v>31</v>
      </c>
      <c r="F3" s="62" t="s">
        <v>61</v>
      </c>
      <c r="G3" s="74" t="s">
        <v>91</v>
      </c>
      <c r="H3" s="81" t="s">
        <v>1</v>
      </c>
      <c r="I3" s="67" t="s">
        <v>2</v>
      </c>
      <c r="J3" s="13" t="s">
        <v>3</v>
      </c>
      <c r="K3" s="170" t="s">
        <v>139</v>
      </c>
    </row>
    <row r="4" spans="1:11" x14ac:dyDescent="0.25">
      <c r="A4" s="15">
        <v>1</v>
      </c>
      <c r="B4" s="72" t="s">
        <v>141</v>
      </c>
      <c r="C4" s="73">
        <v>1</v>
      </c>
      <c r="D4" s="74"/>
      <c r="E4" s="74"/>
      <c r="F4" s="61">
        <v>16000</v>
      </c>
      <c r="G4" s="74">
        <v>0</v>
      </c>
      <c r="H4" s="82">
        <v>4000</v>
      </c>
      <c r="I4" s="61">
        <f>H4+F4+G4</f>
        <v>20000</v>
      </c>
      <c r="J4" s="75">
        <v>0</v>
      </c>
      <c r="K4">
        <f>I4-J4</f>
        <v>20000</v>
      </c>
    </row>
    <row r="5" spans="1:11" x14ac:dyDescent="0.25">
      <c r="A5" s="15">
        <v>2</v>
      </c>
      <c r="B5" s="72" t="s">
        <v>59</v>
      </c>
      <c r="C5" s="73">
        <v>2</v>
      </c>
      <c r="D5" s="74"/>
      <c r="E5" s="74"/>
      <c r="F5" s="61">
        <v>0</v>
      </c>
      <c r="G5" s="74">
        <v>0</v>
      </c>
      <c r="H5" s="82"/>
      <c r="I5" s="61">
        <f t="shared" ref="I5:I13" si="0">H5+F5+G5</f>
        <v>0</v>
      </c>
      <c r="J5" s="75"/>
      <c r="K5" s="69">
        <f t="shared" ref="K5:K13" si="1">I5-J5</f>
        <v>0</v>
      </c>
    </row>
    <row r="6" spans="1:11" x14ac:dyDescent="0.25">
      <c r="A6" s="15">
        <v>3</v>
      </c>
      <c r="B6" s="72" t="s">
        <v>59</v>
      </c>
      <c r="C6" s="73">
        <v>3</v>
      </c>
      <c r="D6" s="74"/>
      <c r="E6" s="74"/>
      <c r="F6" s="61">
        <v>0</v>
      </c>
      <c r="G6" s="74">
        <v>0</v>
      </c>
      <c r="H6" s="82"/>
      <c r="I6" s="61">
        <f t="shared" si="0"/>
        <v>0</v>
      </c>
      <c r="J6" s="75"/>
      <c r="K6" s="69">
        <f t="shared" si="1"/>
        <v>0</v>
      </c>
    </row>
    <row r="7" spans="1:11" x14ac:dyDescent="0.25">
      <c r="A7" s="24">
        <v>4</v>
      </c>
      <c r="B7" s="72" t="s">
        <v>153</v>
      </c>
      <c r="C7" s="73">
        <v>5</v>
      </c>
      <c r="D7" s="74"/>
      <c r="E7" s="74"/>
      <c r="F7" s="61">
        <v>-7000</v>
      </c>
      <c r="G7" s="74">
        <v>0</v>
      </c>
      <c r="H7" s="95">
        <v>5000</v>
      </c>
      <c r="I7" s="61">
        <f t="shared" si="0"/>
        <v>-2000</v>
      </c>
      <c r="J7" s="75">
        <v>0</v>
      </c>
      <c r="K7" s="69">
        <f t="shared" si="1"/>
        <v>-2000</v>
      </c>
    </row>
    <row r="8" spans="1:11" x14ac:dyDescent="0.25">
      <c r="A8" s="24">
        <v>5</v>
      </c>
      <c r="B8" s="72" t="s">
        <v>79</v>
      </c>
      <c r="C8" s="73"/>
      <c r="D8" s="74"/>
      <c r="E8" s="74"/>
      <c r="F8" s="61"/>
      <c r="G8" s="74"/>
      <c r="H8" s="95">
        <v>3500</v>
      </c>
      <c r="I8" s="61">
        <f t="shared" si="0"/>
        <v>3500</v>
      </c>
      <c r="J8" s="75">
        <v>3500</v>
      </c>
      <c r="K8" s="69">
        <f t="shared" si="1"/>
        <v>0</v>
      </c>
    </row>
    <row r="9" spans="1:11" x14ac:dyDescent="0.25">
      <c r="A9" s="77">
        <v>6</v>
      </c>
      <c r="B9" s="72" t="s">
        <v>154</v>
      </c>
      <c r="C9" s="77">
        <v>4</v>
      </c>
      <c r="D9" s="74"/>
      <c r="E9" s="74"/>
      <c r="F9" s="61">
        <v>10000</v>
      </c>
      <c r="G9" s="74"/>
      <c r="H9" s="101">
        <v>2000</v>
      </c>
      <c r="I9" s="61">
        <f t="shared" si="0"/>
        <v>12000</v>
      </c>
      <c r="J9" s="74">
        <v>2000</v>
      </c>
      <c r="K9" s="69">
        <f t="shared" si="1"/>
        <v>10000</v>
      </c>
    </row>
    <row r="10" spans="1:11" x14ac:dyDescent="0.25">
      <c r="A10" s="77">
        <v>7</v>
      </c>
      <c r="B10" s="91" t="s">
        <v>155</v>
      </c>
      <c r="C10" s="73">
        <v>5</v>
      </c>
      <c r="D10" s="72"/>
      <c r="E10" s="72"/>
      <c r="F10" s="61">
        <v>-5000</v>
      </c>
      <c r="G10" s="74"/>
      <c r="H10" s="95">
        <v>5000</v>
      </c>
      <c r="I10" s="61">
        <f t="shared" si="0"/>
        <v>0</v>
      </c>
      <c r="J10" s="74">
        <v>0</v>
      </c>
      <c r="K10" s="69">
        <f t="shared" si="1"/>
        <v>0</v>
      </c>
    </row>
    <row r="11" spans="1:11" x14ac:dyDescent="0.25">
      <c r="A11" s="77">
        <v>8</v>
      </c>
      <c r="B11" s="72" t="s">
        <v>39</v>
      </c>
      <c r="C11" s="73">
        <v>6</v>
      </c>
      <c r="D11" s="72"/>
      <c r="E11" s="72"/>
      <c r="F11" s="61">
        <v>25000</v>
      </c>
      <c r="G11" s="74"/>
      <c r="H11" s="95">
        <v>5000</v>
      </c>
      <c r="I11" s="61">
        <f t="shared" si="0"/>
        <v>30000</v>
      </c>
      <c r="J11" s="75"/>
      <c r="K11" s="69">
        <f t="shared" si="1"/>
        <v>30000</v>
      </c>
    </row>
    <row r="12" spans="1:11" x14ac:dyDescent="0.25">
      <c r="A12" s="77">
        <v>9</v>
      </c>
      <c r="B12" s="91" t="s">
        <v>59</v>
      </c>
      <c r="C12" s="73">
        <v>7</v>
      </c>
      <c r="D12" s="72"/>
      <c r="E12" s="72"/>
      <c r="F12" s="61">
        <v>0</v>
      </c>
      <c r="G12" s="74">
        <v>0</v>
      </c>
      <c r="H12" s="95"/>
      <c r="I12" s="61">
        <f t="shared" si="0"/>
        <v>0</v>
      </c>
      <c r="J12" s="75"/>
      <c r="K12" s="69">
        <f t="shared" si="1"/>
        <v>0</v>
      </c>
    </row>
    <row r="13" spans="1:11" x14ac:dyDescent="0.25">
      <c r="A13" s="74"/>
      <c r="B13" s="91"/>
      <c r="C13" s="74"/>
      <c r="D13" s="74"/>
      <c r="E13" s="74"/>
      <c r="F13" s="61"/>
      <c r="G13" s="74"/>
      <c r="H13" s="97"/>
      <c r="I13" s="61">
        <f t="shared" si="0"/>
        <v>0</v>
      </c>
      <c r="J13" s="75"/>
      <c r="K13" s="69">
        <f t="shared" si="1"/>
        <v>0</v>
      </c>
    </row>
    <row r="14" spans="1:11" x14ac:dyDescent="0.25">
      <c r="A14" s="19"/>
      <c r="B14" s="19"/>
      <c r="C14" s="19"/>
      <c r="D14" s="20"/>
      <c r="E14" s="20"/>
      <c r="F14" s="61">
        <v>0</v>
      </c>
      <c r="G14" s="74">
        <v>0</v>
      </c>
      <c r="H14" s="21">
        <f>SUM(H4:H13)</f>
        <v>24500</v>
      </c>
      <c r="I14" s="63">
        <f>SUM(I4:I13)</f>
        <v>63500</v>
      </c>
      <c r="J14" s="21">
        <f>SUM(J4:J13)</f>
        <v>5500</v>
      </c>
    </row>
    <row r="15" spans="1:11" x14ac:dyDescent="0.25">
      <c r="A15" s="70"/>
      <c r="B15" s="69"/>
      <c r="C15" s="69"/>
      <c r="D15" s="69"/>
      <c r="E15" s="69"/>
      <c r="F15" s="25"/>
      <c r="G15" s="71"/>
      <c r="H15" s="40"/>
      <c r="I15" s="44"/>
      <c r="J15" s="40"/>
    </row>
    <row r="16" spans="1:11" ht="18.75" x14ac:dyDescent="0.3">
      <c r="A16" s="70"/>
      <c r="B16" s="100" t="s">
        <v>160</v>
      </c>
      <c r="C16" s="89"/>
      <c r="D16" s="25"/>
      <c r="E16" s="25">
        <f>H14</f>
        <v>24500</v>
      </c>
      <c r="F16" s="25"/>
      <c r="G16" s="100" t="s">
        <v>160</v>
      </c>
      <c r="H16" s="89"/>
      <c r="I16" s="25"/>
      <c r="J16" s="25">
        <f>J14</f>
        <v>5500</v>
      </c>
    </row>
    <row r="17" spans="1:10" x14ac:dyDescent="0.25">
      <c r="A17" s="70"/>
      <c r="B17" s="48" t="s">
        <v>157</v>
      </c>
      <c r="C17" s="70"/>
      <c r="D17" s="22"/>
      <c r="E17" s="43">
        <f>'SEPTEMBER 2017'!E27</f>
        <v>14960</v>
      </c>
      <c r="F17" s="22"/>
      <c r="G17" s="48" t="s">
        <v>157</v>
      </c>
      <c r="H17" s="70"/>
      <c r="I17" s="22"/>
      <c r="J17" s="43">
        <f>'SEPTEMBER 2017'!J27</f>
        <v>-12610</v>
      </c>
    </row>
    <row r="18" spans="1:10" x14ac:dyDescent="0.25">
      <c r="A18" s="70"/>
      <c r="B18" s="48" t="s">
        <v>119</v>
      </c>
      <c r="C18" s="70"/>
      <c r="D18" s="22"/>
      <c r="E18" s="25">
        <f>SUM(E16:E17)</f>
        <v>39460</v>
      </c>
      <c r="F18" s="22"/>
      <c r="G18" s="48" t="s">
        <v>119</v>
      </c>
      <c r="H18" s="70"/>
      <c r="I18" s="68">
        <v>1960</v>
      </c>
      <c r="J18" s="25">
        <f>SUM(J16:J17)</f>
        <v>-7110</v>
      </c>
    </row>
    <row r="19" spans="1:10" x14ac:dyDescent="0.25">
      <c r="A19" s="70"/>
      <c r="B19" s="70" t="s">
        <v>80</v>
      </c>
      <c r="C19" s="70"/>
      <c r="D19" s="90">
        <v>0.08</v>
      </c>
      <c r="E19" s="43">
        <f>E16*D19</f>
        <v>1960</v>
      </c>
      <c r="F19" s="43"/>
      <c r="G19" s="70" t="s">
        <v>80</v>
      </c>
      <c r="H19" s="70"/>
      <c r="I19" s="90">
        <v>0.08</v>
      </c>
      <c r="J19" s="43">
        <f>J16*I19</f>
        <v>440</v>
      </c>
    </row>
    <row r="20" spans="1:10" x14ac:dyDescent="0.25">
      <c r="A20" s="70"/>
      <c r="B20" s="70" t="s">
        <v>135</v>
      </c>
      <c r="C20" s="70"/>
      <c r="D20" s="90"/>
      <c r="E20" s="43">
        <f>E18-E19</f>
        <v>37500</v>
      </c>
      <c r="F20" s="43"/>
      <c r="G20" s="70" t="s">
        <v>135</v>
      </c>
      <c r="H20" s="70"/>
      <c r="I20" s="90"/>
      <c r="J20" s="43">
        <f>J18-J19</f>
        <v>-7550</v>
      </c>
    </row>
    <row r="21" spans="1:10" x14ac:dyDescent="0.25">
      <c r="A21" s="70"/>
      <c r="B21" s="92" t="s">
        <v>145</v>
      </c>
      <c r="C21" s="69"/>
      <c r="D21" s="69"/>
      <c r="E21" s="68"/>
      <c r="F21" s="43"/>
      <c r="G21" s="92" t="s">
        <v>145</v>
      </c>
      <c r="H21" s="69"/>
      <c r="I21" s="69"/>
      <c r="J21" s="68"/>
    </row>
    <row r="22" spans="1:10" x14ac:dyDescent="0.25">
      <c r="A22" s="70"/>
      <c r="B22" s="69" t="s">
        <v>168</v>
      </c>
      <c r="C22" s="69"/>
      <c r="D22" s="68">
        <v>5000</v>
      </c>
      <c r="E22" s="68"/>
      <c r="F22" s="69"/>
      <c r="G22" s="69"/>
      <c r="H22" s="69" t="s">
        <v>168</v>
      </c>
      <c r="I22" s="69"/>
      <c r="J22" s="68">
        <v>5000</v>
      </c>
    </row>
    <row r="23" spans="1:10" x14ac:dyDescent="0.25">
      <c r="A23" s="70"/>
      <c r="B23" s="69" t="s">
        <v>169</v>
      </c>
      <c r="C23" s="69"/>
      <c r="D23" s="68">
        <v>2080</v>
      </c>
      <c r="E23" s="69"/>
      <c r="F23" s="80"/>
      <c r="G23" s="69"/>
      <c r="H23" s="69" t="s">
        <v>169</v>
      </c>
      <c r="I23" s="69"/>
      <c r="J23" s="68">
        <v>2080</v>
      </c>
    </row>
    <row r="24" spans="1:10" x14ac:dyDescent="0.25">
      <c r="A24" s="70"/>
      <c r="B24" s="98"/>
      <c r="C24" s="69"/>
      <c r="D24" s="68">
        <f>SUM(D22:D23)</f>
        <v>7080</v>
      </c>
      <c r="E24" s="68"/>
      <c r="F24" s="80"/>
      <c r="G24" s="98"/>
      <c r="H24" s="69"/>
      <c r="I24" s="69"/>
      <c r="J24" s="68">
        <f>SUM(J22:J23)</f>
        <v>7080</v>
      </c>
    </row>
    <row r="25" spans="1:10" x14ac:dyDescent="0.25">
      <c r="A25" s="70"/>
      <c r="B25" s="69"/>
      <c r="C25" s="69"/>
      <c r="D25" s="69"/>
      <c r="E25" s="80"/>
      <c r="F25" s="69"/>
      <c r="G25" s="69"/>
      <c r="H25" s="69"/>
      <c r="I25" s="69"/>
      <c r="J25" s="80"/>
    </row>
    <row r="26" spans="1:10" x14ac:dyDescent="0.25">
      <c r="A26" s="70"/>
      <c r="B26" s="69"/>
      <c r="C26" s="70"/>
      <c r="D26" s="70"/>
      <c r="E26" s="68"/>
      <c r="F26" s="68"/>
      <c r="G26" s="69"/>
      <c r="H26" s="70"/>
      <c r="I26" s="70"/>
      <c r="J26" s="68"/>
    </row>
    <row r="27" spans="1:10" x14ac:dyDescent="0.25">
      <c r="A27" s="69"/>
      <c r="B27" s="69" t="s">
        <v>86</v>
      </c>
      <c r="C27" s="69"/>
      <c r="D27" s="69"/>
      <c r="E27" s="99">
        <f>E20-D24</f>
        <v>30420</v>
      </c>
      <c r="F27" s="69"/>
      <c r="G27" s="69" t="s">
        <v>86</v>
      </c>
      <c r="H27" s="69"/>
      <c r="I27" s="69"/>
      <c r="J27" s="99">
        <f>J20-J24</f>
        <v>-14630</v>
      </c>
    </row>
    <row r="28" spans="1:10" x14ac:dyDescent="0.25">
      <c r="A28" s="69"/>
      <c r="B28" s="37" t="s">
        <v>15</v>
      </c>
      <c r="C28" s="37"/>
      <c r="D28" s="56" t="s">
        <v>10</v>
      </c>
      <c r="E28" s="94"/>
      <c r="F28" s="56"/>
      <c r="G28" s="69"/>
      <c r="H28" s="69"/>
      <c r="I28" s="70"/>
      <c r="J28" s="70"/>
    </row>
    <row r="29" spans="1:10" x14ac:dyDescent="0.25">
      <c r="A29" s="1"/>
      <c r="B29" s="70" t="s">
        <v>39</v>
      </c>
      <c r="C29" s="70"/>
      <c r="D29" s="56" t="s">
        <v>11</v>
      </c>
      <c r="E29" s="56"/>
      <c r="F29" s="70" t="s">
        <v>12</v>
      </c>
      <c r="G29" s="69"/>
      <c r="H29" s="69"/>
      <c r="I29" s="69"/>
      <c r="J29" s="5"/>
    </row>
    <row r="30" spans="1:10" x14ac:dyDescent="0.25">
      <c r="A30" s="7" t="s">
        <v>9</v>
      </c>
      <c r="B30" s="70" t="s">
        <v>13</v>
      </c>
      <c r="C30" s="70"/>
      <c r="D30" s="56" t="s">
        <v>13</v>
      </c>
      <c r="E30" s="56"/>
      <c r="F30" s="70" t="s">
        <v>130</v>
      </c>
      <c r="G30" s="69"/>
      <c r="H30" s="69"/>
      <c r="I30" s="69"/>
      <c r="J30" s="69"/>
    </row>
    <row r="31" spans="1:10" x14ac:dyDescent="0.25">
      <c r="A31" s="149"/>
      <c r="B31" s="150"/>
      <c r="C31" s="150"/>
      <c r="D31" s="151"/>
      <c r="E31" s="131"/>
      <c r="F31" s="149"/>
      <c r="G31" s="150"/>
      <c r="H31" s="150"/>
      <c r="I31" s="151"/>
      <c r="J31" s="78"/>
    </row>
    <row r="32" spans="1:10" x14ac:dyDescent="0.25">
      <c r="A32" s="78"/>
      <c r="B32" s="78"/>
      <c r="C32" s="78"/>
      <c r="D32" s="78"/>
      <c r="E32" s="78"/>
      <c r="F32" s="78"/>
      <c r="G32" s="78"/>
      <c r="H32" s="78"/>
      <c r="I32" s="78"/>
      <c r="J32" s="78"/>
    </row>
  </sheetData>
  <pageMargins left="0.7" right="0.7" top="0.75" bottom="0.75" header="0.3" footer="0.3"/>
  <pageSetup orientation="landscape" horizontalDpi="0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workbookViewId="0">
      <selection activeCell="D35" sqref="D35"/>
    </sheetView>
  </sheetViews>
  <sheetFormatPr defaultRowHeight="15" x14ac:dyDescent="0.25"/>
  <cols>
    <col min="1" max="1" width="4" customWidth="1"/>
    <col min="2" max="2" width="11.85546875" customWidth="1"/>
    <col min="3" max="3" width="5.140625" customWidth="1"/>
    <col min="4" max="4" width="9.5703125" customWidth="1"/>
    <col min="5" max="5" width="10.42578125" customWidth="1"/>
    <col min="6" max="6" width="6.7109375" customWidth="1"/>
    <col min="9" max="9" width="11.42578125" customWidth="1"/>
    <col min="10" max="10" width="13.140625" customWidth="1"/>
  </cols>
  <sheetData>
    <row r="1" spans="1:11" x14ac:dyDescent="0.25">
      <c r="A1" s="69"/>
      <c r="B1" s="9"/>
      <c r="C1" s="48" t="s">
        <v>41</v>
      </c>
      <c r="D1" s="9"/>
      <c r="E1" s="9"/>
      <c r="F1" s="9"/>
      <c r="G1" s="9"/>
      <c r="H1" s="69"/>
      <c r="I1" s="69"/>
      <c r="J1" s="69"/>
      <c r="K1" s="69"/>
    </row>
    <row r="2" spans="1:11" ht="21" x14ac:dyDescent="0.25">
      <c r="A2" s="69"/>
      <c r="B2" s="69"/>
      <c r="C2" s="8"/>
      <c r="D2" s="38"/>
      <c r="F2" s="39" t="s">
        <v>170</v>
      </c>
      <c r="G2" s="39"/>
      <c r="H2" s="38"/>
      <c r="I2" s="69"/>
      <c r="J2" s="69"/>
      <c r="K2" s="69"/>
    </row>
    <row r="3" spans="1:11" x14ac:dyDescent="0.25">
      <c r="A3" s="13" t="s">
        <v>19</v>
      </c>
      <c r="B3" s="13" t="s">
        <v>0</v>
      </c>
      <c r="C3" s="13" t="s">
        <v>19</v>
      </c>
      <c r="D3" s="13" t="s">
        <v>17</v>
      </c>
      <c r="E3" s="13" t="s">
        <v>31</v>
      </c>
      <c r="F3" s="171" t="s">
        <v>61</v>
      </c>
      <c r="G3" s="172" t="s">
        <v>91</v>
      </c>
      <c r="H3" s="81" t="s">
        <v>1</v>
      </c>
      <c r="I3" s="67" t="s">
        <v>2</v>
      </c>
      <c r="J3" s="13" t="s">
        <v>3</v>
      </c>
      <c r="K3" s="170" t="s">
        <v>139</v>
      </c>
    </row>
    <row r="4" spans="1:11" x14ac:dyDescent="0.25">
      <c r="A4" s="15">
        <v>1</v>
      </c>
      <c r="B4" s="72" t="s">
        <v>141</v>
      </c>
      <c r="C4" s="73">
        <v>1</v>
      </c>
      <c r="D4" s="74"/>
      <c r="E4" s="74"/>
      <c r="F4" s="61">
        <v>16000</v>
      </c>
      <c r="G4" s="74"/>
      <c r="H4" s="82">
        <v>4000</v>
      </c>
      <c r="I4" s="61">
        <f>H4+F4+G4</f>
        <v>20000</v>
      </c>
      <c r="J4" s="75">
        <v>4000</v>
      </c>
      <c r="K4" s="69">
        <f>I4-J4</f>
        <v>16000</v>
      </c>
    </row>
    <row r="5" spans="1:11" x14ac:dyDescent="0.25">
      <c r="A5" s="15">
        <v>2</v>
      </c>
      <c r="B5" s="72" t="s">
        <v>59</v>
      </c>
      <c r="C5" s="73">
        <v>2</v>
      </c>
      <c r="D5" s="74"/>
      <c r="E5" s="74"/>
      <c r="F5" s="61"/>
      <c r="G5" s="74"/>
      <c r="H5" s="82"/>
      <c r="I5" s="61"/>
      <c r="J5" s="75"/>
      <c r="K5" s="69">
        <f t="shared" ref="K5:K13" si="0">I5-J5</f>
        <v>0</v>
      </c>
    </row>
    <row r="6" spans="1:11" x14ac:dyDescent="0.25">
      <c r="A6" s="15">
        <v>3</v>
      </c>
      <c r="B6" s="72" t="s">
        <v>59</v>
      </c>
      <c r="C6" s="73">
        <v>3</v>
      </c>
      <c r="D6" s="74"/>
      <c r="E6" s="74"/>
      <c r="F6" s="61"/>
      <c r="G6" s="74"/>
      <c r="H6" s="82"/>
      <c r="I6" s="61"/>
      <c r="J6" s="75"/>
      <c r="K6" s="69">
        <f t="shared" si="0"/>
        <v>0</v>
      </c>
    </row>
    <row r="7" spans="1:11" x14ac:dyDescent="0.25">
      <c r="A7" s="24">
        <v>4</v>
      </c>
      <c r="B7" s="72" t="s">
        <v>153</v>
      </c>
      <c r="C7" s="73">
        <v>5</v>
      </c>
      <c r="D7" s="74"/>
      <c r="E7" s="74"/>
      <c r="F7" s="61"/>
      <c r="G7" s="74"/>
      <c r="H7" s="95">
        <v>5000</v>
      </c>
      <c r="I7" s="61">
        <v>5000</v>
      </c>
      <c r="J7" s="75">
        <v>5000</v>
      </c>
      <c r="K7" s="69">
        <f t="shared" si="0"/>
        <v>0</v>
      </c>
    </row>
    <row r="8" spans="1:11" x14ac:dyDescent="0.25">
      <c r="A8" s="24">
        <v>5</v>
      </c>
      <c r="B8" s="72" t="s">
        <v>79</v>
      </c>
      <c r="C8" s="73"/>
      <c r="D8" s="74"/>
      <c r="E8" s="74"/>
      <c r="F8" s="61"/>
      <c r="G8" s="74"/>
      <c r="H8" s="95">
        <v>3500</v>
      </c>
      <c r="I8" s="61">
        <f>H8+F8+G8</f>
        <v>3500</v>
      </c>
      <c r="J8" s="75">
        <v>3500</v>
      </c>
      <c r="K8" s="69">
        <f t="shared" si="0"/>
        <v>0</v>
      </c>
    </row>
    <row r="9" spans="1:11" x14ac:dyDescent="0.25">
      <c r="A9" s="77">
        <v>6</v>
      </c>
      <c r="B9" s="72" t="s">
        <v>59</v>
      </c>
      <c r="C9" s="77">
        <v>4</v>
      </c>
      <c r="D9" s="74"/>
      <c r="E9" s="74"/>
      <c r="F9" s="61"/>
      <c r="G9" s="74"/>
      <c r="H9" s="101"/>
      <c r="I9" s="61"/>
      <c r="J9" s="74"/>
      <c r="K9" s="69">
        <f t="shared" si="0"/>
        <v>0</v>
      </c>
    </row>
    <row r="10" spans="1:11" x14ac:dyDescent="0.25">
      <c r="A10" s="77">
        <v>7</v>
      </c>
      <c r="B10" s="91" t="s">
        <v>155</v>
      </c>
      <c r="C10" s="73">
        <v>5</v>
      </c>
      <c r="D10" s="72"/>
      <c r="E10" s="72"/>
      <c r="F10" s="61"/>
      <c r="G10" s="74"/>
      <c r="H10" s="95">
        <v>5000</v>
      </c>
      <c r="I10" s="61">
        <v>5000</v>
      </c>
      <c r="J10" s="74">
        <v>5000</v>
      </c>
      <c r="K10" s="69">
        <f t="shared" si="0"/>
        <v>0</v>
      </c>
    </row>
    <row r="11" spans="1:11" x14ac:dyDescent="0.25">
      <c r="A11" s="77">
        <v>8</v>
      </c>
      <c r="B11" s="72"/>
      <c r="C11" s="73">
        <v>6</v>
      </c>
      <c r="D11" s="72"/>
      <c r="E11" s="72"/>
      <c r="F11" s="61"/>
      <c r="G11" s="74"/>
      <c r="H11" s="95"/>
      <c r="I11" s="61"/>
      <c r="J11" s="75"/>
      <c r="K11" s="69">
        <f t="shared" si="0"/>
        <v>0</v>
      </c>
    </row>
    <row r="12" spans="1:11" x14ac:dyDescent="0.25">
      <c r="A12" s="77">
        <v>9</v>
      </c>
      <c r="B12" s="91" t="s">
        <v>59</v>
      </c>
      <c r="C12" s="73">
        <v>7</v>
      </c>
      <c r="D12" s="72"/>
      <c r="E12" s="72"/>
      <c r="F12" s="61"/>
      <c r="G12" s="74"/>
      <c r="H12" s="95"/>
      <c r="I12" s="61"/>
      <c r="J12" s="75"/>
      <c r="K12" s="69">
        <f t="shared" si="0"/>
        <v>0</v>
      </c>
    </row>
    <row r="13" spans="1:11" x14ac:dyDescent="0.25">
      <c r="A13" s="74"/>
      <c r="B13" s="91"/>
      <c r="C13" s="74"/>
      <c r="D13" s="74"/>
      <c r="E13" s="74"/>
      <c r="F13" s="61"/>
      <c r="G13" s="74"/>
      <c r="H13" s="97"/>
      <c r="I13" s="61"/>
      <c r="J13" s="75"/>
      <c r="K13" s="69">
        <f t="shared" si="0"/>
        <v>0</v>
      </c>
    </row>
    <row r="14" spans="1:11" x14ac:dyDescent="0.25">
      <c r="A14" s="19"/>
      <c r="B14" s="19"/>
      <c r="C14" s="19"/>
      <c r="D14" s="20"/>
      <c r="E14" s="20"/>
      <c r="F14" s="61"/>
      <c r="G14" s="74"/>
      <c r="H14" s="21">
        <f>SUM(H4:H13)</f>
        <v>17500</v>
      </c>
      <c r="I14" s="63">
        <f>SUM(I4:I13)</f>
        <v>33500</v>
      </c>
      <c r="J14" s="21">
        <f>SUM(J4:J13)</f>
        <v>17500</v>
      </c>
      <c r="K14" s="69"/>
    </row>
    <row r="15" spans="1:11" x14ac:dyDescent="0.25">
      <c r="A15" s="70"/>
      <c r="B15" s="69"/>
      <c r="C15" s="69"/>
      <c r="D15" s="69"/>
      <c r="E15" s="69"/>
      <c r="F15" s="25"/>
      <c r="G15" s="71"/>
      <c r="H15" s="40"/>
      <c r="I15" s="44"/>
      <c r="J15" s="40"/>
      <c r="K15" s="69"/>
    </row>
    <row r="16" spans="1:11" ht="18.75" x14ac:dyDescent="0.3">
      <c r="A16" s="70"/>
      <c r="B16" s="100" t="s">
        <v>160</v>
      </c>
      <c r="C16" s="89"/>
      <c r="D16" s="25"/>
      <c r="E16" s="25">
        <f>H14</f>
        <v>17500</v>
      </c>
      <c r="F16" s="25"/>
      <c r="G16" s="100" t="s">
        <v>160</v>
      </c>
      <c r="H16" s="89"/>
      <c r="I16" s="25"/>
      <c r="J16" s="25">
        <f>J14</f>
        <v>17500</v>
      </c>
      <c r="K16" s="69"/>
    </row>
    <row r="17" spans="1:11" x14ac:dyDescent="0.25">
      <c r="A17" s="70"/>
      <c r="B17" s="48" t="s">
        <v>157</v>
      </c>
      <c r="C17" s="70"/>
      <c r="D17" s="22"/>
      <c r="E17" s="43">
        <f>'OCTOMBER 2017'!E27</f>
        <v>30420</v>
      </c>
      <c r="F17" s="22"/>
      <c r="G17" s="48" t="s">
        <v>157</v>
      </c>
      <c r="H17" s="70"/>
      <c r="I17" s="22"/>
      <c r="J17" s="43"/>
      <c r="K17" s="69"/>
    </row>
    <row r="18" spans="1:11" x14ac:dyDescent="0.25">
      <c r="A18" s="70"/>
      <c r="B18" s="48" t="s">
        <v>119</v>
      </c>
      <c r="C18" s="70"/>
      <c r="D18" s="22"/>
      <c r="E18" s="25">
        <f>SUM(E16:E17)</f>
        <v>47920</v>
      </c>
      <c r="F18" s="22"/>
      <c r="G18" s="48" t="s">
        <v>119</v>
      </c>
      <c r="H18" s="70"/>
      <c r="I18" s="68">
        <v>1960</v>
      </c>
      <c r="J18" s="25">
        <f>SUM(J16:J17)</f>
        <v>17500</v>
      </c>
      <c r="K18" s="69"/>
    </row>
    <row r="19" spans="1:11" x14ac:dyDescent="0.25">
      <c r="A19" s="70"/>
      <c r="B19" s="70" t="s">
        <v>80</v>
      </c>
      <c r="C19" s="70"/>
      <c r="D19" s="90">
        <v>0.08</v>
      </c>
      <c r="E19" s="43">
        <f>E16*D19</f>
        <v>1400</v>
      </c>
      <c r="F19" s="43"/>
      <c r="G19" s="70" t="s">
        <v>80</v>
      </c>
      <c r="H19" s="70"/>
      <c r="I19" s="90">
        <v>0.08</v>
      </c>
      <c r="J19" s="43">
        <f>J16*I19</f>
        <v>1400</v>
      </c>
      <c r="K19" s="69"/>
    </row>
    <row r="20" spans="1:11" x14ac:dyDescent="0.25">
      <c r="A20" s="70"/>
      <c r="B20" s="70" t="s">
        <v>135</v>
      </c>
      <c r="C20" s="70"/>
      <c r="D20" s="90"/>
      <c r="E20" s="43">
        <f>E18-E19</f>
        <v>46520</v>
      </c>
      <c r="F20" s="43"/>
      <c r="G20" s="70" t="s">
        <v>135</v>
      </c>
      <c r="H20" s="70"/>
      <c r="I20" s="90"/>
      <c r="J20" s="43">
        <f>J18-J19</f>
        <v>16100</v>
      </c>
      <c r="K20" s="69"/>
    </row>
    <row r="21" spans="1:11" x14ac:dyDescent="0.25">
      <c r="A21" s="70"/>
      <c r="B21" s="92" t="s">
        <v>145</v>
      </c>
      <c r="C21" s="69"/>
      <c r="D21" s="69"/>
      <c r="E21" s="68"/>
      <c r="F21" s="43"/>
      <c r="G21" s="92" t="s">
        <v>145</v>
      </c>
      <c r="H21" s="69"/>
      <c r="I21" s="69"/>
      <c r="J21" s="68"/>
      <c r="K21" s="69"/>
    </row>
    <row r="22" spans="1:11" x14ac:dyDescent="0.25">
      <c r="A22" s="70"/>
      <c r="B22" s="69" t="s">
        <v>3</v>
      </c>
      <c r="C22" s="69"/>
      <c r="D22" s="69"/>
      <c r="E22" s="68">
        <v>16100</v>
      </c>
      <c r="F22" s="69"/>
      <c r="G22" s="69" t="s">
        <v>3</v>
      </c>
      <c r="H22" s="69"/>
      <c r="I22" s="69"/>
      <c r="J22" s="68">
        <v>16100</v>
      </c>
      <c r="K22" s="69"/>
    </row>
    <row r="23" spans="1:11" x14ac:dyDescent="0.25">
      <c r="A23" s="70"/>
      <c r="B23" s="69"/>
      <c r="C23" s="69"/>
      <c r="D23" s="68"/>
      <c r="E23" s="69"/>
      <c r="F23" s="80"/>
      <c r="G23" s="69"/>
      <c r="H23" s="69"/>
      <c r="I23" s="69"/>
      <c r="J23" s="68"/>
      <c r="K23" s="69"/>
    </row>
    <row r="24" spans="1:11" x14ac:dyDescent="0.25">
      <c r="A24" s="70"/>
      <c r="B24" s="98"/>
      <c r="C24" s="69"/>
      <c r="D24" s="68"/>
      <c r="E24" s="68"/>
      <c r="F24" s="80"/>
      <c r="G24" s="98"/>
      <c r="H24" s="69"/>
      <c r="I24" s="69"/>
      <c r="J24" s="68"/>
      <c r="K24" s="69"/>
    </row>
    <row r="25" spans="1:11" x14ac:dyDescent="0.25">
      <c r="A25" s="70"/>
      <c r="B25" s="69"/>
      <c r="C25" s="69"/>
      <c r="D25" s="69"/>
      <c r="E25" s="80"/>
      <c r="F25" s="69"/>
      <c r="G25" s="69"/>
      <c r="H25" s="69"/>
      <c r="I25" s="69"/>
      <c r="J25" s="80"/>
      <c r="K25" s="69"/>
    </row>
    <row r="26" spans="1:11" x14ac:dyDescent="0.25">
      <c r="A26" s="70"/>
      <c r="B26" s="69"/>
      <c r="C26" s="70"/>
      <c r="D26" s="70"/>
      <c r="E26" s="68"/>
      <c r="F26" s="68"/>
      <c r="G26" s="69"/>
      <c r="H26" s="70"/>
      <c r="I26" s="70"/>
      <c r="J26" s="68"/>
      <c r="K26" s="69"/>
    </row>
    <row r="27" spans="1:11" x14ac:dyDescent="0.25">
      <c r="A27" s="69"/>
      <c r="B27" s="69" t="s">
        <v>86</v>
      </c>
      <c r="C27" s="69"/>
      <c r="D27" s="69"/>
      <c r="E27" s="99">
        <f>E20-E22</f>
        <v>30420</v>
      </c>
      <c r="F27" s="69"/>
      <c r="G27" s="69" t="s">
        <v>86</v>
      </c>
      <c r="H27" s="69"/>
      <c r="I27" s="69"/>
      <c r="J27" s="99">
        <f>J20-J22</f>
        <v>0</v>
      </c>
      <c r="K27" s="69"/>
    </row>
    <row r="28" spans="1:11" x14ac:dyDescent="0.25">
      <c r="A28" s="69"/>
      <c r="B28" s="37"/>
      <c r="C28" s="37"/>
      <c r="D28" s="56"/>
      <c r="E28" s="94"/>
      <c r="F28" s="56"/>
      <c r="G28" s="69"/>
      <c r="H28" s="69"/>
      <c r="I28" s="70"/>
      <c r="J28" s="70"/>
      <c r="K28" s="69"/>
    </row>
    <row r="29" spans="1:11" x14ac:dyDescent="0.25">
      <c r="A29" s="1"/>
      <c r="B29" s="214" t="s">
        <v>15</v>
      </c>
      <c r="C29" s="214"/>
      <c r="D29" s="7" t="s">
        <v>10</v>
      </c>
      <c r="E29" s="215"/>
      <c r="F29" s="1" t="s">
        <v>12</v>
      </c>
      <c r="G29" s="69"/>
      <c r="H29" s="69"/>
      <c r="I29" s="69"/>
      <c r="J29" s="5"/>
      <c r="K29" s="69"/>
    </row>
    <row r="30" spans="1:11" x14ac:dyDescent="0.25">
      <c r="A30" s="7"/>
      <c r="B30" s="69"/>
      <c r="C30" s="69"/>
      <c r="D30" s="69"/>
      <c r="E30" s="69"/>
      <c r="F30" s="69"/>
      <c r="G30" s="69"/>
      <c r="H30" s="69"/>
      <c r="I30" s="69"/>
      <c r="J30" s="69"/>
      <c r="K30" s="69"/>
    </row>
    <row r="31" spans="1:11" x14ac:dyDescent="0.25">
      <c r="B31" s="1" t="s">
        <v>183</v>
      </c>
      <c r="C31" s="1"/>
      <c r="D31" s="7" t="s">
        <v>39</v>
      </c>
      <c r="E31" s="7"/>
      <c r="F31" s="1" t="s">
        <v>184</v>
      </c>
    </row>
    <row r="34" spans="11:11" x14ac:dyDescent="0.25">
      <c r="K34" t="s">
        <v>171</v>
      </c>
    </row>
  </sheetData>
  <pageMargins left="0.25" right="0.25" top="0.75" bottom="0.75" header="0.3" footer="0.3"/>
  <pageSetup orientation="portrait" horizontalDpi="0" verticalDpi="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workbookViewId="0">
      <selection activeCell="J11" sqref="J11"/>
    </sheetView>
  </sheetViews>
  <sheetFormatPr defaultRowHeight="15" x14ac:dyDescent="0.25"/>
  <cols>
    <col min="1" max="1" width="4.28515625" customWidth="1"/>
    <col min="2" max="2" width="11.42578125" customWidth="1"/>
    <col min="4" max="4" width="7.28515625" customWidth="1"/>
    <col min="5" max="5" width="10.28515625" customWidth="1"/>
    <col min="9" max="10" width="10.5703125" customWidth="1"/>
  </cols>
  <sheetData>
    <row r="1" spans="1:10" x14ac:dyDescent="0.25">
      <c r="A1" s="69"/>
      <c r="B1" s="9"/>
      <c r="C1" s="48" t="s">
        <v>41</v>
      </c>
      <c r="D1" s="8"/>
      <c r="E1" s="9"/>
      <c r="F1" s="9"/>
      <c r="G1" s="9"/>
      <c r="H1" s="69"/>
      <c r="I1" s="69"/>
      <c r="J1" s="69"/>
    </row>
    <row r="2" spans="1:10" ht="21" x14ac:dyDescent="0.25">
      <c r="A2" s="69"/>
      <c r="B2" s="69"/>
      <c r="D2" s="38"/>
      <c r="E2" s="39" t="s">
        <v>172</v>
      </c>
      <c r="G2" s="39"/>
      <c r="H2" s="38"/>
      <c r="I2" s="69"/>
      <c r="J2" s="69"/>
    </row>
    <row r="3" spans="1:10" x14ac:dyDescent="0.25">
      <c r="A3" s="13" t="s">
        <v>19</v>
      </c>
      <c r="B3" s="13" t="s">
        <v>0</v>
      </c>
      <c r="C3" s="13" t="s">
        <v>19</v>
      </c>
      <c r="D3" s="13" t="s">
        <v>17</v>
      </c>
      <c r="E3" s="13" t="s">
        <v>31</v>
      </c>
      <c r="F3" s="171" t="s">
        <v>61</v>
      </c>
      <c r="G3" s="172" t="s">
        <v>91</v>
      </c>
      <c r="H3" s="81" t="s">
        <v>1</v>
      </c>
      <c r="I3" s="67" t="s">
        <v>2</v>
      </c>
      <c r="J3" s="13" t="s">
        <v>3</v>
      </c>
    </row>
    <row r="4" spans="1:10" x14ac:dyDescent="0.25">
      <c r="A4" s="15">
        <v>1</v>
      </c>
      <c r="B4" s="72" t="s">
        <v>141</v>
      </c>
      <c r="C4" s="73">
        <v>1</v>
      </c>
      <c r="D4" s="74"/>
      <c r="E4" s="74"/>
      <c r="F4" s="61">
        <v>16000</v>
      </c>
      <c r="G4" s="74"/>
      <c r="H4" s="82">
        <v>4000</v>
      </c>
      <c r="I4" s="61">
        <f>H4+F4+G4</f>
        <v>20000</v>
      </c>
      <c r="J4" s="75">
        <v>4000</v>
      </c>
    </row>
    <row r="5" spans="1:10" x14ac:dyDescent="0.25">
      <c r="A5" s="15">
        <v>2</v>
      </c>
      <c r="B5" s="72" t="s">
        <v>59</v>
      </c>
      <c r="C5" s="73">
        <v>2</v>
      </c>
      <c r="D5" s="74"/>
      <c r="E5" s="74"/>
      <c r="F5" s="61"/>
      <c r="G5" s="74"/>
      <c r="H5" s="82"/>
      <c r="I5" s="61"/>
      <c r="J5" s="75"/>
    </row>
    <row r="6" spans="1:10" x14ac:dyDescent="0.25">
      <c r="A6" s="15">
        <v>3</v>
      </c>
      <c r="B6" s="72" t="s">
        <v>59</v>
      </c>
      <c r="C6" s="73">
        <v>3</v>
      </c>
      <c r="D6" s="74"/>
      <c r="E6" s="74"/>
      <c r="F6" s="61"/>
      <c r="G6" s="74"/>
      <c r="H6" s="82"/>
      <c r="I6" s="61"/>
      <c r="J6" s="75"/>
    </row>
    <row r="7" spans="1:10" x14ac:dyDescent="0.25">
      <c r="A7" s="24">
        <v>4</v>
      </c>
      <c r="B7" s="72" t="s">
        <v>153</v>
      </c>
      <c r="C7" s="73">
        <v>5</v>
      </c>
      <c r="D7" s="74"/>
      <c r="E7" s="74"/>
      <c r="F7" s="61"/>
      <c r="G7" s="74"/>
      <c r="H7" s="95">
        <v>5000</v>
      </c>
      <c r="I7" s="61">
        <f>H7+F7+G7</f>
        <v>5000</v>
      </c>
      <c r="J7" s="75">
        <v>5000</v>
      </c>
    </row>
    <row r="8" spans="1:10" x14ac:dyDescent="0.25">
      <c r="A8" s="24">
        <v>5</v>
      </c>
      <c r="B8" s="72" t="s">
        <v>79</v>
      </c>
      <c r="C8" s="73"/>
      <c r="D8" s="74"/>
      <c r="E8" s="74"/>
      <c r="F8" s="61"/>
      <c r="G8" s="74"/>
      <c r="H8" s="95">
        <v>3500</v>
      </c>
      <c r="I8" s="61">
        <f>H8+F8+G8</f>
        <v>3500</v>
      </c>
      <c r="J8" s="75">
        <v>3500</v>
      </c>
    </row>
    <row r="9" spans="1:10" x14ac:dyDescent="0.25">
      <c r="A9" s="77">
        <v>6</v>
      </c>
      <c r="B9" s="72" t="s">
        <v>59</v>
      </c>
      <c r="C9" s="77">
        <v>4</v>
      </c>
      <c r="D9" s="74"/>
      <c r="E9" s="74"/>
      <c r="F9" s="61"/>
      <c r="G9" s="74"/>
      <c r="H9" s="101"/>
      <c r="I9" s="61"/>
      <c r="J9" s="74"/>
    </row>
    <row r="10" spans="1:10" x14ac:dyDescent="0.25">
      <c r="A10" s="77">
        <v>7</v>
      </c>
      <c r="B10" s="91" t="s">
        <v>155</v>
      </c>
      <c r="C10" s="73">
        <v>5</v>
      </c>
      <c r="D10" s="72"/>
      <c r="E10" s="72"/>
      <c r="F10" s="61"/>
      <c r="G10" s="74"/>
      <c r="H10" s="95">
        <v>5000</v>
      </c>
      <c r="I10" s="61">
        <f>H10+F10+G10</f>
        <v>5000</v>
      </c>
      <c r="J10" s="74">
        <v>5000</v>
      </c>
    </row>
    <row r="11" spans="1:10" x14ac:dyDescent="0.25">
      <c r="A11" s="77">
        <v>8</v>
      </c>
      <c r="B11" s="72"/>
      <c r="C11" s="73">
        <v>6</v>
      </c>
      <c r="D11" s="72"/>
      <c r="E11" s="72"/>
      <c r="F11" s="61"/>
      <c r="G11" s="74"/>
      <c r="H11" s="95"/>
      <c r="I11" s="61"/>
      <c r="J11" s="75"/>
    </row>
    <row r="12" spans="1:10" x14ac:dyDescent="0.25">
      <c r="A12" s="77">
        <v>9</v>
      </c>
      <c r="B12" s="91" t="s">
        <v>59</v>
      </c>
      <c r="C12" s="73">
        <v>7</v>
      </c>
      <c r="D12" s="72"/>
      <c r="E12" s="72"/>
      <c r="F12" s="61"/>
      <c r="G12" s="74"/>
      <c r="H12" s="95"/>
      <c r="I12" s="61"/>
      <c r="J12" s="75"/>
    </row>
    <row r="13" spans="1:10" x14ac:dyDescent="0.25">
      <c r="A13" s="74"/>
      <c r="B13" s="91"/>
      <c r="C13" s="74"/>
      <c r="D13" s="74"/>
      <c r="E13" s="74"/>
      <c r="F13" s="61"/>
      <c r="G13" s="74"/>
      <c r="H13" s="97"/>
      <c r="I13" s="61"/>
      <c r="J13" s="75"/>
    </row>
    <row r="14" spans="1:10" x14ac:dyDescent="0.25">
      <c r="A14" s="19"/>
      <c r="B14" s="19"/>
      <c r="C14" s="19"/>
      <c r="D14" s="20"/>
      <c r="E14" s="20"/>
      <c r="F14" s="61"/>
      <c r="G14" s="74"/>
      <c r="H14" s="21">
        <f>SUM(H4:H13)</f>
        <v>17500</v>
      </c>
      <c r="I14" s="63">
        <f>SUM(I4:I13)</f>
        <v>33500</v>
      </c>
      <c r="J14" s="21">
        <f>SUM(J4:J13)</f>
        <v>17500</v>
      </c>
    </row>
    <row r="15" spans="1:10" x14ac:dyDescent="0.25">
      <c r="A15" s="70"/>
      <c r="B15" s="69"/>
      <c r="C15" s="69"/>
      <c r="D15" s="69"/>
      <c r="E15" s="69"/>
      <c r="F15" s="25"/>
      <c r="G15" s="71"/>
      <c r="H15" s="40"/>
      <c r="I15" s="44"/>
      <c r="J15" s="40"/>
    </row>
    <row r="16" spans="1:10" ht="18.75" x14ac:dyDescent="0.3">
      <c r="A16" s="70"/>
      <c r="B16" s="100" t="s">
        <v>160</v>
      </c>
      <c r="C16" s="89"/>
      <c r="D16" s="25"/>
      <c r="E16" s="25">
        <f>H14</f>
        <v>17500</v>
      </c>
      <c r="F16" s="25"/>
      <c r="G16" s="100" t="s">
        <v>160</v>
      </c>
      <c r="H16" s="89"/>
      <c r="I16" s="25"/>
      <c r="J16" s="25">
        <f>H14</f>
        <v>17500</v>
      </c>
    </row>
    <row r="17" spans="1:10" x14ac:dyDescent="0.25">
      <c r="A17" s="70"/>
      <c r="B17" s="48" t="s">
        <v>157</v>
      </c>
      <c r="C17" s="70"/>
      <c r="D17" s="22"/>
      <c r="E17" s="43">
        <f>'NOVE 2018'!E27</f>
        <v>30420</v>
      </c>
      <c r="F17" s="22"/>
      <c r="G17" s="48" t="s">
        <v>157</v>
      </c>
      <c r="H17" s="70"/>
      <c r="I17" s="22"/>
      <c r="J17" s="43"/>
    </row>
    <row r="18" spans="1:10" x14ac:dyDescent="0.25">
      <c r="A18" s="70"/>
      <c r="B18" s="48" t="s">
        <v>119</v>
      </c>
      <c r="C18" s="70"/>
      <c r="D18" s="22"/>
      <c r="E18" s="25">
        <f>SUM(E16:E17)</f>
        <v>47920</v>
      </c>
      <c r="F18" s="22"/>
      <c r="G18" s="48" t="s">
        <v>119</v>
      </c>
      <c r="H18" s="70"/>
      <c r="I18" s="68">
        <v>1960</v>
      </c>
      <c r="J18" s="25">
        <f>SUM(J16:J17)</f>
        <v>17500</v>
      </c>
    </row>
    <row r="19" spans="1:10" x14ac:dyDescent="0.25">
      <c r="A19" s="70"/>
      <c r="B19" s="70" t="s">
        <v>80</v>
      </c>
      <c r="C19" s="70"/>
      <c r="D19" s="90">
        <v>0.08</v>
      </c>
      <c r="E19" s="43">
        <f>E16*D19</f>
        <v>1400</v>
      </c>
      <c r="F19" s="43"/>
      <c r="G19" s="70" t="s">
        <v>80</v>
      </c>
      <c r="H19" s="70"/>
      <c r="I19" s="90">
        <v>0.08</v>
      </c>
      <c r="J19" s="43">
        <f>J16*I19</f>
        <v>1400</v>
      </c>
    </row>
    <row r="20" spans="1:10" x14ac:dyDescent="0.25">
      <c r="A20" s="70"/>
      <c r="B20" s="70" t="s">
        <v>135</v>
      </c>
      <c r="C20" s="70"/>
      <c r="D20" s="90"/>
      <c r="E20" s="43">
        <f>E18-E19</f>
        <v>46520</v>
      </c>
      <c r="F20" s="43"/>
      <c r="G20" s="70" t="s">
        <v>135</v>
      </c>
      <c r="H20" s="70"/>
      <c r="I20" s="90"/>
      <c r="J20" s="43">
        <f>J18-J19</f>
        <v>16100</v>
      </c>
    </row>
    <row r="21" spans="1:10" x14ac:dyDescent="0.25">
      <c r="A21" s="70"/>
      <c r="B21" s="92" t="s">
        <v>145</v>
      </c>
      <c r="C21" s="69"/>
      <c r="D21" s="69"/>
      <c r="E21" s="68"/>
      <c r="F21" s="43"/>
      <c r="G21" s="92" t="s">
        <v>145</v>
      </c>
      <c r="H21" s="69"/>
      <c r="I21" s="69"/>
      <c r="J21" s="68"/>
    </row>
    <row r="22" spans="1:10" x14ac:dyDescent="0.25">
      <c r="A22" s="70"/>
      <c r="B22" s="69" t="s">
        <v>3</v>
      </c>
      <c r="C22" s="69"/>
      <c r="D22" s="69"/>
      <c r="E22" s="68">
        <v>10000</v>
      </c>
      <c r="F22" s="69"/>
      <c r="G22" s="69" t="s">
        <v>3</v>
      </c>
      <c r="H22" s="69"/>
      <c r="I22" s="69"/>
      <c r="J22" s="68">
        <v>10000</v>
      </c>
    </row>
    <row r="23" spans="1:10" x14ac:dyDescent="0.25">
      <c r="A23" s="70"/>
      <c r="B23" s="69"/>
      <c r="C23" s="69"/>
      <c r="D23" s="68"/>
      <c r="E23" s="69"/>
      <c r="F23" s="80"/>
      <c r="G23" s="69"/>
      <c r="H23" s="69"/>
      <c r="I23" s="69"/>
      <c r="J23" s="68"/>
    </row>
    <row r="24" spans="1:10" x14ac:dyDescent="0.25">
      <c r="A24" s="70"/>
      <c r="B24" s="98"/>
      <c r="C24" s="69"/>
      <c r="D24" s="68"/>
      <c r="E24" s="68"/>
      <c r="F24" s="80"/>
      <c r="G24" s="98"/>
      <c r="H24" s="69"/>
      <c r="I24" s="69"/>
      <c r="J24" s="68"/>
    </row>
    <row r="25" spans="1:10" x14ac:dyDescent="0.25">
      <c r="A25" s="70"/>
      <c r="B25" s="69"/>
      <c r="C25" s="69"/>
      <c r="D25" s="69"/>
      <c r="E25" s="80"/>
      <c r="F25" s="69"/>
      <c r="G25" s="69"/>
      <c r="H25" s="69"/>
      <c r="I25" s="69"/>
      <c r="J25" s="80">
        <f>SUM(J22:J24)</f>
        <v>10000</v>
      </c>
    </row>
    <row r="26" spans="1:10" x14ac:dyDescent="0.25">
      <c r="A26" s="70"/>
      <c r="B26" s="69"/>
      <c r="C26" s="70"/>
      <c r="D26" s="70"/>
      <c r="E26" s="68"/>
      <c r="F26" s="68"/>
      <c r="G26" s="69"/>
      <c r="H26" s="70"/>
      <c r="I26" s="70"/>
      <c r="J26" s="68"/>
    </row>
    <row r="27" spans="1:10" x14ac:dyDescent="0.25">
      <c r="A27" s="69"/>
      <c r="B27" s="69" t="s">
        <v>86</v>
      </c>
      <c r="C27" s="69"/>
      <c r="D27" s="69"/>
      <c r="E27" s="99">
        <f>E20-E22</f>
        <v>36520</v>
      </c>
      <c r="F27" s="69"/>
      <c r="G27" s="69" t="s">
        <v>86</v>
      </c>
      <c r="H27" s="69"/>
      <c r="I27" s="69"/>
      <c r="J27" s="99">
        <f>J20-J25</f>
        <v>6100</v>
      </c>
    </row>
    <row r="28" spans="1:10" x14ac:dyDescent="0.25">
      <c r="G28" s="69"/>
      <c r="H28" s="69"/>
      <c r="I28" s="70"/>
      <c r="J28" s="70"/>
    </row>
    <row r="29" spans="1:10" x14ac:dyDescent="0.25">
      <c r="G29" s="69"/>
      <c r="H29" s="69"/>
      <c r="I29" s="69"/>
      <c r="J29" s="5"/>
    </row>
    <row r="30" spans="1:10" x14ac:dyDescent="0.25">
      <c r="A30" s="69"/>
      <c r="B30" s="214" t="s">
        <v>15</v>
      </c>
      <c r="C30" s="214"/>
      <c r="D30" s="7" t="s">
        <v>10</v>
      </c>
      <c r="E30" s="215"/>
      <c r="F30" s="1" t="s">
        <v>12</v>
      </c>
      <c r="G30" s="69"/>
      <c r="H30" s="69"/>
      <c r="I30" s="69"/>
      <c r="J30" s="69"/>
    </row>
    <row r="31" spans="1:10" x14ac:dyDescent="0.25">
      <c r="A31" s="1"/>
      <c r="B31" s="69"/>
      <c r="C31" s="69"/>
      <c r="D31" s="69"/>
      <c r="E31" s="69"/>
      <c r="F31" s="69"/>
      <c r="G31" s="69"/>
      <c r="H31" s="69"/>
      <c r="I31" s="69"/>
      <c r="J31" s="69"/>
    </row>
    <row r="32" spans="1:10" x14ac:dyDescent="0.25">
      <c r="A32" s="7" t="s">
        <v>9</v>
      </c>
      <c r="B32" s="1" t="s">
        <v>183</v>
      </c>
      <c r="C32" s="1"/>
      <c r="D32" s="7" t="s">
        <v>39</v>
      </c>
      <c r="E32" s="7"/>
      <c r="F32" s="1" t="s">
        <v>184</v>
      </c>
      <c r="G32" s="69"/>
      <c r="H32" s="69"/>
      <c r="I32" s="69"/>
      <c r="J32" s="69"/>
    </row>
    <row r="33" spans="1:10" x14ac:dyDescent="0.25">
      <c r="A33" s="69"/>
      <c r="B33" s="69"/>
      <c r="C33" s="69"/>
      <c r="D33" s="69"/>
      <c r="E33" s="69"/>
      <c r="F33" s="69"/>
      <c r="G33" s="69"/>
      <c r="H33" s="69"/>
      <c r="I33" s="69"/>
      <c r="J33" s="69"/>
    </row>
  </sheetData>
  <pageMargins left="0.25" right="0.25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opLeftCell="A7" workbookViewId="0">
      <selection activeCell="A13" sqref="A13"/>
    </sheetView>
  </sheetViews>
  <sheetFormatPr defaultRowHeight="15" x14ac:dyDescent="0.25"/>
  <cols>
    <col min="1" max="1" width="3.42578125" style="2" customWidth="1"/>
    <col min="2" max="2" width="15.42578125" style="2" customWidth="1"/>
    <col min="3" max="3" width="3.85546875" style="2" customWidth="1"/>
    <col min="4" max="4" width="6.85546875" style="2" customWidth="1"/>
    <col min="5" max="5" width="12.28515625" style="2" customWidth="1"/>
    <col min="6" max="6" width="9.140625" style="2"/>
    <col min="7" max="7" width="10.5703125" style="2" customWidth="1"/>
    <col min="8" max="8" width="10.42578125" style="2" customWidth="1"/>
    <col min="9" max="9" width="9.140625" style="2"/>
    <col min="10" max="10" width="10.7109375" style="2" customWidth="1"/>
    <col min="11" max="12" width="7.42578125" style="2" customWidth="1"/>
    <col min="13" max="13" width="8.28515625" style="2" customWidth="1"/>
    <col min="14" max="16384" width="9.140625" style="2"/>
  </cols>
  <sheetData>
    <row r="1" spans="1:13" ht="33.75" x14ac:dyDescent="0.25">
      <c r="A1" s="32"/>
      <c r="B1" s="33"/>
      <c r="C1" s="34"/>
      <c r="D1" s="35"/>
      <c r="E1" s="35"/>
      <c r="F1" s="36" t="s">
        <v>7</v>
      </c>
      <c r="G1" s="36"/>
      <c r="H1" s="35"/>
      <c r="I1" s="34"/>
      <c r="J1" s="35"/>
      <c r="K1" s="32"/>
      <c r="L1" s="32"/>
      <c r="M1" s="32"/>
    </row>
    <row r="2" spans="1:13" ht="15.75" x14ac:dyDescent="0.3">
      <c r="A2" s="27"/>
      <c r="C2" s="28"/>
      <c r="D2" s="27"/>
      <c r="E2" s="30" t="s">
        <v>22</v>
      </c>
      <c r="F2" s="30"/>
      <c r="G2" s="27"/>
      <c r="H2" s="27"/>
      <c r="I2" s="28"/>
      <c r="J2" s="27"/>
      <c r="K2" s="27"/>
      <c r="L2" s="27"/>
      <c r="M2" s="27"/>
    </row>
    <row r="3" spans="1:13" x14ac:dyDescent="0.25">
      <c r="C3" s="9"/>
      <c r="D3" s="10"/>
      <c r="E3" s="31" t="s">
        <v>23</v>
      </c>
      <c r="F3" s="11"/>
      <c r="G3" s="11"/>
      <c r="H3" s="10"/>
      <c r="I3" s="9"/>
    </row>
    <row r="4" spans="1:13" ht="15.75" x14ac:dyDescent="0.25">
      <c r="D4" s="6" t="s">
        <v>41</v>
      </c>
      <c r="K4" s="4"/>
    </row>
    <row r="5" spans="1:13" ht="21" x14ac:dyDescent="0.25">
      <c r="A5" s="8"/>
      <c r="B5" s="8"/>
      <c r="C5" s="8"/>
      <c r="D5" s="8"/>
      <c r="E5" s="38"/>
      <c r="F5" s="38"/>
      <c r="G5" s="39" t="s">
        <v>42</v>
      </c>
      <c r="H5" s="38"/>
      <c r="I5" s="38"/>
      <c r="J5" s="38"/>
      <c r="K5" s="38"/>
      <c r="L5" s="8"/>
      <c r="M5" s="8"/>
    </row>
    <row r="6" spans="1:13" ht="6.75" customHeight="1" x14ac:dyDescent="0.25">
      <c r="A6" s="8"/>
      <c r="B6" s="8"/>
      <c r="C6" s="8"/>
      <c r="D6" s="8"/>
      <c r="E6" s="38"/>
      <c r="F6" s="38"/>
      <c r="G6" s="39"/>
      <c r="H6" s="38"/>
      <c r="I6" s="38"/>
      <c r="J6" s="38"/>
      <c r="K6" s="38"/>
      <c r="L6" s="8"/>
      <c r="M6" s="8"/>
    </row>
    <row r="7" spans="1:13" ht="15" customHeight="1" x14ac:dyDescent="0.25">
      <c r="A7" s="13" t="s">
        <v>19</v>
      </c>
      <c r="B7" s="13" t="s">
        <v>0</v>
      </c>
      <c r="C7" s="13" t="s">
        <v>19</v>
      </c>
      <c r="D7" s="13" t="s">
        <v>16</v>
      </c>
      <c r="E7" s="13" t="s">
        <v>17</v>
      </c>
      <c r="F7" s="13" t="s">
        <v>18</v>
      </c>
      <c r="G7" s="13" t="s">
        <v>31</v>
      </c>
      <c r="H7" s="13" t="s">
        <v>1</v>
      </c>
      <c r="I7" s="14" t="s">
        <v>2</v>
      </c>
      <c r="J7" s="13" t="s">
        <v>3</v>
      </c>
      <c r="K7" s="14" t="s">
        <v>4</v>
      </c>
      <c r="L7" s="14" t="s">
        <v>5</v>
      </c>
      <c r="M7" s="14" t="s">
        <v>6</v>
      </c>
    </row>
    <row r="8" spans="1:13" ht="15" customHeight="1" x14ac:dyDescent="0.25">
      <c r="A8" s="15">
        <v>1</v>
      </c>
      <c r="B8" s="52" t="s">
        <v>35</v>
      </c>
      <c r="C8" s="53">
        <v>1</v>
      </c>
      <c r="D8" s="54"/>
      <c r="E8" s="54"/>
      <c r="F8" s="52"/>
      <c r="G8" s="55"/>
      <c r="H8" s="55">
        <v>10000</v>
      </c>
      <c r="I8" s="55">
        <v>10000</v>
      </c>
      <c r="J8" s="55">
        <v>10000</v>
      </c>
      <c r="K8" s="54"/>
      <c r="L8" s="16"/>
      <c r="M8" s="16"/>
    </row>
    <row r="9" spans="1:13" ht="15" customHeight="1" x14ac:dyDescent="0.25">
      <c r="A9" s="15">
        <v>2</v>
      </c>
      <c r="B9" s="52" t="s">
        <v>36</v>
      </c>
      <c r="C9" s="53">
        <v>2</v>
      </c>
      <c r="D9" s="54"/>
      <c r="E9" s="54"/>
      <c r="F9" s="52"/>
      <c r="G9" s="55"/>
      <c r="H9" s="55">
        <v>2200</v>
      </c>
      <c r="I9" s="55">
        <v>2200</v>
      </c>
      <c r="J9" s="55">
        <v>2200</v>
      </c>
      <c r="K9" s="54"/>
      <c r="L9" s="16">
        <v>0</v>
      </c>
      <c r="M9" s="16">
        <v>0</v>
      </c>
    </row>
    <row r="10" spans="1:13" ht="15" customHeight="1" x14ac:dyDescent="0.25">
      <c r="A10" s="15">
        <v>3</v>
      </c>
      <c r="B10" s="52" t="s">
        <v>37</v>
      </c>
      <c r="C10" s="53">
        <v>3</v>
      </c>
      <c r="D10" s="54"/>
      <c r="E10" s="54"/>
      <c r="F10" s="52"/>
      <c r="G10" s="55"/>
      <c r="H10" s="55">
        <v>2500</v>
      </c>
      <c r="I10" s="55">
        <v>2500</v>
      </c>
      <c r="J10" s="55">
        <v>2500</v>
      </c>
      <c r="K10" s="54"/>
      <c r="L10" s="16">
        <v>0</v>
      </c>
      <c r="M10" s="16"/>
    </row>
    <row r="11" spans="1:13" ht="15" customHeight="1" x14ac:dyDescent="0.25">
      <c r="A11" s="17">
        <v>4</v>
      </c>
      <c r="B11" s="52" t="s">
        <v>38</v>
      </c>
      <c r="C11" s="53">
        <v>4</v>
      </c>
      <c r="D11" s="54"/>
      <c r="E11" s="54"/>
      <c r="F11" s="52"/>
      <c r="G11" s="55"/>
      <c r="H11" s="55">
        <v>2500</v>
      </c>
      <c r="I11" s="55">
        <v>2500</v>
      </c>
      <c r="J11" s="55">
        <v>2500</v>
      </c>
      <c r="K11" s="54"/>
      <c r="L11" s="18"/>
      <c r="M11" s="18">
        <v>0</v>
      </c>
    </row>
    <row r="12" spans="1:13" ht="15" customHeight="1" x14ac:dyDescent="0.25">
      <c r="A12" s="24">
        <v>5</v>
      </c>
      <c r="B12" s="52" t="s">
        <v>39</v>
      </c>
      <c r="C12" s="53">
        <v>5</v>
      </c>
      <c r="D12" s="54"/>
      <c r="E12" s="54"/>
      <c r="F12" s="52"/>
      <c r="G12" s="55"/>
      <c r="H12" s="55">
        <v>5000</v>
      </c>
      <c r="I12" s="55">
        <v>5000</v>
      </c>
      <c r="J12" s="55">
        <v>5000</v>
      </c>
      <c r="K12" s="54"/>
      <c r="L12" s="16"/>
      <c r="M12" s="16"/>
    </row>
    <row r="13" spans="1:13" ht="15" customHeight="1" x14ac:dyDescent="0.25">
      <c r="A13" s="19"/>
      <c r="B13" s="19"/>
      <c r="C13" s="19"/>
      <c r="D13" s="20">
        <f t="shared" ref="D13:M13" si="0">SUM(D8:D12)</f>
        <v>0</v>
      </c>
      <c r="E13" s="20">
        <f t="shared" si="0"/>
        <v>0</v>
      </c>
      <c r="F13" s="21">
        <f t="shared" si="0"/>
        <v>0</v>
      </c>
      <c r="G13" s="26">
        <f t="shared" si="0"/>
        <v>0</v>
      </c>
      <c r="H13" s="26">
        <f t="shared" si="0"/>
        <v>22200</v>
      </c>
      <c r="I13" s="21">
        <f t="shared" si="0"/>
        <v>22200</v>
      </c>
      <c r="J13" s="26">
        <f t="shared" si="0"/>
        <v>22200</v>
      </c>
      <c r="K13" s="21">
        <f t="shared" si="0"/>
        <v>0</v>
      </c>
      <c r="L13" s="21">
        <f t="shared" si="0"/>
        <v>0</v>
      </c>
      <c r="M13" s="21">
        <f t="shared" si="0"/>
        <v>0</v>
      </c>
    </row>
    <row r="14" spans="1:13" s="3" customFormat="1" ht="11.25" x14ac:dyDescent="0.2">
      <c r="B14" s="3" t="s">
        <v>21</v>
      </c>
      <c r="E14" s="25">
        <f>SUM(H13)</f>
        <v>22200</v>
      </c>
      <c r="F14" s="40"/>
      <c r="G14" s="41"/>
      <c r="H14" s="40"/>
      <c r="I14" s="42"/>
      <c r="J14" s="40"/>
      <c r="K14" s="40"/>
      <c r="L14" s="40"/>
    </row>
    <row r="15" spans="1:13" s="3" customFormat="1" ht="11.25" x14ac:dyDescent="0.2">
      <c r="B15" s="3" t="s">
        <v>31</v>
      </c>
      <c r="E15" s="25"/>
      <c r="F15" s="40"/>
      <c r="G15" s="41"/>
      <c r="H15" s="40"/>
      <c r="I15" s="42"/>
      <c r="J15" s="40"/>
      <c r="K15" s="40"/>
      <c r="L15" s="40"/>
    </row>
    <row r="16" spans="1:13" s="3" customFormat="1" ht="11.25" x14ac:dyDescent="0.2">
      <c r="B16" s="3" t="s">
        <v>27</v>
      </c>
      <c r="E16" s="29">
        <f>SUM(E14*8%-E14)</f>
        <v>-20424</v>
      </c>
      <c r="F16" s="40"/>
    </row>
    <row r="17" spans="1:13" s="3" customFormat="1" ht="11.25" x14ac:dyDescent="0.2">
      <c r="B17" s="3" t="s">
        <v>24</v>
      </c>
      <c r="E17" s="25">
        <f>SUM(J13)</f>
        <v>22200</v>
      </c>
      <c r="F17" s="40"/>
      <c r="G17" s="41"/>
      <c r="H17" s="40"/>
      <c r="J17" s="40"/>
      <c r="K17" s="40"/>
      <c r="L17" s="40"/>
    </row>
    <row r="18" spans="1:13" s="3" customFormat="1" x14ac:dyDescent="0.25">
      <c r="B18" s="48" t="s">
        <v>20</v>
      </c>
      <c r="E18" s="22"/>
      <c r="G18" s="40"/>
      <c r="H18" s="40"/>
      <c r="J18" s="40"/>
      <c r="K18" s="40"/>
      <c r="L18" s="40"/>
    </row>
    <row r="19" spans="1:13" s="3" customFormat="1" ht="11.25" x14ac:dyDescent="0.2">
      <c r="B19" s="3" t="s">
        <v>33</v>
      </c>
      <c r="E19" s="43">
        <f>SUM(E14*8%)</f>
        <v>1776</v>
      </c>
      <c r="J19" s="40"/>
      <c r="K19" s="40"/>
      <c r="L19" s="44"/>
    </row>
    <row r="20" spans="1:13" s="3" customFormat="1" ht="11.25" x14ac:dyDescent="0.2">
      <c r="B20" s="3" t="s">
        <v>34</v>
      </c>
      <c r="E20" s="43"/>
      <c r="J20" s="40"/>
      <c r="K20" s="12"/>
      <c r="L20" s="45"/>
      <c r="M20" s="46"/>
    </row>
    <row r="21" spans="1:13" s="3" customFormat="1" ht="11.25" x14ac:dyDescent="0.2">
      <c r="E21" s="43"/>
      <c r="G21" s="3" t="s">
        <v>30</v>
      </c>
      <c r="J21" s="40"/>
      <c r="K21" s="12"/>
      <c r="L21" s="45"/>
      <c r="M21" s="46"/>
    </row>
    <row r="22" spans="1:13" s="49" customFormat="1" ht="12.75" x14ac:dyDescent="0.2">
      <c r="B22" s="49" t="s">
        <v>28</v>
      </c>
      <c r="E22" s="50">
        <f>SUM(E19:E21)</f>
        <v>1776</v>
      </c>
    </row>
    <row r="23" spans="1:13" s="3" customFormat="1" ht="11.25" x14ac:dyDescent="0.2">
      <c r="B23" s="37"/>
      <c r="E23" s="47"/>
    </row>
    <row r="24" spans="1:13" ht="15.75" x14ac:dyDescent="0.25">
      <c r="A24" s="5"/>
      <c r="B24" s="51" t="s">
        <v>29</v>
      </c>
      <c r="D24" s="5"/>
      <c r="E24" s="23">
        <f>SUM(E14-E22+E15)</f>
        <v>20424</v>
      </c>
      <c r="J24" s="5"/>
      <c r="K24" s="5"/>
      <c r="L24" s="5"/>
      <c r="M24" s="5"/>
    </row>
    <row r="25" spans="1:13" ht="7.5" customHeight="1" x14ac:dyDescent="0.25"/>
    <row r="27" spans="1:13" x14ac:dyDescent="0.25">
      <c r="C27" s="37" t="s">
        <v>15</v>
      </c>
      <c r="D27" s="37"/>
      <c r="E27" s="56" t="s">
        <v>10</v>
      </c>
      <c r="F27" s="3"/>
      <c r="G27" s="3" t="s">
        <v>12</v>
      </c>
    </row>
    <row r="28" spans="1:13" x14ac:dyDescent="0.25">
      <c r="B28" s="1"/>
      <c r="E28" s="57"/>
      <c r="I28" s="3"/>
    </row>
    <row r="29" spans="1:13" x14ac:dyDescent="0.25">
      <c r="B29" s="1"/>
      <c r="C29" s="3"/>
      <c r="D29" s="3"/>
      <c r="E29" s="56"/>
      <c r="F29" s="3"/>
      <c r="G29" s="3"/>
      <c r="I29" s="3"/>
    </row>
    <row r="30" spans="1:13" x14ac:dyDescent="0.25">
      <c r="B30" s="1"/>
      <c r="C30" s="3" t="s">
        <v>8</v>
      </c>
      <c r="D30" s="3"/>
      <c r="E30" s="56" t="s">
        <v>11</v>
      </c>
      <c r="F30" s="3"/>
      <c r="G30" s="3" t="s">
        <v>40</v>
      </c>
      <c r="I30" s="3"/>
    </row>
    <row r="31" spans="1:13" x14ac:dyDescent="0.25">
      <c r="B31" s="7" t="s">
        <v>9</v>
      </c>
      <c r="C31" s="3" t="s">
        <v>13</v>
      </c>
      <c r="D31" s="3"/>
      <c r="E31" s="56" t="s">
        <v>13</v>
      </c>
      <c r="F31" s="3"/>
      <c r="G31" s="3" t="s">
        <v>14</v>
      </c>
      <c r="I31" s="3"/>
    </row>
  </sheetData>
  <pageMargins left="0.7" right="0.7" top="0.75" bottom="0.75" header="0.3" footer="0.3"/>
  <pageSetup orientation="landscape" horizontalDpi="0" verticalDpi="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workbookViewId="0">
      <selection activeCell="G36" sqref="G36"/>
    </sheetView>
  </sheetViews>
  <sheetFormatPr defaultRowHeight="15" x14ac:dyDescent="0.25"/>
  <cols>
    <col min="1" max="1" width="5.5703125" customWidth="1"/>
    <col min="2" max="2" width="11.5703125" customWidth="1"/>
    <col min="3" max="3" width="5.42578125" customWidth="1"/>
    <col min="4" max="4" width="8" customWidth="1"/>
    <col min="5" max="5" width="10.42578125" customWidth="1"/>
    <col min="6" max="6" width="7.140625" customWidth="1"/>
    <col min="9" max="9" width="10.140625" customWidth="1"/>
    <col min="10" max="10" width="11.140625" customWidth="1"/>
  </cols>
  <sheetData>
    <row r="1" spans="1:10" x14ac:dyDescent="0.25">
      <c r="A1" s="69"/>
      <c r="B1" s="9"/>
      <c r="C1" s="48" t="s">
        <v>41</v>
      </c>
      <c r="D1" s="9"/>
      <c r="E1" s="9"/>
      <c r="F1" s="9"/>
      <c r="G1" s="9"/>
      <c r="H1" s="69"/>
      <c r="I1" s="69"/>
      <c r="J1" s="69"/>
    </row>
    <row r="2" spans="1:10" ht="21" x14ac:dyDescent="0.25">
      <c r="A2" s="69"/>
      <c r="B2" s="69"/>
      <c r="C2" s="8"/>
      <c r="D2" s="38"/>
      <c r="F2" s="39" t="s">
        <v>173</v>
      </c>
      <c r="G2" s="39"/>
      <c r="H2" s="38"/>
      <c r="I2" s="69"/>
      <c r="J2" s="69"/>
    </row>
    <row r="3" spans="1:10" x14ac:dyDescent="0.25">
      <c r="A3" s="13" t="s">
        <v>19</v>
      </c>
      <c r="B3" s="13" t="s">
        <v>0</v>
      </c>
      <c r="C3" s="13" t="s">
        <v>19</v>
      </c>
      <c r="D3" s="13" t="s">
        <v>17</v>
      </c>
      <c r="E3" s="13" t="s">
        <v>31</v>
      </c>
      <c r="F3" s="171" t="s">
        <v>61</v>
      </c>
      <c r="G3" s="172" t="s">
        <v>91</v>
      </c>
      <c r="H3" s="81" t="s">
        <v>1</v>
      </c>
      <c r="I3" s="67" t="s">
        <v>2</v>
      </c>
      <c r="J3" s="13" t="s">
        <v>3</v>
      </c>
    </row>
    <row r="4" spans="1:10" x14ac:dyDescent="0.25">
      <c r="A4" s="15">
        <v>1</v>
      </c>
      <c r="B4" s="72" t="s">
        <v>141</v>
      </c>
      <c r="C4" s="73">
        <v>1</v>
      </c>
      <c r="D4" s="74"/>
      <c r="E4" s="74"/>
      <c r="F4" s="61">
        <v>16000</v>
      </c>
      <c r="G4" s="74"/>
      <c r="H4" s="82">
        <v>4000</v>
      </c>
      <c r="I4" s="61">
        <f>H4+F4+G4</f>
        <v>20000</v>
      </c>
      <c r="J4" s="75">
        <v>4000</v>
      </c>
    </row>
    <row r="5" spans="1:10" x14ac:dyDescent="0.25">
      <c r="A5" s="15">
        <v>2</v>
      </c>
      <c r="B5" s="72" t="s">
        <v>59</v>
      </c>
      <c r="C5" s="73">
        <v>2</v>
      </c>
      <c r="D5" s="74"/>
      <c r="E5" s="74"/>
      <c r="F5" s="61"/>
      <c r="G5" s="74"/>
      <c r="H5" s="82"/>
      <c r="I5" s="61"/>
      <c r="J5" s="75"/>
    </row>
    <row r="6" spans="1:10" x14ac:dyDescent="0.25">
      <c r="A6" s="15">
        <v>3</v>
      </c>
      <c r="B6" s="72" t="s">
        <v>59</v>
      </c>
      <c r="C6" s="73">
        <v>3</v>
      </c>
      <c r="D6" s="74"/>
      <c r="E6" s="74"/>
      <c r="F6" s="61"/>
      <c r="G6" s="74"/>
      <c r="H6" s="82"/>
      <c r="I6" s="61"/>
      <c r="J6" s="75"/>
    </row>
    <row r="7" spans="1:10" x14ac:dyDescent="0.25">
      <c r="A7" s="24">
        <v>4</v>
      </c>
      <c r="B7" s="72" t="s">
        <v>153</v>
      </c>
      <c r="C7" s="73">
        <v>5</v>
      </c>
      <c r="D7" s="74"/>
      <c r="E7" s="74"/>
      <c r="F7" s="61"/>
      <c r="G7" s="74"/>
      <c r="H7" s="95">
        <v>5000</v>
      </c>
      <c r="I7" s="61">
        <v>5000</v>
      </c>
      <c r="J7" s="75">
        <v>5000</v>
      </c>
    </row>
    <row r="8" spans="1:10" x14ac:dyDescent="0.25">
      <c r="A8" s="24">
        <v>5</v>
      </c>
      <c r="B8" s="72" t="s">
        <v>79</v>
      </c>
      <c r="C8" s="73"/>
      <c r="D8" s="74"/>
      <c r="E8" s="74"/>
      <c r="F8" s="61"/>
      <c r="G8" s="74"/>
      <c r="H8" s="95">
        <v>3500</v>
      </c>
      <c r="I8" s="61">
        <f>H8+F8+G8</f>
        <v>3500</v>
      </c>
      <c r="J8" s="75">
        <v>3500</v>
      </c>
    </row>
    <row r="9" spans="1:10" x14ac:dyDescent="0.25">
      <c r="A9" s="77">
        <v>6</v>
      </c>
      <c r="B9" s="72" t="s">
        <v>59</v>
      </c>
      <c r="C9" s="77">
        <v>4</v>
      </c>
      <c r="D9" s="74"/>
      <c r="E9" s="74"/>
      <c r="F9" s="61"/>
      <c r="G9" s="74"/>
      <c r="H9" s="101"/>
      <c r="I9" s="61"/>
      <c r="J9" s="74"/>
    </row>
    <row r="10" spans="1:10" x14ac:dyDescent="0.25">
      <c r="A10" s="77">
        <v>7</v>
      </c>
      <c r="B10" s="91" t="s">
        <v>155</v>
      </c>
      <c r="C10" s="73">
        <v>5</v>
      </c>
      <c r="D10" s="72"/>
      <c r="E10" s="72"/>
      <c r="F10" s="61"/>
      <c r="G10" s="74"/>
      <c r="H10" s="95">
        <v>5000</v>
      </c>
      <c r="I10" s="61">
        <v>5000</v>
      </c>
      <c r="J10" s="74">
        <v>5000</v>
      </c>
    </row>
    <row r="11" spans="1:10" x14ac:dyDescent="0.25">
      <c r="A11" s="77">
        <v>8</v>
      </c>
      <c r="B11" s="72"/>
      <c r="C11" s="73">
        <v>6</v>
      </c>
      <c r="D11" s="72"/>
      <c r="E11" s="72"/>
      <c r="F11" s="61"/>
      <c r="G11" s="74"/>
      <c r="H11" s="95"/>
      <c r="I11" s="61"/>
      <c r="J11" s="75"/>
    </row>
    <row r="12" spans="1:10" x14ac:dyDescent="0.25">
      <c r="A12" s="77">
        <v>9</v>
      </c>
      <c r="B12" s="91" t="s">
        <v>59</v>
      </c>
      <c r="C12" s="73">
        <v>7</v>
      </c>
      <c r="D12" s="72"/>
      <c r="E12" s="72"/>
      <c r="F12" s="61"/>
      <c r="G12" s="74"/>
      <c r="H12" s="95"/>
      <c r="I12" s="61"/>
      <c r="J12" s="75"/>
    </row>
    <row r="13" spans="1:10" x14ac:dyDescent="0.25">
      <c r="A13" s="74"/>
      <c r="B13" s="91"/>
      <c r="C13" s="74"/>
      <c r="D13" s="74"/>
      <c r="E13" s="74"/>
      <c r="F13" s="61"/>
      <c r="G13" s="74"/>
      <c r="H13" s="97"/>
      <c r="I13" s="61"/>
      <c r="J13" s="75"/>
    </row>
    <row r="14" spans="1:10" x14ac:dyDescent="0.25">
      <c r="A14" s="19"/>
      <c r="B14" s="19"/>
      <c r="C14" s="19"/>
      <c r="D14" s="20"/>
      <c r="E14" s="20"/>
      <c r="F14" s="61"/>
      <c r="G14" s="74"/>
      <c r="H14" s="21">
        <f>SUM(H4:H13)</f>
        <v>17500</v>
      </c>
      <c r="I14" s="63">
        <f>SUM(I4:I13)</f>
        <v>33500</v>
      </c>
      <c r="J14" s="21">
        <f>SUM(J4:J13)</f>
        <v>17500</v>
      </c>
    </row>
    <row r="15" spans="1:10" x14ac:dyDescent="0.25">
      <c r="A15" s="70"/>
      <c r="B15" s="69"/>
      <c r="C15" s="69"/>
      <c r="D15" s="69"/>
      <c r="E15" s="69"/>
      <c r="F15" s="25"/>
      <c r="G15" s="71"/>
      <c r="H15" s="40"/>
      <c r="I15" s="44"/>
      <c r="J15" s="40"/>
    </row>
    <row r="16" spans="1:10" ht="18.75" x14ac:dyDescent="0.3">
      <c r="A16" s="70"/>
      <c r="B16" s="100" t="s">
        <v>160</v>
      </c>
      <c r="C16" s="89"/>
      <c r="D16" s="25"/>
      <c r="E16" s="25">
        <f>H14</f>
        <v>17500</v>
      </c>
      <c r="F16" s="25"/>
      <c r="G16" s="100" t="s">
        <v>160</v>
      </c>
      <c r="H16" s="89"/>
      <c r="I16" s="25"/>
      <c r="J16" s="25">
        <f>J14</f>
        <v>17500</v>
      </c>
    </row>
    <row r="17" spans="1:10" x14ac:dyDescent="0.25">
      <c r="A17" s="70"/>
      <c r="B17" s="48" t="s">
        <v>157</v>
      </c>
      <c r="C17" s="70"/>
      <c r="D17" s="22"/>
      <c r="E17" s="43">
        <f>DECEM!J27</f>
        <v>6100</v>
      </c>
      <c r="F17" s="22"/>
      <c r="G17" s="48" t="s">
        <v>157</v>
      </c>
      <c r="H17" s="70"/>
      <c r="I17" s="22"/>
      <c r="J17" s="43">
        <f>DECEM!J27</f>
        <v>6100</v>
      </c>
    </row>
    <row r="18" spans="1:10" x14ac:dyDescent="0.25">
      <c r="A18" s="70"/>
      <c r="B18" s="48" t="s">
        <v>119</v>
      </c>
      <c r="C18" s="70"/>
      <c r="D18" s="22"/>
      <c r="E18" s="25">
        <f>SUM(E16:E17)</f>
        <v>23600</v>
      </c>
      <c r="F18" s="22"/>
      <c r="G18" s="48" t="s">
        <v>119</v>
      </c>
      <c r="H18" s="70"/>
      <c r="I18" s="68">
        <v>1960</v>
      </c>
      <c r="J18" s="25">
        <f>SUM(J16:J17)</f>
        <v>23600</v>
      </c>
    </row>
    <row r="19" spans="1:10" x14ac:dyDescent="0.25">
      <c r="A19" s="70"/>
      <c r="B19" s="70" t="s">
        <v>80</v>
      </c>
      <c r="C19" s="70"/>
      <c r="D19" s="90">
        <v>0.08</v>
      </c>
      <c r="E19" s="43">
        <f>E16*D19</f>
        <v>1400</v>
      </c>
      <c r="F19" s="43"/>
      <c r="G19" s="70" t="s">
        <v>80</v>
      </c>
      <c r="H19" s="70"/>
      <c r="I19" s="90">
        <v>0.08</v>
      </c>
      <c r="J19" s="43">
        <f>J16*I19</f>
        <v>1400</v>
      </c>
    </row>
    <row r="20" spans="1:10" x14ac:dyDescent="0.25">
      <c r="A20" s="70"/>
      <c r="B20" s="70" t="s">
        <v>135</v>
      </c>
      <c r="C20" s="70"/>
      <c r="D20" s="90"/>
      <c r="E20" s="43">
        <f>E18-E19</f>
        <v>22200</v>
      </c>
      <c r="F20" s="43"/>
      <c r="G20" s="70" t="s">
        <v>135</v>
      </c>
      <c r="H20" s="70"/>
      <c r="I20" s="90"/>
      <c r="J20" s="43">
        <f>J18-J19</f>
        <v>22200</v>
      </c>
    </row>
    <row r="21" spans="1:10" x14ac:dyDescent="0.25">
      <c r="A21" s="70"/>
      <c r="B21" s="92" t="s">
        <v>145</v>
      </c>
      <c r="C21" s="69"/>
      <c r="D21" s="69"/>
      <c r="E21" s="68"/>
      <c r="F21" s="43"/>
      <c r="G21" s="92" t="s">
        <v>145</v>
      </c>
      <c r="H21" s="69"/>
      <c r="I21" s="69"/>
      <c r="J21" s="68"/>
    </row>
    <row r="22" spans="1:10" x14ac:dyDescent="0.25">
      <c r="A22" s="70"/>
      <c r="B22" s="69" t="s">
        <v>121</v>
      </c>
      <c r="C22" s="69"/>
      <c r="D22" s="69"/>
      <c r="E22" s="68">
        <v>22200</v>
      </c>
      <c r="F22" s="69"/>
      <c r="G22" s="69" t="s">
        <v>121</v>
      </c>
      <c r="H22" s="69"/>
      <c r="I22" s="69"/>
      <c r="J22" s="68">
        <v>22200</v>
      </c>
    </row>
    <row r="23" spans="1:10" x14ac:dyDescent="0.25">
      <c r="A23" s="70"/>
      <c r="B23" s="69"/>
      <c r="C23" s="69"/>
      <c r="D23" s="68"/>
      <c r="E23" s="69"/>
      <c r="F23" s="80"/>
      <c r="G23" s="69"/>
      <c r="H23" s="69"/>
      <c r="I23" s="69"/>
      <c r="J23" s="68"/>
    </row>
    <row r="24" spans="1:10" x14ac:dyDescent="0.25">
      <c r="A24" s="70"/>
      <c r="B24" s="98"/>
      <c r="C24" s="69"/>
      <c r="D24" s="68"/>
      <c r="E24" s="68"/>
      <c r="F24" s="80"/>
      <c r="G24" s="98"/>
      <c r="H24" s="69"/>
      <c r="I24" s="69"/>
      <c r="J24" s="68"/>
    </row>
    <row r="25" spans="1:10" x14ac:dyDescent="0.25">
      <c r="A25" s="70"/>
      <c r="B25" s="69"/>
      <c r="C25" s="69"/>
      <c r="D25" s="69"/>
      <c r="E25" s="80"/>
      <c r="F25" s="69"/>
      <c r="G25" s="69"/>
      <c r="H25" s="69"/>
      <c r="I25" s="69"/>
      <c r="J25" s="80"/>
    </row>
    <row r="26" spans="1:10" x14ac:dyDescent="0.25">
      <c r="A26" s="70"/>
      <c r="B26" s="69"/>
      <c r="C26" s="70"/>
      <c r="D26" s="70"/>
      <c r="E26" s="68"/>
      <c r="F26" s="68"/>
      <c r="G26" s="69"/>
      <c r="H26" s="70"/>
      <c r="I26" s="70"/>
      <c r="J26" s="68"/>
    </row>
    <row r="27" spans="1:10" x14ac:dyDescent="0.25">
      <c r="A27" s="69"/>
      <c r="B27" s="69" t="s">
        <v>86</v>
      </c>
      <c r="C27" s="69"/>
      <c r="D27" s="69"/>
      <c r="E27" s="99">
        <f>E20-E22</f>
        <v>0</v>
      </c>
      <c r="F27" s="69"/>
      <c r="G27" s="69" t="s">
        <v>86</v>
      </c>
      <c r="H27" s="69"/>
      <c r="I27" s="69"/>
      <c r="J27" s="99">
        <f>J20-J22</f>
        <v>0</v>
      </c>
    </row>
    <row r="28" spans="1:10" x14ac:dyDescent="0.25">
      <c r="A28" s="69"/>
      <c r="B28" s="69"/>
      <c r="C28" s="69"/>
      <c r="D28" s="69"/>
      <c r="E28" s="69"/>
      <c r="F28" s="69"/>
      <c r="G28" s="69"/>
      <c r="H28" s="69"/>
      <c r="I28" s="70"/>
      <c r="J28" s="70"/>
    </row>
    <row r="29" spans="1:10" x14ac:dyDescent="0.25">
      <c r="A29" s="69"/>
      <c r="B29" s="69"/>
      <c r="C29" s="69"/>
      <c r="D29" s="69"/>
      <c r="E29" s="69"/>
      <c r="F29" s="69"/>
      <c r="G29" s="69"/>
      <c r="H29" s="69"/>
      <c r="I29" s="69"/>
      <c r="J29" s="5"/>
    </row>
    <row r="30" spans="1:10" x14ac:dyDescent="0.25">
      <c r="A30" s="69"/>
      <c r="B30" s="214" t="s">
        <v>15</v>
      </c>
      <c r="D30" s="214"/>
      <c r="E30" s="7" t="s">
        <v>10</v>
      </c>
      <c r="H30" s="69"/>
      <c r="I30" s="1" t="s">
        <v>12</v>
      </c>
      <c r="J30" s="69"/>
    </row>
    <row r="31" spans="1:10" x14ac:dyDescent="0.25">
      <c r="A31" s="1"/>
      <c r="B31" s="69"/>
      <c r="D31" s="69"/>
      <c r="E31" s="69"/>
      <c r="H31" s="69"/>
      <c r="I31" s="69"/>
      <c r="J31" s="69"/>
    </row>
    <row r="32" spans="1:10" x14ac:dyDescent="0.25">
      <c r="A32" s="7"/>
      <c r="B32" s="1" t="s">
        <v>183</v>
      </c>
      <c r="D32" s="1"/>
      <c r="E32" s="7" t="s">
        <v>39</v>
      </c>
      <c r="H32" s="69"/>
      <c r="I32" s="1" t="s">
        <v>184</v>
      </c>
      <c r="J32" s="69"/>
    </row>
    <row r="33" spans="1:10" x14ac:dyDescent="0.25">
      <c r="A33" s="69"/>
      <c r="B33" s="69"/>
      <c r="C33" s="69"/>
      <c r="D33" s="69"/>
      <c r="E33" s="69"/>
      <c r="F33" s="69"/>
      <c r="G33" s="69"/>
      <c r="H33" s="69"/>
      <c r="I33" s="69"/>
      <c r="J33" s="69"/>
    </row>
  </sheetData>
  <pageMargins left="0.7" right="0.7" top="0.75" bottom="0.75" header="0.3" footer="0.3"/>
  <pageSetup orientation="portrait" horizontalDpi="0" verticalDpi="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workbookViewId="0">
      <selection activeCell="D8" sqref="D8"/>
    </sheetView>
  </sheetViews>
  <sheetFormatPr defaultRowHeight="15" x14ac:dyDescent="0.25"/>
  <cols>
    <col min="1" max="1" width="4.42578125" customWidth="1"/>
    <col min="2" max="2" width="10.7109375" customWidth="1"/>
    <col min="4" max="4" width="7.7109375" customWidth="1"/>
    <col min="5" max="5" width="10" customWidth="1"/>
    <col min="8" max="8" width="9.85546875" customWidth="1"/>
    <col min="9" max="9" width="11.140625" customWidth="1"/>
  </cols>
  <sheetData>
    <row r="1" spans="1:9" x14ac:dyDescent="0.25">
      <c r="A1" s="69"/>
      <c r="B1" s="9"/>
      <c r="C1" s="48" t="s">
        <v>41</v>
      </c>
      <c r="D1" s="9"/>
      <c r="E1" s="9"/>
      <c r="F1" s="9"/>
      <c r="G1" s="69"/>
      <c r="H1" s="69"/>
      <c r="I1" s="69"/>
    </row>
    <row r="2" spans="1:9" ht="21" x14ac:dyDescent="0.25">
      <c r="A2" s="69"/>
      <c r="B2" s="69"/>
      <c r="C2" s="8" t="s">
        <v>200</v>
      </c>
      <c r="D2" s="38"/>
      <c r="E2" s="69"/>
      <c r="F2" s="39"/>
      <c r="G2" s="38"/>
      <c r="H2" s="69"/>
      <c r="I2" s="69"/>
    </row>
    <row r="3" spans="1:9" x14ac:dyDescent="0.25">
      <c r="A3" s="13" t="s">
        <v>19</v>
      </c>
      <c r="B3" s="13" t="s">
        <v>0</v>
      </c>
      <c r="C3" s="13" t="s">
        <v>19</v>
      </c>
      <c r="D3" s="13" t="s">
        <v>17</v>
      </c>
      <c r="E3" s="13" t="s">
        <v>31</v>
      </c>
      <c r="F3" s="172" t="s">
        <v>91</v>
      </c>
      <c r="G3" s="81" t="s">
        <v>1</v>
      </c>
      <c r="H3" s="67" t="s">
        <v>2</v>
      </c>
      <c r="I3" s="13" t="s">
        <v>3</v>
      </c>
    </row>
    <row r="4" spans="1:9" x14ac:dyDescent="0.25">
      <c r="A4" s="15">
        <v>1</v>
      </c>
      <c r="B4" s="72" t="s">
        <v>141</v>
      </c>
      <c r="C4" s="73">
        <v>1</v>
      </c>
      <c r="D4" s="74"/>
      <c r="E4" s="74"/>
      <c r="F4" s="74"/>
      <c r="G4" s="82">
        <v>4000</v>
      </c>
      <c r="H4" s="61" t="e">
        <f>G4+#REF!+F4</f>
        <v>#REF!</v>
      </c>
      <c r="I4" s="75">
        <v>4000</v>
      </c>
    </row>
    <row r="5" spans="1:9" x14ac:dyDescent="0.25">
      <c r="A5" s="15">
        <v>2</v>
      </c>
      <c r="B5" s="72" t="s">
        <v>59</v>
      </c>
      <c r="C5" s="73">
        <v>2</v>
      </c>
      <c r="D5" s="74"/>
      <c r="E5" s="74"/>
      <c r="F5" s="74"/>
      <c r="G5" s="82"/>
      <c r="H5" s="61"/>
      <c r="I5" s="75"/>
    </row>
    <row r="6" spans="1:9" x14ac:dyDescent="0.25">
      <c r="A6" s="15">
        <v>3</v>
      </c>
      <c r="B6" s="72" t="s">
        <v>59</v>
      </c>
      <c r="C6" s="73">
        <v>3</v>
      </c>
      <c r="D6" s="74"/>
      <c r="E6" s="74"/>
      <c r="F6" s="74"/>
      <c r="G6" s="82"/>
      <c r="H6" s="61"/>
      <c r="I6" s="75"/>
    </row>
    <row r="7" spans="1:9" x14ac:dyDescent="0.25">
      <c r="A7" s="24">
        <v>4</v>
      </c>
      <c r="B7" s="72" t="s">
        <v>153</v>
      </c>
      <c r="C7" s="73">
        <v>5</v>
      </c>
      <c r="D7" s="74"/>
      <c r="E7" s="74"/>
      <c r="F7" s="74"/>
      <c r="G7" s="95">
        <v>5000</v>
      </c>
      <c r="H7" s="61">
        <v>5000</v>
      </c>
      <c r="I7" s="75">
        <v>5000</v>
      </c>
    </row>
    <row r="8" spans="1:9" x14ac:dyDescent="0.25">
      <c r="A8" s="24">
        <v>5</v>
      </c>
      <c r="B8" s="72" t="s">
        <v>79</v>
      </c>
      <c r="C8" s="73"/>
      <c r="D8" s="74"/>
      <c r="E8" s="74"/>
      <c r="F8" s="74"/>
      <c r="G8" s="95">
        <v>3500</v>
      </c>
      <c r="H8" s="61" t="e">
        <f>G8+#REF!+F8</f>
        <v>#REF!</v>
      </c>
      <c r="I8" s="75">
        <v>3500</v>
      </c>
    </row>
    <row r="9" spans="1:9" x14ac:dyDescent="0.25">
      <c r="A9" s="77">
        <v>6</v>
      </c>
      <c r="B9" s="72" t="s">
        <v>59</v>
      </c>
      <c r="C9" s="77">
        <v>4</v>
      </c>
      <c r="D9" s="74"/>
      <c r="E9" s="74"/>
      <c r="F9" s="74"/>
      <c r="G9" s="101"/>
      <c r="H9" s="61"/>
      <c r="I9" s="74"/>
    </row>
    <row r="10" spans="1:9" x14ac:dyDescent="0.25">
      <c r="A10" s="77">
        <v>7</v>
      </c>
      <c r="B10" s="91" t="s">
        <v>155</v>
      </c>
      <c r="C10" s="73">
        <v>5</v>
      </c>
      <c r="D10" s="72"/>
      <c r="E10" s="72"/>
      <c r="F10" s="74"/>
      <c r="G10" s="95">
        <v>5000</v>
      </c>
      <c r="H10" s="61">
        <v>5000</v>
      </c>
      <c r="I10" s="74">
        <v>5000</v>
      </c>
    </row>
    <row r="11" spans="1:9" x14ac:dyDescent="0.25">
      <c r="A11" s="77">
        <v>8</v>
      </c>
      <c r="B11" s="72"/>
      <c r="C11" s="73">
        <v>6</v>
      </c>
      <c r="D11" s="72"/>
      <c r="E11" s="72"/>
      <c r="F11" s="74"/>
      <c r="G11" s="95"/>
      <c r="H11" s="61"/>
      <c r="I11" s="75"/>
    </row>
    <row r="12" spans="1:9" x14ac:dyDescent="0.25">
      <c r="A12" s="77">
        <v>9</v>
      </c>
      <c r="B12" s="91" t="s">
        <v>59</v>
      </c>
      <c r="C12" s="73">
        <v>7</v>
      </c>
      <c r="D12" s="72"/>
      <c r="E12" s="72"/>
      <c r="F12" s="74"/>
      <c r="G12" s="95"/>
      <c r="H12" s="61"/>
      <c r="I12" s="75"/>
    </row>
    <row r="13" spans="1:9" x14ac:dyDescent="0.25">
      <c r="A13" s="74"/>
      <c r="B13" s="91"/>
      <c r="C13" s="74"/>
      <c r="D13" s="74"/>
      <c r="E13" s="74"/>
      <c r="F13" s="74"/>
      <c r="G13" s="97"/>
      <c r="H13" s="61"/>
      <c r="I13" s="75"/>
    </row>
    <row r="14" spans="1:9" x14ac:dyDescent="0.25">
      <c r="A14" s="19"/>
      <c r="B14" s="19"/>
      <c r="C14" s="19"/>
      <c r="D14" s="20"/>
      <c r="E14" s="20"/>
      <c r="F14" s="74"/>
      <c r="G14" s="178">
        <f>SUM(G4:G13)</f>
        <v>17500</v>
      </c>
      <c r="H14" s="179" t="e">
        <f>SUM(H4:H13)</f>
        <v>#REF!</v>
      </c>
      <c r="I14" s="178">
        <f>SUM(I4:I13)</f>
        <v>17500</v>
      </c>
    </row>
    <row r="15" spans="1:9" x14ac:dyDescent="0.25">
      <c r="A15" s="70"/>
      <c r="B15" s="69"/>
      <c r="C15" s="69"/>
      <c r="D15" s="69"/>
      <c r="E15" s="69"/>
      <c r="F15" s="71"/>
      <c r="G15" s="40"/>
      <c r="H15" s="44"/>
      <c r="I15" s="40"/>
    </row>
    <row r="16" spans="1:9" ht="18.75" x14ac:dyDescent="0.3">
      <c r="A16" s="70"/>
      <c r="B16" s="100" t="s">
        <v>160</v>
      </c>
      <c r="C16" s="89"/>
      <c r="D16" s="25"/>
      <c r="E16" s="173">
        <f>G14</f>
        <v>17500</v>
      </c>
      <c r="F16" s="100" t="s">
        <v>160</v>
      </c>
      <c r="G16" s="89"/>
      <c r="H16" s="25"/>
      <c r="I16" s="173">
        <f>I14</f>
        <v>17500</v>
      </c>
    </row>
    <row r="17" spans="1:9" x14ac:dyDescent="0.25">
      <c r="A17" s="70"/>
      <c r="B17" s="48" t="s">
        <v>157</v>
      </c>
      <c r="C17" s="70"/>
      <c r="D17" s="22"/>
      <c r="E17" s="174">
        <f>'JAN 18'!E27</f>
        <v>0</v>
      </c>
      <c r="F17" s="48" t="s">
        <v>157</v>
      </c>
      <c r="G17" s="70"/>
      <c r="H17" s="22"/>
      <c r="I17" s="174"/>
    </row>
    <row r="18" spans="1:9" x14ac:dyDescent="0.25">
      <c r="A18" s="70"/>
      <c r="B18" s="48" t="s">
        <v>119</v>
      </c>
      <c r="C18" s="70"/>
      <c r="D18" s="22"/>
      <c r="E18" s="173">
        <f>SUM(E16:E17)</f>
        <v>17500</v>
      </c>
      <c r="F18" s="48" t="s">
        <v>119</v>
      </c>
      <c r="G18" s="70"/>
      <c r="H18" s="68">
        <v>1960</v>
      </c>
      <c r="I18" s="173">
        <f>SUM(I16:I17)</f>
        <v>17500</v>
      </c>
    </row>
    <row r="19" spans="1:9" x14ac:dyDescent="0.25">
      <c r="A19" s="70"/>
      <c r="B19" s="70" t="s">
        <v>198</v>
      </c>
      <c r="C19" s="70"/>
      <c r="D19" s="90">
        <v>0.1</v>
      </c>
      <c r="E19" s="174">
        <f>E16*D19</f>
        <v>1750</v>
      </c>
      <c r="F19" s="70" t="s">
        <v>198</v>
      </c>
      <c r="G19" s="70"/>
      <c r="H19" s="90">
        <v>0.1</v>
      </c>
      <c r="I19" s="174">
        <f>I16*H19</f>
        <v>1750</v>
      </c>
    </row>
    <row r="20" spans="1:9" x14ac:dyDescent="0.25">
      <c r="A20" s="70"/>
      <c r="B20" s="70" t="s">
        <v>135</v>
      </c>
      <c r="C20" s="70"/>
      <c r="D20" s="90"/>
      <c r="E20" s="174">
        <f>E18-E19</f>
        <v>15750</v>
      </c>
      <c r="F20" s="70" t="s">
        <v>135</v>
      </c>
      <c r="G20" s="70"/>
      <c r="H20" s="90"/>
      <c r="I20" s="174">
        <f>I18-I19</f>
        <v>15750</v>
      </c>
    </row>
    <row r="21" spans="1:9" x14ac:dyDescent="0.25">
      <c r="A21" s="70"/>
      <c r="B21" s="92" t="s">
        <v>145</v>
      </c>
      <c r="C21" s="69"/>
      <c r="D21" s="69"/>
      <c r="E21" s="175"/>
      <c r="F21" s="92" t="s">
        <v>145</v>
      </c>
      <c r="G21" s="69"/>
      <c r="H21" s="69"/>
      <c r="I21" s="175"/>
    </row>
    <row r="22" spans="1:9" x14ac:dyDescent="0.25">
      <c r="A22" s="70"/>
      <c r="B22" s="180">
        <v>43136</v>
      </c>
      <c r="C22" s="69"/>
      <c r="D22" s="69"/>
      <c r="E22" s="175">
        <v>20250</v>
      </c>
      <c r="F22" s="180">
        <v>43136</v>
      </c>
      <c r="G22" s="69"/>
      <c r="H22" s="69"/>
      <c r="I22" s="175">
        <v>20250</v>
      </c>
    </row>
    <row r="23" spans="1:9" x14ac:dyDescent="0.25">
      <c r="A23" s="70"/>
      <c r="B23" s="69"/>
      <c r="C23" s="69"/>
      <c r="D23" s="68"/>
      <c r="E23" s="175"/>
      <c r="F23" s="69"/>
      <c r="G23" s="69"/>
      <c r="H23" s="69"/>
      <c r="I23" s="68"/>
    </row>
    <row r="24" spans="1:9" x14ac:dyDescent="0.25">
      <c r="A24" s="70"/>
      <c r="B24" s="98"/>
      <c r="C24" s="69"/>
      <c r="D24" s="68"/>
      <c r="E24" s="175"/>
      <c r="F24" s="98"/>
      <c r="G24" s="69"/>
      <c r="H24" s="69"/>
      <c r="I24" s="68"/>
    </row>
    <row r="25" spans="1:9" x14ac:dyDescent="0.25">
      <c r="A25" s="70"/>
      <c r="B25" s="69"/>
      <c r="C25" s="69"/>
      <c r="D25" s="69"/>
      <c r="E25" s="176"/>
      <c r="F25" s="69"/>
      <c r="G25" s="69"/>
      <c r="H25" s="69"/>
      <c r="I25" s="80"/>
    </row>
    <row r="26" spans="1:9" x14ac:dyDescent="0.25">
      <c r="A26" s="70"/>
      <c r="B26" s="69"/>
      <c r="C26" s="70"/>
      <c r="D26" s="70"/>
      <c r="E26" s="175"/>
      <c r="F26" s="69"/>
      <c r="G26" s="70"/>
      <c r="H26" s="70"/>
      <c r="I26" s="68"/>
    </row>
    <row r="27" spans="1:9" x14ac:dyDescent="0.25">
      <c r="A27" s="69"/>
      <c r="B27" s="69" t="s">
        <v>86</v>
      </c>
      <c r="C27" s="69"/>
      <c r="D27" s="69"/>
      <c r="E27" s="177">
        <f>E20-E22</f>
        <v>-4500</v>
      </c>
      <c r="F27" s="69" t="s">
        <v>86</v>
      </c>
      <c r="G27" s="69"/>
      <c r="H27" s="69"/>
      <c r="I27" s="99">
        <f>I20-I22</f>
        <v>-4500</v>
      </c>
    </row>
    <row r="28" spans="1:9" x14ac:dyDescent="0.25">
      <c r="A28" s="69"/>
      <c r="B28" s="69"/>
      <c r="C28" s="69"/>
      <c r="D28" s="69"/>
      <c r="E28" s="69"/>
      <c r="F28" s="69"/>
      <c r="G28" s="69"/>
      <c r="H28" s="70"/>
      <c r="I28" s="70"/>
    </row>
    <row r="29" spans="1:9" x14ac:dyDescent="0.25">
      <c r="A29" s="69"/>
      <c r="B29" s="69"/>
      <c r="C29" s="69"/>
      <c r="D29" s="69"/>
      <c r="E29" s="69"/>
      <c r="F29" s="69"/>
      <c r="G29" s="69"/>
      <c r="H29" s="69"/>
      <c r="I29" s="5"/>
    </row>
    <row r="30" spans="1:9" x14ac:dyDescent="0.25">
      <c r="A30" s="69"/>
      <c r="B30" s="214" t="s">
        <v>15</v>
      </c>
      <c r="C30" s="69"/>
      <c r="D30" s="214"/>
      <c r="E30" s="7" t="s">
        <v>10</v>
      </c>
      <c r="F30" s="69"/>
      <c r="G30" s="69"/>
      <c r="H30" s="1" t="s">
        <v>12</v>
      </c>
      <c r="I30" s="69"/>
    </row>
    <row r="31" spans="1:9" x14ac:dyDescent="0.25">
      <c r="A31" s="1"/>
      <c r="B31" s="69"/>
      <c r="C31" s="69"/>
      <c r="D31" s="69"/>
      <c r="E31" s="69"/>
      <c r="F31" s="69"/>
      <c r="G31" s="69"/>
      <c r="H31" s="69"/>
      <c r="I31" s="69"/>
    </row>
    <row r="32" spans="1:9" x14ac:dyDescent="0.25">
      <c r="A32" s="7"/>
      <c r="B32" s="1" t="s">
        <v>183</v>
      </c>
      <c r="C32" s="69"/>
      <c r="D32" s="1"/>
      <c r="E32" s="7" t="s">
        <v>39</v>
      </c>
      <c r="F32" s="69"/>
      <c r="G32" s="69"/>
      <c r="H32" s="1" t="s">
        <v>184</v>
      </c>
      <c r="I32" s="69"/>
    </row>
  </sheetData>
  <pageMargins left="0.7" right="0.7" top="0.75" bottom="0.75" header="0.3" footer="0.3"/>
  <pageSetup orientation="portrait" horizontalDpi="0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workbookViewId="0">
      <selection activeCell="G22" sqref="G22"/>
    </sheetView>
  </sheetViews>
  <sheetFormatPr defaultRowHeight="15" x14ac:dyDescent="0.25"/>
  <cols>
    <col min="1" max="1" width="4" style="69" customWidth="1"/>
    <col min="2" max="2" width="16" style="69" customWidth="1"/>
    <col min="3" max="3" width="15.5703125" style="69" customWidth="1"/>
    <col min="4" max="4" width="7.7109375" style="69" customWidth="1"/>
    <col min="5" max="5" width="10" style="69" customWidth="1"/>
    <col min="6" max="6" width="11" style="69" customWidth="1"/>
    <col min="7" max="7" width="9.42578125" style="69" customWidth="1"/>
    <col min="8" max="8" width="6.42578125" style="69" customWidth="1"/>
    <col min="9" max="9" width="9.85546875" style="69" customWidth="1"/>
    <col min="10" max="10" width="11.140625" style="69" customWidth="1"/>
    <col min="11" max="11" width="9.140625" style="69"/>
    <col min="12" max="12" width="4.7109375" style="69" customWidth="1"/>
    <col min="13" max="13" width="13.85546875" style="69" customWidth="1"/>
    <col min="14" max="14" width="9.140625" style="69"/>
    <col min="15" max="15" width="11.140625" style="69" customWidth="1"/>
    <col min="16" max="16384" width="9.140625" style="69"/>
  </cols>
  <sheetData>
    <row r="1" spans="1:10" x14ac:dyDescent="0.25">
      <c r="B1" s="4"/>
      <c r="C1" s="87"/>
      <c r="D1" s="199" t="s">
        <v>41</v>
      </c>
      <c r="E1" s="87"/>
      <c r="F1" s="87"/>
      <c r="G1" s="4"/>
      <c r="I1" s="4"/>
    </row>
    <row r="2" spans="1:10" ht="21" x14ac:dyDescent="0.35">
      <c r="B2" s="4"/>
      <c r="C2" s="4"/>
      <c r="D2" s="4"/>
      <c r="E2" s="200" t="s">
        <v>176</v>
      </c>
      <c r="F2" s="201"/>
      <c r="G2" s="202"/>
      <c r="I2" s="4"/>
    </row>
    <row r="3" spans="1:10" x14ac:dyDescent="0.25">
      <c r="B3" s="186" t="s">
        <v>19</v>
      </c>
      <c r="C3" s="186" t="s">
        <v>0</v>
      </c>
      <c r="D3" s="187" t="s">
        <v>61</v>
      </c>
      <c r="E3" s="186" t="s">
        <v>1</v>
      </c>
      <c r="F3" s="188" t="s">
        <v>2</v>
      </c>
      <c r="G3" s="186" t="s">
        <v>3</v>
      </c>
    </row>
    <row r="4" spans="1:10" x14ac:dyDescent="0.25">
      <c r="B4" s="189">
        <v>1</v>
      </c>
      <c r="C4" s="190" t="s">
        <v>141</v>
      </c>
      <c r="D4" s="191"/>
      <c r="E4" s="191">
        <v>4000</v>
      </c>
      <c r="F4" s="191">
        <f>E4+D4</f>
        <v>4000</v>
      </c>
      <c r="G4" s="191">
        <v>4000</v>
      </c>
    </row>
    <row r="5" spans="1:10" x14ac:dyDescent="0.25">
      <c r="B5" s="189">
        <v>2</v>
      </c>
      <c r="C5" s="190" t="s">
        <v>174</v>
      </c>
      <c r="D5" s="191"/>
      <c r="E5" s="191">
        <v>5000</v>
      </c>
      <c r="F5" s="191">
        <f t="shared" ref="F5:F13" si="0">E5+D5</f>
        <v>5000</v>
      </c>
      <c r="G5" s="191">
        <v>5000</v>
      </c>
    </row>
    <row r="6" spans="1:10" x14ac:dyDescent="0.25">
      <c r="B6" s="189">
        <v>3</v>
      </c>
      <c r="C6" s="190" t="s">
        <v>59</v>
      </c>
      <c r="D6" s="191"/>
      <c r="E6" s="191"/>
      <c r="F6" s="191">
        <f t="shared" si="0"/>
        <v>0</v>
      </c>
      <c r="G6" s="191"/>
    </row>
    <row r="7" spans="1:10" x14ac:dyDescent="0.25">
      <c r="B7" s="192">
        <v>4</v>
      </c>
      <c r="C7" s="190" t="s">
        <v>153</v>
      </c>
      <c r="D7" s="191"/>
      <c r="E7" s="193">
        <v>5000</v>
      </c>
      <c r="F7" s="191">
        <f t="shared" si="0"/>
        <v>5000</v>
      </c>
      <c r="G7" s="191">
        <v>5000</v>
      </c>
    </row>
    <row r="8" spans="1:10" x14ac:dyDescent="0.25">
      <c r="B8" s="192">
        <v>5</v>
      </c>
      <c r="C8" s="190" t="s">
        <v>79</v>
      </c>
      <c r="D8" s="191"/>
      <c r="E8" s="193">
        <v>3500</v>
      </c>
      <c r="F8" s="191">
        <f t="shared" si="0"/>
        <v>3500</v>
      </c>
      <c r="G8" s="191">
        <v>3500</v>
      </c>
    </row>
    <row r="9" spans="1:10" x14ac:dyDescent="0.25">
      <c r="B9" s="194">
        <v>6</v>
      </c>
      <c r="C9" s="190" t="s">
        <v>59</v>
      </c>
      <c r="D9" s="191"/>
      <c r="E9" s="187"/>
      <c r="F9" s="191">
        <f t="shared" si="0"/>
        <v>0</v>
      </c>
      <c r="G9" s="190"/>
    </row>
    <row r="10" spans="1:10" x14ac:dyDescent="0.25">
      <c r="B10" s="194">
        <v>7</v>
      </c>
      <c r="C10" s="195" t="s">
        <v>175</v>
      </c>
      <c r="D10" s="191"/>
      <c r="E10" s="193">
        <v>5000</v>
      </c>
      <c r="F10" s="191">
        <f t="shared" si="0"/>
        <v>5000</v>
      </c>
      <c r="G10" s="190">
        <v>5000</v>
      </c>
    </row>
    <row r="11" spans="1:10" x14ac:dyDescent="0.25">
      <c r="B11" s="194">
        <v>8</v>
      </c>
      <c r="C11" s="190"/>
      <c r="D11" s="191"/>
      <c r="E11" s="193"/>
      <c r="F11" s="191">
        <f t="shared" si="0"/>
        <v>0</v>
      </c>
      <c r="G11" s="191"/>
    </row>
    <row r="12" spans="1:10" x14ac:dyDescent="0.25">
      <c r="B12" s="194">
        <v>9</v>
      </c>
      <c r="C12" s="195" t="s">
        <v>59</v>
      </c>
      <c r="D12" s="191"/>
      <c r="E12" s="193"/>
      <c r="F12" s="191">
        <f t="shared" si="0"/>
        <v>0</v>
      </c>
      <c r="G12" s="191"/>
    </row>
    <row r="13" spans="1:10" x14ac:dyDescent="0.25">
      <c r="B13" s="190"/>
      <c r="C13" s="195"/>
      <c r="D13" s="191"/>
      <c r="E13" s="196"/>
      <c r="F13" s="191">
        <f t="shared" si="0"/>
        <v>0</v>
      </c>
      <c r="G13" s="191"/>
    </row>
    <row r="14" spans="1:10" x14ac:dyDescent="0.25">
      <c r="B14" s="197"/>
      <c r="C14" s="197"/>
      <c r="D14" s="191"/>
      <c r="E14" s="198">
        <f>SUM(E4:E13)</f>
        <v>22500</v>
      </c>
      <c r="F14" s="198">
        <f>SUM(F4:F13)</f>
        <v>22500</v>
      </c>
      <c r="G14" s="198">
        <f>SUM(G4:G13)</f>
        <v>22500</v>
      </c>
    </row>
    <row r="15" spans="1:10" x14ac:dyDescent="0.25">
      <c r="A15" s="216"/>
      <c r="B15" s="216"/>
      <c r="C15" s="217"/>
      <c r="D15" s="218"/>
      <c r="E15" s="218"/>
      <c r="F15" s="218"/>
    </row>
    <row r="16" spans="1:10" x14ac:dyDescent="0.25">
      <c r="J16" s="40"/>
    </row>
    <row r="17" spans="1:10" x14ac:dyDescent="0.25">
      <c r="A17" s="70"/>
      <c r="B17" s="181" t="s">
        <v>160</v>
      </c>
      <c r="C17" s="181"/>
      <c r="D17" s="203"/>
      <c r="E17" s="204">
        <f>E14</f>
        <v>22500</v>
      </c>
      <c r="F17" s="181" t="s">
        <v>160</v>
      </c>
      <c r="G17" s="181"/>
      <c r="H17" s="203"/>
      <c r="I17" s="204">
        <f>G14</f>
        <v>22500</v>
      </c>
    </row>
    <row r="18" spans="1:10" x14ac:dyDescent="0.25">
      <c r="A18" s="70"/>
      <c r="B18" s="181" t="s">
        <v>157</v>
      </c>
      <c r="C18" s="205"/>
      <c r="D18" s="206"/>
      <c r="E18" s="207">
        <f>'FEB 18'!E27</f>
        <v>-4500</v>
      </c>
      <c r="F18" s="181" t="s">
        <v>157</v>
      </c>
      <c r="G18" s="205"/>
      <c r="H18" s="206"/>
      <c r="I18" s="207">
        <f>'FEB 18'!I27</f>
        <v>-4500</v>
      </c>
    </row>
    <row r="19" spans="1:10" x14ac:dyDescent="0.25">
      <c r="A19" s="70"/>
      <c r="B19" s="181" t="s">
        <v>119</v>
      </c>
      <c r="C19" s="205"/>
      <c r="D19" s="206"/>
      <c r="E19" s="204">
        <f>SUM(E17:E18)</f>
        <v>18000</v>
      </c>
      <c r="F19" s="181" t="s">
        <v>119</v>
      </c>
      <c r="G19" s="205"/>
      <c r="H19" s="210"/>
      <c r="I19" s="204">
        <f>SUM(I17:I18)</f>
        <v>18000</v>
      </c>
    </row>
    <row r="20" spans="1:10" x14ac:dyDescent="0.25">
      <c r="A20" s="70"/>
      <c r="B20" s="205" t="s">
        <v>199</v>
      </c>
      <c r="C20" s="205"/>
      <c r="D20" s="209">
        <v>0.1</v>
      </c>
      <c r="E20" s="207">
        <f>E17*D20</f>
        <v>2250</v>
      </c>
      <c r="F20" s="205" t="s">
        <v>199</v>
      </c>
      <c r="G20" s="205"/>
      <c r="H20" s="209">
        <v>0.1</v>
      </c>
      <c r="I20" s="207">
        <f>E20</f>
        <v>2250</v>
      </c>
    </row>
    <row r="21" spans="1:10" x14ac:dyDescent="0.25">
      <c r="A21" s="70"/>
      <c r="B21" s="205" t="s">
        <v>135</v>
      </c>
      <c r="C21" s="205"/>
      <c r="D21" s="209"/>
      <c r="E21" s="207">
        <f>E19-E20</f>
        <v>15750</v>
      </c>
      <c r="F21" s="205" t="s">
        <v>135</v>
      </c>
      <c r="G21" s="205"/>
      <c r="H21" s="209"/>
      <c r="I21" s="207">
        <f>I19-I20</f>
        <v>15750</v>
      </c>
    </row>
    <row r="22" spans="1:10" x14ac:dyDescent="0.25">
      <c r="A22" s="70"/>
      <c r="B22" s="182" t="s">
        <v>145</v>
      </c>
      <c r="C22" s="205"/>
      <c r="D22" s="205"/>
      <c r="E22" s="210"/>
      <c r="F22" s="182" t="s">
        <v>145</v>
      </c>
      <c r="G22" s="205"/>
      <c r="H22" s="205"/>
      <c r="I22" s="210"/>
    </row>
    <row r="23" spans="1:10" x14ac:dyDescent="0.25">
      <c r="A23" s="70"/>
      <c r="B23" s="211" t="s">
        <v>177</v>
      </c>
      <c r="C23" s="205"/>
      <c r="D23" s="205"/>
      <c r="E23" s="210">
        <v>16550</v>
      </c>
      <c r="F23" s="211" t="s">
        <v>177</v>
      </c>
      <c r="G23" s="205"/>
      <c r="H23" s="205"/>
      <c r="I23" s="210">
        <v>16550</v>
      </c>
    </row>
    <row r="24" spans="1:10" x14ac:dyDescent="0.25">
      <c r="A24" s="70"/>
      <c r="B24" s="205"/>
      <c r="C24" s="205"/>
      <c r="D24" s="208"/>
      <c r="E24" s="210"/>
      <c r="F24" s="205"/>
      <c r="G24" s="205"/>
      <c r="H24" s="205"/>
      <c r="I24" s="208"/>
    </row>
    <row r="25" spans="1:10" x14ac:dyDescent="0.25">
      <c r="A25" s="70"/>
      <c r="B25" s="183"/>
      <c r="C25" s="205"/>
      <c r="D25" s="208"/>
      <c r="E25" s="210"/>
      <c r="F25" s="183"/>
      <c r="G25" s="205"/>
      <c r="H25" s="205"/>
      <c r="I25" s="208"/>
    </row>
    <row r="26" spans="1:10" x14ac:dyDescent="0.25">
      <c r="A26" s="70"/>
      <c r="B26" s="205"/>
      <c r="C26" s="205"/>
      <c r="D26" s="205"/>
      <c r="E26" s="204"/>
      <c r="F26" s="205"/>
      <c r="G26" s="205"/>
      <c r="H26" s="205"/>
      <c r="I26" s="203"/>
    </row>
    <row r="27" spans="1:10" x14ac:dyDescent="0.25">
      <c r="A27" s="70"/>
      <c r="B27" s="205"/>
      <c r="C27" s="205"/>
      <c r="D27" s="205"/>
      <c r="E27" s="210"/>
      <c r="F27" s="205"/>
      <c r="G27" s="205"/>
      <c r="H27" s="205"/>
      <c r="I27" s="208"/>
    </row>
    <row r="28" spans="1:10" x14ac:dyDescent="0.25">
      <c r="B28" s="205" t="s">
        <v>86</v>
      </c>
      <c r="C28" s="205"/>
      <c r="D28" s="205"/>
      <c r="E28" s="184">
        <f>E21-E23</f>
        <v>-800</v>
      </c>
      <c r="F28" s="205" t="s">
        <v>86</v>
      </c>
      <c r="G28" s="205"/>
      <c r="H28" s="205"/>
      <c r="I28" s="185">
        <f>I21-I23</f>
        <v>-800</v>
      </c>
    </row>
    <row r="29" spans="1:10" x14ac:dyDescent="0.25">
      <c r="B29" s="205"/>
      <c r="C29" s="205"/>
      <c r="D29" s="205"/>
      <c r="E29" s="205"/>
      <c r="F29" s="205"/>
      <c r="G29" s="205"/>
      <c r="H29" s="205"/>
      <c r="I29" s="205"/>
    </row>
    <row r="30" spans="1:10" x14ac:dyDescent="0.25">
      <c r="J30" s="5"/>
    </row>
    <row r="31" spans="1:10" x14ac:dyDescent="0.25">
      <c r="B31" s="214" t="s">
        <v>15</v>
      </c>
      <c r="D31" s="214"/>
      <c r="E31" s="7" t="s">
        <v>10</v>
      </c>
      <c r="I31" s="1" t="s">
        <v>12</v>
      </c>
    </row>
    <row r="32" spans="1:10" x14ac:dyDescent="0.25">
      <c r="A32" s="1"/>
    </row>
    <row r="33" spans="1:9" x14ac:dyDescent="0.25">
      <c r="A33" s="7"/>
      <c r="B33" s="1" t="s">
        <v>183</v>
      </c>
      <c r="D33" s="1"/>
      <c r="E33" s="7" t="s">
        <v>39</v>
      </c>
      <c r="I33" s="1" t="s">
        <v>184</v>
      </c>
    </row>
  </sheetData>
  <pageMargins left="0.25" right="0.25" top="0.75" bottom="0.75" header="0.3" footer="0.3"/>
  <pageSetup orientation="portrait" horizontalDpi="0" verticalDpi="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B10" sqref="B10"/>
    </sheetView>
  </sheetViews>
  <sheetFormatPr defaultRowHeight="15" x14ac:dyDescent="0.25"/>
  <cols>
    <col min="1" max="1" width="15.7109375" customWidth="1"/>
    <col min="2" max="2" width="15.85546875" customWidth="1"/>
    <col min="3" max="3" width="9.28515625" customWidth="1"/>
    <col min="5" max="5" width="11.28515625" customWidth="1"/>
    <col min="7" max="7" width="10.7109375" customWidth="1"/>
  </cols>
  <sheetData>
    <row r="1" spans="1:8" x14ac:dyDescent="0.25">
      <c r="A1" s="4"/>
      <c r="B1" s="87"/>
      <c r="C1" s="199" t="s">
        <v>41</v>
      </c>
      <c r="D1" s="87"/>
      <c r="E1" s="4"/>
      <c r="F1" s="4"/>
      <c r="G1" s="69"/>
    </row>
    <row r="2" spans="1:8" ht="21" x14ac:dyDescent="0.35">
      <c r="A2" s="4"/>
      <c r="B2" s="4"/>
      <c r="C2" s="4"/>
      <c r="D2" s="200" t="s">
        <v>178</v>
      </c>
      <c r="E2" s="202"/>
      <c r="F2" s="4"/>
      <c r="G2" s="69"/>
    </row>
    <row r="3" spans="1:8" x14ac:dyDescent="0.25">
      <c r="A3" s="186" t="s">
        <v>19</v>
      </c>
      <c r="B3" s="186" t="s">
        <v>0</v>
      </c>
      <c r="C3" s="187" t="s">
        <v>61</v>
      </c>
      <c r="D3" s="186" t="s">
        <v>1</v>
      </c>
      <c r="E3" s="188" t="s">
        <v>2</v>
      </c>
      <c r="F3" s="186" t="s">
        <v>3</v>
      </c>
      <c r="G3" s="69"/>
      <c r="H3" s="69"/>
    </row>
    <row r="4" spans="1:8" x14ac:dyDescent="0.25">
      <c r="A4" s="189">
        <v>1</v>
      </c>
      <c r="B4" s="190" t="s">
        <v>141</v>
      </c>
      <c r="C4" s="191"/>
      <c r="D4" s="191">
        <v>4000</v>
      </c>
      <c r="E4" s="191">
        <f>D4+C4</f>
        <v>4000</v>
      </c>
      <c r="F4" s="191">
        <v>4000</v>
      </c>
      <c r="G4" s="69"/>
      <c r="H4" s="69"/>
    </row>
    <row r="5" spans="1:8" x14ac:dyDescent="0.25">
      <c r="A5" s="189">
        <v>2</v>
      </c>
      <c r="B5" s="190" t="s">
        <v>174</v>
      </c>
      <c r="C5" s="191"/>
      <c r="D5" s="191">
        <v>5000</v>
      </c>
      <c r="E5" s="191">
        <f t="shared" ref="E5:E13" si="0">D5+C5</f>
        <v>5000</v>
      </c>
      <c r="F5" s="191">
        <v>5000</v>
      </c>
      <c r="G5" s="69"/>
      <c r="H5" s="69"/>
    </row>
    <row r="6" spans="1:8" x14ac:dyDescent="0.25">
      <c r="A6" s="189">
        <v>3</v>
      </c>
      <c r="B6" s="190" t="s">
        <v>59</v>
      </c>
      <c r="C6" s="191"/>
      <c r="D6" s="191"/>
      <c r="E6" s="191">
        <f t="shared" si="0"/>
        <v>0</v>
      </c>
      <c r="F6" s="191"/>
      <c r="G6" s="69"/>
      <c r="H6" s="69"/>
    </row>
    <row r="7" spans="1:8" x14ac:dyDescent="0.25">
      <c r="A7" s="192">
        <v>4</v>
      </c>
      <c r="B7" s="190" t="s">
        <v>153</v>
      </c>
      <c r="C7" s="191"/>
      <c r="D7" s="193">
        <v>5000</v>
      </c>
      <c r="E7" s="191">
        <v>5000</v>
      </c>
      <c r="F7" s="191">
        <v>5000</v>
      </c>
      <c r="G7" s="69"/>
      <c r="H7" s="69"/>
    </row>
    <row r="8" spans="1:8" x14ac:dyDescent="0.25">
      <c r="A8" s="192">
        <v>5</v>
      </c>
      <c r="B8" s="190" t="s">
        <v>79</v>
      </c>
      <c r="C8" s="191"/>
      <c r="D8" s="193">
        <v>3500</v>
      </c>
      <c r="E8" s="191">
        <f t="shared" si="0"/>
        <v>3500</v>
      </c>
      <c r="F8" s="191">
        <v>3500</v>
      </c>
      <c r="G8" s="69"/>
      <c r="H8" s="69"/>
    </row>
    <row r="9" spans="1:8" x14ac:dyDescent="0.25">
      <c r="A9" s="194">
        <v>6</v>
      </c>
      <c r="B9" s="190" t="s">
        <v>59</v>
      </c>
      <c r="C9" s="191"/>
      <c r="D9" s="187"/>
      <c r="E9" s="191">
        <f t="shared" si="0"/>
        <v>0</v>
      </c>
      <c r="F9" s="190"/>
      <c r="G9" s="69"/>
      <c r="H9" s="69"/>
    </row>
    <row r="10" spans="1:8" x14ac:dyDescent="0.25">
      <c r="A10" s="194">
        <v>7</v>
      </c>
      <c r="B10" s="195" t="s">
        <v>175</v>
      </c>
      <c r="C10" s="191"/>
      <c r="D10" s="193">
        <v>5000</v>
      </c>
      <c r="E10" s="191">
        <f t="shared" si="0"/>
        <v>5000</v>
      </c>
      <c r="F10" s="190">
        <v>5000</v>
      </c>
      <c r="G10" s="69"/>
      <c r="H10" s="69"/>
    </row>
    <row r="11" spans="1:8" x14ac:dyDescent="0.25">
      <c r="A11" s="194">
        <v>8</v>
      </c>
      <c r="B11" s="190"/>
      <c r="C11" s="191"/>
      <c r="D11" s="193"/>
      <c r="E11" s="191">
        <f t="shared" si="0"/>
        <v>0</v>
      </c>
      <c r="F11" s="191"/>
      <c r="G11" s="69"/>
      <c r="H11" s="69"/>
    </row>
    <row r="12" spans="1:8" x14ac:dyDescent="0.25">
      <c r="A12" s="194">
        <v>9</v>
      </c>
      <c r="B12" s="195" t="s">
        <v>59</v>
      </c>
      <c r="C12" s="191"/>
      <c r="D12" s="193"/>
      <c r="E12" s="191">
        <f t="shared" si="0"/>
        <v>0</v>
      </c>
      <c r="F12" s="191"/>
      <c r="G12" s="69"/>
      <c r="H12" s="69"/>
    </row>
    <row r="13" spans="1:8" x14ac:dyDescent="0.25">
      <c r="A13" s="190"/>
      <c r="B13" s="195"/>
      <c r="C13" s="191"/>
      <c r="D13" s="196"/>
      <c r="E13" s="191">
        <f t="shared" si="0"/>
        <v>0</v>
      </c>
      <c r="F13" s="191"/>
      <c r="G13" s="69"/>
      <c r="H13" s="69"/>
    </row>
    <row r="14" spans="1:8" x14ac:dyDescent="0.25">
      <c r="A14" s="197"/>
      <c r="B14" s="197"/>
      <c r="C14" s="191"/>
      <c r="D14" s="198">
        <f>SUM(D4:D13)</f>
        <v>22500</v>
      </c>
      <c r="E14" s="198">
        <f>SUM(E4:E13)</f>
        <v>22500</v>
      </c>
      <c r="F14" s="198">
        <f>SUM(F4:F13)</f>
        <v>22500</v>
      </c>
      <c r="G14" s="69"/>
      <c r="H14" s="69"/>
    </row>
    <row r="15" spans="1:8" x14ac:dyDescent="0.25">
      <c r="A15" s="69"/>
      <c r="B15" s="69"/>
      <c r="C15" s="69"/>
      <c r="D15" s="69"/>
      <c r="E15" s="69"/>
      <c r="F15" s="69"/>
      <c r="G15" s="69"/>
      <c r="H15" s="40"/>
    </row>
    <row r="16" spans="1:8" x14ac:dyDescent="0.25">
      <c r="A16" s="181" t="s">
        <v>160</v>
      </c>
      <c r="B16" s="181"/>
      <c r="C16" s="204">
        <f>D14</f>
        <v>22500</v>
      </c>
      <c r="D16" s="204">
        <f>D14</f>
        <v>22500</v>
      </c>
      <c r="E16" s="181" t="s">
        <v>160</v>
      </c>
      <c r="F16" s="203"/>
      <c r="G16" s="204">
        <f>F14</f>
        <v>22500</v>
      </c>
      <c r="H16" s="69"/>
    </row>
    <row r="17" spans="1:8" x14ac:dyDescent="0.25">
      <c r="A17" s="181" t="s">
        <v>157</v>
      </c>
      <c r="B17" s="205"/>
      <c r="C17" s="212">
        <f>'MAR 18'!E28</f>
        <v>-800</v>
      </c>
      <c r="D17" s="207">
        <f>'MAR 18'!E28</f>
        <v>-800</v>
      </c>
      <c r="E17" s="181" t="s">
        <v>157</v>
      </c>
      <c r="F17" s="206"/>
      <c r="G17" s="207">
        <f>'MAR 18'!I28</f>
        <v>-800</v>
      </c>
      <c r="H17" s="69"/>
    </row>
    <row r="18" spans="1:8" x14ac:dyDescent="0.25">
      <c r="A18" s="181" t="s">
        <v>119</v>
      </c>
      <c r="B18" s="205"/>
      <c r="C18" s="212">
        <f>SUM(C16:C17)</f>
        <v>21700</v>
      </c>
      <c r="D18" s="204">
        <f>SUM(D16:D17)</f>
        <v>21700</v>
      </c>
      <c r="E18" s="181" t="s">
        <v>119</v>
      </c>
      <c r="F18" s="210"/>
      <c r="G18" s="204">
        <f>SUM(G16:G17)</f>
        <v>21700</v>
      </c>
      <c r="H18" s="69"/>
    </row>
    <row r="19" spans="1:8" x14ac:dyDescent="0.25">
      <c r="A19" s="205" t="s">
        <v>199</v>
      </c>
      <c r="B19" s="205"/>
      <c r="C19" s="209">
        <v>0.1</v>
      </c>
      <c r="D19" s="207">
        <f>D16*C19</f>
        <v>2250</v>
      </c>
      <c r="E19" s="205" t="s">
        <v>199</v>
      </c>
      <c r="F19" s="209">
        <v>0.1</v>
      </c>
      <c r="G19" s="207">
        <f>D19</f>
        <v>2250</v>
      </c>
      <c r="H19" s="69"/>
    </row>
    <row r="20" spans="1:8" x14ac:dyDescent="0.25">
      <c r="A20" s="205" t="s">
        <v>135</v>
      </c>
      <c r="B20" s="205"/>
      <c r="C20" s="207">
        <f>D18-D19</f>
        <v>19450</v>
      </c>
      <c r="E20" s="205" t="s">
        <v>135</v>
      </c>
      <c r="F20" s="209"/>
      <c r="G20" s="207">
        <f>G18-G19</f>
        <v>19450</v>
      </c>
      <c r="H20" s="69"/>
    </row>
    <row r="21" spans="1:8" x14ac:dyDescent="0.25">
      <c r="A21" s="182" t="s">
        <v>145</v>
      </c>
      <c r="B21" s="205"/>
      <c r="C21" s="205"/>
      <c r="D21" s="210"/>
      <c r="E21" s="182" t="s">
        <v>145</v>
      </c>
      <c r="F21" s="205"/>
      <c r="G21" s="210"/>
      <c r="H21" s="69"/>
    </row>
    <row r="22" spans="1:8" x14ac:dyDescent="0.25">
      <c r="A22" s="211">
        <v>43201</v>
      </c>
      <c r="B22" s="205"/>
      <c r="C22" s="210">
        <v>10595</v>
      </c>
      <c r="D22" s="210"/>
      <c r="E22" s="211">
        <v>43201</v>
      </c>
      <c r="F22" s="205"/>
      <c r="G22" s="210">
        <v>10595</v>
      </c>
      <c r="H22" s="69"/>
    </row>
    <row r="23" spans="1:8" x14ac:dyDescent="0.25">
      <c r="A23" s="211">
        <v>43201</v>
      </c>
      <c r="B23" s="205"/>
      <c r="C23" s="210">
        <v>4610</v>
      </c>
      <c r="D23" s="210"/>
      <c r="E23" s="211">
        <v>43201</v>
      </c>
      <c r="F23" s="205"/>
      <c r="G23" s="210">
        <v>4610</v>
      </c>
      <c r="H23" s="69"/>
    </row>
    <row r="24" spans="1:8" x14ac:dyDescent="0.25">
      <c r="A24" s="183" t="s">
        <v>121</v>
      </c>
      <c r="B24" s="205"/>
      <c r="C24" s="208">
        <v>1345</v>
      </c>
      <c r="D24" s="210"/>
      <c r="E24" s="183" t="s">
        <v>121</v>
      </c>
      <c r="F24" s="205"/>
      <c r="G24" s="208">
        <v>1345</v>
      </c>
      <c r="H24" s="69"/>
    </row>
    <row r="25" spans="1:8" x14ac:dyDescent="0.25">
      <c r="A25" s="205"/>
      <c r="B25" s="205"/>
      <c r="C25" s="205"/>
      <c r="D25" s="204"/>
      <c r="E25" s="205"/>
      <c r="F25" s="205"/>
      <c r="G25" s="203"/>
      <c r="H25" s="69"/>
    </row>
    <row r="26" spans="1:8" x14ac:dyDescent="0.25">
      <c r="A26" s="205"/>
      <c r="B26" s="205"/>
      <c r="C26" s="205"/>
      <c r="D26" s="210"/>
      <c r="E26" s="205"/>
      <c r="F26" s="205"/>
      <c r="G26" s="208">
        <f>SUM(G22:G25)</f>
        <v>16550</v>
      </c>
      <c r="H26" s="69"/>
    </row>
    <row r="27" spans="1:8" x14ac:dyDescent="0.25">
      <c r="A27" s="205" t="s">
        <v>86</v>
      </c>
      <c r="B27" s="205"/>
      <c r="C27" s="210">
        <f>SUM(C22:C26)</f>
        <v>16550</v>
      </c>
      <c r="D27" s="184">
        <f>C20-C27</f>
        <v>2900</v>
      </c>
      <c r="E27" s="205" t="s">
        <v>86</v>
      </c>
      <c r="F27" s="205"/>
      <c r="G27" s="185">
        <f>G20-G26</f>
        <v>2900</v>
      </c>
      <c r="H27" s="69"/>
    </row>
    <row r="28" spans="1:8" x14ac:dyDescent="0.25">
      <c r="A28" s="205"/>
      <c r="B28" s="205"/>
      <c r="C28" s="205"/>
      <c r="D28" s="205"/>
      <c r="E28" s="205"/>
      <c r="F28" s="205"/>
      <c r="G28" s="205"/>
      <c r="H28" s="69"/>
    </row>
    <row r="29" spans="1:8" x14ac:dyDescent="0.25">
      <c r="A29" s="69"/>
      <c r="B29" s="69"/>
      <c r="C29" s="69"/>
      <c r="D29" s="69"/>
      <c r="E29" s="69"/>
      <c r="F29" s="69"/>
      <c r="G29" s="69"/>
      <c r="H29" s="5"/>
    </row>
    <row r="30" spans="1:8" x14ac:dyDescent="0.25">
      <c r="A30" s="214" t="s">
        <v>15</v>
      </c>
      <c r="B30" s="214"/>
      <c r="C30" s="7" t="s">
        <v>10</v>
      </c>
      <c r="D30" s="69"/>
      <c r="E30" s="69"/>
      <c r="F30" s="69"/>
      <c r="G30" s="1" t="s">
        <v>12</v>
      </c>
    </row>
    <row r="31" spans="1:8" x14ac:dyDescent="0.25">
      <c r="A31" s="69"/>
      <c r="B31" s="69"/>
      <c r="C31" s="69"/>
      <c r="D31" s="69"/>
      <c r="E31" s="69"/>
      <c r="F31" s="69"/>
      <c r="G31" s="69"/>
    </row>
    <row r="32" spans="1:8" x14ac:dyDescent="0.25">
      <c r="A32" s="1" t="s">
        <v>183</v>
      </c>
      <c r="B32" s="1"/>
      <c r="C32" s="7" t="s">
        <v>39</v>
      </c>
      <c r="D32" s="69"/>
      <c r="E32" s="69"/>
      <c r="F32" s="69"/>
      <c r="G32" s="1" t="s">
        <v>184</v>
      </c>
    </row>
  </sheetData>
  <pageMargins left="0.7" right="0.7" top="0.75" bottom="0.75" header="0.3" footer="0.3"/>
  <pageSetup orientation="portrait" horizontalDpi="0" verticalDpi="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workbookViewId="0">
      <selection activeCell="C25" sqref="C25"/>
    </sheetView>
  </sheetViews>
  <sheetFormatPr defaultRowHeight="15" x14ac:dyDescent="0.25"/>
  <cols>
    <col min="1" max="1" width="15.7109375" customWidth="1"/>
    <col min="2" max="2" width="15.85546875" customWidth="1"/>
    <col min="3" max="3" width="10.5703125" bestFit="1" customWidth="1"/>
    <col min="5" max="5" width="11.5703125" customWidth="1"/>
    <col min="7" max="7" width="9.5703125" bestFit="1" customWidth="1"/>
  </cols>
  <sheetData>
    <row r="1" spans="1:8" x14ac:dyDescent="0.25">
      <c r="A1" s="213"/>
      <c r="B1" s="213" t="s">
        <v>179</v>
      </c>
      <c r="C1" s="213"/>
      <c r="D1" s="199"/>
      <c r="E1" s="87"/>
      <c r="F1" s="4"/>
      <c r="G1" s="4"/>
      <c r="H1" s="69"/>
    </row>
    <row r="2" spans="1:8" ht="21" x14ac:dyDescent="0.35">
      <c r="A2" s="213"/>
      <c r="B2" s="213" t="s">
        <v>180</v>
      </c>
      <c r="C2" s="213"/>
      <c r="D2" s="4"/>
      <c r="E2" s="200"/>
      <c r="F2" s="202"/>
      <c r="G2" s="4"/>
      <c r="H2" s="69"/>
    </row>
    <row r="3" spans="1:8" s="69" customFormat="1" ht="21" x14ac:dyDescent="0.35">
      <c r="A3" s="213"/>
      <c r="B3" s="213" t="s">
        <v>181</v>
      </c>
      <c r="C3" s="213"/>
      <c r="D3" s="4"/>
      <c r="E3" s="200"/>
      <c r="F3" s="202"/>
      <c r="G3" s="4"/>
    </row>
    <row r="4" spans="1:8" x14ac:dyDescent="0.25">
      <c r="A4" s="186" t="s">
        <v>19</v>
      </c>
      <c r="B4" s="186" t="s">
        <v>0</v>
      </c>
      <c r="C4" s="187" t="s">
        <v>61</v>
      </c>
      <c r="D4" s="186" t="s">
        <v>1</v>
      </c>
      <c r="E4" s="188" t="s">
        <v>2</v>
      </c>
      <c r="F4" s="186" t="s">
        <v>3</v>
      </c>
      <c r="G4" s="188" t="s">
        <v>139</v>
      </c>
      <c r="H4" s="69"/>
    </row>
    <row r="5" spans="1:8" x14ac:dyDescent="0.25">
      <c r="A5" s="189">
        <v>1</v>
      </c>
      <c r="B5" s="190" t="s">
        <v>141</v>
      </c>
      <c r="C5" s="191"/>
      <c r="D5" s="191">
        <v>4000</v>
      </c>
      <c r="E5" s="191">
        <f>D5+C5</f>
        <v>4000</v>
      </c>
      <c r="F5" s="191">
        <v>4000</v>
      </c>
      <c r="G5" s="74">
        <f>E5-F5</f>
        <v>0</v>
      </c>
      <c r="H5" s="69"/>
    </row>
    <row r="6" spans="1:8" x14ac:dyDescent="0.25">
      <c r="A6" s="189">
        <v>2</v>
      </c>
      <c r="B6" s="190" t="s">
        <v>174</v>
      </c>
      <c r="C6" s="191"/>
      <c r="D6" s="191">
        <v>5000</v>
      </c>
      <c r="E6" s="191">
        <f t="shared" ref="E6:E14" si="0">D6+C6</f>
        <v>5000</v>
      </c>
      <c r="F6" s="191">
        <v>5000</v>
      </c>
      <c r="G6" s="74">
        <f t="shared" ref="G6:G14" si="1">E6-F6</f>
        <v>0</v>
      </c>
      <c r="H6" s="69"/>
    </row>
    <row r="7" spans="1:8" x14ac:dyDescent="0.25">
      <c r="A7" s="189">
        <v>3</v>
      </c>
      <c r="B7" s="190" t="s">
        <v>185</v>
      </c>
      <c r="C7" s="191"/>
      <c r="D7" s="191">
        <v>6000</v>
      </c>
      <c r="E7" s="191">
        <f t="shared" si="0"/>
        <v>6000</v>
      </c>
      <c r="F7" s="191">
        <v>6000</v>
      </c>
      <c r="G7" s="74">
        <f t="shared" si="1"/>
        <v>0</v>
      </c>
      <c r="H7" s="69"/>
    </row>
    <row r="8" spans="1:8" x14ac:dyDescent="0.25">
      <c r="A8" s="192">
        <v>4</v>
      </c>
      <c r="B8" s="190" t="s">
        <v>153</v>
      </c>
      <c r="C8" s="191"/>
      <c r="D8" s="193">
        <v>5000</v>
      </c>
      <c r="E8" s="191">
        <f t="shared" si="0"/>
        <v>5000</v>
      </c>
      <c r="F8" s="191">
        <v>5000</v>
      </c>
      <c r="G8" s="74">
        <f t="shared" si="1"/>
        <v>0</v>
      </c>
      <c r="H8" s="69"/>
    </row>
    <row r="9" spans="1:8" x14ac:dyDescent="0.25">
      <c r="A9" s="192">
        <v>5</v>
      </c>
      <c r="B9" s="190" t="s">
        <v>79</v>
      </c>
      <c r="C9" s="191"/>
      <c r="D9" s="193">
        <v>3500</v>
      </c>
      <c r="E9" s="191">
        <f t="shared" si="0"/>
        <v>3500</v>
      </c>
      <c r="F9" s="191">
        <v>3500</v>
      </c>
      <c r="G9" s="74">
        <f t="shared" si="1"/>
        <v>0</v>
      </c>
      <c r="H9" s="69"/>
    </row>
    <row r="10" spans="1:8" x14ac:dyDescent="0.25">
      <c r="A10" s="194">
        <v>6</v>
      </c>
      <c r="B10" s="190" t="s">
        <v>186</v>
      </c>
      <c r="C10" s="191"/>
      <c r="D10" s="187">
        <v>6000</v>
      </c>
      <c r="E10" s="191">
        <f t="shared" si="0"/>
        <v>6000</v>
      </c>
      <c r="F10" s="190">
        <v>6000</v>
      </c>
      <c r="G10" s="74">
        <f t="shared" si="1"/>
        <v>0</v>
      </c>
      <c r="H10" s="69"/>
    </row>
    <row r="11" spans="1:8" x14ac:dyDescent="0.25">
      <c r="A11" s="194">
        <v>7</v>
      </c>
      <c r="B11" s="195" t="s">
        <v>175</v>
      </c>
      <c r="C11" s="191"/>
      <c r="D11" s="193">
        <v>5000</v>
      </c>
      <c r="E11" s="191">
        <f t="shared" si="0"/>
        <v>5000</v>
      </c>
      <c r="F11" s="190">
        <v>5000</v>
      </c>
      <c r="G11" s="74">
        <f t="shared" si="1"/>
        <v>0</v>
      </c>
      <c r="H11" s="69"/>
    </row>
    <row r="12" spans="1:8" x14ac:dyDescent="0.25">
      <c r="A12" s="194">
        <v>8</v>
      </c>
      <c r="B12" s="190" t="s">
        <v>187</v>
      </c>
      <c r="C12" s="191"/>
      <c r="D12" s="193">
        <v>5000</v>
      </c>
      <c r="E12" s="191">
        <f t="shared" si="0"/>
        <v>5000</v>
      </c>
      <c r="F12" s="191">
        <v>5000</v>
      </c>
      <c r="G12" s="74">
        <f t="shared" si="1"/>
        <v>0</v>
      </c>
      <c r="H12" s="69" t="s">
        <v>188</v>
      </c>
    </row>
    <row r="13" spans="1:8" x14ac:dyDescent="0.25">
      <c r="A13" s="194">
        <v>9</v>
      </c>
      <c r="B13" s="195" t="s">
        <v>192</v>
      </c>
      <c r="C13" s="191"/>
      <c r="D13" s="193">
        <v>4000</v>
      </c>
      <c r="E13" s="191">
        <f t="shared" si="0"/>
        <v>4000</v>
      </c>
      <c r="F13" s="191"/>
      <c r="G13" s="74">
        <f t="shared" si="1"/>
        <v>4000</v>
      </c>
      <c r="H13" s="69"/>
    </row>
    <row r="14" spans="1:8" x14ac:dyDescent="0.25">
      <c r="A14" s="190"/>
      <c r="B14" s="195"/>
      <c r="C14" s="191"/>
      <c r="D14" s="196"/>
      <c r="E14" s="191">
        <f t="shared" si="0"/>
        <v>0</v>
      </c>
      <c r="F14" s="191"/>
      <c r="G14" s="74">
        <f t="shared" si="1"/>
        <v>0</v>
      </c>
      <c r="H14" s="69"/>
    </row>
    <row r="15" spans="1:8" x14ac:dyDescent="0.25">
      <c r="A15" s="197"/>
      <c r="B15" s="197"/>
      <c r="C15" s="191"/>
      <c r="D15" s="198">
        <f>SUM(D5:D14)</f>
        <v>43500</v>
      </c>
      <c r="E15" s="198">
        <f>SUM(E5:E14)</f>
        <v>43500</v>
      </c>
      <c r="F15" s="198">
        <f>SUM(F5:F14)</f>
        <v>39500</v>
      </c>
      <c r="G15" s="74">
        <f>SUM(G5:G14)</f>
        <v>4000</v>
      </c>
      <c r="H15" s="69"/>
    </row>
    <row r="16" spans="1:8" x14ac:dyDescent="0.25">
      <c r="A16" s="69"/>
      <c r="B16" s="69"/>
      <c r="C16" s="69"/>
      <c r="D16" s="69"/>
      <c r="E16" s="69"/>
      <c r="F16" s="69"/>
      <c r="G16" s="69"/>
      <c r="H16" s="40"/>
    </row>
    <row r="17" spans="1:8" x14ac:dyDescent="0.25">
      <c r="H17" s="69"/>
    </row>
    <row r="18" spans="1:8" x14ac:dyDescent="0.25">
      <c r="A18" t="s">
        <v>191</v>
      </c>
      <c r="E18" t="s">
        <v>182</v>
      </c>
      <c r="H18" s="69"/>
    </row>
    <row r="19" spans="1:8" x14ac:dyDescent="0.25">
      <c r="A19" s="181" t="s">
        <v>160</v>
      </c>
      <c r="B19" s="181"/>
      <c r="C19" s="204">
        <f>D15</f>
        <v>43500</v>
      </c>
      <c r="D19" s="204"/>
      <c r="E19" s="181" t="s">
        <v>160</v>
      </c>
      <c r="F19" s="203"/>
      <c r="G19" s="204">
        <f>F15</f>
        <v>39500</v>
      </c>
      <c r="H19" s="69"/>
    </row>
    <row r="20" spans="1:8" x14ac:dyDescent="0.25">
      <c r="A20" s="181" t="s">
        <v>157</v>
      </c>
      <c r="B20" s="205"/>
      <c r="C20" s="204">
        <f>APRL!D27</f>
        <v>2900</v>
      </c>
      <c r="D20" s="207"/>
      <c r="E20" s="181" t="s">
        <v>157</v>
      </c>
      <c r="F20" s="206"/>
      <c r="G20" s="207">
        <f>APRL!G27</f>
        <v>2900</v>
      </c>
      <c r="H20" s="69"/>
    </row>
    <row r="21" spans="1:8" x14ac:dyDescent="0.25">
      <c r="A21" s="181" t="s">
        <v>119</v>
      </c>
      <c r="B21" s="205"/>
      <c r="C21" s="204">
        <f>SUM(C19:C20)</f>
        <v>46400</v>
      </c>
      <c r="D21" s="204"/>
      <c r="E21" s="181" t="s">
        <v>119</v>
      </c>
      <c r="F21" s="210">
        <v>1960</v>
      </c>
      <c r="G21" s="204">
        <f>SUM(G19:G20)</f>
        <v>42400</v>
      </c>
      <c r="H21" s="69"/>
    </row>
    <row r="22" spans="1:8" x14ac:dyDescent="0.25">
      <c r="A22" s="205" t="s">
        <v>198</v>
      </c>
      <c r="B22" s="205"/>
      <c r="C22" s="209">
        <v>0.1</v>
      </c>
      <c r="D22" s="207">
        <f>C22*C19</f>
        <v>4350</v>
      </c>
      <c r="E22" s="205" t="s">
        <v>198</v>
      </c>
      <c r="F22" s="209">
        <v>0.1</v>
      </c>
      <c r="G22" s="207">
        <f>D22</f>
        <v>4350</v>
      </c>
      <c r="H22" s="69"/>
    </row>
    <row r="23" spans="1:8" x14ac:dyDescent="0.25">
      <c r="A23" s="205" t="s">
        <v>135</v>
      </c>
      <c r="B23" s="205"/>
      <c r="C23" s="207">
        <f>C21-D22</f>
        <v>42050</v>
      </c>
      <c r="D23" s="69"/>
      <c r="E23" s="205" t="s">
        <v>135</v>
      </c>
      <c r="F23" s="209"/>
      <c r="G23" s="207">
        <f>G21-G22</f>
        <v>38050</v>
      </c>
      <c r="H23" s="69"/>
    </row>
    <row r="24" spans="1:8" x14ac:dyDescent="0.25">
      <c r="A24" s="182" t="s">
        <v>145</v>
      </c>
      <c r="B24" s="205"/>
      <c r="C24" s="205"/>
      <c r="D24" s="210"/>
      <c r="E24" s="182" t="s">
        <v>145</v>
      </c>
      <c r="F24" s="205"/>
      <c r="G24" s="210"/>
      <c r="H24" s="69"/>
    </row>
    <row r="25" spans="1:8" x14ac:dyDescent="0.25">
      <c r="A25" s="211">
        <v>43232</v>
      </c>
      <c r="B25" s="205"/>
      <c r="C25" s="210">
        <v>10000</v>
      </c>
      <c r="D25" s="210"/>
      <c r="E25" s="211">
        <v>43232</v>
      </c>
      <c r="F25" s="205"/>
      <c r="G25" s="210">
        <v>10000</v>
      </c>
      <c r="H25" s="69"/>
    </row>
    <row r="26" spans="1:8" x14ac:dyDescent="0.25">
      <c r="A26" s="211" t="s">
        <v>187</v>
      </c>
      <c r="B26" s="205"/>
      <c r="C26" s="210">
        <v>5000</v>
      </c>
      <c r="D26" s="210"/>
      <c r="E26" s="211" t="s">
        <v>187</v>
      </c>
      <c r="F26" s="205"/>
      <c r="G26" s="210">
        <v>5000</v>
      </c>
      <c r="H26" s="69"/>
    </row>
    <row r="27" spans="1:8" x14ac:dyDescent="0.25">
      <c r="A27" s="183" t="s">
        <v>189</v>
      </c>
      <c r="B27" s="205"/>
      <c r="C27" s="210">
        <v>23350</v>
      </c>
      <c r="D27" s="210"/>
      <c r="E27" s="183" t="s">
        <v>189</v>
      </c>
      <c r="F27" s="205"/>
      <c r="G27" s="210">
        <v>23350</v>
      </c>
      <c r="H27" s="69"/>
    </row>
    <row r="28" spans="1:8" x14ac:dyDescent="0.25">
      <c r="A28" s="205"/>
      <c r="B28" s="205"/>
      <c r="C28" s="205"/>
      <c r="D28" s="204"/>
      <c r="E28" s="205"/>
      <c r="F28" s="205"/>
      <c r="G28" s="203" t="s">
        <v>44</v>
      </c>
      <c r="H28" s="69"/>
    </row>
    <row r="29" spans="1:8" x14ac:dyDescent="0.25">
      <c r="A29" s="205"/>
      <c r="B29" s="205"/>
      <c r="C29" s="205"/>
      <c r="D29" s="210"/>
      <c r="E29" s="205"/>
      <c r="F29" s="205"/>
      <c r="G29" s="210">
        <f>SUM(G25:G28)</f>
        <v>38350</v>
      </c>
      <c r="H29" s="69"/>
    </row>
    <row r="30" spans="1:8" x14ac:dyDescent="0.25">
      <c r="A30" s="205" t="s">
        <v>86</v>
      </c>
      <c r="B30" s="205"/>
      <c r="C30" s="210">
        <f>SUM(C25:C29)</f>
        <v>38350</v>
      </c>
      <c r="D30" s="184">
        <f>C23-C30</f>
        <v>3700</v>
      </c>
      <c r="E30" s="205" t="s">
        <v>86</v>
      </c>
      <c r="F30" s="205"/>
      <c r="G30" s="184">
        <f>G23-G29</f>
        <v>-300</v>
      </c>
      <c r="H30" s="5"/>
    </row>
    <row r="31" spans="1:8" x14ac:dyDescent="0.25">
      <c r="A31" s="205"/>
      <c r="B31" s="205"/>
      <c r="C31" s="205"/>
      <c r="D31" s="205"/>
      <c r="E31" s="205"/>
      <c r="F31" s="205"/>
      <c r="G31" s="210"/>
      <c r="H31" s="69"/>
    </row>
    <row r="32" spans="1:8" x14ac:dyDescent="0.25">
      <c r="H32" s="69"/>
    </row>
    <row r="33" spans="1:8" x14ac:dyDescent="0.25">
      <c r="H33" s="69"/>
    </row>
    <row r="34" spans="1:8" x14ac:dyDescent="0.25">
      <c r="A34" s="69"/>
      <c r="B34" s="69"/>
      <c r="C34" s="69"/>
      <c r="D34" s="69"/>
      <c r="E34" s="69"/>
      <c r="F34" s="69"/>
      <c r="G34" s="69"/>
    </row>
    <row r="35" spans="1:8" x14ac:dyDescent="0.25">
      <c r="A35" s="214" t="s">
        <v>15</v>
      </c>
      <c r="B35" s="214"/>
      <c r="C35" s="7" t="s">
        <v>10</v>
      </c>
      <c r="D35" s="69"/>
      <c r="E35" s="69"/>
      <c r="F35" s="1" t="s">
        <v>12</v>
      </c>
    </row>
    <row r="36" spans="1:8" x14ac:dyDescent="0.25">
      <c r="A36" s="69"/>
      <c r="B36" s="69"/>
      <c r="C36" s="69"/>
      <c r="D36" s="69"/>
      <c r="E36" s="69"/>
      <c r="F36" s="69"/>
    </row>
    <row r="37" spans="1:8" x14ac:dyDescent="0.25">
      <c r="A37" s="1" t="s">
        <v>183</v>
      </c>
      <c r="B37" s="1"/>
      <c r="C37" s="7" t="s">
        <v>39</v>
      </c>
      <c r="D37" s="69"/>
      <c r="E37" s="69"/>
      <c r="F37" s="1" t="s">
        <v>184</v>
      </c>
    </row>
  </sheetData>
  <pageMargins left="0.7" right="0.7" top="0.75" bottom="0.75" header="0.3" footer="0.3"/>
  <pageSetup orientation="portrait" horizontalDpi="0" verticalDpi="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topLeftCell="A4" workbookViewId="0">
      <selection activeCell="F16" sqref="F16"/>
    </sheetView>
  </sheetViews>
  <sheetFormatPr defaultRowHeight="15" x14ac:dyDescent="0.25"/>
  <cols>
    <col min="1" max="1" width="15.7109375" customWidth="1"/>
    <col min="2" max="2" width="17.5703125" customWidth="1"/>
    <col min="5" max="5" width="13.28515625" customWidth="1"/>
    <col min="6" max="6" width="8.85546875" customWidth="1"/>
  </cols>
  <sheetData>
    <row r="1" spans="1:9" x14ac:dyDescent="0.25">
      <c r="A1" s="213"/>
      <c r="B1" s="213" t="s">
        <v>179</v>
      </c>
      <c r="C1" s="213"/>
      <c r="D1" s="199"/>
      <c r="E1" s="87"/>
      <c r="F1" s="87"/>
      <c r="G1" s="87"/>
      <c r="H1" s="9"/>
      <c r="I1" s="69"/>
    </row>
    <row r="2" spans="1:9" ht="17.25" customHeight="1" x14ac:dyDescent="0.35">
      <c r="A2" s="213"/>
      <c r="B2" s="213" t="s">
        <v>180</v>
      </c>
      <c r="C2" s="213"/>
      <c r="D2" s="87"/>
      <c r="E2" s="219"/>
      <c r="F2" s="202"/>
      <c r="G2" s="87"/>
      <c r="H2" s="9"/>
      <c r="I2" s="69"/>
    </row>
    <row r="3" spans="1:9" ht="16.5" customHeight="1" x14ac:dyDescent="0.35">
      <c r="A3" s="213"/>
      <c r="B3" s="213" t="s">
        <v>190</v>
      </c>
      <c r="C3" s="213"/>
      <c r="D3" s="87"/>
      <c r="E3" s="219"/>
      <c r="F3" s="202"/>
      <c r="G3" s="87"/>
      <c r="H3" s="9"/>
      <c r="I3" s="69"/>
    </row>
    <row r="4" spans="1:9" x14ac:dyDescent="0.25">
      <c r="A4" s="220" t="s">
        <v>19</v>
      </c>
      <c r="B4" s="220" t="s">
        <v>0</v>
      </c>
      <c r="C4" s="187" t="s">
        <v>61</v>
      </c>
      <c r="D4" s="220" t="s">
        <v>1</v>
      </c>
      <c r="E4" s="221" t="s">
        <v>2</v>
      </c>
      <c r="F4" s="220" t="s">
        <v>3</v>
      </c>
      <c r="G4" s="221" t="s">
        <v>139</v>
      </c>
      <c r="H4" s="9"/>
      <c r="I4" s="69"/>
    </row>
    <row r="5" spans="1:9" x14ac:dyDescent="0.25">
      <c r="A5" s="189">
        <v>1</v>
      </c>
      <c r="B5" s="190" t="s">
        <v>141</v>
      </c>
      <c r="C5" s="222"/>
      <c r="D5" s="222">
        <v>4000</v>
      </c>
      <c r="E5" s="222">
        <f>D5+C5</f>
        <v>4000</v>
      </c>
      <c r="F5" s="222">
        <v>4000</v>
      </c>
      <c r="G5" s="205">
        <f>E5-F5</f>
        <v>0</v>
      </c>
      <c r="H5" s="9"/>
      <c r="I5" s="69"/>
    </row>
    <row r="6" spans="1:9" x14ac:dyDescent="0.25">
      <c r="A6" s="189">
        <v>2</v>
      </c>
      <c r="B6" s="190" t="s">
        <v>174</v>
      </c>
      <c r="C6" s="222"/>
      <c r="D6" s="222">
        <v>5000</v>
      </c>
      <c r="E6" s="222">
        <f t="shared" ref="E6:E14" si="0">D6+C6</f>
        <v>5000</v>
      </c>
      <c r="F6" s="222">
        <v>5000</v>
      </c>
      <c r="G6" s="205">
        <f t="shared" ref="G6:G14" si="1">E6-F6</f>
        <v>0</v>
      </c>
      <c r="H6" s="9"/>
      <c r="I6" s="69"/>
    </row>
    <row r="7" spans="1:9" x14ac:dyDescent="0.25">
      <c r="A7" s="189">
        <v>3</v>
      </c>
      <c r="B7" s="190" t="s">
        <v>185</v>
      </c>
      <c r="C7" s="222"/>
      <c r="D7" s="222">
        <v>6000</v>
      </c>
      <c r="E7" s="222">
        <f t="shared" si="0"/>
        <v>6000</v>
      </c>
      <c r="F7" s="222">
        <v>6000</v>
      </c>
      <c r="G7" s="205">
        <f t="shared" si="1"/>
        <v>0</v>
      </c>
      <c r="H7" s="9"/>
      <c r="I7" s="69"/>
    </row>
    <row r="8" spans="1:9" x14ac:dyDescent="0.25">
      <c r="A8" s="192">
        <v>4</v>
      </c>
      <c r="B8" s="190" t="s">
        <v>153</v>
      </c>
      <c r="C8" s="222"/>
      <c r="D8" s="223">
        <v>5000</v>
      </c>
      <c r="E8" s="222">
        <f t="shared" si="0"/>
        <v>5000</v>
      </c>
      <c r="F8" s="222">
        <v>5000</v>
      </c>
      <c r="G8" s="205">
        <f t="shared" si="1"/>
        <v>0</v>
      </c>
      <c r="H8" s="9"/>
      <c r="I8" s="69"/>
    </row>
    <row r="9" spans="1:9" x14ac:dyDescent="0.25">
      <c r="A9" s="192">
        <v>5</v>
      </c>
      <c r="B9" s="190" t="s">
        <v>79</v>
      </c>
      <c r="C9" s="222"/>
      <c r="D9" s="223">
        <v>3500</v>
      </c>
      <c r="E9" s="222">
        <f t="shared" si="0"/>
        <v>3500</v>
      </c>
      <c r="F9" s="222">
        <v>3500</v>
      </c>
      <c r="G9" s="205">
        <f t="shared" si="1"/>
        <v>0</v>
      </c>
      <c r="H9" s="9"/>
      <c r="I9" s="69"/>
    </row>
    <row r="10" spans="1:9" x14ac:dyDescent="0.25">
      <c r="A10" s="194">
        <v>6</v>
      </c>
      <c r="B10" s="190" t="s">
        <v>186</v>
      </c>
      <c r="C10" s="222"/>
      <c r="D10" s="187">
        <v>6000</v>
      </c>
      <c r="E10" s="222">
        <f t="shared" si="0"/>
        <v>6000</v>
      </c>
      <c r="F10" s="190">
        <v>6000</v>
      </c>
      <c r="G10" s="205">
        <f t="shared" si="1"/>
        <v>0</v>
      </c>
      <c r="H10" s="9"/>
      <c r="I10" s="69"/>
    </row>
    <row r="11" spans="1:9" x14ac:dyDescent="0.25">
      <c r="A11" s="194">
        <v>7</v>
      </c>
      <c r="B11" s="195" t="s">
        <v>175</v>
      </c>
      <c r="C11" s="222"/>
      <c r="D11" s="223">
        <v>5000</v>
      </c>
      <c r="E11" s="222">
        <f>D11+C11</f>
        <v>5000</v>
      </c>
      <c r="F11" s="190">
        <v>5000</v>
      </c>
      <c r="G11" s="205">
        <f t="shared" si="1"/>
        <v>0</v>
      </c>
      <c r="H11" s="9"/>
      <c r="I11" s="69"/>
    </row>
    <row r="12" spans="1:9" x14ac:dyDescent="0.25">
      <c r="A12" s="194">
        <v>8</v>
      </c>
      <c r="B12" s="190" t="s">
        <v>187</v>
      </c>
      <c r="C12" s="222"/>
      <c r="D12" s="223">
        <v>5000</v>
      </c>
      <c r="E12" s="222">
        <f t="shared" si="0"/>
        <v>5000</v>
      </c>
      <c r="F12" s="222"/>
      <c r="G12" s="205">
        <f t="shared" si="1"/>
        <v>5000</v>
      </c>
      <c r="H12" s="9"/>
      <c r="I12" s="69"/>
    </row>
    <row r="13" spans="1:9" x14ac:dyDescent="0.25">
      <c r="A13" s="194">
        <v>9</v>
      </c>
      <c r="B13" s="195" t="s">
        <v>192</v>
      </c>
      <c r="C13" s="222">
        <v>4000</v>
      </c>
      <c r="D13" s="223">
        <v>4000</v>
      </c>
      <c r="E13" s="222">
        <f t="shared" si="0"/>
        <v>8000</v>
      </c>
      <c r="F13" s="222">
        <v>8000</v>
      </c>
      <c r="G13" s="205">
        <f t="shared" si="1"/>
        <v>0</v>
      </c>
      <c r="H13" s="9"/>
      <c r="I13" s="69"/>
    </row>
    <row r="14" spans="1:9" x14ac:dyDescent="0.25">
      <c r="A14" s="190"/>
      <c r="B14" s="195"/>
      <c r="C14" s="222"/>
      <c r="D14" s="224"/>
      <c r="E14" s="222">
        <f t="shared" si="0"/>
        <v>0</v>
      </c>
      <c r="F14" s="222"/>
      <c r="G14" s="205">
        <f t="shared" si="1"/>
        <v>0</v>
      </c>
      <c r="H14" s="9"/>
      <c r="I14" s="69"/>
    </row>
    <row r="15" spans="1:9" x14ac:dyDescent="0.25">
      <c r="A15" s="197"/>
      <c r="B15" s="197"/>
      <c r="C15" s="222"/>
      <c r="D15" s="198">
        <f>SUM(D5:D14)</f>
        <v>43500</v>
      </c>
      <c r="E15" s="198">
        <f>SUM(E5:E14)</f>
        <v>47500</v>
      </c>
      <c r="F15" s="198">
        <f>SUM(F5:F14)</f>
        <v>42500</v>
      </c>
      <c r="G15" s="205">
        <f>SUM(G5:G14)</f>
        <v>5000</v>
      </c>
      <c r="H15" s="9"/>
      <c r="I15" s="69"/>
    </row>
    <row r="16" spans="1:9" x14ac:dyDescent="0.25">
      <c r="A16" s="9"/>
      <c r="B16" s="9"/>
      <c r="C16" s="9"/>
      <c r="D16" s="9"/>
      <c r="E16" s="9"/>
      <c r="F16" s="9"/>
      <c r="G16" s="9"/>
      <c r="H16" s="40"/>
      <c r="I16" s="69"/>
    </row>
    <row r="17" spans="1:9" x14ac:dyDescent="0.25">
      <c r="A17" s="9"/>
      <c r="B17" s="9"/>
      <c r="C17" s="9"/>
      <c r="D17" s="9"/>
      <c r="E17" s="9"/>
      <c r="F17" s="9"/>
      <c r="G17" s="9"/>
      <c r="H17" s="9"/>
      <c r="I17" s="69"/>
    </row>
    <row r="18" spans="1:9" x14ac:dyDescent="0.25">
      <c r="A18" s="9" t="s">
        <v>191</v>
      </c>
      <c r="B18" s="9"/>
      <c r="C18" s="9"/>
      <c r="D18" s="9"/>
      <c r="E18" s="9" t="s">
        <v>182</v>
      </c>
      <c r="F18" s="9"/>
      <c r="G18" s="9"/>
      <c r="H18" s="9"/>
      <c r="I18" s="69"/>
    </row>
    <row r="19" spans="1:9" x14ac:dyDescent="0.25">
      <c r="A19" s="181" t="s">
        <v>160</v>
      </c>
      <c r="B19" s="181"/>
      <c r="C19" s="204">
        <f>D15</f>
        <v>43500</v>
      </c>
      <c r="D19" s="204"/>
      <c r="E19" s="181" t="s">
        <v>160</v>
      </c>
      <c r="F19" s="203"/>
      <c r="G19" s="204">
        <f>F15</f>
        <v>42500</v>
      </c>
      <c r="H19" s="9"/>
      <c r="I19" s="69"/>
    </row>
    <row r="20" spans="1:9" x14ac:dyDescent="0.25">
      <c r="A20" s="181" t="s">
        <v>157</v>
      </c>
      <c r="B20" s="205"/>
      <c r="C20" s="204">
        <f>'MAY18'!D30</f>
        <v>3700</v>
      </c>
      <c r="D20" s="207"/>
      <c r="E20" s="181" t="s">
        <v>157</v>
      </c>
      <c r="F20" s="206"/>
      <c r="G20" s="207">
        <f>'MAY18'!G30</f>
        <v>-300</v>
      </c>
      <c r="H20" s="9"/>
      <c r="I20" s="69"/>
    </row>
    <row r="21" spans="1:9" x14ac:dyDescent="0.25">
      <c r="A21" s="181" t="s">
        <v>119</v>
      </c>
      <c r="B21" s="205"/>
      <c r="C21" s="204">
        <f>SUM(C19:C20)</f>
        <v>47200</v>
      </c>
      <c r="D21" s="204"/>
      <c r="E21" s="181" t="s">
        <v>119</v>
      </c>
      <c r="F21" s="210">
        <v>1960</v>
      </c>
      <c r="G21" s="204">
        <f>SUM(G19:G20)</f>
        <v>42200</v>
      </c>
      <c r="H21" s="9"/>
      <c r="I21" s="69"/>
    </row>
    <row r="22" spans="1:9" x14ac:dyDescent="0.25">
      <c r="A22" s="205" t="s">
        <v>199</v>
      </c>
      <c r="B22" s="205"/>
      <c r="C22" s="209">
        <v>0.1</v>
      </c>
      <c r="D22" s="207">
        <f>C22*C19</f>
        <v>4350</v>
      </c>
      <c r="E22" s="205" t="s">
        <v>199</v>
      </c>
      <c r="F22" s="209">
        <v>0.1</v>
      </c>
      <c r="G22" s="207">
        <f>D22</f>
        <v>4350</v>
      </c>
      <c r="H22" s="9"/>
      <c r="I22" s="69"/>
    </row>
    <row r="23" spans="1:9" x14ac:dyDescent="0.25">
      <c r="A23" s="205" t="s">
        <v>135</v>
      </c>
      <c r="B23" s="205"/>
      <c r="C23" s="207">
        <f>C21-D22</f>
        <v>42850</v>
      </c>
      <c r="D23" s="9"/>
      <c r="E23" s="205" t="s">
        <v>135</v>
      </c>
      <c r="F23" s="209"/>
      <c r="G23" s="207">
        <f>G21-G22</f>
        <v>37850</v>
      </c>
      <c r="H23" s="9"/>
      <c r="I23" s="69"/>
    </row>
    <row r="24" spans="1:9" x14ac:dyDescent="0.25">
      <c r="A24" s="182" t="s">
        <v>145</v>
      </c>
      <c r="B24" s="205"/>
      <c r="C24" s="205"/>
      <c r="D24" s="210"/>
      <c r="E24" s="182" t="s">
        <v>145</v>
      </c>
      <c r="F24" s="205"/>
      <c r="G24" s="210"/>
      <c r="H24" s="9"/>
      <c r="I24" s="69"/>
    </row>
    <row r="25" spans="1:9" x14ac:dyDescent="0.25">
      <c r="A25" s="211" t="s">
        <v>121</v>
      </c>
      <c r="B25" s="205"/>
      <c r="C25" s="210">
        <v>20000</v>
      </c>
      <c r="D25" s="210"/>
      <c r="E25" s="211" t="s">
        <v>121</v>
      </c>
      <c r="F25" s="205"/>
      <c r="G25" s="210">
        <v>20000</v>
      </c>
      <c r="H25" s="9"/>
      <c r="I25" s="69"/>
    </row>
    <row r="26" spans="1:9" x14ac:dyDescent="0.25">
      <c r="A26" s="211">
        <v>43272</v>
      </c>
      <c r="B26" s="205"/>
      <c r="C26" s="210">
        <v>12000</v>
      </c>
      <c r="D26" s="210"/>
      <c r="E26" s="211">
        <v>43272</v>
      </c>
      <c r="F26" s="205"/>
      <c r="G26" s="210">
        <v>12000</v>
      </c>
      <c r="H26" s="9"/>
      <c r="I26" s="69"/>
    </row>
    <row r="27" spans="1:9" x14ac:dyDescent="0.25">
      <c r="A27" s="183">
        <v>43273</v>
      </c>
      <c r="B27" s="205"/>
      <c r="C27" s="210">
        <v>7075</v>
      </c>
      <c r="D27" s="210"/>
      <c r="E27" s="183">
        <v>43273</v>
      </c>
      <c r="F27" s="205"/>
      <c r="G27" s="210">
        <v>7075</v>
      </c>
      <c r="H27" s="9"/>
      <c r="I27" s="69"/>
    </row>
    <row r="28" spans="1:9" x14ac:dyDescent="0.25">
      <c r="A28" s="205"/>
      <c r="B28" s="205"/>
      <c r="C28" s="205"/>
      <c r="D28" s="204"/>
      <c r="E28" s="205"/>
      <c r="F28" s="205"/>
      <c r="G28" s="203"/>
      <c r="H28" s="9"/>
      <c r="I28" s="69"/>
    </row>
    <row r="29" spans="1:9" x14ac:dyDescent="0.25">
      <c r="A29" s="205"/>
      <c r="B29" s="205"/>
      <c r="C29" s="205"/>
      <c r="D29" s="210"/>
      <c r="E29" s="205"/>
      <c r="F29" s="205"/>
      <c r="G29" s="74"/>
      <c r="H29" s="9"/>
      <c r="I29" s="69"/>
    </row>
    <row r="30" spans="1:9" x14ac:dyDescent="0.25">
      <c r="B30" s="205"/>
      <c r="C30" s="210">
        <f>SUM(C25:C29)</f>
        <v>39075</v>
      </c>
      <c r="D30" s="74"/>
      <c r="E30" s="74"/>
      <c r="F30" s="74"/>
      <c r="G30" s="210">
        <f>SUM(G25:G29)</f>
        <v>39075</v>
      </c>
      <c r="H30" s="5"/>
      <c r="I30" s="69"/>
    </row>
    <row r="31" spans="1:9" x14ac:dyDescent="0.25">
      <c r="A31" s="205" t="s">
        <v>86</v>
      </c>
      <c r="B31" s="205"/>
      <c r="C31" s="184">
        <f>C23-C30</f>
        <v>3775</v>
      </c>
      <c r="D31" s="205"/>
      <c r="E31" s="205" t="s">
        <v>86</v>
      </c>
      <c r="F31" s="205"/>
      <c r="G31" s="184">
        <f>G23-G30</f>
        <v>-1225</v>
      </c>
      <c r="H31" s="9"/>
      <c r="I31" s="69"/>
    </row>
    <row r="32" spans="1:9" x14ac:dyDescent="0.25">
      <c r="A32" s="9"/>
      <c r="B32" s="9"/>
      <c r="C32" s="9"/>
      <c r="D32" s="9"/>
      <c r="E32" s="9"/>
      <c r="F32" s="9"/>
      <c r="G32" s="9"/>
      <c r="H32" s="9"/>
      <c r="I32" s="69"/>
    </row>
    <row r="33" spans="1:9" x14ac:dyDescent="0.25">
      <c r="A33" s="69"/>
      <c r="B33" s="69"/>
      <c r="C33" s="69"/>
      <c r="D33" s="69"/>
      <c r="E33" s="69"/>
      <c r="F33" s="69"/>
      <c r="G33" s="69"/>
      <c r="H33" s="69"/>
      <c r="I33" s="69"/>
    </row>
    <row r="34" spans="1:9" x14ac:dyDescent="0.25">
      <c r="A34" s="69"/>
      <c r="B34" s="69"/>
      <c r="C34" s="69"/>
      <c r="D34" s="69"/>
      <c r="E34" s="69"/>
      <c r="F34" s="69"/>
      <c r="G34" s="69"/>
      <c r="H34" s="69"/>
      <c r="I34" s="69"/>
    </row>
    <row r="35" spans="1:9" x14ac:dyDescent="0.25">
      <c r="A35" s="214" t="s">
        <v>15</v>
      </c>
      <c r="B35" s="214"/>
      <c r="C35" s="7" t="s">
        <v>10</v>
      </c>
      <c r="D35" s="69"/>
      <c r="E35" s="69"/>
      <c r="F35" s="1" t="s">
        <v>12</v>
      </c>
      <c r="I35" s="69"/>
    </row>
    <row r="36" spans="1:9" x14ac:dyDescent="0.25">
      <c r="A36" s="69"/>
      <c r="B36" s="69"/>
      <c r="C36" s="69"/>
      <c r="D36" s="69"/>
      <c r="E36" s="69"/>
      <c r="F36" s="69"/>
      <c r="I36" s="69"/>
    </row>
    <row r="37" spans="1:9" x14ac:dyDescent="0.25">
      <c r="A37" s="1" t="s">
        <v>183</v>
      </c>
      <c r="B37" s="1"/>
      <c r="C37" s="7" t="s">
        <v>39</v>
      </c>
      <c r="D37" s="69"/>
      <c r="E37" s="69"/>
      <c r="F37" s="1" t="s">
        <v>184</v>
      </c>
      <c r="I37" s="69"/>
    </row>
    <row r="38" spans="1:9" x14ac:dyDescent="0.25">
      <c r="A38" s="69"/>
      <c r="B38" s="69"/>
      <c r="C38" s="69"/>
      <c r="D38" s="69"/>
      <c r="E38" s="69"/>
      <c r="F38" s="69"/>
      <c r="G38" s="69"/>
      <c r="I38" s="69"/>
    </row>
    <row r="39" spans="1:9" x14ac:dyDescent="0.25">
      <c r="A39" s="69"/>
      <c r="B39" s="69"/>
      <c r="C39" s="69"/>
      <c r="D39" s="69"/>
      <c r="E39" s="69"/>
      <c r="F39" s="69"/>
      <c r="G39" s="69"/>
      <c r="H39" s="69"/>
      <c r="I39" s="69"/>
    </row>
  </sheetData>
  <pageMargins left="0.7" right="0.7" top="0.75" bottom="0.75" header="0.3" footer="0.3"/>
  <pageSetup orientation="portrait" horizontalDpi="0" verticalDpi="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workbookViewId="0">
      <selection activeCell="E9" sqref="E9"/>
    </sheetView>
  </sheetViews>
  <sheetFormatPr defaultRowHeight="15" x14ac:dyDescent="0.25"/>
  <cols>
    <col min="1" max="1" width="15" customWidth="1"/>
    <col min="2" max="2" width="15.28515625" customWidth="1"/>
    <col min="4" max="4" width="8.140625" customWidth="1"/>
    <col min="5" max="5" width="13.28515625" customWidth="1"/>
    <col min="7" max="7" width="9.5703125" bestFit="1" customWidth="1"/>
  </cols>
  <sheetData>
    <row r="1" spans="1:9" ht="18" customHeight="1" x14ac:dyDescent="0.25">
      <c r="A1" s="213"/>
      <c r="B1" s="213" t="s">
        <v>179</v>
      </c>
      <c r="C1" s="213"/>
      <c r="D1" s="199"/>
      <c r="E1" s="87"/>
      <c r="F1" s="87"/>
      <c r="G1" s="87"/>
      <c r="H1" s="9"/>
      <c r="I1" s="69"/>
    </row>
    <row r="2" spans="1:9" ht="20.25" customHeight="1" x14ac:dyDescent="0.35">
      <c r="A2" s="213"/>
      <c r="B2" s="213" t="s">
        <v>180</v>
      </c>
      <c r="C2" s="213"/>
      <c r="D2" s="87"/>
      <c r="E2" s="219"/>
      <c r="F2" s="202"/>
      <c r="G2" s="87"/>
      <c r="H2" s="9"/>
      <c r="I2" s="69"/>
    </row>
    <row r="3" spans="1:9" ht="18" customHeight="1" x14ac:dyDescent="0.35">
      <c r="A3" s="213"/>
      <c r="B3" s="213" t="s">
        <v>193</v>
      </c>
      <c r="C3" s="213"/>
      <c r="D3" s="87"/>
      <c r="E3" s="219"/>
      <c r="F3" s="202"/>
      <c r="G3" s="87"/>
      <c r="H3" s="9"/>
      <c r="I3" s="69"/>
    </row>
    <row r="4" spans="1:9" x14ac:dyDescent="0.25">
      <c r="A4" s="220" t="s">
        <v>19</v>
      </c>
      <c r="B4" s="220" t="s">
        <v>0</v>
      </c>
      <c r="C4" s="187" t="s">
        <v>61</v>
      </c>
      <c r="D4" s="220" t="s">
        <v>1</v>
      </c>
      <c r="E4" s="221" t="s">
        <v>2</v>
      </c>
      <c r="F4" s="220" t="s">
        <v>3</v>
      </c>
      <c r="G4" s="221" t="s">
        <v>139</v>
      </c>
      <c r="H4" s="9"/>
      <c r="I4" s="69"/>
    </row>
    <row r="5" spans="1:9" x14ac:dyDescent="0.25">
      <c r="A5" s="189">
        <v>1</v>
      </c>
      <c r="B5" s="190" t="s">
        <v>141</v>
      </c>
      <c r="C5" s="222"/>
      <c r="D5" s="222">
        <v>4000</v>
      </c>
      <c r="E5" s="222">
        <f>D5+C5</f>
        <v>4000</v>
      </c>
      <c r="F5" s="222">
        <v>4000</v>
      </c>
      <c r="G5" s="205">
        <f>E5-F5</f>
        <v>0</v>
      </c>
      <c r="H5" s="9"/>
      <c r="I5" s="69"/>
    </row>
    <row r="6" spans="1:9" x14ac:dyDescent="0.25">
      <c r="A6" s="189">
        <v>2</v>
      </c>
      <c r="B6" s="190" t="s">
        <v>195</v>
      </c>
      <c r="C6" s="222"/>
      <c r="D6" s="222"/>
      <c r="E6" s="222">
        <f t="shared" ref="E6:E14" si="0">D6+C6</f>
        <v>0</v>
      </c>
      <c r="F6" s="222"/>
      <c r="G6" s="205">
        <f t="shared" ref="G6:G14" si="1">E6-F6</f>
        <v>0</v>
      </c>
      <c r="H6" s="9"/>
      <c r="I6" s="69"/>
    </row>
    <row r="7" spans="1:9" x14ac:dyDescent="0.25">
      <c r="A7" s="189">
        <v>3</v>
      </c>
      <c r="B7" s="190" t="s">
        <v>185</v>
      </c>
      <c r="C7" s="222"/>
      <c r="D7" s="222">
        <v>6000</v>
      </c>
      <c r="E7" s="222">
        <f t="shared" si="0"/>
        <v>6000</v>
      </c>
      <c r="F7" s="222">
        <v>6000</v>
      </c>
      <c r="G7" s="205">
        <f t="shared" si="1"/>
        <v>0</v>
      </c>
      <c r="H7" s="9"/>
      <c r="I7" s="69"/>
    </row>
    <row r="8" spans="1:9" x14ac:dyDescent="0.25">
      <c r="A8" s="192">
        <v>4</v>
      </c>
      <c r="B8" s="190" t="s">
        <v>153</v>
      </c>
      <c r="C8" s="222"/>
      <c r="D8" s="241">
        <v>5000</v>
      </c>
      <c r="E8" s="241">
        <f t="shared" si="0"/>
        <v>5000</v>
      </c>
      <c r="F8" s="241">
        <v>5000</v>
      </c>
      <c r="G8" s="205">
        <f t="shared" si="1"/>
        <v>0</v>
      </c>
      <c r="H8" s="9"/>
      <c r="I8" s="69"/>
    </row>
    <row r="9" spans="1:9" x14ac:dyDescent="0.25">
      <c r="A9" s="192">
        <v>5</v>
      </c>
      <c r="B9" s="190" t="s">
        <v>79</v>
      </c>
      <c r="C9" s="222"/>
      <c r="D9" s="241">
        <v>3500</v>
      </c>
      <c r="E9" s="241">
        <f t="shared" si="0"/>
        <v>3500</v>
      </c>
      <c r="F9" s="241">
        <v>3500</v>
      </c>
      <c r="G9" s="205">
        <f t="shared" si="1"/>
        <v>0</v>
      </c>
      <c r="H9" s="9"/>
      <c r="I9" s="69"/>
    </row>
    <row r="10" spans="1:9" x14ac:dyDescent="0.25">
      <c r="A10" s="194">
        <v>6</v>
      </c>
      <c r="B10" s="190" t="s">
        <v>186</v>
      </c>
      <c r="C10" s="222"/>
      <c r="D10" s="243">
        <v>6000</v>
      </c>
      <c r="E10" s="241">
        <f t="shared" si="0"/>
        <v>6000</v>
      </c>
      <c r="F10" s="243">
        <v>6000</v>
      </c>
      <c r="G10" s="205">
        <f t="shared" si="1"/>
        <v>0</v>
      </c>
      <c r="H10" s="9"/>
      <c r="I10" s="69"/>
    </row>
    <row r="11" spans="1:9" x14ac:dyDescent="0.25">
      <c r="A11" s="194">
        <v>7</v>
      </c>
      <c r="B11" s="195" t="s">
        <v>175</v>
      </c>
      <c r="C11" s="222"/>
      <c r="D11" s="241">
        <v>5000</v>
      </c>
      <c r="E11" s="241">
        <f t="shared" si="0"/>
        <v>5000</v>
      </c>
      <c r="F11" s="243">
        <v>5000</v>
      </c>
      <c r="G11" s="205">
        <f t="shared" si="1"/>
        <v>0</v>
      </c>
      <c r="H11" s="9"/>
      <c r="I11" s="69"/>
    </row>
    <row r="12" spans="1:9" x14ac:dyDescent="0.25">
      <c r="A12" s="194">
        <v>8</v>
      </c>
      <c r="B12" s="190" t="s">
        <v>187</v>
      </c>
      <c r="C12" s="222">
        <v>5000</v>
      </c>
      <c r="D12" s="241">
        <v>5000</v>
      </c>
      <c r="E12" s="241">
        <f t="shared" si="0"/>
        <v>10000</v>
      </c>
      <c r="F12" s="241">
        <v>10000</v>
      </c>
      <c r="G12" s="205">
        <f t="shared" si="1"/>
        <v>0</v>
      </c>
      <c r="H12" s="9" t="s">
        <v>140</v>
      </c>
      <c r="I12" s="69"/>
    </row>
    <row r="13" spans="1:9" x14ac:dyDescent="0.25">
      <c r="A13" s="194">
        <v>9</v>
      </c>
      <c r="B13" s="195" t="s">
        <v>192</v>
      </c>
      <c r="C13" s="222"/>
      <c r="D13" s="241">
        <v>4000</v>
      </c>
      <c r="E13" s="241">
        <f t="shared" si="0"/>
        <v>4000</v>
      </c>
      <c r="F13" s="241">
        <v>4000</v>
      </c>
      <c r="G13" s="205">
        <f t="shared" si="1"/>
        <v>0</v>
      </c>
      <c r="H13" s="9"/>
      <c r="I13" s="69"/>
    </row>
    <row r="14" spans="1:9" x14ac:dyDescent="0.25">
      <c r="A14" s="190"/>
      <c r="B14" s="195"/>
      <c r="C14" s="222"/>
      <c r="D14" s="244"/>
      <c r="E14" s="241">
        <f t="shared" si="0"/>
        <v>0</v>
      </c>
      <c r="F14" s="241"/>
      <c r="G14" s="205">
        <f t="shared" si="1"/>
        <v>0</v>
      </c>
      <c r="H14" s="9"/>
      <c r="I14" s="69"/>
    </row>
    <row r="15" spans="1:9" x14ac:dyDescent="0.25">
      <c r="A15" s="197"/>
      <c r="B15" s="197"/>
      <c r="C15" s="222"/>
      <c r="D15" s="245">
        <f>SUM(D5:D14)</f>
        <v>38500</v>
      </c>
      <c r="E15" s="245">
        <f>SUM(E5:E14)</f>
        <v>43500</v>
      </c>
      <c r="F15" s="245">
        <f>SUM(F5:F14)</f>
        <v>43500</v>
      </c>
      <c r="G15" s="205">
        <f>SUM(G5:G14)</f>
        <v>0</v>
      </c>
      <c r="H15" s="9"/>
      <c r="I15" s="69"/>
    </row>
    <row r="16" spans="1:9" x14ac:dyDescent="0.25">
      <c r="A16" s="9"/>
      <c r="B16" s="9"/>
      <c r="C16" s="9"/>
      <c r="D16" s="9"/>
      <c r="E16" s="9"/>
      <c r="F16" s="9"/>
      <c r="G16" s="9"/>
      <c r="H16" s="40"/>
      <c r="I16" s="69"/>
    </row>
    <row r="17" spans="1:9" x14ac:dyDescent="0.25">
      <c r="A17" s="9"/>
      <c r="B17" s="9"/>
      <c r="C17" s="9"/>
      <c r="D17" s="9"/>
      <c r="E17" s="9"/>
      <c r="F17" s="9"/>
      <c r="G17" s="9"/>
      <c r="H17" s="9"/>
      <c r="I17" s="69"/>
    </row>
    <row r="18" spans="1:9" x14ac:dyDescent="0.25">
      <c r="A18" s="9" t="s">
        <v>191</v>
      </c>
      <c r="B18" s="9"/>
      <c r="C18" s="9"/>
      <c r="D18" s="9"/>
      <c r="E18" s="9" t="s">
        <v>182</v>
      </c>
      <c r="F18" s="9"/>
      <c r="G18" s="9"/>
      <c r="H18" s="9"/>
      <c r="I18" s="69"/>
    </row>
    <row r="19" spans="1:9" x14ac:dyDescent="0.25">
      <c r="A19" s="181" t="s">
        <v>160</v>
      </c>
      <c r="B19" s="181"/>
      <c r="C19" s="204">
        <f>D15</f>
        <v>38500</v>
      </c>
      <c r="D19" s="204"/>
      <c r="E19" s="181" t="s">
        <v>160</v>
      </c>
      <c r="F19" s="203"/>
      <c r="G19" s="204">
        <f>F15</f>
        <v>43500</v>
      </c>
      <c r="H19" s="9"/>
      <c r="I19" s="69"/>
    </row>
    <row r="20" spans="1:9" x14ac:dyDescent="0.25">
      <c r="A20" s="181" t="s">
        <v>157</v>
      </c>
      <c r="B20" s="205"/>
      <c r="C20" s="204">
        <f>'JUNE '!C31</f>
        <v>3775</v>
      </c>
      <c r="D20" s="207"/>
      <c r="E20" s="181" t="s">
        <v>157</v>
      </c>
      <c r="F20" s="206"/>
      <c r="G20" s="207">
        <f>'JUNE '!G31</f>
        <v>-1225</v>
      </c>
      <c r="H20" s="9"/>
      <c r="I20" s="69"/>
    </row>
    <row r="21" spans="1:9" x14ac:dyDescent="0.25">
      <c r="A21" s="181" t="s">
        <v>119</v>
      </c>
      <c r="B21" s="205"/>
      <c r="C21" s="204">
        <f>SUM(C19:C20)</f>
        <v>42275</v>
      </c>
      <c r="D21" s="204"/>
      <c r="E21" s="181" t="s">
        <v>119</v>
      </c>
      <c r="F21" s="210">
        <v>1960</v>
      </c>
      <c r="G21" s="204">
        <f>SUM(G19:G20)</f>
        <v>42275</v>
      </c>
      <c r="H21" s="9"/>
      <c r="I21" s="69"/>
    </row>
    <row r="22" spans="1:9" x14ac:dyDescent="0.25">
      <c r="A22" s="205" t="s">
        <v>199</v>
      </c>
      <c r="B22" s="205"/>
      <c r="C22" s="209">
        <v>0.1</v>
      </c>
      <c r="D22" s="207">
        <f>C22*C19</f>
        <v>3850</v>
      </c>
      <c r="E22" s="205" t="s">
        <v>199</v>
      </c>
      <c r="F22" s="209">
        <v>0.1</v>
      </c>
      <c r="G22" s="207">
        <f>D22</f>
        <v>3850</v>
      </c>
      <c r="H22" s="9"/>
      <c r="I22" s="69"/>
    </row>
    <row r="23" spans="1:9" x14ac:dyDescent="0.25">
      <c r="A23" s="205" t="s">
        <v>135</v>
      </c>
      <c r="B23" s="205"/>
      <c r="C23" s="207">
        <f>C21-D22</f>
        <v>38425</v>
      </c>
      <c r="D23" s="9"/>
      <c r="E23" s="205" t="s">
        <v>135</v>
      </c>
      <c r="F23" s="209"/>
      <c r="G23" s="207">
        <f>G21-G22</f>
        <v>38425</v>
      </c>
      <c r="H23" s="9"/>
      <c r="I23" s="69"/>
    </row>
    <row r="24" spans="1:9" x14ac:dyDescent="0.25">
      <c r="A24" s="182" t="s">
        <v>145</v>
      </c>
      <c r="B24" s="205"/>
      <c r="C24" s="205"/>
      <c r="D24" s="210"/>
      <c r="E24" s="182" t="s">
        <v>145</v>
      </c>
      <c r="F24" s="205"/>
      <c r="G24" s="210"/>
      <c r="H24" s="9"/>
      <c r="I24" s="69"/>
    </row>
    <row r="25" spans="1:9" x14ac:dyDescent="0.25">
      <c r="A25" s="211" t="s">
        <v>121</v>
      </c>
      <c r="B25" s="205"/>
      <c r="C25" s="210">
        <v>20000</v>
      </c>
      <c r="D25" s="210"/>
      <c r="E25" s="211" t="s">
        <v>121</v>
      </c>
      <c r="F25" s="205"/>
      <c r="G25" s="210">
        <v>20000</v>
      </c>
      <c r="H25" s="9"/>
      <c r="I25" s="69"/>
    </row>
    <row r="26" spans="1:9" x14ac:dyDescent="0.25">
      <c r="A26" s="211">
        <v>43295</v>
      </c>
      <c r="B26" s="205"/>
      <c r="C26" s="210">
        <v>6325</v>
      </c>
      <c r="D26" s="210"/>
      <c r="E26" s="211">
        <v>43295</v>
      </c>
      <c r="F26" s="205"/>
      <c r="G26" s="210">
        <v>6325</v>
      </c>
      <c r="H26" s="9"/>
      <c r="I26" s="69"/>
    </row>
    <row r="27" spans="1:9" x14ac:dyDescent="0.25">
      <c r="A27" s="183" t="s">
        <v>187</v>
      </c>
      <c r="B27" s="205"/>
      <c r="C27" s="210">
        <v>5000</v>
      </c>
      <c r="D27" s="210"/>
      <c r="E27" s="183" t="s">
        <v>187</v>
      </c>
      <c r="F27" s="205"/>
      <c r="G27" s="210">
        <v>5000</v>
      </c>
      <c r="H27" s="9"/>
      <c r="I27" s="69"/>
    </row>
    <row r="28" spans="1:9" x14ac:dyDescent="0.25">
      <c r="A28" s="205" t="s">
        <v>194</v>
      </c>
      <c r="B28" s="205"/>
      <c r="C28" s="205">
        <v>4000</v>
      </c>
      <c r="D28" s="204"/>
      <c r="E28" s="205" t="s">
        <v>194</v>
      </c>
      <c r="F28" s="205"/>
      <c r="G28" s="203">
        <v>4000</v>
      </c>
      <c r="H28" s="9"/>
      <c r="I28" s="69"/>
    </row>
    <row r="29" spans="1:9" x14ac:dyDescent="0.25">
      <c r="A29" s="205"/>
      <c r="B29" s="205"/>
      <c r="C29" s="205"/>
      <c r="D29" s="210"/>
      <c r="E29" s="205"/>
      <c r="F29" s="205"/>
      <c r="G29" s="74"/>
      <c r="H29" s="9"/>
      <c r="I29" s="69"/>
    </row>
    <row r="30" spans="1:9" x14ac:dyDescent="0.25">
      <c r="A30" s="69"/>
      <c r="B30" s="205"/>
      <c r="C30" s="210">
        <f>SUM(C25:C29)</f>
        <v>35325</v>
      </c>
      <c r="D30" s="74"/>
      <c r="E30" s="74"/>
      <c r="F30" s="74"/>
      <c r="G30" s="210">
        <f>SUM(G25:G29)</f>
        <v>35325</v>
      </c>
      <c r="H30" s="5"/>
      <c r="I30" s="69"/>
    </row>
    <row r="31" spans="1:9" x14ac:dyDescent="0.25">
      <c r="A31" s="205" t="s">
        <v>86</v>
      </c>
      <c r="B31" s="205"/>
      <c r="C31" s="184">
        <f>C23-C30</f>
        <v>3100</v>
      </c>
      <c r="D31" s="205"/>
      <c r="E31" s="205" t="s">
        <v>86</v>
      </c>
      <c r="F31" s="205"/>
      <c r="G31" s="184">
        <f>G23-G30</f>
        <v>3100</v>
      </c>
      <c r="H31" s="9"/>
      <c r="I31" s="69"/>
    </row>
    <row r="32" spans="1:9" x14ac:dyDescent="0.25">
      <c r="A32" s="9"/>
      <c r="B32" s="9"/>
      <c r="C32" s="9"/>
      <c r="D32" s="9"/>
      <c r="E32" s="9"/>
      <c r="F32" s="9"/>
      <c r="G32" s="9"/>
      <c r="H32" s="9"/>
      <c r="I32" s="69"/>
    </row>
    <row r="33" spans="1:9" x14ac:dyDescent="0.25">
      <c r="A33" s="69"/>
      <c r="B33" s="69"/>
      <c r="C33" s="69"/>
      <c r="D33" s="69"/>
      <c r="E33" s="69"/>
      <c r="F33" s="69"/>
      <c r="G33" s="69"/>
      <c r="H33" s="69"/>
      <c r="I33" s="69"/>
    </row>
    <row r="34" spans="1:9" x14ac:dyDescent="0.25">
      <c r="A34" s="69"/>
      <c r="B34" s="69"/>
      <c r="C34" s="69"/>
      <c r="D34" s="69"/>
      <c r="E34" s="69"/>
      <c r="F34" s="69"/>
      <c r="G34" s="69"/>
      <c r="H34" s="69"/>
      <c r="I34" s="69"/>
    </row>
    <row r="35" spans="1:9" x14ac:dyDescent="0.25">
      <c r="A35" s="214" t="s">
        <v>15</v>
      </c>
      <c r="B35" s="214"/>
      <c r="C35" s="7" t="s">
        <v>10</v>
      </c>
      <c r="D35" s="69"/>
      <c r="E35" s="69"/>
      <c r="F35" s="1" t="s">
        <v>12</v>
      </c>
      <c r="G35" s="69"/>
      <c r="H35" s="69"/>
      <c r="I35" s="69"/>
    </row>
    <row r="36" spans="1:9" x14ac:dyDescent="0.25">
      <c r="A36" s="69"/>
      <c r="B36" s="69"/>
      <c r="C36" s="69"/>
      <c r="D36" s="69"/>
      <c r="E36" s="69"/>
      <c r="F36" s="69"/>
      <c r="G36" s="69"/>
      <c r="H36" s="69"/>
      <c r="I36" s="69"/>
    </row>
    <row r="37" spans="1:9" x14ac:dyDescent="0.25">
      <c r="A37" s="1" t="s">
        <v>183</v>
      </c>
      <c r="B37" s="1"/>
      <c r="C37" s="7" t="s">
        <v>39</v>
      </c>
      <c r="D37" s="69"/>
      <c r="E37" s="69"/>
      <c r="F37" s="1" t="s">
        <v>184</v>
      </c>
      <c r="G37" s="69"/>
      <c r="H37" s="69"/>
      <c r="I37" s="69"/>
    </row>
    <row r="38" spans="1:9" x14ac:dyDescent="0.25">
      <c r="A38" s="69"/>
      <c r="B38" s="69"/>
      <c r="C38" s="69"/>
      <c r="D38" s="69"/>
      <c r="E38" s="69"/>
      <c r="F38" s="69"/>
      <c r="G38" s="69"/>
      <c r="H38" s="69"/>
      <c r="I38" s="69"/>
    </row>
    <row r="39" spans="1:9" x14ac:dyDescent="0.25">
      <c r="A39" s="69"/>
      <c r="B39" s="69"/>
      <c r="C39" s="69"/>
      <c r="D39" s="69"/>
      <c r="E39" s="69"/>
      <c r="F39" s="69"/>
      <c r="G39" s="69"/>
      <c r="H39" s="69"/>
      <c r="I39" s="69"/>
    </row>
  </sheetData>
  <pageMargins left="0.7" right="0.7" top="0.75" bottom="0.75" header="0.3" footer="0.3"/>
  <pageSetup orientation="portrait" horizontalDpi="0" verticalDpi="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workbookViewId="0">
      <selection activeCell="E9" sqref="E9"/>
    </sheetView>
  </sheetViews>
  <sheetFormatPr defaultRowHeight="15" x14ac:dyDescent="0.25"/>
  <cols>
    <col min="1" max="1" width="14.5703125" customWidth="1"/>
    <col min="2" max="2" width="16" customWidth="1"/>
    <col min="5" max="5" width="12.42578125" customWidth="1"/>
    <col min="7" max="7" width="12.42578125" customWidth="1"/>
  </cols>
  <sheetData>
    <row r="1" spans="1:9" x14ac:dyDescent="0.25">
      <c r="A1" s="213"/>
      <c r="B1" s="213" t="s">
        <v>179</v>
      </c>
      <c r="C1" s="213"/>
      <c r="D1" s="199"/>
      <c r="E1" s="87"/>
      <c r="F1" s="87"/>
      <c r="G1" s="87"/>
      <c r="H1" s="9"/>
      <c r="I1" s="69"/>
    </row>
    <row r="2" spans="1:9" ht="21" x14ac:dyDescent="0.35">
      <c r="A2" s="213"/>
      <c r="B2" s="213" t="s">
        <v>180</v>
      </c>
      <c r="C2" s="213"/>
      <c r="D2" s="87"/>
      <c r="E2" s="219"/>
      <c r="F2" s="202"/>
      <c r="G2" s="87"/>
      <c r="H2" s="9"/>
      <c r="I2" s="69"/>
    </row>
    <row r="3" spans="1:9" ht="21" x14ac:dyDescent="0.35">
      <c r="A3" s="213"/>
      <c r="B3" s="213" t="s">
        <v>196</v>
      </c>
      <c r="C3" s="213"/>
      <c r="D3" s="87"/>
      <c r="E3" s="219"/>
      <c r="F3" s="202"/>
      <c r="G3" s="87"/>
      <c r="H3" s="9"/>
      <c r="I3" s="69"/>
    </row>
    <row r="4" spans="1:9" x14ac:dyDescent="0.25">
      <c r="A4" s="220" t="s">
        <v>19</v>
      </c>
      <c r="B4" s="220" t="s">
        <v>0</v>
      </c>
      <c r="C4" s="187" t="s">
        <v>61</v>
      </c>
      <c r="D4" s="220" t="s">
        <v>1</v>
      </c>
      <c r="E4" s="221" t="s">
        <v>2</v>
      </c>
      <c r="F4" s="220" t="s">
        <v>3</v>
      </c>
      <c r="G4" s="221" t="s">
        <v>139</v>
      </c>
      <c r="H4" s="9"/>
      <c r="I4" s="69"/>
    </row>
    <row r="5" spans="1:9" x14ac:dyDescent="0.25">
      <c r="A5" s="189">
        <v>1</v>
      </c>
      <c r="B5" s="190" t="s">
        <v>141</v>
      </c>
      <c r="C5" s="222"/>
      <c r="D5" s="222">
        <v>4000</v>
      </c>
      <c r="E5" s="222">
        <f>D5+C5</f>
        <v>4000</v>
      </c>
      <c r="F5" s="222">
        <v>4000</v>
      </c>
      <c r="G5" s="205">
        <f>E5-F5</f>
        <v>0</v>
      </c>
      <c r="H5" s="9"/>
      <c r="I5" s="69"/>
    </row>
    <row r="6" spans="1:9" x14ac:dyDescent="0.25">
      <c r="A6" s="189">
        <v>2</v>
      </c>
      <c r="B6" s="190" t="s">
        <v>216</v>
      </c>
      <c r="C6" s="222"/>
      <c r="D6" s="222">
        <v>5000</v>
      </c>
      <c r="E6" s="222">
        <f t="shared" ref="E6:E14" si="0">D6+C6</f>
        <v>5000</v>
      </c>
      <c r="F6" s="222">
        <v>5000</v>
      </c>
      <c r="G6" s="205">
        <f t="shared" ref="G6:G14" si="1">E6-F6</f>
        <v>0</v>
      </c>
      <c r="H6" s="9" t="s">
        <v>188</v>
      </c>
      <c r="I6" s="69"/>
    </row>
    <row r="7" spans="1:9" x14ac:dyDescent="0.25">
      <c r="A7" s="189">
        <v>3</v>
      </c>
      <c r="B7" s="190" t="s">
        <v>185</v>
      </c>
      <c r="C7" s="222"/>
      <c r="D7" s="222">
        <v>6000</v>
      </c>
      <c r="E7" s="222">
        <f t="shared" si="0"/>
        <v>6000</v>
      </c>
      <c r="F7" s="222">
        <v>6000</v>
      </c>
      <c r="G7" s="205">
        <f t="shared" si="1"/>
        <v>0</v>
      </c>
      <c r="H7" s="9"/>
      <c r="I7" s="69"/>
    </row>
    <row r="8" spans="1:9" x14ac:dyDescent="0.25">
      <c r="A8" s="192">
        <v>4</v>
      </c>
      <c r="B8" s="190" t="s">
        <v>153</v>
      </c>
      <c r="C8" s="222"/>
      <c r="D8" s="241">
        <v>5000</v>
      </c>
      <c r="E8" s="241">
        <f t="shared" si="0"/>
        <v>5000</v>
      </c>
      <c r="F8" s="241">
        <v>5000</v>
      </c>
      <c r="G8" s="205">
        <f t="shared" si="1"/>
        <v>0</v>
      </c>
      <c r="H8" s="9"/>
      <c r="I8" s="69"/>
    </row>
    <row r="9" spans="1:9" x14ac:dyDescent="0.25">
      <c r="A9" s="192">
        <v>5</v>
      </c>
      <c r="B9" s="190" t="s">
        <v>79</v>
      </c>
      <c r="C9" s="222"/>
      <c r="D9" s="241">
        <v>3500</v>
      </c>
      <c r="E9" s="241">
        <f t="shared" si="0"/>
        <v>3500</v>
      </c>
      <c r="F9" s="241">
        <v>3500</v>
      </c>
      <c r="G9" s="205">
        <f t="shared" si="1"/>
        <v>0</v>
      </c>
      <c r="H9" s="9"/>
      <c r="I9" s="69"/>
    </row>
    <row r="10" spans="1:9" x14ac:dyDescent="0.25">
      <c r="A10" s="194">
        <v>6</v>
      </c>
      <c r="B10" s="190" t="s">
        <v>186</v>
      </c>
      <c r="C10" s="222"/>
      <c r="D10" s="243">
        <v>6000</v>
      </c>
      <c r="E10" s="241">
        <f t="shared" si="0"/>
        <v>6000</v>
      </c>
      <c r="F10" s="243">
        <v>6000</v>
      </c>
      <c r="G10" s="205">
        <f t="shared" si="1"/>
        <v>0</v>
      </c>
      <c r="H10" s="9"/>
      <c r="I10" s="69"/>
    </row>
    <row r="11" spans="1:9" x14ac:dyDescent="0.25">
      <c r="A11" s="194">
        <v>7</v>
      </c>
      <c r="B11" s="195" t="s">
        <v>175</v>
      </c>
      <c r="C11" s="222"/>
      <c r="D11" s="241">
        <v>5000</v>
      </c>
      <c r="E11" s="241">
        <f t="shared" si="0"/>
        <v>5000</v>
      </c>
      <c r="F11" s="243">
        <v>5000</v>
      </c>
      <c r="G11" s="205">
        <f t="shared" si="1"/>
        <v>0</v>
      </c>
      <c r="H11" s="9"/>
      <c r="I11" s="69"/>
    </row>
    <row r="12" spans="1:9" x14ac:dyDescent="0.25">
      <c r="A12" s="194">
        <v>8</v>
      </c>
      <c r="B12" s="190" t="s">
        <v>187</v>
      </c>
      <c r="C12" s="222"/>
      <c r="D12" s="241">
        <v>5000</v>
      </c>
      <c r="E12" s="241">
        <f t="shared" si="0"/>
        <v>5000</v>
      </c>
      <c r="F12" s="241">
        <v>5000</v>
      </c>
      <c r="G12" s="205">
        <f t="shared" si="1"/>
        <v>0</v>
      </c>
      <c r="H12" s="9" t="s">
        <v>188</v>
      </c>
      <c r="I12" s="69"/>
    </row>
    <row r="13" spans="1:9" x14ac:dyDescent="0.25">
      <c r="A13" s="194">
        <v>9</v>
      </c>
      <c r="B13" s="195" t="s">
        <v>192</v>
      </c>
      <c r="C13" s="222"/>
      <c r="D13" s="241">
        <v>4000</v>
      </c>
      <c r="E13" s="241">
        <f t="shared" si="0"/>
        <v>4000</v>
      </c>
      <c r="F13" s="241">
        <v>4000</v>
      </c>
      <c r="G13" s="205">
        <f t="shared" si="1"/>
        <v>0</v>
      </c>
      <c r="H13" s="9" t="s">
        <v>188</v>
      </c>
      <c r="I13" s="69"/>
    </row>
    <row r="14" spans="1:9" x14ac:dyDescent="0.25">
      <c r="A14" s="190"/>
      <c r="B14" s="195"/>
      <c r="C14" s="222"/>
      <c r="D14" s="244"/>
      <c r="E14" s="241">
        <f t="shared" si="0"/>
        <v>0</v>
      </c>
      <c r="F14" s="241"/>
      <c r="G14" s="205">
        <f t="shared" si="1"/>
        <v>0</v>
      </c>
      <c r="H14" s="9"/>
      <c r="I14" s="69"/>
    </row>
    <row r="15" spans="1:9" x14ac:dyDescent="0.25">
      <c r="A15" s="197"/>
      <c r="B15" s="197"/>
      <c r="C15" s="222"/>
      <c r="D15" s="245">
        <f>SUM(D5:D14)</f>
        <v>43500</v>
      </c>
      <c r="E15" s="245">
        <f>SUM(E5:E14)</f>
        <v>43500</v>
      </c>
      <c r="F15" s="245">
        <f>SUM(F5:F14)</f>
        <v>43500</v>
      </c>
      <c r="G15" s="205">
        <f>SUM(G5:G14)</f>
        <v>0</v>
      </c>
      <c r="H15" s="9"/>
      <c r="I15" s="69"/>
    </row>
    <row r="16" spans="1:9" x14ac:dyDescent="0.25">
      <c r="A16" s="9"/>
      <c r="B16" s="9"/>
      <c r="C16" s="9"/>
      <c r="D16" s="9"/>
      <c r="E16" s="9"/>
      <c r="F16" s="9"/>
      <c r="G16" s="9"/>
      <c r="H16" s="40"/>
      <c r="I16" s="69"/>
    </row>
    <row r="17" spans="1:9" x14ac:dyDescent="0.25">
      <c r="A17" s="9"/>
      <c r="B17" s="9"/>
      <c r="C17" s="9"/>
      <c r="D17" s="9"/>
      <c r="E17" s="9"/>
      <c r="F17" s="9"/>
      <c r="G17" s="9"/>
      <c r="H17" s="9"/>
      <c r="I17" s="69"/>
    </row>
    <row r="18" spans="1:9" x14ac:dyDescent="0.25">
      <c r="A18" s="9" t="s">
        <v>191</v>
      </c>
      <c r="B18" s="9"/>
      <c r="C18" s="9"/>
      <c r="D18" s="9"/>
      <c r="E18" s="9" t="s">
        <v>182</v>
      </c>
      <c r="F18" s="9"/>
      <c r="G18" s="9"/>
      <c r="H18" s="9"/>
      <c r="I18" s="69"/>
    </row>
    <row r="19" spans="1:9" x14ac:dyDescent="0.25">
      <c r="A19" s="181" t="s">
        <v>160</v>
      </c>
      <c r="B19" s="181"/>
      <c r="C19" s="204">
        <f>D15</f>
        <v>43500</v>
      </c>
      <c r="D19" s="204"/>
      <c r="E19" s="181" t="s">
        <v>160</v>
      </c>
      <c r="F19" s="203"/>
      <c r="G19" s="204">
        <f>F15</f>
        <v>43500</v>
      </c>
      <c r="H19" s="9"/>
      <c r="I19" s="69"/>
    </row>
    <row r="20" spans="1:9" x14ac:dyDescent="0.25">
      <c r="A20" s="181" t="s">
        <v>157</v>
      </c>
      <c r="B20" s="205"/>
      <c r="C20" s="204">
        <f>JULY7!C31</f>
        <v>3100</v>
      </c>
      <c r="D20" s="207"/>
      <c r="E20" s="181" t="s">
        <v>157</v>
      </c>
      <c r="F20" s="206"/>
      <c r="G20" s="207">
        <f>JULY7!G31</f>
        <v>3100</v>
      </c>
      <c r="H20" s="9"/>
      <c r="I20" s="69"/>
    </row>
    <row r="21" spans="1:9" x14ac:dyDescent="0.25">
      <c r="A21" s="181" t="s">
        <v>119</v>
      </c>
      <c r="B21" s="205"/>
      <c r="C21" s="204">
        <f>SUM(C19:C20)</f>
        <v>46600</v>
      </c>
      <c r="D21" s="204"/>
      <c r="E21" s="181" t="s">
        <v>119</v>
      </c>
      <c r="F21" s="210">
        <v>1960</v>
      </c>
      <c r="G21" s="204">
        <f>SUM(G19:G20)</f>
        <v>46600</v>
      </c>
      <c r="H21" s="9"/>
      <c r="I21" s="69"/>
    </row>
    <row r="22" spans="1:9" x14ac:dyDescent="0.25">
      <c r="A22" s="205" t="s">
        <v>199</v>
      </c>
      <c r="B22" s="205"/>
      <c r="C22" s="209">
        <v>0.1</v>
      </c>
      <c r="D22" s="207">
        <f>C22*C19</f>
        <v>4350</v>
      </c>
      <c r="E22" s="205" t="s">
        <v>199</v>
      </c>
      <c r="F22" s="209">
        <v>0.1</v>
      </c>
      <c r="G22" s="207">
        <f>D22</f>
        <v>4350</v>
      </c>
      <c r="H22" s="9"/>
      <c r="I22" s="69"/>
    </row>
    <row r="23" spans="1:9" x14ac:dyDescent="0.25">
      <c r="A23" s="205" t="s">
        <v>135</v>
      </c>
      <c r="B23" s="205"/>
      <c r="C23" s="207">
        <f>C21-D22</f>
        <v>42250</v>
      </c>
      <c r="D23" s="9"/>
      <c r="E23" s="205" t="s">
        <v>135</v>
      </c>
      <c r="F23" s="209"/>
      <c r="G23" s="207">
        <f>G21-G22</f>
        <v>42250</v>
      </c>
      <c r="H23" s="9"/>
      <c r="I23" s="69"/>
    </row>
    <row r="24" spans="1:9" x14ac:dyDescent="0.25">
      <c r="A24" s="182" t="s">
        <v>145</v>
      </c>
      <c r="B24" s="205"/>
      <c r="C24" s="205"/>
      <c r="D24" s="210"/>
      <c r="E24" s="182" t="s">
        <v>145</v>
      </c>
      <c r="F24" s="205"/>
      <c r="G24" s="210"/>
      <c r="H24" s="9"/>
      <c r="I24" s="69"/>
    </row>
    <row r="25" spans="1:9" x14ac:dyDescent="0.25">
      <c r="A25" s="211" t="s">
        <v>121</v>
      </c>
      <c r="B25" s="205"/>
      <c r="C25" s="210">
        <v>20050</v>
      </c>
      <c r="D25" s="210"/>
      <c r="E25" s="211" t="s">
        <v>121</v>
      </c>
      <c r="F25" s="205"/>
      <c r="G25" s="210">
        <v>20050</v>
      </c>
      <c r="H25" s="9"/>
      <c r="I25" s="69"/>
    </row>
    <row r="26" spans="1:9" x14ac:dyDescent="0.25">
      <c r="A26" s="211">
        <v>43328</v>
      </c>
      <c r="B26" s="205"/>
      <c r="C26" s="210">
        <v>9600</v>
      </c>
      <c r="D26" s="210"/>
      <c r="E26" s="211">
        <v>43328</v>
      </c>
      <c r="F26" s="205"/>
      <c r="G26" s="210">
        <v>9600</v>
      </c>
      <c r="H26" s="9"/>
      <c r="I26" s="69"/>
    </row>
    <row r="27" spans="1:9" x14ac:dyDescent="0.25">
      <c r="A27" s="183" t="s">
        <v>215</v>
      </c>
      <c r="B27" s="205"/>
      <c r="C27" s="210">
        <f>D6+D12+D13</f>
        <v>14000</v>
      </c>
      <c r="D27" s="210"/>
      <c r="E27" s="183" t="s">
        <v>215</v>
      </c>
      <c r="F27" s="205"/>
      <c r="G27" s="210">
        <f>C27</f>
        <v>14000</v>
      </c>
      <c r="H27" s="9"/>
      <c r="I27" s="69"/>
    </row>
    <row r="28" spans="1:9" x14ac:dyDescent="0.25">
      <c r="A28" s="205"/>
      <c r="B28" s="205"/>
      <c r="C28" s="205"/>
      <c r="D28" s="204"/>
      <c r="E28" s="205"/>
      <c r="F28" s="205"/>
      <c r="G28" s="204"/>
      <c r="H28" s="9"/>
      <c r="I28" s="69"/>
    </row>
    <row r="29" spans="1:9" x14ac:dyDescent="0.25">
      <c r="A29" s="205"/>
      <c r="B29" s="205"/>
      <c r="C29" s="205"/>
      <c r="D29" s="210"/>
      <c r="E29" s="205"/>
      <c r="F29" s="205"/>
      <c r="G29" s="74"/>
      <c r="H29" s="9"/>
      <c r="I29" s="69"/>
    </row>
    <row r="30" spans="1:9" x14ac:dyDescent="0.25">
      <c r="A30" s="69"/>
      <c r="B30" s="205"/>
      <c r="C30" s="210">
        <f>SUM(C25:C29)</f>
        <v>43650</v>
      </c>
      <c r="D30" s="74"/>
      <c r="E30" s="74"/>
      <c r="F30" s="74"/>
      <c r="G30" s="210">
        <f>SUM(G25:G29)</f>
        <v>43650</v>
      </c>
      <c r="H30" s="5"/>
      <c r="I30" s="69"/>
    </row>
    <row r="31" spans="1:9" x14ac:dyDescent="0.25">
      <c r="A31" s="205" t="s">
        <v>86</v>
      </c>
      <c r="B31" s="205"/>
      <c r="C31" s="184">
        <f>C23-C30</f>
        <v>-1400</v>
      </c>
      <c r="D31" s="205"/>
      <c r="E31" s="205" t="s">
        <v>86</v>
      </c>
      <c r="F31" s="205"/>
      <c r="G31" s="184">
        <f>G23-G30</f>
        <v>-1400</v>
      </c>
      <c r="H31" s="9"/>
      <c r="I31" s="69"/>
    </row>
    <row r="32" spans="1:9" x14ac:dyDescent="0.25">
      <c r="A32" s="9"/>
      <c r="B32" s="9"/>
      <c r="C32" s="9"/>
      <c r="D32" s="9"/>
      <c r="E32" s="9"/>
      <c r="F32" s="9"/>
      <c r="G32" s="9"/>
      <c r="H32" s="9"/>
      <c r="I32" s="69"/>
    </row>
    <row r="33" spans="1:9" x14ac:dyDescent="0.25">
      <c r="A33" s="69"/>
      <c r="B33" s="69"/>
      <c r="C33" s="69"/>
      <c r="D33" s="69"/>
      <c r="E33" s="69"/>
      <c r="F33" s="69"/>
      <c r="G33" s="69"/>
      <c r="H33" s="69"/>
      <c r="I33" s="69"/>
    </row>
    <row r="34" spans="1:9" x14ac:dyDescent="0.25">
      <c r="A34" s="69"/>
      <c r="B34" s="69"/>
      <c r="C34" s="69"/>
      <c r="D34" s="69"/>
      <c r="E34" s="69"/>
      <c r="F34" s="69"/>
      <c r="G34" s="69"/>
      <c r="H34" s="69"/>
      <c r="I34" s="69"/>
    </row>
    <row r="35" spans="1:9" x14ac:dyDescent="0.25">
      <c r="A35" s="214" t="s">
        <v>15</v>
      </c>
      <c r="B35" s="214"/>
      <c r="C35" s="7" t="s">
        <v>10</v>
      </c>
      <c r="D35" s="69"/>
      <c r="E35" s="69"/>
      <c r="F35" s="1" t="s">
        <v>12</v>
      </c>
      <c r="G35" s="69"/>
      <c r="H35" s="69"/>
      <c r="I35" s="69"/>
    </row>
    <row r="36" spans="1:9" x14ac:dyDescent="0.25">
      <c r="A36" s="69"/>
      <c r="B36" s="69"/>
      <c r="C36" s="69"/>
      <c r="D36" s="69"/>
      <c r="E36" s="69"/>
      <c r="F36" s="69"/>
      <c r="G36" s="69"/>
      <c r="H36" s="69"/>
      <c r="I36" s="69"/>
    </row>
    <row r="37" spans="1:9" x14ac:dyDescent="0.25">
      <c r="A37" s="1" t="s">
        <v>183</v>
      </c>
      <c r="B37" s="1"/>
      <c r="C37" s="7" t="s">
        <v>39</v>
      </c>
      <c r="D37" s="69"/>
      <c r="E37" s="69"/>
      <c r="F37" s="1" t="s">
        <v>184</v>
      </c>
      <c r="G37" s="69"/>
      <c r="H37" s="69"/>
      <c r="I37" s="69"/>
    </row>
    <row r="38" spans="1:9" x14ac:dyDescent="0.25">
      <c r="A38" s="69"/>
      <c r="B38" s="69"/>
      <c r="C38" s="69"/>
      <c r="D38" s="69"/>
      <c r="E38" s="69"/>
      <c r="F38" s="69"/>
      <c r="G38" s="69"/>
      <c r="H38" s="69"/>
      <c r="I38" s="69"/>
    </row>
    <row r="39" spans="1:9" x14ac:dyDescent="0.25">
      <c r="A39" s="69"/>
      <c r="B39" s="69"/>
      <c r="C39" s="69"/>
      <c r="D39" s="69"/>
      <c r="E39" s="69"/>
      <c r="F39" s="69"/>
      <c r="G39" s="69"/>
      <c r="H39" s="69"/>
      <c r="I39" s="69"/>
    </row>
  </sheetData>
  <pageMargins left="0.7" right="0.7" top="0.75" bottom="0.75" header="0.3" footer="0.3"/>
  <pageSetup orientation="portrait" horizontalDpi="0" verticalDpi="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workbookViewId="0">
      <selection activeCell="D9" sqref="D9"/>
    </sheetView>
  </sheetViews>
  <sheetFormatPr defaultRowHeight="15" x14ac:dyDescent="0.25"/>
  <cols>
    <col min="1" max="1" width="14.5703125" style="69" customWidth="1"/>
    <col min="2" max="2" width="15.7109375" style="69" customWidth="1"/>
    <col min="3" max="4" width="9.140625" style="69"/>
    <col min="5" max="5" width="12.42578125" style="69" customWidth="1"/>
    <col min="6" max="6" width="9.140625" style="69"/>
    <col min="7" max="7" width="9.28515625" style="69" customWidth="1"/>
    <col min="8" max="16384" width="9.140625" style="69"/>
  </cols>
  <sheetData>
    <row r="1" spans="1:8" x14ac:dyDescent="0.25">
      <c r="A1" s="213"/>
      <c r="B1" s="213" t="s">
        <v>179</v>
      </c>
      <c r="C1" s="213"/>
      <c r="D1" s="199"/>
      <c r="E1" s="87"/>
      <c r="F1" s="87"/>
      <c r="G1" s="87"/>
      <c r="H1" s="9"/>
    </row>
    <row r="2" spans="1:8" ht="21" x14ac:dyDescent="0.35">
      <c r="A2" s="213"/>
      <c r="B2" s="213" t="s">
        <v>180</v>
      </c>
      <c r="C2" s="213"/>
      <c r="D2" s="87"/>
      <c r="E2" s="219"/>
      <c r="F2" s="202"/>
      <c r="G2" s="87"/>
      <c r="H2" s="9"/>
    </row>
    <row r="3" spans="1:8" ht="21" x14ac:dyDescent="0.35">
      <c r="A3" s="213"/>
      <c r="B3" s="213" t="s">
        <v>197</v>
      </c>
      <c r="C3" s="213"/>
      <c r="D3" s="87"/>
      <c r="E3" s="219"/>
      <c r="F3" s="202"/>
      <c r="G3" s="87"/>
      <c r="H3" s="9"/>
    </row>
    <row r="4" spans="1:8" x14ac:dyDescent="0.25">
      <c r="A4" s="220" t="s">
        <v>19</v>
      </c>
      <c r="B4" s="220" t="s">
        <v>0</v>
      </c>
      <c r="C4" s="187" t="s">
        <v>61</v>
      </c>
      <c r="D4" s="220" t="s">
        <v>1</v>
      </c>
      <c r="E4" s="221" t="s">
        <v>2</v>
      </c>
      <c r="F4" s="220" t="s">
        <v>3</v>
      </c>
      <c r="G4" s="221" t="s">
        <v>139</v>
      </c>
      <c r="H4" s="9"/>
    </row>
    <row r="5" spans="1:8" x14ac:dyDescent="0.25">
      <c r="A5" s="189">
        <v>1</v>
      </c>
      <c r="B5" s="190" t="s">
        <v>141</v>
      </c>
      <c r="C5" s="222"/>
      <c r="D5" s="222">
        <v>4000</v>
      </c>
      <c r="E5" s="222">
        <f>D5+C5</f>
        <v>4000</v>
      </c>
      <c r="F5" s="222">
        <v>4000</v>
      </c>
      <c r="G5" s="205">
        <f>E5-F5</f>
        <v>0</v>
      </c>
      <c r="H5" s="9"/>
    </row>
    <row r="6" spans="1:8" x14ac:dyDescent="0.25">
      <c r="A6" s="189">
        <v>2</v>
      </c>
      <c r="B6" s="190" t="s">
        <v>216</v>
      </c>
      <c r="C6" s="222"/>
      <c r="D6" s="222">
        <v>5000</v>
      </c>
      <c r="E6" s="222">
        <f>D6+C6</f>
        <v>5000</v>
      </c>
      <c r="F6" s="222">
        <v>5000</v>
      </c>
      <c r="G6" s="205">
        <f>E6-F6</f>
        <v>0</v>
      </c>
      <c r="H6" s="9" t="s">
        <v>188</v>
      </c>
    </row>
    <row r="7" spans="1:8" x14ac:dyDescent="0.25">
      <c r="A7" s="189">
        <v>3</v>
      </c>
      <c r="B7" s="190" t="s">
        <v>185</v>
      </c>
      <c r="C7" s="222"/>
      <c r="D7" s="222">
        <v>6000</v>
      </c>
      <c r="E7" s="222">
        <f t="shared" ref="E7:E14" si="0">D7+C7</f>
        <v>6000</v>
      </c>
      <c r="F7" s="222">
        <v>6000</v>
      </c>
      <c r="G7" s="205">
        <f t="shared" ref="G7:G14" si="1">E7-F7</f>
        <v>0</v>
      </c>
      <c r="H7" s="9"/>
    </row>
    <row r="8" spans="1:8" x14ac:dyDescent="0.25">
      <c r="A8" s="192">
        <v>4</v>
      </c>
      <c r="B8" s="190" t="s">
        <v>153</v>
      </c>
      <c r="C8" s="222"/>
      <c r="D8" s="241">
        <v>5000</v>
      </c>
      <c r="E8" s="241">
        <f t="shared" si="0"/>
        <v>5000</v>
      </c>
      <c r="F8" s="241">
        <v>5000</v>
      </c>
      <c r="G8" s="205">
        <f t="shared" si="1"/>
        <v>0</v>
      </c>
      <c r="H8" s="9"/>
    </row>
    <row r="9" spans="1:8" x14ac:dyDescent="0.25">
      <c r="A9" s="192">
        <v>5</v>
      </c>
      <c r="B9" s="190" t="s">
        <v>79</v>
      </c>
      <c r="C9" s="222"/>
      <c r="D9" s="241">
        <v>3500</v>
      </c>
      <c r="E9" s="241">
        <f t="shared" si="0"/>
        <v>3500</v>
      </c>
      <c r="F9" s="241">
        <v>3500</v>
      </c>
      <c r="G9" s="205">
        <f t="shared" si="1"/>
        <v>0</v>
      </c>
      <c r="H9" s="9"/>
    </row>
    <row r="10" spans="1:8" x14ac:dyDescent="0.25">
      <c r="A10" s="194">
        <v>6</v>
      </c>
      <c r="B10" s="190" t="s">
        <v>186</v>
      </c>
      <c r="C10" s="222"/>
      <c r="D10" s="243">
        <v>6000</v>
      </c>
      <c r="E10" s="241">
        <f t="shared" si="0"/>
        <v>6000</v>
      </c>
      <c r="F10" s="243">
        <v>6000</v>
      </c>
      <c r="G10" s="205">
        <f t="shared" si="1"/>
        <v>0</v>
      </c>
      <c r="H10" s="9"/>
    </row>
    <row r="11" spans="1:8" x14ac:dyDescent="0.25">
      <c r="A11" s="194">
        <v>7</v>
      </c>
      <c r="B11" s="195" t="s">
        <v>175</v>
      </c>
      <c r="C11" s="222"/>
      <c r="D11" s="241">
        <v>5000</v>
      </c>
      <c r="E11" s="241">
        <f t="shared" si="0"/>
        <v>5000</v>
      </c>
      <c r="F11" s="243">
        <v>5000</v>
      </c>
      <c r="G11" s="205">
        <f t="shared" si="1"/>
        <v>0</v>
      </c>
      <c r="H11" s="9"/>
    </row>
    <row r="12" spans="1:8" x14ac:dyDescent="0.25">
      <c r="A12" s="194">
        <v>8</v>
      </c>
      <c r="B12" s="190" t="s">
        <v>187</v>
      </c>
      <c r="C12" s="222"/>
      <c r="D12" s="241">
        <v>5000</v>
      </c>
      <c r="E12" s="241">
        <f t="shared" si="0"/>
        <v>5000</v>
      </c>
      <c r="F12" s="241">
        <v>5000</v>
      </c>
      <c r="G12" s="205">
        <f t="shared" si="1"/>
        <v>0</v>
      </c>
      <c r="H12" s="9" t="s">
        <v>188</v>
      </c>
    </row>
    <row r="13" spans="1:8" x14ac:dyDescent="0.25">
      <c r="A13" s="194">
        <v>9</v>
      </c>
      <c r="B13" s="195" t="s">
        <v>192</v>
      </c>
      <c r="C13" s="222"/>
      <c r="D13" s="241">
        <v>4000</v>
      </c>
      <c r="E13" s="241">
        <f t="shared" si="0"/>
        <v>4000</v>
      </c>
      <c r="F13" s="241">
        <v>4000</v>
      </c>
      <c r="G13" s="205">
        <f t="shared" si="1"/>
        <v>0</v>
      </c>
      <c r="H13" s="9" t="s">
        <v>188</v>
      </c>
    </row>
    <row r="14" spans="1:8" x14ac:dyDescent="0.25">
      <c r="A14" s="190"/>
      <c r="B14" s="195"/>
      <c r="C14" s="222"/>
      <c r="D14" s="244"/>
      <c r="E14" s="241">
        <f t="shared" si="0"/>
        <v>0</v>
      </c>
      <c r="F14" s="241"/>
      <c r="G14" s="205">
        <f t="shared" si="1"/>
        <v>0</v>
      </c>
      <c r="H14" s="9"/>
    </row>
    <row r="15" spans="1:8" x14ac:dyDescent="0.25">
      <c r="A15" s="197"/>
      <c r="B15" s="197"/>
      <c r="C15" s="222"/>
      <c r="D15" s="245">
        <f>SUM(D5:D14)</f>
        <v>43500</v>
      </c>
      <c r="E15" s="245">
        <f>SUM(E5:E14)</f>
        <v>43500</v>
      </c>
      <c r="F15" s="245">
        <f>SUM(F5:F14)</f>
        <v>43500</v>
      </c>
      <c r="G15" s="205">
        <f>SUM(G5:G14)</f>
        <v>0</v>
      </c>
      <c r="H15" s="9"/>
    </row>
    <row r="16" spans="1:8" x14ac:dyDescent="0.25">
      <c r="A16" s="9"/>
      <c r="B16" s="9"/>
      <c r="C16" s="9"/>
      <c r="D16" s="9"/>
      <c r="E16" s="9"/>
      <c r="F16" s="9"/>
      <c r="G16" s="9"/>
      <c r="H16" s="40"/>
    </row>
    <row r="17" spans="1:8" x14ac:dyDescent="0.25">
      <c r="A17" s="9"/>
      <c r="B17" s="9"/>
      <c r="C17" s="9"/>
      <c r="D17" s="9"/>
      <c r="E17" s="9"/>
      <c r="F17" s="9"/>
      <c r="G17" s="9"/>
      <c r="H17" s="9"/>
    </row>
    <row r="18" spans="1:8" x14ac:dyDescent="0.25">
      <c r="A18" s="9" t="s">
        <v>191</v>
      </c>
      <c r="B18" s="9"/>
      <c r="C18" s="9"/>
      <c r="D18" s="9"/>
      <c r="E18" s="9" t="s">
        <v>182</v>
      </c>
      <c r="F18" s="9"/>
      <c r="G18" s="9"/>
      <c r="H18" s="9"/>
    </row>
    <row r="19" spans="1:8" x14ac:dyDescent="0.25">
      <c r="A19" s="181" t="s">
        <v>160</v>
      </c>
      <c r="B19" s="181"/>
      <c r="C19" s="204">
        <f>D15</f>
        <v>43500</v>
      </c>
      <c r="D19" s="204"/>
      <c r="E19" s="181" t="s">
        <v>160</v>
      </c>
      <c r="F19" s="203"/>
      <c r="G19" s="204">
        <f>F15</f>
        <v>43500</v>
      </c>
      <c r="H19" s="9"/>
    </row>
    <row r="20" spans="1:8" x14ac:dyDescent="0.25">
      <c r="A20" s="181" t="s">
        <v>157</v>
      </c>
      <c r="B20" s="205"/>
      <c r="C20" s="204">
        <f>'AUGUST '!C31</f>
        <v>-1400</v>
      </c>
      <c r="D20" s="207"/>
      <c r="E20" s="181" t="s">
        <v>157</v>
      </c>
      <c r="F20" s="206"/>
      <c r="G20" s="207">
        <f>'AUGUST '!G31</f>
        <v>-1400</v>
      </c>
      <c r="H20" s="9"/>
    </row>
    <row r="21" spans="1:8" x14ac:dyDescent="0.25">
      <c r="A21" s="181" t="s">
        <v>119</v>
      </c>
      <c r="B21" s="205"/>
      <c r="C21" s="204">
        <f>SUM(C19:C20)</f>
        <v>42100</v>
      </c>
      <c r="D21" s="204"/>
      <c r="E21" s="181" t="s">
        <v>119</v>
      </c>
      <c r="F21" s="210">
        <v>1960</v>
      </c>
      <c r="G21" s="204">
        <f>SUM(G19:G20)</f>
        <v>42100</v>
      </c>
      <c r="H21" s="9"/>
    </row>
    <row r="22" spans="1:8" x14ac:dyDescent="0.25">
      <c r="A22" s="205" t="s">
        <v>199</v>
      </c>
      <c r="B22" s="205"/>
      <c r="C22" s="209">
        <v>0.1</v>
      </c>
      <c r="D22" s="207">
        <f>C22*C19</f>
        <v>4350</v>
      </c>
      <c r="E22" s="205" t="s">
        <v>199</v>
      </c>
      <c r="F22" s="209">
        <v>0.1</v>
      </c>
      <c r="G22" s="207">
        <f>D22</f>
        <v>4350</v>
      </c>
      <c r="H22" s="9"/>
    </row>
    <row r="23" spans="1:8" x14ac:dyDescent="0.25">
      <c r="A23" s="205" t="s">
        <v>135</v>
      </c>
      <c r="B23" s="205"/>
      <c r="C23" s="207">
        <f>C21-D22</f>
        <v>37750</v>
      </c>
      <c r="D23" s="9"/>
      <c r="E23" s="205" t="s">
        <v>135</v>
      </c>
      <c r="F23" s="209"/>
      <c r="G23" s="207">
        <f>G21-G22</f>
        <v>37750</v>
      </c>
      <c r="H23" s="9"/>
    </row>
    <row r="24" spans="1:8" x14ac:dyDescent="0.25">
      <c r="A24" s="182" t="s">
        <v>145</v>
      </c>
      <c r="B24" s="205"/>
      <c r="C24" s="205"/>
      <c r="D24" s="210"/>
      <c r="E24" s="182" t="s">
        <v>145</v>
      </c>
      <c r="F24" s="205"/>
      <c r="G24" s="210"/>
      <c r="H24" s="9"/>
    </row>
    <row r="25" spans="1:8" x14ac:dyDescent="0.25">
      <c r="A25" s="211" t="s">
        <v>121</v>
      </c>
      <c r="B25" s="205"/>
      <c r="C25" s="210">
        <v>16550</v>
      </c>
      <c r="D25" s="210"/>
      <c r="E25" s="211" t="s">
        <v>121</v>
      </c>
      <c r="F25" s="205"/>
      <c r="G25" s="210">
        <v>16550</v>
      </c>
      <c r="H25" s="9"/>
    </row>
    <row r="26" spans="1:8" x14ac:dyDescent="0.25">
      <c r="A26" s="211">
        <v>43351</v>
      </c>
      <c r="B26" s="205"/>
      <c r="C26" s="210">
        <v>10000</v>
      </c>
      <c r="D26" s="210"/>
      <c r="E26" s="211">
        <v>43351</v>
      </c>
      <c r="F26" s="205"/>
      <c r="G26" s="210">
        <v>10000</v>
      </c>
      <c r="H26" s="9"/>
    </row>
    <row r="27" spans="1:8" x14ac:dyDescent="0.25">
      <c r="A27" s="183" t="s">
        <v>215</v>
      </c>
      <c r="B27" s="205"/>
      <c r="C27" s="210">
        <f>D6+D12+D13</f>
        <v>14000</v>
      </c>
      <c r="D27" s="210"/>
      <c r="E27" s="183" t="s">
        <v>215</v>
      </c>
      <c r="F27" s="205"/>
      <c r="G27" s="210">
        <f>C27</f>
        <v>14000</v>
      </c>
      <c r="H27" s="9"/>
    </row>
    <row r="28" spans="1:8" x14ac:dyDescent="0.25">
      <c r="A28" s="205"/>
      <c r="B28" s="205"/>
      <c r="C28" s="205"/>
      <c r="D28" s="204"/>
      <c r="E28" s="205"/>
      <c r="F28" s="205"/>
      <c r="G28" s="204"/>
      <c r="H28" s="9"/>
    </row>
    <row r="29" spans="1:8" x14ac:dyDescent="0.25">
      <c r="A29" s="205"/>
      <c r="B29" s="205"/>
      <c r="C29" s="205"/>
      <c r="D29" s="210"/>
      <c r="E29" s="205"/>
      <c r="F29" s="205"/>
      <c r="G29" s="74"/>
      <c r="H29" s="9"/>
    </row>
    <row r="30" spans="1:8" x14ac:dyDescent="0.25">
      <c r="B30" s="205"/>
      <c r="C30" s="210">
        <f>SUM(C25:C29)</f>
        <v>40550</v>
      </c>
      <c r="D30" s="74"/>
      <c r="E30" s="74"/>
      <c r="F30" s="74"/>
      <c r="G30" s="210">
        <f>SUM(G25:G29)</f>
        <v>40550</v>
      </c>
      <c r="H30" s="5"/>
    </row>
    <row r="31" spans="1:8" x14ac:dyDescent="0.25">
      <c r="A31" s="205" t="s">
        <v>86</v>
      </c>
      <c r="B31" s="205"/>
      <c r="C31" s="184">
        <f>C23-C30</f>
        <v>-2800</v>
      </c>
      <c r="D31" s="205"/>
      <c r="E31" s="205" t="s">
        <v>86</v>
      </c>
      <c r="F31" s="205"/>
      <c r="G31" s="184">
        <f>G23-G30</f>
        <v>-2800</v>
      </c>
      <c r="H31" s="9"/>
    </row>
    <row r="32" spans="1:8" x14ac:dyDescent="0.25">
      <c r="A32" s="9"/>
      <c r="B32" s="9"/>
      <c r="C32" s="9"/>
      <c r="D32" s="9"/>
      <c r="E32" s="9"/>
      <c r="F32" s="9"/>
      <c r="G32" s="9"/>
      <c r="H32" s="9"/>
    </row>
    <row r="35" spans="1:6" x14ac:dyDescent="0.25">
      <c r="A35" s="214" t="s">
        <v>15</v>
      </c>
      <c r="B35" s="214"/>
      <c r="C35" s="7" t="s">
        <v>10</v>
      </c>
      <c r="F35" s="1" t="s">
        <v>12</v>
      </c>
    </row>
    <row r="37" spans="1:6" x14ac:dyDescent="0.25">
      <c r="A37" s="1" t="s">
        <v>183</v>
      </c>
      <c r="B37" s="1"/>
      <c r="C37" s="7" t="s">
        <v>39</v>
      </c>
      <c r="F37" s="1" t="s">
        <v>184</v>
      </c>
    </row>
  </sheetData>
  <pageMargins left="0.7" right="0.7" top="0.75" bottom="0.75" header="0.3" footer="0.3"/>
  <pageSetup orientation="portrait" horizontalDpi="0" verticalDpi="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workbookViewId="0">
      <selection activeCell="G47" sqref="G47"/>
    </sheetView>
  </sheetViews>
  <sheetFormatPr defaultRowHeight="15" x14ac:dyDescent="0.25"/>
  <cols>
    <col min="1" max="1" width="14.5703125" style="69" customWidth="1"/>
    <col min="2" max="2" width="15.7109375" style="69" customWidth="1"/>
    <col min="3" max="4" width="9.140625" style="69"/>
    <col min="5" max="5" width="12.42578125" style="69" customWidth="1"/>
    <col min="6" max="6" width="9.140625" style="69"/>
    <col min="7" max="7" width="9.28515625" style="69" customWidth="1"/>
    <col min="8" max="16384" width="9.140625" style="69"/>
  </cols>
  <sheetData>
    <row r="1" spans="1:8" x14ac:dyDescent="0.25">
      <c r="A1" s="213"/>
      <c r="B1" s="213" t="s">
        <v>179</v>
      </c>
      <c r="C1" s="213"/>
      <c r="D1" s="199"/>
      <c r="E1" s="87"/>
      <c r="F1" s="87"/>
      <c r="G1" s="87"/>
      <c r="H1" s="9"/>
    </row>
    <row r="2" spans="1:8" ht="21" x14ac:dyDescent="0.35">
      <c r="A2" s="213"/>
      <c r="B2" s="213" t="s">
        <v>180</v>
      </c>
      <c r="C2" s="213"/>
      <c r="D2" s="87"/>
      <c r="E2" s="219"/>
      <c r="F2" s="202"/>
      <c r="G2" s="87"/>
      <c r="H2" s="9"/>
    </row>
    <row r="3" spans="1:8" ht="21" x14ac:dyDescent="0.35">
      <c r="A3" s="213"/>
      <c r="B3" s="213" t="s">
        <v>201</v>
      </c>
      <c r="C3" s="213"/>
      <c r="D3" s="87"/>
      <c r="E3" s="219"/>
      <c r="F3" s="202"/>
      <c r="G3" s="87"/>
      <c r="H3" s="9"/>
    </row>
    <row r="4" spans="1:8" x14ac:dyDescent="0.25">
      <c r="A4" s="220" t="s">
        <v>19</v>
      </c>
      <c r="B4" s="220" t="s">
        <v>0</v>
      </c>
      <c r="C4" s="187" t="s">
        <v>61</v>
      </c>
      <c r="D4" s="220" t="s">
        <v>1</v>
      </c>
      <c r="E4" s="221" t="s">
        <v>2</v>
      </c>
      <c r="F4" s="220" t="s">
        <v>3</v>
      </c>
      <c r="G4" s="221" t="s">
        <v>139</v>
      </c>
      <c r="H4" s="9"/>
    </row>
    <row r="5" spans="1:8" x14ac:dyDescent="0.25">
      <c r="A5" s="189">
        <v>1</v>
      </c>
      <c r="B5" s="190" t="s">
        <v>141</v>
      </c>
      <c r="C5" s="222"/>
      <c r="D5" s="222">
        <v>4000</v>
      </c>
      <c r="E5" s="222">
        <f>D5+C5</f>
        <v>4000</v>
      </c>
      <c r="F5" s="222">
        <v>4000</v>
      </c>
      <c r="G5" s="205">
        <f>E5-F5</f>
        <v>0</v>
      </c>
      <c r="H5" s="9"/>
    </row>
    <row r="6" spans="1:8" x14ac:dyDescent="0.25">
      <c r="A6" s="189">
        <v>2</v>
      </c>
      <c r="B6" s="190" t="s">
        <v>216</v>
      </c>
      <c r="C6" s="222"/>
      <c r="D6" s="222">
        <v>5000</v>
      </c>
      <c r="E6" s="222">
        <f>D6+C6</f>
        <v>5000</v>
      </c>
      <c r="F6" s="222">
        <v>5000</v>
      </c>
      <c r="G6" s="205">
        <f>E6-F6</f>
        <v>0</v>
      </c>
      <c r="H6" s="9" t="s">
        <v>188</v>
      </c>
    </row>
    <row r="7" spans="1:8" x14ac:dyDescent="0.25">
      <c r="A7" s="189">
        <v>3</v>
      </c>
      <c r="B7" s="190" t="s">
        <v>185</v>
      </c>
      <c r="C7" s="222"/>
      <c r="D7" s="222">
        <v>6000</v>
      </c>
      <c r="E7" s="222">
        <f t="shared" ref="E7:E14" si="0">D7+C7</f>
        <v>6000</v>
      </c>
      <c r="F7" s="222">
        <v>6000</v>
      </c>
      <c r="G7" s="205">
        <f t="shared" ref="G7:G14" si="1">E7-F7</f>
        <v>0</v>
      </c>
      <c r="H7" s="9"/>
    </row>
    <row r="8" spans="1:8" x14ac:dyDescent="0.25">
      <c r="A8" s="192">
        <v>4</v>
      </c>
      <c r="B8" s="190" t="s">
        <v>153</v>
      </c>
      <c r="C8" s="222"/>
      <c r="D8" s="241">
        <v>5000</v>
      </c>
      <c r="E8" s="241">
        <f t="shared" si="0"/>
        <v>5000</v>
      </c>
      <c r="F8" s="241">
        <v>5000</v>
      </c>
      <c r="G8" s="205">
        <f t="shared" si="1"/>
        <v>0</v>
      </c>
      <c r="H8" s="9"/>
    </row>
    <row r="9" spans="1:8" x14ac:dyDescent="0.25">
      <c r="A9" s="192">
        <v>5</v>
      </c>
      <c r="B9" s="190" t="s">
        <v>79</v>
      </c>
      <c r="C9" s="222"/>
      <c r="D9" s="241">
        <v>3500</v>
      </c>
      <c r="E9" s="241">
        <f t="shared" si="0"/>
        <v>3500</v>
      </c>
      <c r="F9" s="241">
        <v>3500</v>
      </c>
      <c r="G9" s="205">
        <f t="shared" si="1"/>
        <v>0</v>
      </c>
      <c r="H9" s="9"/>
    </row>
    <row r="10" spans="1:8" x14ac:dyDescent="0.25">
      <c r="A10" s="194">
        <v>6</v>
      </c>
      <c r="B10" s="190" t="s">
        <v>186</v>
      </c>
      <c r="C10" s="222"/>
      <c r="D10" s="243">
        <v>6000</v>
      </c>
      <c r="E10" s="241">
        <f t="shared" si="0"/>
        <v>6000</v>
      </c>
      <c r="F10" s="243">
        <v>6000</v>
      </c>
      <c r="G10" s="205">
        <f t="shared" si="1"/>
        <v>0</v>
      </c>
      <c r="H10" s="9"/>
    </row>
    <row r="11" spans="1:8" x14ac:dyDescent="0.25">
      <c r="A11" s="194">
        <v>7</v>
      </c>
      <c r="B11" s="195" t="s">
        <v>175</v>
      </c>
      <c r="C11" s="222"/>
      <c r="D11" s="241">
        <v>5000</v>
      </c>
      <c r="E11" s="241">
        <f t="shared" si="0"/>
        <v>5000</v>
      </c>
      <c r="F11" s="243">
        <v>5000</v>
      </c>
      <c r="G11" s="205">
        <f t="shared" si="1"/>
        <v>0</v>
      </c>
      <c r="H11" s="9"/>
    </row>
    <row r="12" spans="1:8" x14ac:dyDescent="0.25">
      <c r="A12" s="194">
        <v>8</v>
      </c>
      <c r="B12" s="190" t="s">
        <v>187</v>
      </c>
      <c r="C12" s="222"/>
      <c r="D12" s="241">
        <v>5000</v>
      </c>
      <c r="E12" s="241">
        <f t="shared" si="0"/>
        <v>5000</v>
      </c>
      <c r="F12" s="241">
        <v>5000</v>
      </c>
      <c r="G12" s="205">
        <f t="shared" si="1"/>
        <v>0</v>
      </c>
      <c r="H12" s="9" t="s">
        <v>188</v>
      </c>
    </row>
    <row r="13" spans="1:8" x14ac:dyDescent="0.25">
      <c r="A13" s="194">
        <v>9</v>
      </c>
      <c r="B13" s="195" t="s">
        <v>192</v>
      </c>
      <c r="C13" s="222"/>
      <c r="D13" s="241">
        <v>4000</v>
      </c>
      <c r="E13" s="241">
        <f t="shared" si="0"/>
        <v>4000</v>
      </c>
      <c r="F13" s="241">
        <v>4000</v>
      </c>
      <c r="G13" s="205">
        <f t="shared" si="1"/>
        <v>0</v>
      </c>
      <c r="H13" s="9" t="s">
        <v>188</v>
      </c>
    </row>
    <row r="14" spans="1:8" x14ac:dyDescent="0.25">
      <c r="A14" s="190"/>
      <c r="B14" s="195"/>
      <c r="C14" s="222"/>
      <c r="D14" s="244"/>
      <c r="E14" s="241">
        <f t="shared" si="0"/>
        <v>0</v>
      </c>
      <c r="F14" s="241"/>
      <c r="G14" s="205">
        <f t="shared" si="1"/>
        <v>0</v>
      </c>
      <c r="H14" s="9"/>
    </row>
    <row r="15" spans="1:8" x14ac:dyDescent="0.25">
      <c r="A15" s="197"/>
      <c r="B15" s="197"/>
      <c r="C15" s="222"/>
      <c r="D15" s="245">
        <f>SUM(D5:D14)</f>
        <v>43500</v>
      </c>
      <c r="E15" s="245">
        <f>SUM(E5:E14)</f>
        <v>43500</v>
      </c>
      <c r="F15" s="245">
        <f>SUM(F5:F14)</f>
        <v>43500</v>
      </c>
      <c r="G15" s="205">
        <f>SUM(G5:G14)</f>
        <v>0</v>
      </c>
      <c r="H15" s="9"/>
    </row>
    <row r="16" spans="1:8" x14ac:dyDescent="0.25">
      <c r="A16" s="9"/>
      <c r="B16" s="9"/>
      <c r="C16" s="9"/>
      <c r="D16" s="9"/>
      <c r="E16" s="9"/>
      <c r="F16" s="9"/>
      <c r="G16" s="9"/>
      <c r="H16" s="40"/>
    </row>
    <row r="17" spans="1:9" x14ac:dyDescent="0.25">
      <c r="A17" s="9"/>
      <c r="B17" s="9"/>
      <c r="C17" s="9"/>
      <c r="D17" s="9"/>
      <c r="E17" s="9"/>
      <c r="F17" s="9"/>
      <c r="G17" s="9"/>
      <c r="H17" s="9"/>
    </row>
    <row r="18" spans="1:9" x14ac:dyDescent="0.25">
      <c r="A18" s="9" t="s">
        <v>191</v>
      </c>
      <c r="B18" s="9"/>
      <c r="C18" s="9"/>
      <c r="D18" s="9"/>
      <c r="E18" s="9" t="s">
        <v>182</v>
      </c>
      <c r="F18" s="9"/>
      <c r="G18" s="9"/>
      <c r="H18" s="9"/>
    </row>
    <row r="19" spans="1:9" x14ac:dyDescent="0.25">
      <c r="A19" s="181" t="s">
        <v>160</v>
      </c>
      <c r="B19" s="181"/>
      <c r="C19" s="204">
        <f>D15</f>
        <v>43500</v>
      </c>
      <c r="D19" s="204"/>
      <c r="E19" s="181" t="s">
        <v>160</v>
      </c>
      <c r="F19" s="203"/>
      <c r="G19" s="204">
        <f>F15</f>
        <v>43500</v>
      </c>
      <c r="H19" s="9"/>
    </row>
    <row r="20" spans="1:9" x14ac:dyDescent="0.25">
      <c r="A20" s="181" t="s">
        <v>157</v>
      </c>
      <c r="B20" s="205"/>
      <c r="C20" s="240">
        <f>'SEPT '!C31</f>
        <v>-2800</v>
      </c>
      <c r="D20" s="207"/>
      <c r="E20" s="181" t="s">
        <v>157</v>
      </c>
      <c r="F20" s="206"/>
      <c r="G20" s="207">
        <f>'SEPT '!G31</f>
        <v>-2800</v>
      </c>
      <c r="H20" s="9"/>
    </row>
    <row r="21" spans="1:9" x14ac:dyDescent="0.25">
      <c r="A21" s="181" t="s">
        <v>119</v>
      </c>
      <c r="B21" s="205"/>
      <c r="C21" s="204">
        <f>SUM(C19:C20)</f>
        <v>40700</v>
      </c>
      <c r="D21" s="204"/>
      <c r="E21" s="181" t="s">
        <v>119</v>
      </c>
      <c r="F21" s="210">
        <v>1960</v>
      </c>
      <c r="G21" s="204">
        <f>SUM(G19:G20)</f>
        <v>40700</v>
      </c>
      <c r="H21" s="9"/>
    </row>
    <row r="22" spans="1:9" x14ac:dyDescent="0.25">
      <c r="A22" s="205" t="s">
        <v>199</v>
      </c>
      <c r="B22" s="205"/>
      <c r="C22" s="209">
        <v>0.1</v>
      </c>
      <c r="D22" s="207">
        <f>C22*C19</f>
        <v>4350</v>
      </c>
      <c r="E22" s="205" t="s">
        <v>199</v>
      </c>
      <c r="F22" s="209">
        <v>0.1</v>
      </c>
      <c r="G22" s="207">
        <f>D22</f>
        <v>4350</v>
      </c>
      <c r="H22" s="9"/>
    </row>
    <row r="23" spans="1:9" x14ac:dyDescent="0.25">
      <c r="A23" s="205" t="s">
        <v>135</v>
      </c>
      <c r="B23" s="205"/>
      <c r="C23" s="207">
        <f>C21-D22</f>
        <v>36350</v>
      </c>
      <c r="D23" s="9"/>
      <c r="E23" s="205" t="s">
        <v>135</v>
      </c>
      <c r="F23" s="209"/>
      <c r="G23" s="207">
        <f>G21-G22</f>
        <v>36350</v>
      </c>
      <c r="H23" s="9"/>
    </row>
    <row r="24" spans="1:9" x14ac:dyDescent="0.25">
      <c r="A24" s="182" t="s">
        <v>145</v>
      </c>
      <c r="B24" s="205"/>
      <c r="C24" s="205"/>
      <c r="D24" s="210"/>
      <c r="E24" s="182" t="s">
        <v>145</v>
      </c>
      <c r="F24" s="205"/>
      <c r="G24" s="210"/>
      <c r="H24" s="9"/>
    </row>
    <row r="25" spans="1:9" x14ac:dyDescent="0.25">
      <c r="A25" s="211" t="s">
        <v>202</v>
      </c>
      <c r="B25" s="205"/>
      <c r="C25" s="210">
        <v>20000</v>
      </c>
      <c r="D25" s="210"/>
      <c r="E25" s="211" t="s">
        <v>121</v>
      </c>
      <c r="F25" s="205"/>
      <c r="G25" s="210">
        <v>20000</v>
      </c>
      <c r="H25" s="9"/>
      <c r="I25" s="69">
        <v>2489</v>
      </c>
    </row>
    <row r="26" spans="1:9" x14ac:dyDescent="0.25">
      <c r="A26" s="74" t="s">
        <v>212</v>
      </c>
      <c r="B26" s="74"/>
      <c r="C26" s="74">
        <v>2489</v>
      </c>
      <c r="D26" s="74"/>
      <c r="E26" s="74" t="s">
        <v>212</v>
      </c>
      <c r="F26" s="74"/>
      <c r="G26" s="74">
        <v>2489</v>
      </c>
      <c r="H26" s="9"/>
      <c r="I26" s="175">
        <f>C27+I25</f>
        <v>6550</v>
      </c>
    </row>
    <row r="27" spans="1:9" x14ac:dyDescent="0.25">
      <c r="A27" s="211">
        <v>43386</v>
      </c>
      <c r="B27" s="205"/>
      <c r="C27" s="210">
        <v>4061</v>
      </c>
      <c r="D27" s="210"/>
      <c r="E27" s="211">
        <v>43386</v>
      </c>
      <c r="F27" s="205"/>
      <c r="G27" s="210">
        <v>4061</v>
      </c>
      <c r="H27" s="9"/>
      <c r="I27" s="175"/>
    </row>
    <row r="28" spans="1:9" x14ac:dyDescent="0.25">
      <c r="A28" s="183" t="s">
        <v>215</v>
      </c>
      <c r="B28" s="205"/>
      <c r="C28" s="210">
        <f>D6+D12+D13</f>
        <v>14000</v>
      </c>
      <c r="D28" s="210"/>
      <c r="E28" s="183" t="s">
        <v>215</v>
      </c>
      <c r="F28" s="205"/>
      <c r="G28" s="210">
        <f>C28</f>
        <v>14000</v>
      </c>
      <c r="H28" s="9"/>
    </row>
    <row r="29" spans="1:9" x14ac:dyDescent="0.25">
      <c r="A29" s="205"/>
      <c r="B29" s="205"/>
      <c r="C29" s="205"/>
      <c r="D29" s="204"/>
      <c r="E29" s="205"/>
      <c r="F29" s="205"/>
      <c r="G29" s="204"/>
      <c r="H29" s="9"/>
    </row>
    <row r="30" spans="1:9" x14ac:dyDescent="0.25">
      <c r="A30" s="205"/>
      <c r="B30" s="205"/>
      <c r="C30" s="205"/>
      <c r="D30" s="210"/>
      <c r="E30" s="205"/>
      <c r="F30" s="205"/>
      <c r="G30" s="74"/>
      <c r="H30" s="9"/>
    </row>
    <row r="31" spans="1:9" x14ac:dyDescent="0.25">
      <c r="B31" s="205"/>
      <c r="C31" s="210">
        <f>SUM(C25:C30)</f>
        <v>40550</v>
      </c>
      <c r="D31" s="74"/>
      <c r="E31" s="74"/>
      <c r="F31" s="74"/>
      <c r="G31" s="210">
        <f>SUM(G25:G30)</f>
        <v>40550</v>
      </c>
      <c r="H31" s="5"/>
    </row>
    <row r="32" spans="1:9" x14ac:dyDescent="0.25">
      <c r="A32" s="205" t="s">
        <v>86</v>
      </c>
      <c r="B32" s="205"/>
      <c r="C32" s="184">
        <f>C23-C31</f>
        <v>-4200</v>
      </c>
      <c r="D32" s="205"/>
      <c r="E32" s="205" t="s">
        <v>86</v>
      </c>
      <c r="F32" s="205"/>
      <c r="G32" s="184">
        <f>G23-G31</f>
        <v>-4200</v>
      </c>
      <c r="H32" s="9"/>
    </row>
    <row r="33" spans="1:8" x14ac:dyDescent="0.25">
      <c r="A33" s="9"/>
      <c r="B33" s="9"/>
      <c r="C33" s="9"/>
      <c r="D33" s="9"/>
      <c r="E33" s="9"/>
      <c r="F33" s="9"/>
      <c r="G33" s="9"/>
      <c r="H33" s="9"/>
    </row>
    <row r="36" spans="1:8" x14ac:dyDescent="0.25">
      <c r="A36" s="214" t="s">
        <v>15</v>
      </c>
      <c r="B36" s="214"/>
      <c r="C36" s="7" t="s">
        <v>10</v>
      </c>
      <c r="F36" s="1" t="s">
        <v>12</v>
      </c>
    </row>
    <row r="38" spans="1:8" x14ac:dyDescent="0.25">
      <c r="A38" s="1" t="s">
        <v>183</v>
      </c>
      <c r="B38" s="1"/>
      <c r="C38" s="7" t="s">
        <v>39</v>
      </c>
      <c r="F38" s="1" t="s">
        <v>184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B7" workbookViewId="0">
      <selection activeCell="M14" sqref="M14:M22"/>
    </sheetView>
  </sheetViews>
  <sheetFormatPr defaultRowHeight="15" x14ac:dyDescent="0.25"/>
  <cols>
    <col min="1" max="1" width="3.42578125" style="2" customWidth="1"/>
    <col min="2" max="2" width="15.42578125" style="2" customWidth="1"/>
    <col min="3" max="3" width="3.85546875" style="2" customWidth="1"/>
    <col min="4" max="4" width="6.85546875" style="2" customWidth="1"/>
    <col min="5" max="5" width="12.28515625" style="2" customWidth="1"/>
    <col min="6" max="6" width="9.140625" style="2"/>
    <col min="7" max="7" width="10.5703125" style="2" customWidth="1"/>
    <col min="8" max="8" width="10.42578125" style="2" customWidth="1"/>
    <col min="9" max="9" width="9.140625" style="2"/>
    <col min="10" max="10" width="10.7109375" style="2" customWidth="1"/>
    <col min="11" max="12" width="7.42578125" style="2" customWidth="1"/>
    <col min="13" max="13" width="8.28515625" style="2" customWidth="1"/>
    <col min="14" max="16384" width="9.140625" style="2"/>
  </cols>
  <sheetData>
    <row r="1" spans="1:15" ht="33.75" x14ac:dyDescent="0.25">
      <c r="A1" s="32"/>
      <c r="B1" s="33"/>
      <c r="C1" s="34"/>
      <c r="D1" s="35"/>
      <c r="E1" s="35"/>
      <c r="F1" s="36" t="s">
        <v>7</v>
      </c>
      <c r="G1" s="36"/>
      <c r="H1" s="35"/>
    </row>
    <row r="2" spans="1:15" ht="15.75" x14ac:dyDescent="0.3">
      <c r="A2" s="27"/>
      <c r="C2" s="28"/>
      <c r="D2" s="27"/>
      <c r="E2" s="30" t="s">
        <v>22</v>
      </c>
      <c r="F2" s="30"/>
      <c r="G2" s="27"/>
      <c r="H2" s="27"/>
    </row>
    <row r="3" spans="1:15" x14ac:dyDescent="0.25">
      <c r="C3" s="9"/>
      <c r="D3" s="10"/>
      <c r="E3" s="31" t="s">
        <v>23</v>
      </c>
      <c r="F3" s="11"/>
      <c r="G3" s="11"/>
      <c r="H3" s="10"/>
      <c r="L3" s="2" t="s">
        <v>30</v>
      </c>
    </row>
    <row r="4" spans="1:15" ht="15.75" x14ac:dyDescent="0.25">
      <c r="D4" s="6" t="s">
        <v>41</v>
      </c>
    </row>
    <row r="5" spans="1:15" ht="21" x14ac:dyDescent="0.25">
      <c r="A5" s="8"/>
      <c r="B5" s="8"/>
      <c r="C5" s="8"/>
      <c r="D5" s="8"/>
      <c r="E5" s="38"/>
      <c r="F5" s="38"/>
      <c r="G5" s="39" t="s">
        <v>43</v>
      </c>
      <c r="H5" s="38"/>
    </row>
    <row r="6" spans="1:15" ht="6.75" customHeight="1" x14ac:dyDescent="0.25">
      <c r="A6" s="8"/>
      <c r="B6" s="8"/>
      <c r="C6" s="8"/>
      <c r="D6" s="8"/>
      <c r="E6" s="38"/>
      <c r="F6" s="38"/>
      <c r="G6" s="39"/>
      <c r="H6" s="38"/>
      <c r="I6" s="38"/>
      <c r="J6" s="38"/>
      <c r="K6" s="38"/>
      <c r="L6" s="8"/>
      <c r="M6" s="8"/>
    </row>
    <row r="7" spans="1:15" ht="15" customHeight="1" x14ac:dyDescent="0.25">
      <c r="A7" s="13" t="s">
        <v>19</v>
      </c>
      <c r="B7" s="13" t="s">
        <v>0</v>
      </c>
      <c r="C7" s="13" t="s">
        <v>19</v>
      </c>
      <c r="D7" s="13" t="s">
        <v>16</v>
      </c>
      <c r="E7" s="13" t="s">
        <v>17</v>
      </c>
      <c r="F7" s="13" t="s">
        <v>18</v>
      </c>
      <c r="G7" s="13" t="s">
        <v>31</v>
      </c>
      <c r="H7" s="13" t="s">
        <v>1</v>
      </c>
      <c r="I7" s="14" t="s">
        <v>2</v>
      </c>
      <c r="J7" s="13" t="s">
        <v>3</v>
      </c>
      <c r="K7" s="14" t="s">
        <v>4</v>
      </c>
      <c r="L7" s="14" t="s">
        <v>5</v>
      </c>
      <c r="M7" s="14" t="s">
        <v>6</v>
      </c>
    </row>
    <row r="8" spans="1:15" ht="15" customHeight="1" x14ac:dyDescent="0.25">
      <c r="A8" s="15">
        <v>1</v>
      </c>
      <c r="B8" s="52" t="s">
        <v>35</v>
      </c>
      <c r="C8" s="53">
        <v>1</v>
      </c>
      <c r="D8" s="54"/>
      <c r="E8" s="54"/>
      <c r="F8" s="52"/>
      <c r="G8" s="55"/>
      <c r="H8" s="55">
        <v>10000</v>
      </c>
      <c r="I8" s="55">
        <v>10000</v>
      </c>
      <c r="J8" s="55">
        <v>10000</v>
      </c>
      <c r="K8" s="54"/>
      <c r="L8" s="16"/>
      <c r="M8" s="16"/>
    </row>
    <row r="9" spans="1:15" ht="15" customHeight="1" x14ac:dyDescent="0.25">
      <c r="A9" s="15">
        <v>2</v>
      </c>
      <c r="B9" s="52" t="s">
        <v>36</v>
      </c>
      <c r="C9" s="53">
        <v>2</v>
      </c>
      <c r="D9" s="54"/>
      <c r="E9" s="54"/>
      <c r="F9" s="52"/>
      <c r="G9" s="55"/>
      <c r="H9" s="55">
        <v>2200</v>
      </c>
      <c r="I9" s="55">
        <v>2200</v>
      </c>
      <c r="J9" s="55">
        <v>2200</v>
      </c>
      <c r="K9" s="54"/>
      <c r="L9" s="16">
        <v>0</v>
      </c>
      <c r="M9" s="16">
        <v>0</v>
      </c>
    </row>
    <row r="10" spans="1:15" ht="15" customHeight="1" x14ac:dyDescent="0.25">
      <c r="A10" s="15">
        <v>3</v>
      </c>
      <c r="B10" s="52" t="s">
        <v>37</v>
      </c>
      <c r="C10" s="53">
        <v>3</v>
      </c>
      <c r="D10" s="54"/>
      <c r="E10" s="54"/>
      <c r="F10" s="52"/>
      <c r="G10" s="55"/>
      <c r="H10" s="55">
        <v>2500</v>
      </c>
      <c r="I10" s="55">
        <v>2500</v>
      </c>
      <c r="J10" s="55">
        <v>2500</v>
      </c>
      <c r="K10" s="54"/>
      <c r="L10" s="16">
        <v>0</v>
      </c>
      <c r="M10" s="16"/>
    </row>
    <row r="11" spans="1:15" ht="15" customHeight="1" x14ac:dyDescent="0.25">
      <c r="A11" s="17">
        <v>4</v>
      </c>
      <c r="B11" s="52" t="s">
        <v>38</v>
      </c>
      <c r="C11" s="53">
        <v>4</v>
      </c>
      <c r="D11" s="54"/>
      <c r="E11" s="54"/>
      <c r="F11" s="52"/>
      <c r="G11" s="55"/>
      <c r="H11" s="55">
        <v>2500</v>
      </c>
      <c r="I11" s="55">
        <v>2500</v>
      </c>
      <c r="J11" s="55">
        <v>2500</v>
      </c>
      <c r="K11" s="54"/>
      <c r="L11" s="18"/>
      <c r="M11" s="18">
        <v>0</v>
      </c>
    </row>
    <row r="12" spans="1:15" ht="15" customHeight="1" x14ac:dyDescent="0.25">
      <c r="A12" s="24">
        <v>5</v>
      </c>
      <c r="B12" s="52" t="s">
        <v>39</v>
      </c>
      <c r="C12" s="53">
        <v>5</v>
      </c>
      <c r="D12" s="54"/>
      <c r="E12" s="54"/>
      <c r="F12" s="52"/>
      <c r="G12" s="55"/>
      <c r="H12" s="55">
        <v>5000</v>
      </c>
      <c r="I12" s="55">
        <v>5000</v>
      </c>
      <c r="J12" s="55">
        <v>5000</v>
      </c>
      <c r="K12" s="54"/>
      <c r="L12" s="16"/>
      <c r="M12" s="16"/>
    </row>
    <row r="13" spans="1:15" ht="15" customHeight="1" x14ac:dyDescent="0.25">
      <c r="A13" s="19"/>
      <c r="B13" s="19"/>
      <c r="C13" s="19"/>
      <c r="D13" s="20">
        <f t="shared" ref="D13:M13" si="0">SUM(D8:D12)</f>
        <v>0</v>
      </c>
      <c r="E13" s="20">
        <f t="shared" si="0"/>
        <v>0</v>
      </c>
      <c r="F13" s="21">
        <f t="shared" si="0"/>
        <v>0</v>
      </c>
      <c r="G13" s="26">
        <f t="shared" si="0"/>
        <v>0</v>
      </c>
      <c r="H13" s="21">
        <f t="shared" si="0"/>
        <v>22200</v>
      </c>
      <c r="I13" s="21">
        <f t="shared" si="0"/>
        <v>22200</v>
      </c>
      <c r="J13" s="21">
        <f t="shared" si="0"/>
        <v>22200</v>
      </c>
      <c r="K13" s="21">
        <f t="shared" si="0"/>
        <v>0</v>
      </c>
      <c r="L13" s="21">
        <f t="shared" si="0"/>
        <v>0</v>
      </c>
      <c r="M13" s="21">
        <f t="shared" si="0"/>
        <v>0</v>
      </c>
    </row>
    <row r="14" spans="1:15" s="3" customFormat="1" x14ac:dyDescent="0.25">
      <c r="B14" s="3" t="s">
        <v>21</v>
      </c>
      <c r="E14" s="25">
        <f>SUM(H13)</f>
        <v>22200</v>
      </c>
      <c r="F14" s="40"/>
      <c r="G14" s="41"/>
      <c r="H14" s="40"/>
      <c r="I14" s="42"/>
      <c r="J14" s="40"/>
      <c r="K14" s="40"/>
      <c r="L14" s="40"/>
      <c r="O14" s="2"/>
    </row>
    <row r="15" spans="1:15" s="3" customFormat="1" x14ac:dyDescent="0.25">
      <c r="B15" s="3" t="s">
        <v>31</v>
      </c>
      <c r="E15" s="25"/>
      <c r="F15" s="40"/>
      <c r="G15" s="41"/>
      <c r="H15" s="40" t="s">
        <v>44</v>
      </c>
      <c r="I15" s="42"/>
      <c r="J15" s="40"/>
      <c r="K15" s="40"/>
      <c r="L15" s="40"/>
      <c r="O15" s="2"/>
    </row>
    <row r="16" spans="1:15" s="3" customFormat="1" x14ac:dyDescent="0.25">
      <c r="B16" s="3" t="s">
        <v>27</v>
      </c>
      <c r="E16" s="29">
        <f>SUM(E14*8%-E14)</f>
        <v>-20424</v>
      </c>
      <c r="F16" s="40"/>
      <c r="O16" s="2"/>
    </row>
    <row r="17" spans="1:15" s="3" customFormat="1" x14ac:dyDescent="0.25">
      <c r="B17" s="3" t="s">
        <v>24</v>
      </c>
      <c r="E17" s="25">
        <f>SUM(J13)</f>
        <v>22200</v>
      </c>
      <c r="F17" s="40"/>
      <c r="G17" s="41"/>
      <c r="H17" s="40"/>
      <c r="J17" s="40"/>
      <c r="K17" s="40"/>
      <c r="L17" s="40"/>
      <c r="O17" s="2"/>
    </row>
    <row r="18" spans="1:15" s="3" customFormat="1" x14ac:dyDescent="0.25">
      <c r="B18" s="48" t="s">
        <v>20</v>
      </c>
      <c r="E18" s="22"/>
      <c r="G18" s="40"/>
      <c r="H18" s="40"/>
      <c r="J18" s="40"/>
      <c r="K18" s="40"/>
      <c r="L18" s="40"/>
    </row>
    <row r="19" spans="1:15" s="3" customFormat="1" ht="11.25" x14ac:dyDescent="0.2">
      <c r="B19" s="3" t="s">
        <v>33</v>
      </c>
      <c r="E19" s="43">
        <f>SUM(E14*8%)</f>
        <v>1776</v>
      </c>
      <c r="J19" s="40"/>
      <c r="K19" s="40"/>
      <c r="L19" s="44"/>
    </row>
    <row r="20" spans="1:15" s="3" customFormat="1" ht="11.25" x14ac:dyDescent="0.2">
      <c r="B20" s="3" t="s">
        <v>45</v>
      </c>
      <c r="E20" s="43">
        <v>19800</v>
      </c>
      <c r="J20" s="40"/>
      <c r="K20" s="12"/>
      <c r="L20" s="45"/>
    </row>
    <row r="21" spans="1:15" s="3" customFormat="1" ht="11.25" x14ac:dyDescent="0.2">
      <c r="E21" s="43"/>
      <c r="G21" s="3" t="s">
        <v>30</v>
      </c>
      <c r="J21" s="40" t="s">
        <v>30</v>
      </c>
      <c r="K21" s="12"/>
      <c r="L21" s="45"/>
      <c r="M21" s="46"/>
    </row>
    <row r="22" spans="1:15" s="49" customFormat="1" ht="12.75" x14ac:dyDescent="0.2">
      <c r="B22" s="49" t="s">
        <v>28</v>
      </c>
      <c r="E22" s="50">
        <f>SUM(E19:E21)</f>
        <v>21576</v>
      </c>
      <c r="N22" s="3"/>
    </row>
    <row r="23" spans="1:15" s="3" customFormat="1" ht="12.75" x14ac:dyDescent="0.2">
      <c r="B23" s="37"/>
      <c r="E23" s="47"/>
      <c r="N23" s="49"/>
    </row>
    <row r="24" spans="1:15" ht="15.75" x14ac:dyDescent="0.25">
      <c r="A24" s="5"/>
      <c r="B24" s="51" t="s">
        <v>29</v>
      </c>
      <c r="D24" s="5"/>
      <c r="E24" s="23"/>
      <c r="J24" s="5"/>
      <c r="K24" s="5"/>
      <c r="L24" s="5"/>
      <c r="M24" s="5"/>
    </row>
    <row r="25" spans="1:15" ht="7.5" customHeight="1" x14ac:dyDescent="0.25"/>
    <row r="27" spans="1:15" x14ac:dyDescent="0.25">
      <c r="C27" s="37" t="s">
        <v>15</v>
      </c>
      <c r="D27" s="37"/>
      <c r="E27" s="56" t="s">
        <v>10</v>
      </c>
      <c r="F27" s="3"/>
      <c r="G27" s="3" t="s">
        <v>12</v>
      </c>
    </row>
    <row r="28" spans="1:15" x14ac:dyDescent="0.25">
      <c r="B28" s="1"/>
      <c r="E28" s="57"/>
      <c r="I28" s="3"/>
    </row>
    <row r="29" spans="1:15" x14ac:dyDescent="0.25">
      <c r="B29" s="1"/>
      <c r="C29" s="3"/>
      <c r="D29" s="3"/>
      <c r="E29" s="56"/>
      <c r="F29" s="3"/>
      <c r="G29" s="3"/>
      <c r="I29" s="3"/>
    </row>
    <row r="30" spans="1:15" x14ac:dyDescent="0.25">
      <c r="B30" s="1"/>
      <c r="C30" s="3" t="s">
        <v>8</v>
      </c>
      <c r="D30" s="3"/>
      <c r="E30" s="56" t="s">
        <v>11</v>
      </c>
      <c r="F30" s="3"/>
      <c r="G30" s="3" t="s">
        <v>40</v>
      </c>
      <c r="I30" s="3"/>
    </row>
    <row r="31" spans="1:15" x14ac:dyDescent="0.25">
      <c r="B31" s="7" t="s">
        <v>9</v>
      </c>
      <c r="C31" s="3" t="s">
        <v>13</v>
      </c>
      <c r="D31" s="3"/>
      <c r="E31" s="56" t="s">
        <v>13</v>
      </c>
      <c r="F31" s="3"/>
      <c r="G31" s="3" t="s">
        <v>14</v>
      </c>
      <c r="I31" s="3"/>
    </row>
  </sheetData>
  <pageMargins left="0.7" right="0.7" top="0.75" bottom="0.75" header="0.3" footer="0.3"/>
  <pageSetup orientation="landscape" horizontalDpi="0" verticalDpi="0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workbookViewId="0">
      <selection activeCell="D16" sqref="D16"/>
    </sheetView>
  </sheetViews>
  <sheetFormatPr defaultRowHeight="15" x14ac:dyDescent="0.25"/>
  <cols>
    <col min="1" max="1" width="11.85546875" style="69" customWidth="1"/>
    <col min="2" max="2" width="15.42578125" style="69" customWidth="1"/>
    <col min="3" max="4" width="9.140625" style="69"/>
    <col min="5" max="5" width="12" style="69" customWidth="1"/>
    <col min="6" max="6" width="9.140625" style="69"/>
    <col min="7" max="7" width="9.28515625" style="69" customWidth="1"/>
    <col min="8" max="16384" width="9.140625" style="69"/>
  </cols>
  <sheetData>
    <row r="1" spans="1:9" s="9" customFormat="1" x14ac:dyDescent="0.25">
      <c r="A1" s="213"/>
      <c r="B1" s="213" t="s">
        <v>179</v>
      </c>
      <c r="C1" s="213"/>
      <c r="D1" s="199"/>
      <c r="E1" s="87"/>
      <c r="F1" s="87"/>
      <c r="G1" s="87"/>
    </row>
    <row r="2" spans="1:9" s="9" customFormat="1" x14ac:dyDescent="0.25">
      <c r="A2" s="213"/>
      <c r="B2" s="213" t="s">
        <v>180</v>
      </c>
      <c r="C2" s="213"/>
      <c r="D2" s="87"/>
      <c r="E2" s="199"/>
      <c r="F2" s="87"/>
      <c r="G2" s="87"/>
    </row>
    <row r="3" spans="1:9" s="9" customFormat="1" x14ac:dyDescent="0.25">
      <c r="A3" s="213"/>
      <c r="B3" s="213" t="s">
        <v>203</v>
      </c>
      <c r="C3" s="213"/>
      <c r="D3" s="87"/>
      <c r="E3" s="199"/>
      <c r="F3" s="87"/>
      <c r="G3" s="87"/>
    </row>
    <row r="4" spans="1:9" x14ac:dyDescent="0.25">
      <c r="A4" s="220" t="s">
        <v>19</v>
      </c>
      <c r="B4" s="220" t="s">
        <v>0</v>
      </c>
      <c r="C4" s="187" t="s">
        <v>61</v>
      </c>
      <c r="D4" s="220" t="s">
        <v>1</v>
      </c>
      <c r="E4" s="221" t="s">
        <v>2</v>
      </c>
      <c r="F4" s="220" t="s">
        <v>3</v>
      </c>
      <c r="G4" s="221" t="s">
        <v>139</v>
      </c>
      <c r="H4" s="1"/>
      <c r="I4" s="1"/>
    </row>
    <row r="5" spans="1:9" x14ac:dyDescent="0.25">
      <c r="A5" s="189">
        <v>1</v>
      </c>
      <c r="B5" s="190" t="s">
        <v>141</v>
      </c>
      <c r="C5" s="222"/>
      <c r="D5" s="222">
        <v>4000</v>
      </c>
      <c r="E5" s="222">
        <f>D5+C5</f>
        <v>4000</v>
      </c>
      <c r="F5" s="222">
        <v>4000</v>
      </c>
      <c r="G5" s="190">
        <f>E5-F5</f>
        <v>0</v>
      </c>
      <c r="H5" s="1"/>
      <c r="I5" s="1"/>
    </row>
    <row r="6" spans="1:9" x14ac:dyDescent="0.25">
      <c r="A6" s="189">
        <v>2</v>
      </c>
      <c r="B6" s="190" t="s">
        <v>216</v>
      </c>
      <c r="C6" s="222"/>
      <c r="D6" s="222">
        <v>5000</v>
      </c>
      <c r="E6" s="222">
        <f>D6+C6</f>
        <v>5000</v>
      </c>
      <c r="F6" s="222">
        <v>5000</v>
      </c>
      <c r="G6" s="205">
        <f>E6-F6</f>
        <v>0</v>
      </c>
      <c r="H6" s="9" t="s">
        <v>188</v>
      </c>
      <c r="I6" s="1"/>
    </row>
    <row r="7" spans="1:9" x14ac:dyDescent="0.25">
      <c r="A7" s="189">
        <v>3</v>
      </c>
      <c r="B7" s="190" t="s">
        <v>185</v>
      </c>
      <c r="C7" s="222"/>
      <c r="D7" s="241">
        <v>6000</v>
      </c>
      <c r="E7" s="241">
        <f t="shared" ref="E7:E14" si="0">D7+C7</f>
        <v>6000</v>
      </c>
      <c r="F7" s="241">
        <v>6000</v>
      </c>
      <c r="G7" s="190">
        <f t="shared" ref="G7:G14" si="1">E7-F7</f>
        <v>0</v>
      </c>
      <c r="H7" s="1"/>
      <c r="I7" s="1"/>
    </row>
    <row r="8" spans="1:9" x14ac:dyDescent="0.25">
      <c r="A8" s="192">
        <v>4</v>
      </c>
      <c r="B8" s="190" t="s">
        <v>153</v>
      </c>
      <c r="C8" s="222"/>
      <c r="D8" s="241">
        <v>5000</v>
      </c>
      <c r="E8" s="241">
        <f t="shared" si="0"/>
        <v>5000</v>
      </c>
      <c r="F8" s="241">
        <v>5000</v>
      </c>
      <c r="G8" s="190">
        <f t="shared" si="1"/>
        <v>0</v>
      </c>
      <c r="H8" s="1"/>
      <c r="I8" s="1"/>
    </row>
    <row r="9" spans="1:9" x14ac:dyDescent="0.25">
      <c r="A9" s="192">
        <v>5</v>
      </c>
      <c r="B9" s="190" t="s">
        <v>79</v>
      </c>
      <c r="C9" s="222"/>
      <c r="D9" s="241">
        <v>3500</v>
      </c>
      <c r="E9" s="241">
        <f t="shared" si="0"/>
        <v>3500</v>
      </c>
      <c r="F9" s="241">
        <v>3500</v>
      </c>
      <c r="G9" s="190">
        <f t="shared" si="1"/>
        <v>0</v>
      </c>
      <c r="H9" s="1"/>
      <c r="I9" s="1"/>
    </row>
    <row r="10" spans="1:9" x14ac:dyDescent="0.25">
      <c r="A10" s="194">
        <v>6</v>
      </c>
      <c r="B10" s="190" t="s">
        <v>186</v>
      </c>
      <c r="C10" s="222"/>
      <c r="D10" s="243">
        <v>6000</v>
      </c>
      <c r="E10" s="241">
        <f t="shared" si="0"/>
        <v>6000</v>
      </c>
      <c r="F10" s="243">
        <v>6000</v>
      </c>
      <c r="G10" s="190">
        <f t="shared" si="1"/>
        <v>0</v>
      </c>
      <c r="H10" s="1"/>
      <c r="I10" s="1"/>
    </row>
    <row r="11" spans="1:9" x14ac:dyDescent="0.25">
      <c r="A11" s="194">
        <v>7</v>
      </c>
      <c r="B11" s="195" t="s">
        <v>175</v>
      </c>
      <c r="C11" s="222"/>
      <c r="D11" s="241">
        <v>5000</v>
      </c>
      <c r="E11" s="241">
        <f t="shared" si="0"/>
        <v>5000</v>
      </c>
      <c r="F11" s="243">
        <v>5000</v>
      </c>
      <c r="G11" s="190">
        <f t="shared" si="1"/>
        <v>0</v>
      </c>
      <c r="H11" s="1"/>
      <c r="I11" s="1"/>
    </row>
    <row r="12" spans="1:9" x14ac:dyDescent="0.25">
      <c r="A12" s="194">
        <v>8</v>
      </c>
      <c r="B12" s="190" t="s">
        <v>187</v>
      </c>
      <c r="C12" s="222"/>
      <c r="D12" s="241">
        <v>5000</v>
      </c>
      <c r="E12" s="241">
        <f t="shared" si="0"/>
        <v>5000</v>
      </c>
      <c r="F12" s="241">
        <v>5000</v>
      </c>
      <c r="G12" s="205">
        <f t="shared" si="1"/>
        <v>0</v>
      </c>
      <c r="H12" s="9" t="s">
        <v>188</v>
      </c>
      <c r="I12" s="1"/>
    </row>
    <row r="13" spans="1:9" x14ac:dyDescent="0.25">
      <c r="A13" s="194">
        <v>9</v>
      </c>
      <c r="B13" s="195" t="s">
        <v>192</v>
      </c>
      <c r="C13" s="222"/>
      <c r="D13" s="241">
        <v>4000</v>
      </c>
      <c r="E13" s="241">
        <f t="shared" si="0"/>
        <v>4000</v>
      </c>
      <c r="F13" s="241">
        <v>4000</v>
      </c>
      <c r="G13" s="205">
        <f t="shared" si="1"/>
        <v>0</v>
      </c>
      <c r="H13" s="9" t="s">
        <v>188</v>
      </c>
      <c r="I13" s="1"/>
    </row>
    <row r="14" spans="1:9" x14ac:dyDescent="0.25">
      <c r="A14" s="190"/>
      <c r="B14" s="195"/>
      <c r="C14" s="222"/>
      <c r="D14" s="244"/>
      <c r="E14" s="241">
        <f t="shared" si="0"/>
        <v>0</v>
      </c>
      <c r="F14" s="241"/>
      <c r="G14" s="190">
        <f t="shared" si="1"/>
        <v>0</v>
      </c>
      <c r="H14" s="1"/>
      <c r="I14" s="1"/>
    </row>
    <row r="15" spans="1:9" x14ac:dyDescent="0.25">
      <c r="A15" s="197"/>
      <c r="B15" s="246" t="s">
        <v>119</v>
      </c>
      <c r="C15" s="247"/>
      <c r="D15" s="248">
        <f>SUM(D5:D14)</f>
        <v>43500</v>
      </c>
      <c r="E15" s="248">
        <f>SUM(E5:E14)</f>
        <v>43500</v>
      </c>
      <c r="F15" s="248">
        <f>SUM(F5:F14)</f>
        <v>43500</v>
      </c>
      <c r="G15" s="233">
        <f>SUM(G5:G14)</f>
        <v>0</v>
      </c>
      <c r="H15" s="1"/>
      <c r="I15" s="1"/>
    </row>
    <row r="16" spans="1:9" x14ac:dyDescent="0.25">
      <c r="A16" s="1"/>
      <c r="B16" s="1"/>
      <c r="C16" s="1"/>
      <c r="D16" s="1"/>
      <c r="E16" s="1"/>
      <c r="F16" s="1"/>
      <c r="G16" s="1"/>
      <c r="H16" s="225"/>
      <c r="I16" s="1"/>
    </row>
    <row r="17" spans="1:9" x14ac:dyDescent="0.25">
      <c r="A17" s="1"/>
      <c r="B17" s="1"/>
      <c r="C17" s="1"/>
      <c r="D17" s="1"/>
      <c r="E17" s="1"/>
      <c r="F17" s="1"/>
      <c r="G17" s="1"/>
      <c r="H17" s="1"/>
      <c r="I17" s="1"/>
    </row>
    <row r="18" spans="1:9" x14ac:dyDescent="0.25">
      <c r="A18" s="226" t="s">
        <v>204</v>
      </c>
      <c r="B18" s="227"/>
      <c r="C18" s="228"/>
      <c r="D18" s="229"/>
      <c r="E18" s="230"/>
      <c r="F18" s="231"/>
      <c r="G18" s="230"/>
      <c r="H18" s="1"/>
      <c r="I18" s="1"/>
    </row>
    <row r="19" spans="1:9" x14ac:dyDescent="0.25">
      <c r="A19" s="79" t="s">
        <v>205</v>
      </c>
      <c r="B19" s="79"/>
      <c r="C19" s="79"/>
      <c r="D19" s="232"/>
      <c r="E19" s="79" t="s">
        <v>3</v>
      </c>
      <c r="F19" s="1"/>
      <c r="G19" s="1"/>
      <c r="H19" s="1"/>
      <c r="I19" s="1"/>
    </row>
    <row r="20" spans="1:9" x14ac:dyDescent="0.25">
      <c r="A20" s="233" t="s">
        <v>206</v>
      </c>
      <c r="B20" s="233" t="s">
        <v>207</v>
      </c>
      <c r="C20" s="233" t="s">
        <v>208</v>
      </c>
      <c r="D20" s="233" t="s">
        <v>120</v>
      </c>
      <c r="E20" s="233" t="s">
        <v>206</v>
      </c>
      <c r="F20" s="233" t="s">
        <v>207</v>
      </c>
      <c r="G20" s="233" t="s">
        <v>208</v>
      </c>
      <c r="H20" s="233" t="s">
        <v>120</v>
      </c>
      <c r="I20" s="1"/>
    </row>
    <row r="21" spans="1:9" x14ac:dyDescent="0.25">
      <c r="A21" s="190" t="s">
        <v>209</v>
      </c>
      <c r="B21" s="234">
        <f>D15</f>
        <v>43500</v>
      </c>
      <c r="C21" s="190"/>
      <c r="D21" s="190"/>
      <c r="E21" s="190" t="s">
        <v>209</v>
      </c>
      <c r="F21" s="234">
        <f>F15</f>
        <v>43500</v>
      </c>
      <c r="G21" s="190"/>
      <c r="H21" s="190"/>
      <c r="I21" s="1"/>
    </row>
    <row r="22" spans="1:9" x14ac:dyDescent="0.25">
      <c r="A22" s="190" t="s">
        <v>61</v>
      </c>
      <c r="B22" s="234">
        <f>OCTOBER!C32</f>
        <v>-4200</v>
      </c>
      <c r="C22" s="190"/>
      <c r="D22" s="190"/>
      <c r="E22" s="190" t="s">
        <v>61</v>
      </c>
      <c r="F22" s="234">
        <f>OCTOBER!G32</f>
        <v>-4200</v>
      </c>
      <c r="G22" s="190"/>
      <c r="H22" s="190"/>
      <c r="I22" s="1"/>
    </row>
    <row r="23" spans="1:9" x14ac:dyDescent="0.25">
      <c r="A23" s="190" t="s">
        <v>210</v>
      </c>
      <c r="B23" s="235">
        <v>0.1</v>
      </c>
      <c r="C23" s="234">
        <f>B21*B23</f>
        <v>4350</v>
      </c>
      <c r="E23" s="190" t="s">
        <v>210</v>
      </c>
      <c r="F23" s="235">
        <v>0.1</v>
      </c>
      <c r="G23" s="234">
        <f>C23</f>
        <v>4350</v>
      </c>
      <c r="H23" s="190"/>
      <c r="I23" s="1"/>
    </row>
    <row r="24" spans="1:9" x14ac:dyDescent="0.25">
      <c r="A24" s="187" t="s">
        <v>211</v>
      </c>
      <c r="B24" s="190" t="s">
        <v>30</v>
      </c>
      <c r="C24" s="190"/>
      <c r="D24" s="190"/>
      <c r="E24" s="187" t="s">
        <v>211</v>
      </c>
      <c r="F24" s="234"/>
      <c r="G24" s="190"/>
      <c r="H24" s="190"/>
      <c r="I24" s="1"/>
    </row>
    <row r="25" spans="1:9" x14ac:dyDescent="0.25">
      <c r="A25" s="236" t="s">
        <v>202</v>
      </c>
      <c r="B25" s="190"/>
      <c r="C25" s="190">
        <v>10000</v>
      </c>
      <c r="D25" s="190"/>
      <c r="E25" s="236" t="s">
        <v>202</v>
      </c>
      <c r="F25" s="190"/>
      <c r="G25" s="190">
        <v>10000</v>
      </c>
      <c r="H25" s="190"/>
      <c r="I25" s="1"/>
    </row>
    <row r="26" spans="1:9" x14ac:dyDescent="0.25">
      <c r="A26" s="237" t="s">
        <v>212</v>
      </c>
      <c r="B26" s="190"/>
      <c r="C26" s="190">
        <v>6000</v>
      </c>
      <c r="D26" s="190"/>
      <c r="E26" s="237" t="s">
        <v>212</v>
      </c>
      <c r="F26" s="190"/>
      <c r="G26" s="190">
        <v>6000</v>
      </c>
      <c r="H26" s="190"/>
      <c r="I26" s="1"/>
    </row>
    <row r="27" spans="1:9" x14ac:dyDescent="0.25">
      <c r="A27" s="237">
        <v>43423</v>
      </c>
      <c r="B27" s="190"/>
      <c r="C27" s="190">
        <v>6077</v>
      </c>
      <c r="D27" s="190"/>
      <c r="E27" s="237">
        <v>43423</v>
      </c>
      <c r="F27" s="190"/>
      <c r="G27" s="190">
        <v>6077</v>
      </c>
      <c r="H27" s="190"/>
      <c r="I27" s="1"/>
    </row>
    <row r="28" spans="1:9" x14ac:dyDescent="0.25">
      <c r="A28" s="237">
        <v>43424</v>
      </c>
      <c r="B28" s="190"/>
      <c r="C28" s="190">
        <v>4000</v>
      </c>
      <c r="D28" s="190"/>
      <c r="E28" s="237">
        <v>43424</v>
      </c>
      <c r="F28" s="190"/>
      <c r="G28" s="190">
        <v>4000</v>
      </c>
      <c r="H28" s="190"/>
      <c r="I28" s="1"/>
    </row>
    <row r="29" spans="1:9" x14ac:dyDescent="0.25">
      <c r="A29" s="183" t="s">
        <v>215</v>
      </c>
      <c r="B29" s="205"/>
      <c r="C29" s="210">
        <f>D6+D12+D13</f>
        <v>14000</v>
      </c>
      <c r="D29" s="210"/>
      <c r="E29" s="183" t="s">
        <v>215</v>
      </c>
      <c r="F29" s="205"/>
      <c r="G29" s="210">
        <f>C29</f>
        <v>14000</v>
      </c>
      <c r="H29" s="190"/>
      <c r="I29" s="1"/>
    </row>
    <row r="30" spans="1:9" x14ac:dyDescent="0.25">
      <c r="A30" s="237"/>
      <c r="B30" s="190"/>
      <c r="C30" s="195"/>
      <c r="D30" s="190"/>
      <c r="E30" s="190"/>
      <c r="F30" s="190"/>
      <c r="G30" s="190"/>
      <c r="H30" s="190"/>
      <c r="I30" s="1"/>
    </row>
    <row r="31" spans="1:9" x14ac:dyDescent="0.25">
      <c r="A31" s="187" t="s">
        <v>119</v>
      </c>
      <c r="B31" s="239">
        <f>B21+B22</f>
        <v>39300</v>
      </c>
      <c r="C31" s="239">
        <f>SUM(C23:C30)</f>
        <v>44427</v>
      </c>
      <c r="D31" s="239">
        <f>B31-C31</f>
        <v>-5127</v>
      </c>
      <c r="E31" s="187" t="s">
        <v>119</v>
      </c>
      <c r="F31" s="239">
        <f>F21+F22</f>
        <v>39300</v>
      </c>
      <c r="G31" s="239">
        <f>SUM(G23:G30)</f>
        <v>44427</v>
      </c>
      <c r="H31" s="234">
        <f>F31-G31</f>
        <v>-5127</v>
      </c>
      <c r="I31" s="1"/>
    </row>
    <row r="32" spans="1:9" x14ac:dyDescent="0.25">
      <c r="A32" s="1"/>
      <c r="B32" s="1"/>
      <c r="C32" s="1"/>
      <c r="D32" s="1"/>
      <c r="E32" s="1"/>
      <c r="F32" s="1"/>
      <c r="G32" s="1"/>
      <c r="H32" s="1"/>
      <c r="I32" s="1"/>
    </row>
    <row r="34" spans="1:6" x14ac:dyDescent="0.25">
      <c r="A34" s="214" t="s">
        <v>15</v>
      </c>
      <c r="B34" s="214"/>
      <c r="C34" s="7" t="s">
        <v>10</v>
      </c>
      <c r="F34" s="1" t="s">
        <v>12</v>
      </c>
    </row>
    <row r="36" spans="1:6" x14ac:dyDescent="0.25">
      <c r="A36" s="1" t="s">
        <v>183</v>
      </c>
      <c r="B36" s="1"/>
      <c r="C36" s="7" t="s">
        <v>39</v>
      </c>
      <c r="F36" s="1" t="s">
        <v>184</v>
      </c>
    </row>
  </sheetData>
  <pageMargins left="0.7" right="0.7" top="0.75" bottom="0.75" header="0.3" footer="0.3"/>
  <pageSetup orientation="portrait" horizontalDpi="0" verticalDpi="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36"/>
  <sheetViews>
    <sheetView workbookViewId="0">
      <selection activeCell="H28" sqref="H28"/>
    </sheetView>
  </sheetViews>
  <sheetFormatPr defaultRowHeight="15" x14ac:dyDescent="0.25"/>
  <cols>
    <col min="1" max="1" width="4.5703125" style="69" customWidth="1"/>
    <col min="2" max="2" width="12.5703125" style="69" customWidth="1"/>
    <col min="3" max="3" width="15.42578125" style="69" customWidth="1"/>
    <col min="4" max="5" width="9.140625" style="69"/>
    <col min="6" max="6" width="9.5703125" style="69" customWidth="1"/>
    <col min="7" max="7" width="9.140625" style="69"/>
    <col min="8" max="8" width="9.28515625" style="69" customWidth="1"/>
    <col min="9" max="16384" width="9.140625" style="69"/>
  </cols>
  <sheetData>
    <row r="1" spans="2:10" s="9" customFormat="1" x14ac:dyDescent="0.25">
      <c r="B1" s="213"/>
      <c r="C1" s="213" t="s">
        <v>179</v>
      </c>
      <c r="D1" s="213"/>
      <c r="E1" s="199"/>
      <c r="F1" s="87"/>
      <c r="G1" s="87"/>
      <c r="H1" s="87"/>
    </row>
    <row r="2" spans="2:10" s="9" customFormat="1" x14ac:dyDescent="0.25">
      <c r="B2" s="213"/>
      <c r="C2" s="213" t="s">
        <v>180</v>
      </c>
      <c r="D2" s="213"/>
      <c r="E2" s="87"/>
      <c r="F2" s="199"/>
      <c r="G2" s="87"/>
      <c r="H2" s="87"/>
    </row>
    <row r="3" spans="2:10" s="9" customFormat="1" x14ac:dyDescent="0.25">
      <c r="B3" s="213"/>
      <c r="C3" s="213" t="s">
        <v>213</v>
      </c>
      <c r="D3" s="213"/>
      <c r="E3" s="87"/>
      <c r="F3" s="199"/>
      <c r="G3" s="87"/>
      <c r="H3" s="87"/>
    </row>
    <row r="4" spans="2:10" x14ac:dyDescent="0.25">
      <c r="B4" s="220" t="s">
        <v>19</v>
      </c>
      <c r="C4" s="220" t="s">
        <v>0</v>
      </c>
      <c r="D4" s="187" t="s">
        <v>61</v>
      </c>
      <c r="E4" s="220" t="s">
        <v>1</v>
      </c>
      <c r="F4" s="221" t="s">
        <v>2</v>
      </c>
      <c r="G4" s="220" t="s">
        <v>3</v>
      </c>
      <c r="H4" s="221" t="s">
        <v>139</v>
      </c>
      <c r="I4" s="1"/>
      <c r="J4" s="1"/>
    </row>
    <row r="5" spans="2:10" x14ac:dyDescent="0.25">
      <c r="B5" s="189">
        <v>1</v>
      </c>
      <c r="C5" s="190" t="s">
        <v>141</v>
      </c>
      <c r="D5" s="222"/>
      <c r="E5" s="222">
        <v>4000</v>
      </c>
      <c r="F5" s="222">
        <f>E5+D5</f>
        <v>4000</v>
      </c>
      <c r="G5" s="222">
        <v>4000</v>
      </c>
      <c r="H5" s="190">
        <f>F5-G5</f>
        <v>0</v>
      </c>
      <c r="I5" s="1"/>
      <c r="J5" s="1"/>
    </row>
    <row r="6" spans="2:10" x14ac:dyDescent="0.25">
      <c r="B6" s="189">
        <v>2</v>
      </c>
      <c r="C6" s="190" t="s">
        <v>216</v>
      </c>
      <c r="D6" s="222"/>
      <c r="E6" s="222">
        <v>5000</v>
      </c>
      <c r="F6" s="222">
        <f>E6+D6</f>
        <v>5000</v>
      </c>
      <c r="G6" s="222">
        <v>5000</v>
      </c>
      <c r="H6" s="205">
        <f>F6-G6</f>
        <v>0</v>
      </c>
      <c r="I6" s="9" t="s">
        <v>188</v>
      </c>
      <c r="J6" s="1"/>
    </row>
    <row r="7" spans="2:10" x14ac:dyDescent="0.25">
      <c r="B7" s="189">
        <v>3</v>
      </c>
      <c r="C7" s="190" t="s">
        <v>185</v>
      </c>
      <c r="D7" s="222"/>
      <c r="E7" s="222">
        <v>6000</v>
      </c>
      <c r="F7" s="222">
        <f t="shared" ref="F7:F14" si="0">E7+D7</f>
        <v>6000</v>
      </c>
      <c r="G7" s="222">
        <v>6000</v>
      </c>
      <c r="H7" s="205">
        <f>F7-G7</f>
        <v>0</v>
      </c>
      <c r="I7" s="1"/>
      <c r="J7" s="1"/>
    </row>
    <row r="8" spans="2:10" x14ac:dyDescent="0.25">
      <c r="B8" s="192">
        <v>4</v>
      </c>
      <c r="C8" s="190" t="s">
        <v>153</v>
      </c>
      <c r="D8" s="222"/>
      <c r="E8" s="241">
        <v>5000</v>
      </c>
      <c r="F8" s="241">
        <f t="shared" si="0"/>
        <v>5000</v>
      </c>
      <c r="G8" s="241">
        <v>5000</v>
      </c>
      <c r="H8" s="242">
        <f>F8-G8</f>
        <v>0</v>
      </c>
      <c r="I8" s="1"/>
      <c r="J8" s="1"/>
    </row>
    <row r="9" spans="2:10" x14ac:dyDescent="0.25">
      <c r="B9" s="192">
        <v>5</v>
      </c>
      <c r="C9" s="190" t="s">
        <v>79</v>
      </c>
      <c r="D9" s="222"/>
      <c r="E9" s="241">
        <v>3500</v>
      </c>
      <c r="F9" s="241">
        <f t="shared" si="0"/>
        <v>3500</v>
      </c>
      <c r="G9" s="241">
        <v>3500</v>
      </c>
      <c r="H9" s="243">
        <f t="shared" ref="H9:H14" si="1">F9-G9</f>
        <v>0</v>
      </c>
      <c r="I9" s="1"/>
      <c r="J9" s="1"/>
    </row>
    <row r="10" spans="2:10" x14ac:dyDescent="0.25">
      <c r="B10" s="194">
        <v>6</v>
      </c>
      <c r="C10" s="190" t="s">
        <v>186</v>
      </c>
      <c r="D10" s="222"/>
      <c r="E10" s="243">
        <v>6000</v>
      </c>
      <c r="F10" s="241">
        <f t="shared" si="0"/>
        <v>6000</v>
      </c>
      <c r="G10" s="243">
        <v>6000</v>
      </c>
      <c r="H10" s="243">
        <f t="shared" si="1"/>
        <v>0</v>
      </c>
      <c r="I10" s="1"/>
      <c r="J10" s="1"/>
    </row>
    <row r="11" spans="2:10" x14ac:dyDescent="0.25">
      <c r="B11" s="194">
        <v>7</v>
      </c>
      <c r="C11" s="195" t="s">
        <v>175</v>
      </c>
      <c r="D11" s="222"/>
      <c r="E11" s="241">
        <v>5000</v>
      </c>
      <c r="F11" s="241">
        <f t="shared" si="0"/>
        <v>5000</v>
      </c>
      <c r="G11" s="243">
        <v>5000</v>
      </c>
      <c r="H11" s="243">
        <f t="shared" si="1"/>
        <v>0</v>
      </c>
      <c r="I11" s="1"/>
      <c r="J11" s="1"/>
    </row>
    <row r="12" spans="2:10" x14ac:dyDescent="0.25">
      <c r="B12" s="194">
        <v>8</v>
      </c>
      <c r="C12" s="190" t="s">
        <v>187</v>
      </c>
      <c r="D12" s="222"/>
      <c r="E12" s="241">
        <v>5000</v>
      </c>
      <c r="F12" s="241">
        <f t="shared" si="0"/>
        <v>5000</v>
      </c>
      <c r="G12" s="241">
        <v>5000</v>
      </c>
      <c r="H12" s="242">
        <f t="shared" si="1"/>
        <v>0</v>
      </c>
      <c r="I12" s="9" t="s">
        <v>188</v>
      </c>
      <c r="J12" s="1"/>
    </row>
    <row r="13" spans="2:10" x14ac:dyDescent="0.25">
      <c r="B13" s="194">
        <v>9</v>
      </c>
      <c r="C13" s="195" t="s">
        <v>192</v>
      </c>
      <c r="D13" s="222"/>
      <c r="E13" s="241">
        <v>4000</v>
      </c>
      <c r="F13" s="241">
        <f t="shared" si="0"/>
        <v>4000</v>
      </c>
      <c r="G13" s="241">
        <v>4000</v>
      </c>
      <c r="H13" s="242">
        <f t="shared" si="1"/>
        <v>0</v>
      </c>
      <c r="I13" s="9" t="s">
        <v>188</v>
      </c>
      <c r="J13" s="1"/>
    </row>
    <row r="14" spans="2:10" x14ac:dyDescent="0.25">
      <c r="B14" s="190"/>
      <c r="C14" s="195"/>
      <c r="D14" s="222"/>
      <c r="E14" s="244"/>
      <c r="F14" s="241">
        <f t="shared" si="0"/>
        <v>0</v>
      </c>
      <c r="G14" s="241"/>
      <c r="H14" s="243">
        <f t="shared" si="1"/>
        <v>0</v>
      </c>
      <c r="I14" s="1"/>
      <c r="J14" s="1"/>
    </row>
    <row r="15" spans="2:10" x14ac:dyDescent="0.25">
      <c r="B15" s="246"/>
      <c r="C15" s="246" t="s">
        <v>119</v>
      </c>
      <c r="D15" s="247"/>
      <c r="E15" s="248">
        <f>SUM(E5:E14)</f>
        <v>43500</v>
      </c>
      <c r="F15" s="248">
        <f>SUM(F5:F14)</f>
        <v>43500</v>
      </c>
      <c r="G15" s="248">
        <f>SUM(G5:G14)</f>
        <v>43500</v>
      </c>
      <c r="H15" s="249">
        <f>SUM(H5:H14)</f>
        <v>0</v>
      </c>
      <c r="I15" s="1"/>
      <c r="J15" s="1"/>
    </row>
    <row r="16" spans="2:10" x14ac:dyDescent="0.25">
      <c r="B16" s="1"/>
      <c r="C16" s="1"/>
      <c r="D16" s="1"/>
      <c r="E16" s="1"/>
      <c r="F16" s="1"/>
      <c r="G16" s="1"/>
      <c r="H16" s="1"/>
      <c r="I16" s="225"/>
      <c r="J16" s="1"/>
    </row>
    <row r="17" spans="2:10" x14ac:dyDescent="0.25">
      <c r="B17" s="1"/>
      <c r="C17" s="1"/>
      <c r="D17" s="1"/>
      <c r="E17" s="1"/>
      <c r="F17" s="1"/>
      <c r="G17" s="1"/>
      <c r="H17" s="1"/>
      <c r="I17" s="1"/>
      <c r="J17" s="1"/>
    </row>
    <row r="18" spans="2:10" x14ac:dyDescent="0.25">
      <c r="B18" s="226" t="s">
        <v>204</v>
      </c>
      <c r="C18" s="227"/>
      <c r="D18" s="228"/>
      <c r="E18" s="229"/>
      <c r="F18" s="230"/>
      <c r="G18" s="231"/>
      <c r="H18" s="230"/>
      <c r="I18" s="1"/>
      <c r="J18" s="1"/>
    </row>
    <row r="19" spans="2:10" x14ac:dyDescent="0.25">
      <c r="B19" s="79" t="s">
        <v>205</v>
      </c>
      <c r="C19" s="79"/>
      <c r="D19" s="79"/>
      <c r="E19" s="232"/>
      <c r="F19" s="79" t="s">
        <v>3</v>
      </c>
      <c r="G19" s="1"/>
      <c r="H19" s="1"/>
      <c r="I19" s="1"/>
      <c r="J19" s="1"/>
    </row>
    <row r="20" spans="2:10" x14ac:dyDescent="0.25">
      <c r="B20" s="233" t="s">
        <v>206</v>
      </c>
      <c r="C20" s="233" t="s">
        <v>207</v>
      </c>
      <c r="D20" s="233" t="s">
        <v>208</v>
      </c>
      <c r="E20" s="233" t="s">
        <v>120</v>
      </c>
      <c r="F20" s="233" t="s">
        <v>206</v>
      </c>
      <c r="G20" s="233" t="s">
        <v>207</v>
      </c>
      <c r="H20" s="233" t="s">
        <v>208</v>
      </c>
      <c r="I20" s="233" t="s">
        <v>120</v>
      </c>
      <c r="J20" s="1"/>
    </row>
    <row r="21" spans="2:10" x14ac:dyDescent="0.25">
      <c r="B21" s="190" t="s">
        <v>214</v>
      </c>
      <c r="C21" s="234">
        <f>E15</f>
        <v>43500</v>
      </c>
      <c r="D21" s="190"/>
      <c r="E21" s="190"/>
      <c r="F21" s="190" t="s">
        <v>214</v>
      </c>
      <c r="G21" s="234">
        <f>G15</f>
        <v>43500</v>
      </c>
      <c r="H21" s="190"/>
      <c r="I21" s="190"/>
      <c r="J21" s="1"/>
    </row>
    <row r="22" spans="2:10" x14ac:dyDescent="0.25">
      <c r="B22" s="190" t="s">
        <v>61</v>
      </c>
      <c r="C22" s="234">
        <f>'NOVEMBER '!D31</f>
        <v>-5127</v>
      </c>
      <c r="D22" s="190"/>
      <c r="E22" s="190"/>
      <c r="F22" s="190" t="s">
        <v>61</v>
      </c>
      <c r="G22" s="234">
        <f>'NOVEMBER '!H31</f>
        <v>-5127</v>
      </c>
      <c r="H22" s="190"/>
      <c r="I22" s="190"/>
      <c r="J22" s="1"/>
    </row>
    <row r="23" spans="2:10" x14ac:dyDescent="0.25">
      <c r="B23" s="190" t="s">
        <v>210</v>
      </c>
      <c r="C23" s="235">
        <v>0.1</v>
      </c>
      <c r="D23" s="234">
        <f>C21*C23</f>
        <v>4350</v>
      </c>
      <c r="E23" s="190"/>
      <c r="F23" s="190" t="s">
        <v>210</v>
      </c>
      <c r="G23" s="235">
        <v>0.1</v>
      </c>
      <c r="H23" s="234">
        <f>D23</f>
        <v>4350</v>
      </c>
      <c r="I23" s="190"/>
      <c r="J23" s="1"/>
    </row>
    <row r="24" spans="2:10" x14ac:dyDescent="0.25">
      <c r="B24" s="187" t="s">
        <v>211</v>
      </c>
      <c r="C24" s="190" t="s">
        <v>30</v>
      </c>
      <c r="D24" s="190"/>
      <c r="E24" s="190"/>
      <c r="F24" s="187" t="s">
        <v>211</v>
      </c>
      <c r="G24" s="234"/>
      <c r="H24" s="190"/>
      <c r="I24" s="190"/>
      <c r="J24" s="1"/>
    </row>
    <row r="25" spans="2:10" x14ac:dyDescent="0.25">
      <c r="B25" s="183" t="s">
        <v>215</v>
      </c>
      <c r="C25" s="205"/>
      <c r="D25" s="210">
        <f>E6+E12+E13</f>
        <v>14000</v>
      </c>
      <c r="E25" s="210"/>
      <c r="F25" s="183" t="s">
        <v>215</v>
      </c>
      <c r="G25" s="205"/>
      <c r="H25" s="210">
        <f>D25</f>
        <v>14000</v>
      </c>
      <c r="I25" s="190"/>
      <c r="J25" s="1"/>
    </row>
    <row r="26" spans="2:10" x14ac:dyDescent="0.25">
      <c r="B26" s="236" t="s">
        <v>202</v>
      </c>
      <c r="C26" s="190"/>
      <c r="D26" s="190">
        <v>14000</v>
      </c>
      <c r="E26" s="190"/>
      <c r="F26" s="236" t="s">
        <v>202</v>
      </c>
      <c r="G26" s="190"/>
      <c r="H26" s="190">
        <v>14000</v>
      </c>
      <c r="I26" s="190"/>
      <c r="J26" s="1"/>
    </row>
    <row r="27" spans="2:10" x14ac:dyDescent="0.25">
      <c r="B27" s="237" t="s">
        <v>212</v>
      </c>
      <c r="C27" s="190"/>
      <c r="D27" s="190">
        <v>6000</v>
      </c>
      <c r="E27" s="190"/>
      <c r="F27" s="237" t="s">
        <v>212</v>
      </c>
      <c r="G27" s="190"/>
      <c r="H27" s="190">
        <v>6000</v>
      </c>
      <c r="I27" s="190"/>
      <c r="J27" s="1"/>
    </row>
    <row r="28" spans="2:10" x14ac:dyDescent="0.25">
      <c r="B28" s="237"/>
      <c r="C28" s="190"/>
      <c r="D28" s="190"/>
      <c r="E28" s="190"/>
      <c r="F28" s="237"/>
      <c r="G28" s="190"/>
      <c r="H28" s="190"/>
      <c r="I28" s="190"/>
      <c r="J28" s="1"/>
    </row>
    <row r="29" spans="2:10" x14ac:dyDescent="0.25">
      <c r="B29" s="238"/>
      <c r="C29" s="190"/>
      <c r="D29" s="190"/>
      <c r="E29" s="190"/>
      <c r="F29" s="237"/>
      <c r="G29" s="190"/>
      <c r="H29" s="195"/>
      <c r="I29" s="190"/>
      <c r="J29" s="1"/>
    </row>
    <row r="30" spans="2:10" x14ac:dyDescent="0.25">
      <c r="B30" s="237"/>
      <c r="C30" s="190"/>
      <c r="D30" s="195"/>
      <c r="E30" s="190"/>
      <c r="F30" s="190"/>
      <c r="G30" s="190"/>
      <c r="H30" s="190"/>
      <c r="I30" s="190"/>
      <c r="J30" s="1"/>
    </row>
    <row r="31" spans="2:10" x14ac:dyDescent="0.25">
      <c r="B31" s="187" t="s">
        <v>119</v>
      </c>
      <c r="C31" s="239">
        <f>C21+C22-D23</f>
        <v>34023</v>
      </c>
      <c r="D31" s="239">
        <f>SUM(D25:D30)</f>
        <v>34000</v>
      </c>
      <c r="E31" s="239">
        <f>C31-D31</f>
        <v>23</v>
      </c>
      <c r="F31" s="187" t="s">
        <v>119</v>
      </c>
      <c r="G31" s="239">
        <f>G21+G22-H23</f>
        <v>34023</v>
      </c>
      <c r="H31" s="239">
        <f>SUM(H25:H30)</f>
        <v>34000</v>
      </c>
      <c r="I31" s="234">
        <f>G31-H31</f>
        <v>23</v>
      </c>
      <c r="J31" s="1"/>
    </row>
    <row r="32" spans="2:10" x14ac:dyDescent="0.25">
      <c r="B32" s="1"/>
      <c r="C32" s="1"/>
      <c r="D32" s="1"/>
      <c r="E32" s="1"/>
      <c r="F32" s="1"/>
      <c r="G32" s="1"/>
      <c r="H32" s="1"/>
      <c r="I32" s="1"/>
      <c r="J32" s="1"/>
    </row>
    <row r="34" spans="2:7" x14ac:dyDescent="0.25">
      <c r="B34" s="214" t="s">
        <v>15</v>
      </c>
      <c r="C34" s="214"/>
      <c r="D34" s="7" t="s">
        <v>10</v>
      </c>
      <c r="G34" s="1" t="s">
        <v>12</v>
      </c>
    </row>
    <row r="36" spans="2:7" x14ac:dyDescent="0.25">
      <c r="B36" s="1" t="s">
        <v>183</v>
      </c>
      <c r="C36" s="1"/>
      <c r="D36" s="7" t="s">
        <v>39</v>
      </c>
      <c r="G36" s="1" t="s">
        <v>184</v>
      </c>
    </row>
  </sheetData>
  <pageMargins left="0.7" right="0.7" top="0.75" bottom="0.75" header="0.3" footer="0.3"/>
  <pageSetup orientation="portrait" horizontalDpi="0" verticalDpi="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36"/>
  <sheetViews>
    <sheetView workbookViewId="0">
      <selection activeCell="F34" sqref="F34"/>
    </sheetView>
  </sheetViews>
  <sheetFormatPr defaultRowHeight="15" x14ac:dyDescent="0.25"/>
  <cols>
    <col min="1" max="1" width="4.5703125" style="69" customWidth="1"/>
    <col min="2" max="2" width="12.5703125" style="69" customWidth="1"/>
    <col min="3" max="3" width="15.42578125" style="69" customWidth="1"/>
    <col min="4" max="5" width="9.140625" style="69"/>
    <col min="6" max="6" width="9.5703125" style="69" customWidth="1"/>
    <col min="7" max="7" width="9.140625" style="69"/>
    <col min="8" max="8" width="9.28515625" style="69" customWidth="1"/>
    <col min="9" max="16384" width="9.140625" style="69"/>
  </cols>
  <sheetData>
    <row r="1" spans="2:10" s="9" customFormat="1" x14ac:dyDescent="0.25">
      <c r="B1" s="213"/>
      <c r="C1" s="213" t="s">
        <v>179</v>
      </c>
      <c r="D1" s="213"/>
      <c r="E1" s="199"/>
      <c r="F1" s="87"/>
      <c r="G1" s="87"/>
      <c r="H1" s="87"/>
    </row>
    <row r="2" spans="2:10" s="9" customFormat="1" x14ac:dyDescent="0.25">
      <c r="B2" s="213"/>
      <c r="C2" s="213" t="s">
        <v>180</v>
      </c>
      <c r="D2" s="213"/>
      <c r="E2" s="87"/>
      <c r="F2" s="199"/>
      <c r="G2" s="87"/>
      <c r="H2" s="87"/>
    </row>
    <row r="3" spans="2:10" s="9" customFormat="1" x14ac:dyDescent="0.25">
      <c r="B3" s="213"/>
      <c r="C3" s="213" t="s">
        <v>217</v>
      </c>
      <c r="D3" s="213"/>
      <c r="E3" s="87"/>
      <c r="F3" s="199"/>
      <c r="G3" s="87"/>
      <c r="H3" s="87"/>
    </row>
    <row r="4" spans="2:10" x14ac:dyDescent="0.25">
      <c r="B4" s="220" t="s">
        <v>19</v>
      </c>
      <c r="C4" s="220" t="s">
        <v>0</v>
      </c>
      <c r="D4" s="187" t="s">
        <v>61</v>
      </c>
      <c r="E4" s="220" t="s">
        <v>1</v>
      </c>
      <c r="F4" s="221" t="s">
        <v>2</v>
      </c>
      <c r="G4" s="220" t="s">
        <v>3</v>
      </c>
      <c r="H4" s="221" t="s">
        <v>139</v>
      </c>
      <c r="I4" s="1"/>
      <c r="J4" s="1"/>
    </row>
    <row r="5" spans="2:10" x14ac:dyDescent="0.25">
      <c r="B5" s="189">
        <v>1</v>
      </c>
      <c r="C5" s="190" t="s">
        <v>141</v>
      </c>
      <c r="D5" s="222"/>
      <c r="E5" s="222">
        <v>4000</v>
      </c>
      <c r="F5" s="222">
        <f>E5+D5</f>
        <v>4000</v>
      </c>
      <c r="G5" s="222">
        <v>4000</v>
      </c>
      <c r="H5" s="190">
        <f>F5-G5</f>
        <v>0</v>
      </c>
      <c r="I5" s="1"/>
      <c r="J5" s="1"/>
    </row>
    <row r="6" spans="2:10" x14ac:dyDescent="0.25">
      <c r="B6" s="189">
        <v>2</v>
      </c>
      <c r="C6" s="190" t="s">
        <v>216</v>
      </c>
      <c r="D6" s="222"/>
      <c r="E6" s="222">
        <v>5000</v>
      </c>
      <c r="F6" s="222">
        <f t="shared" ref="F6:F14" si="0">E6+D6</f>
        <v>5000</v>
      </c>
      <c r="G6" s="222">
        <v>5000</v>
      </c>
      <c r="H6" s="205">
        <f>F6-G6</f>
        <v>0</v>
      </c>
      <c r="I6" s="9" t="s">
        <v>188</v>
      </c>
      <c r="J6" s="1"/>
    </row>
    <row r="7" spans="2:10" x14ac:dyDescent="0.25">
      <c r="B7" s="189">
        <v>3</v>
      </c>
      <c r="C7" s="190" t="s">
        <v>185</v>
      </c>
      <c r="D7" s="222"/>
      <c r="E7" s="222">
        <v>6000</v>
      </c>
      <c r="F7" s="222">
        <f t="shared" si="0"/>
        <v>6000</v>
      </c>
      <c r="G7" s="222">
        <v>6000</v>
      </c>
      <c r="H7" s="205">
        <f t="shared" ref="H7:H14" si="1">F7-G7</f>
        <v>0</v>
      </c>
      <c r="I7" s="1"/>
      <c r="J7" s="1"/>
    </row>
    <row r="8" spans="2:10" x14ac:dyDescent="0.25">
      <c r="B8" s="192">
        <v>4</v>
      </c>
      <c r="C8" s="190" t="s">
        <v>153</v>
      </c>
      <c r="D8" s="222"/>
      <c r="E8" s="241">
        <v>5000</v>
      </c>
      <c r="F8" s="241">
        <f t="shared" si="0"/>
        <v>5000</v>
      </c>
      <c r="G8" s="241">
        <v>5000</v>
      </c>
      <c r="H8" s="242">
        <f t="shared" si="1"/>
        <v>0</v>
      </c>
      <c r="I8" s="1"/>
      <c r="J8" s="1"/>
    </row>
    <row r="9" spans="2:10" x14ac:dyDescent="0.25">
      <c r="B9" s="192">
        <v>5</v>
      </c>
      <c r="C9" s="190" t="s">
        <v>79</v>
      </c>
      <c r="D9" s="222"/>
      <c r="E9" s="241">
        <v>3500</v>
      </c>
      <c r="F9" s="241">
        <f t="shared" si="0"/>
        <v>3500</v>
      </c>
      <c r="G9" s="241">
        <v>3500</v>
      </c>
      <c r="H9" s="243">
        <f t="shared" si="1"/>
        <v>0</v>
      </c>
      <c r="I9" s="1"/>
      <c r="J9" s="1"/>
    </row>
    <row r="10" spans="2:10" x14ac:dyDescent="0.25">
      <c r="B10" s="194">
        <v>6</v>
      </c>
      <c r="C10" s="190" t="s">
        <v>186</v>
      </c>
      <c r="D10" s="222"/>
      <c r="E10" s="243">
        <v>6000</v>
      </c>
      <c r="F10" s="241">
        <f t="shared" si="0"/>
        <v>6000</v>
      </c>
      <c r="G10" s="243">
        <v>6000</v>
      </c>
      <c r="H10" s="243">
        <f t="shared" si="1"/>
        <v>0</v>
      </c>
      <c r="I10" s="1"/>
      <c r="J10" s="1"/>
    </row>
    <row r="11" spans="2:10" x14ac:dyDescent="0.25">
      <c r="B11" s="194">
        <v>7</v>
      </c>
      <c r="C11" s="195" t="s">
        <v>175</v>
      </c>
      <c r="D11" s="222"/>
      <c r="E11" s="241">
        <v>5000</v>
      </c>
      <c r="F11" s="241">
        <f t="shared" si="0"/>
        <v>5000</v>
      </c>
      <c r="G11" s="243">
        <v>5000</v>
      </c>
      <c r="H11" s="243">
        <f t="shared" si="1"/>
        <v>0</v>
      </c>
      <c r="I11" s="1"/>
      <c r="J11" s="1"/>
    </row>
    <row r="12" spans="2:10" x14ac:dyDescent="0.25">
      <c r="B12" s="194">
        <v>8</v>
      </c>
      <c r="C12" s="190" t="s">
        <v>187</v>
      </c>
      <c r="D12" s="222"/>
      <c r="E12" s="241">
        <v>5000</v>
      </c>
      <c r="F12" s="241">
        <f t="shared" si="0"/>
        <v>5000</v>
      </c>
      <c r="G12" s="241">
        <v>5000</v>
      </c>
      <c r="H12" s="242">
        <f t="shared" si="1"/>
        <v>0</v>
      </c>
      <c r="I12" s="9" t="s">
        <v>188</v>
      </c>
      <c r="J12" s="1"/>
    </row>
    <row r="13" spans="2:10" x14ac:dyDescent="0.25">
      <c r="B13" s="194">
        <v>9</v>
      </c>
      <c r="C13" s="195" t="s">
        <v>192</v>
      </c>
      <c r="D13" s="222"/>
      <c r="E13" s="241">
        <v>4000</v>
      </c>
      <c r="F13" s="241">
        <f t="shared" si="0"/>
        <v>4000</v>
      </c>
      <c r="G13" s="241">
        <v>4000</v>
      </c>
      <c r="H13" s="242">
        <f t="shared" si="1"/>
        <v>0</v>
      </c>
      <c r="I13" s="9" t="s">
        <v>188</v>
      </c>
      <c r="J13" s="1"/>
    </row>
    <row r="14" spans="2:10" x14ac:dyDescent="0.25">
      <c r="B14" s="190"/>
      <c r="C14" s="195"/>
      <c r="D14" s="222"/>
      <c r="E14" s="244"/>
      <c r="F14" s="241">
        <f t="shared" si="0"/>
        <v>0</v>
      </c>
      <c r="G14" s="241"/>
      <c r="H14" s="243">
        <f t="shared" si="1"/>
        <v>0</v>
      </c>
      <c r="I14" s="1"/>
      <c r="J14" s="1"/>
    </row>
    <row r="15" spans="2:10" x14ac:dyDescent="0.25">
      <c r="B15" s="246"/>
      <c r="C15" s="246" t="s">
        <v>119</v>
      </c>
      <c r="D15" s="247"/>
      <c r="E15" s="248">
        <f>SUM(E5:E14)</f>
        <v>43500</v>
      </c>
      <c r="F15" s="248">
        <f>SUM(F5:F14)</f>
        <v>43500</v>
      </c>
      <c r="G15" s="248">
        <f>SUM(G5:G14)</f>
        <v>43500</v>
      </c>
      <c r="H15" s="249">
        <f>SUM(H5:H14)</f>
        <v>0</v>
      </c>
      <c r="I15" s="1"/>
      <c r="J15" s="1"/>
    </row>
    <row r="16" spans="2:10" x14ac:dyDescent="0.25">
      <c r="B16" s="1"/>
      <c r="C16" s="1"/>
      <c r="D16" s="1"/>
      <c r="E16" s="1"/>
      <c r="F16" s="1"/>
      <c r="G16" s="1"/>
      <c r="H16" s="1"/>
      <c r="I16" s="225"/>
      <c r="J16" s="1"/>
    </row>
    <row r="17" spans="2:10" x14ac:dyDescent="0.25">
      <c r="B17" s="1"/>
      <c r="C17" s="1"/>
      <c r="D17" s="1"/>
      <c r="E17" s="1"/>
      <c r="F17" s="1"/>
      <c r="G17" s="1"/>
      <c r="H17" s="1"/>
      <c r="I17" s="1"/>
      <c r="J17" s="1"/>
    </row>
    <row r="18" spans="2:10" x14ac:dyDescent="0.25">
      <c r="B18" s="226" t="s">
        <v>204</v>
      </c>
      <c r="C18" s="227"/>
      <c r="D18" s="228"/>
      <c r="E18" s="229"/>
      <c r="F18" s="230"/>
      <c r="G18" s="231"/>
      <c r="H18" s="230"/>
      <c r="I18" s="1"/>
      <c r="J18" s="1"/>
    </row>
    <row r="19" spans="2:10" x14ac:dyDescent="0.25">
      <c r="B19" s="79" t="s">
        <v>205</v>
      </c>
      <c r="C19" s="79"/>
      <c r="D19" s="79"/>
      <c r="E19" s="232"/>
      <c r="F19" s="79" t="s">
        <v>3</v>
      </c>
      <c r="G19" s="1"/>
      <c r="H19" s="1"/>
      <c r="I19" s="1"/>
      <c r="J19" s="1"/>
    </row>
    <row r="20" spans="2:10" x14ac:dyDescent="0.25">
      <c r="B20" s="233" t="s">
        <v>206</v>
      </c>
      <c r="C20" s="233" t="s">
        <v>207</v>
      </c>
      <c r="D20" s="233" t="s">
        <v>208</v>
      </c>
      <c r="E20" s="233" t="s">
        <v>120</v>
      </c>
      <c r="F20" s="233" t="s">
        <v>206</v>
      </c>
      <c r="G20" s="233" t="s">
        <v>207</v>
      </c>
      <c r="H20" s="233" t="s">
        <v>208</v>
      </c>
      <c r="I20" s="233" t="s">
        <v>120</v>
      </c>
      <c r="J20" s="1"/>
    </row>
    <row r="21" spans="2:10" x14ac:dyDescent="0.25">
      <c r="B21" s="190" t="s">
        <v>218</v>
      </c>
      <c r="C21" s="234">
        <f>E15</f>
        <v>43500</v>
      </c>
      <c r="D21" s="190"/>
      <c r="E21" s="190"/>
      <c r="F21" s="190" t="s">
        <v>218</v>
      </c>
      <c r="G21" s="234">
        <f>G15</f>
        <v>43500</v>
      </c>
      <c r="H21" s="190"/>
      <c r="I21" s="190"/>
      <c r="J21" s="1"/>
    </row>
    <row r="22" spans="2:10" x14ac:dyDescent="0.25">
      <c r="B22" s="190" t="s">
        <v>61</v>
      </c>
      <c r="C22" s="234">
        <f>DECEMBER!E31</f>
        <v>23</v>
      </c>
      <c r="D22" s="190"/>
      <c r="E22" s="190"/>
      <c r="F22" s="190" t="s">
        <v>61</v>
      </c>
      <c r="G22" s="234">
        <f>DECEMBER!I31</f>
        <v>23</v>
      </c>
      <c r="H22" s="190"/>
      <c r="I22" s="190"/>
      <c r="J22" s="1"/>
    </row>
    <row r="23" spans="2:10" x14ac:dyDescent="0.25">
      <c r="B23" s="190" t="s">
        <v>210</v>
      </c>
      <c r="C23" s="235">
        <v>0.1</v>
      </c>
      <c r="D23" s="234">
        <f>C21*C23</f>
        <v>4350</v>
      </c>
      <c r="E23" s="190"/>
      <c r="F23" s="190" t="s">
        <v>210</v>
      </c>
      <c r="G23" s="235">
        <v>0.1</v>
      </c>
      <c r="H23" s="234">
        <f>D23</f>
        <v>4350</v>
      </c>
      <c r="I23" s="190"/>
      <c r="J23" s="1"/>
    </row>
    <row r="24" spans="2:10" x14ac:dyDescent="0.25">
      <c r="B24" s="187" t="s">
        <v>211</v>
      </c>
      <c r="C24" s="190" t="s">
        <v>30</v>
      </c>
      <c r="D24" s="190"/>
      <c r="E24" s="190"/>
      <c r="F24" s="187" t="s">
        <v>211</v>
      </c>
      <c r="G24" s="234"/>
      <c r="H24" s="190"/>
      <c r="I24" s="190"/>
      <c r="J24" s="1"/>
    </row>
    <row r="25" spans="2:10" x14ac:dyDescent="0.25">
      <c r="B25" s="183" t="s">
        <v>215</v>
      </c>
      <c r="C25" s="205"/>
      <c r="D25" s="210">
        <f>E6+E12+E13</f>
        <v>14000</v>
      </c>
      <c r="E25" s="210"/>
      <c r="F25" s="183" t="s">
        <v>215</v>
      </c>
      <c r="G25" s="205"/>
      <c r="H25" s="210">
        <f>D25</f>
        <v>14000</v>
      </c>
      <c r="I25" s="190"/>
      <c r="J25" s="1"/>
    </row>
    <row r="26" spans="2:10" x14ac:dyDescent="0.25">
      <c r="B26" s="236" t="s">
        <v>202</v>
      </c>
      <c r="C26" s="190"/>
      <c r="D26" s="190">
        <v>4173</v>
      </c>
      <c r="E26" s="190"/>
      <c r="F26" s="236" t="s">
        <v>202</v>
      </c>
      <c r="G26" s="190"/>
      <c r="H26" s="190">
        <f>D26</f>
        <v>4173</v>
      </c>
      <c r="I26" s="190"/>
      <c r="J26" s="1"/>
    </row>
    <row r="27" spans="2:10" x14ac:dyDescent="0.25">
      <c r="B27" s="237" t="s">
        <v>212</v>
      </c>
      <c r="C27" s="190"/>
      <c r="D27" s="190">
        <v>6000</v>
      </c>
      <c r="E27" s="190"/>
      <c r="F27" s="237" t="s">
        <v>212</v>
      </c>
      <c r="G27" s="190"/>
      <c r="H27" s="190">
        <v>6000</v>
      </c>
      <c r="I27" s="190"/>
      <c r="J27" s="1"/>
    </row>
    <row r="28" spans="2:10" x14ac:dyDescent="0.25">
      <c r="B28" s="237" t="s">
        <v>219</v>
      </c>
      <c r="C28" s="190"/>
      <c r="D28" s="190">
        <v>15000</v>
      </c>
      <c r="E28" s="190"/>
      <c r="F28" s="237" t="s">
        <v>219</v>
      </c>
      <c r="G28" s="190"/>
      <c r="H28" s="190">
        <v>15000</v>
      </c>
      <c r="I28" s="190"/>
      <c r="J28" s="1"/>
    </row>
    <row r="29" spans="2:10" x14ac:dyDescent="0.25">
      <c r="B29" s="238"/>
      <c r="C29" s="190"/>
      <c r="D29" s="190"/>
      <c r="E29" s="190"/>
      <c r="F29" s="237"/>
      <c r="G29" s="190"/>
      <c r="H29" s="195"/>
      <c r="I29" s="190"/>
      <c r="J29" s="1"/>
    </row>
    <row r="30" spans="2:10" x14ac:dyDescent="0.25">
      <c r="B30" s="237"/>
      <c r="C30" s="190"/>
      <c r="D30" s="195"/>
      <c r="E30" s="190"/>
      <c r="F30" s="190"/>
      <c r="G30" s="190"/>
      <c r="H30" s="190"/>
      <c r="I30" s="190"/>
      <c r="J30" s="1"/>
    </row>
    <row r="31" spans="2:10" x14ac:dyDescent="0.25">
      <c r="B31" s="187" t="s">
        <v>119</v>
      </c>
      <c r="C31" s="239">
        <f>C21+C22-D23</f>
        <v>39173</v>
      </c>
      <c r="D31" s="239">
        <f>SUM(D25:D30)</f>
        <v>39173</v>
      </c>
      <c r="E31" s="239">
        <f>C31-D31</f>
        <v>0</v>
      </c>
      <c r="F31" s="187" t="s">
        <v>119</v>
      </c>
      <c r="G31" s="239">
        <f>G21+G22-H23</f>
        <v>39173</v>
      </c>
      <c r="H31" s="239">
        <f>SUM(H25:H30)</f>
        <v>39173</v>
      </c>
      <c r="I31" s="234">
        <f>G31-H31</f>
        <v>0</v>
      </c>
      <c r="J31" s="1"/>
    </row>
    <row r="32" spans="2:10" x14ac:dyDescent="0.25">
      <c r="B32" s="1"/>
      <c r="C32" s="1"/>
      <c r="D32" s="1"/>
      <c r="E32" s="1"/>
      <c r="F32" s="1"/>
      <c r="G32" s="1"/>
      <c r="H32" s="1"/>
      <c r="I32" s="1"/>
      <c r="J32" s="1"/>
    </row>
    <row r="34" spans="2:7" x14ac:dyDescent="0.25">
      <c r="B34" s="214" t="s">
        <v>15</v>
      </c>
      <c r="C34" s="214"/>
      <c r="D34" s="7" t="s">
        <v>10</v>
      </c>
      <c r="G34" s="1" t="s">
        <v>12</v>
      </c>
    </row>
    <row r="36" spans="2:7" x14ac:dyDescent="0.25">
      <c r="B36" s="1" t="s">
        <v>183</v>
      </c>
      <c r="C36" s="1"/>
      <c r="D36" s="7" t="s">
        <v>39</v>
      </c>
      <c r="G36" s="1" t="s">
        <v>184</v>
      </c>
    </row>
  </sheetData>
  <pageMargins left="0.7" right="0.7" top="0.75" bottom="0.75" header="0.3" footer="0.3"/>
  <pageSetup orientation="portrait" horizontalDpi="0" verticalDpi="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36"/>
  <sheetViews>
    <sheetView workbookViewId="0">
      <selection activeCell="F82" sqref="F82"/>
    </sheetView>
  </sheetViews>
  <sheetFormatPr defaultRowHeight="15" x14ac:dyDescent="0.25"/>
  <cols>
    <col min="1" max="1" width="4.5703125" style="69" customWidth="1"/>
    <col min="2" max="2" width="12.5703125" style="69" customWidth="1"/>
    <col min="3" max="3" width="15.42578125" style="69" customWidth="1"/>
    <col min="4" max="5" width="9.140625" style="69"/>
    <col min="6" max="6" width="9.5703125" style="69" customWidth="1"/>
    <col min="7" max="7" width="9.140625" style="69"/>
    <col min="8" max="8" width="9.28515625" style="69" customWidth="1"/>
    <col min="9" max="16384" width="9.140625" style="69"/>
  </cols>
  <sheetData>
    <row r="1" spans="2:10" s="9" customFormat="1" x14ac:dyDescent="0.25">
      <c r="B1" s="213"/>
      <c r="C1" s="213" t="s">
        <v>179</v>
      </c>
      <c r="D1" s="213"/>
      <c r="E1" s="199"/>
      <c r="F1" s="87"/>
      <c r="G1" s="87"/>
      <c r="H1" s="87"/>
    </row>
    <row r="2" spans="2:10" s="9" customFormat="1" x14ac:dyDescent="0.25">
      <c r="B2" s="213"/>
      <c r="C2" s="213" t="s">
        <v>180</v>
      </c>
      <c r="D2" s="213"/>
      <c r="E2" s="87"/>
      <c r="F2" s="199"/>
      <c r="G2" s="87"/>
      <c r="H2" s="87"/>
    </row>
    <row r="3" spans="2:10" s="9" customFormat="1" x14ac:dyDescent="0.25">
      <c r="B3" s="213"/>
      <c r="C3" s="213" t="s">
        <v>220</v>
      </c>
      <c r="D3" s="213"/>
      <c r="E3" s="87"/>
      <c r="F3" s="199"/>
      <c r="G3" s="87"/>
      <c r="H3" s="87"/>
    </row>
    <row r="4" spans="2:10" x14ac:dyDescent="0.25">
      <c r="B4" s="220" t="s">
        <v>19</v>
      </c>
      <c r="C4" s="220" t="s">
        <v>0</v>
      </c>
      <c r="D4" s="187" t="s">
        <v>61</v>
      </c>
      <c r="E4" s="220" t="s">
        <v>1</v>
      </c>
      <c r="F4" s="221" t="s">
        <v>2</v>
      </c>
      <c r="G4" s="220" t="s">
        <v>3</v>
      </c>
      <c r="H4" s="221" t="s">
        <v>139</v>
      </c>
      <c r="I4" s="1"/>
      <c r="J4" s="1"/>
    </row>
    <row r="5" spans="2:10" x14ac:dyDescent="0.25">
      <c r="B5" s="189">
        <v>1</v>
      </c>
      <c r="C5" s="190" t="s">
        <v>141</v>
      </c>
      <c r="D5" s="222"/>
      <c r="E5" s="222">
        <v>4000</v>
      </c>
      <c r="F5" s="222">
        <f>E5+D5</f>
        <v>4000</v>
      </c>
      <c r="G5" s="222">
        <v>4000</v>
      </c>
      <c r="H5" s="190">
        <f>F5-G5</f>
        <v>0</v>
      </c>
      <c r="I5" s="1"/>
      <c r="J5" s="1"/>
    </row>
    <row r="6" spans="2:10" x14ac:dyDescent="0.25">
      <c r="B6" s="189">
        <v>2</v>
      </c>
      <c r="C6" s="190" t="s">
        <v>216</v>
      </c>
      <c r="D6" s="222"/>
      <c r="E6" s="222">
        <v>5000</v>
      </c>
      <c r="F6" s="222">
        <f t="shared" ref="F6:F14" si="0">E6+D6</f>
        <v>5000</v>
      </c>
      <c r="G6" s="222">
        <v>5000</v>
      </c>
      <c r="H6" s="205">
        <f>F6-G6</f>
        <v>0</v>
      </c>
      <c r="I6" s="9" t="s">
        <v>188</v>
      </c>
      <c r="J6" s="1"/>
    </row>
    <row r="7" spans="2:10" x14ac:dyDescent="0.25">
      <c r="B7" s="189">
        <v>3</v>
      </c>
      <c r="C7" s="190" t="s">
        <v>185</v>
      </c>
      <c r="D7" s="222"/>
      <c r="E7" s="222">
        <v>6000</v>
      </c>
      <c r="F7" s="222">
        <f t="shared" si="0"/>
        <v>6000</v>
      </c>
      <c r="G7" s="222">
        <v>6000</v>
      </c>
      <c r="H7" s="205">
        <f t="shared" ref="H7:H14" si="1">F7-G7</f>
        <v>0</v>
      </c>
      <c r="I7" s="1"/>
      <c r="J7" s="1"/>
    </row>
    <row r="8" spans="2:10" x14ac:dyDescent="0.25">
      <c r="B8" s="192">
        <v>4</v>
      </c>
      <c r="C8" s="190" t="s">
        <v>153</v>
      </c>
      <c r="D8" s="222"/>
      <c r="E8" s="241">
        <v>5000</v>
      </c>
      <c r="F8" s="241">
        <f t="shared" si="0"/>
        <v>5000</v>
      </c>
      <c r="G8" s="241">
        <v>5000</v>
      </c>
      <c r="H8" s="242">
        <f t="shared" si="1"/>
        <v>0</v>
      </c>
      <c r="I8" s="1"/>
      <c r="J8" s="1"/>
    </row>
    <row r="9" spans="2:10" x14ac:dyDescent="0.25">
      <c r="B9" s="192">
        <v>5</v>
      </c>
      <c r="C9" s="190" t="s">
        <v>79</v>
      </c>
      <c r="D9" s="222"/>
      <c r="E9" s="241">
        <v>3500</v>
      </c>
      <c r="F9" s="241">
        <f t="shared" si="0"/>
        <v>3500</v>
      </c>
      <c r="G9" s="241">
        <v>3500</v>
      </c>
      <c r="H9" s="243">
        <f t="shared" si="1"/>
        <v>0</v>
      </c>
      <c r="I9" s="1"/>
      <c r="J9" s="1"/>
    </row>
    <row r="10" spans="2:10" x14ac:dyDescent="0.25">
      <c r="B10" s="194">
        <v>6</v>
      </c>
      <c r="C10" s="190" t="s">
        <v>186</v>
      </c>
      <c r="D10" s="222"/>
      <c r="E10" s="243">
        <v>6000</v>
      </c>
      <c r="F10" s="241">
        <f t="shared" si="0"/>
        <v>6000</v>
      </c>
      <c r="G10" s="243">
        <v>6000</v>
      </c>
      <c r="H10" s="243">
        <f t="shared" si="1"/>
        <v>0</v>
      </c>
      <c r="I10" s="1"/>
      <c r="J10" s="1"/>
    </row>
    <row r="11" spans="2:10" x14ac:dyDescent="0.25">
      <c r="B11" s="194">
        <v>7</v>
      </c>
      <c r="C11" s="195" t="s">
        <v>175</v>
      </c>
      <c r="D11" s="222"/>
      <c r="E11" s="241">
        <v>5000</v>
      </c>
      <c r="F11" s="241">
        <f t="shared" si="0"/>
        <v>5000</v>
      </c>
      <c r="G11" s="243">
        <v>5000</v>
      </c>
      <c r="H11" s="243">
        <f t="shared" si="1"/>
        <v>0</v>
      </c>
      <c r="I11" s="1"/>
      <c r="J11" s="1"/>
    </row>
    <row r="12" spans="2:10" x14ac:dyDescent="0.25">
      <c r="B12" s="194">
        <v>8</v>
      </c>
      <c r="C12" s="190" t="s">
        <v>187</v>
      </c>
      <c r="D12" s="222"/>
      <c r="E12" s="241">
        <v>5000</v>
      </c>
      <c r="F12" s="241">
        <f t="shared" si="0"/>
        <v>5000</v>
      </c>
      <c r="G12" s="241">
        <v>5000</v>
      </c>
      <c r="H12" s="242">
        <f t="shared" si="1"/>
        <v>0</v>
      </c>
      <c r="I12" s="9" t="s">
        <v>188</v>
      </c>
      <c r="J12" s="1"/>
    </row>
    <row r="13" spans="2:10" x14ac:dyDescent="0.25">
      <c r="B13" s="194">
        <v>9</v>
      </c>
      <c r="C13" s="195" t="s">
        <v>192</v>
      </c>
      <c r="D13" s="222"/>
      <c r="E13" s="241">
        <v>4000</v>
      </c>
      <c r="F13" s="241">
        <f t="shared" si="0"/>
        <v>4000</v>
      </c>
      <c r="G13" s="241">
        <v>4000</v>
      </c>
      <c r="H13" s="242">
        <f t="shared" si="1"/>
        <v>0</v>
      </c>
      <c r="I13" s="9" t="s">
        <v>188</v>
      </c>
      <c r="J13" s="1"/>
    </row>
    <row r="14" spans="2:10" x14ac:dyDescent="0.25">
      <c r="B14" s="190"/>
      <c r="C14" s="195"/>
      <c r="D14" s="222"/>
      <c r="E14" s="244"/>
      <c r="F14" s="241">
        <f t="shared" si="0"/>
        <v>0</v>
      </c>
      <c r="G14" s="241"/>
      <c r="H14" s="243">
        <f t="shared" si="1"/>
        <v>0</v>
      </c>
      <c r="I14" s="1"/>
      <c r="J14" s="1"/>
    </row>
    <row r="15" spans="2:10" x14ac:dyDescent="0.25">
      <c r="B15" s="246"/>
      <c r="C15" s="246" t="s">
        <v>119</v>
      </c>
      <c r="D15" s="247"/>
      <c r="E15" s="248">
        <f>SUM(E5:E14)</f>
        <v>43500</v>
      </c>
      <c r="F15" s="248">
        <f>SUM(F5:F14)</f>
        <v>43500</v>
      </c>
      <c r="G15" s="248">
        <f>SUM(G5:G14)</f>
        <v>43500</v>
      </c>
      <c r="H15" s="249">
        <f>SUM(H5:H14)</f>
        <v>0</v>
      </c>
      <c r="I15" s="1"/>
      <c r="J15" s="1"/>
    </row>
    <row r="16" spans="2:10" x14ac:dyDescent="0.25">
      <c r="B16" s="1"/>
      <c r="C16" s="1"/>
      <c r="D16" s="1"/>
      <c r="E16" s="1"/>
      <c r="F16" s="1"/>
      <c r="G16" s="1"/>
      <c r="H16" s="1"/>
      <c r="I16" s="225"/>
      <c r="J16" s="1"/>
    </row>
    <row r="17" spans="2:10" x14ac:dyDescent="0.25">
      <c r="B17" s="1"/>
      <c r="C17" s="1"/>
      <c r="D17" s="1"/>
      <c r="E17" s="1"/>
      <c r="F17" s="1"/>
      <c r="G17" s="1"/>
      <c r="H17" s="1"/>
      <c r="I17" s="1"/>
      <c r="J17" s="1"/>
    </row>
    <row r="18" spans="2:10" x14ac:dyDescent="0.25">
      <c r="B18" s="226" t="s">
        <v>204</v>
      </c>
      <c r="C18" s="227"/>
      <c r="D18" s="228"/>
      <c r="E18" s="229"/>
      <c r="F18" s="230"/>
      <c r="G18" s="231"/>
      <c r="H18" s="230"/>
      <c r="I18" s="1"/>
      <c r="J18" s="1"/>
    </row>
    <row r="19" spans="2:10" x14ac:dyDescent="0.25">
      <c r="B19" s="79" t="s">
        <v>205</v>
      </c>
      <c r="C19" s="79"/>
      <c r="D19" s="79"/>
      <c r="E19" s="232"/>
      <c r="F19" s="79" t="s">
        <v>3</v>
      </c>
      <c r="G19" s="1"/>
      <c r="H19" s="1"/>
      <c r="I19" s="1"/>
      <c r="J19" s="1"/>
    </row>
    <row r="20" spans="2:10" x14ac:dyDescent="0.25">
      <c r="B20" s="233" t="s">
        <v>206</v>
      </c>
      <c r="C20" s="233" t="s">
        <v>207</v>
      </c>
      <c r="D20" s="233" t="s">
        <v>208</v>
      </c>
      <c r="E20" s="233" t="s">
        <v>120</v>
      </c>
      <c r="F20" s="233" t="s">
        <v>206</v>
      </c>
      <c r="G20" s="233" t="s">
        <v>207</v>
      </c>
      <c r="H20" s="233" t="s">
        <v>208</v>
      </c>
      <c r="I20" s="233" t="s">
        <v>120</v>
      </c>
      <c r="J20" s="1"/>
    </row>
    <row r="21" spans="2:10" x14ac:dyDescent="0.25">
      <c r="B21" s="190" t="s">
        <v>221</v>
      </c>
      <c r="C21" s="234">
        <f>E15</f>
        <v>43500</v>
      </c>
      <c r="D21" s="190"/>
      <c r="E21" s="190"/>
      <c r="F21" s="190" t="s">
        <v>221</v>
      </c>
      <c r="G21" s="234">
        <f>G15</f>
        <v>43500</v>
      </c>
      <c r="H21" s="190"/>
      <c r="I21" s="190"/>
      <c r="J21" s="1"/>
    </row>
    <row r="22" spans="2:10" x14ac:dyDescent="0.25">
      <c r="B22" s="190" t="s">
        <v>61</v>
      </c>
      <c r="C22" s="234">
        <f>'JANUARY '!E31</f>
        <v>0</v>
      </c>
      <c r="D22" s="190"/>
      <c r="E22" s="190"/>
      <c r="F22" s="190" t="s">
        <v>61</v>
      </c>
      <c r="G22" s="234">
        <f>'JANUARY '!I31</f>
        <v>0</v>
      </c>
      <c r="H22" s="190"/>
      <c r="I22" s="190"/>
      <c r="J22" s="1"/>
    </row>
    <row r="23" spans="2:10" x14ac:dyDescent="0.25">
      <c r="B23" s="190" t="s">
        <v>210</v>
      </c>
      <c r="C23" s="235">
        <v>0.1</v>
      </c>
      <c r="D23" s="234">
        <f>C21*C23</f>
        <v>4350</v>
      </c>
      <c r="E23" s="190"/>
      <c r="F23" s="190" t="s">
        <v>210</v>
      </c>
      <c r="G23" s="235">
        <v>0.1</v>
      </c>
      <c r="H23" s="234">
        <f>D23</f>
        <v>4350</v>
      </c>
      <c r="I23" s="190"/>
      <c r="J23" s="1"/>
    </row>
    <row r="24" spans="2:10" x14ac:dyDescent="0.25">
      <c r="B24" s="187" t="s">
        <v>211</v>
      </c>
      <c r="C24" s="190" t="s">
        <v>30</v>
      </c>
      <c r="D24" s="190"/>
      <c r="E24" s="190"/>
      <c r="F24" s="187" t="s">
        <v>211</v>
      </c>
      <c r="G24" s="234"/>
      <c r="H24" s="190"/>
      <c r="I24" s="190"/>
      <c r="J24" s="1"/>
    </row>
    <row r="25" spans="2:10" x14ac:dyDescent="0.25">
      <c r="B25" s="183" t="s">
        <v>215</v>
      </c>
      <c r="C25" s="205"/>
      <c r="D25" s="210">
        <f>E6+E12+E13</f>
        <v>14000</v>
      </c>
      <c r="E25" s="210"/>
      <c r="F25" s="183" t="s">
        <v>215</v>
      </c>
      <c r="G25" s="205"/>
      <c r="H25" s="210">
        <f>D25</f>
        <v>14000</v>
      </c>
      <c r="I25" s="190"/>
      <c r="J25" s="1"/>
    </row>
    <row r="26" spans="2:10" x14ac:dyDescent="0.25">
      <c r="B26" s="236" t="s">
        <v>202</v>
      </c>
      <c r="C26" s="190"/>
      <c r="D26" s="190">
        <v>19150</v>
      </c>
      <c r="E26" s="190"/>
      <c r="F26" s="236" t="s">
        <v>202</v>
      </c>
      <c r="G26" s="190"/>
      <c r="H26" s="190">
        <v>19150</v>
      </c>
      <c r="I26" s="190"/>
      <c r="J26" s="1"/>
    </row>
    <row r="27" spans="2:10" x14ac:dyDescent="0.25">
      <c r="B27" s="237" t="s">
        <v>212</v>
      </c>
      <c r="C27" s="190"/>
      <c r="D27" s="190">
        <v>6000</v>
      </c>
      <c r="E27" s="190"/>
      <c r="F27" s="237" t="s">
        <v>212</v>
      </c>
      <c r="G27" s="190"/>
      <c r="H27" s="190">
        <v>6000</v>
      </c>
      <c r="I27" s="190"/>
      <c r="J27" s="1"/>
    </row>
    <row r="28" spans="2:10" x14ac:dyDescent="0.25">
      <c r="B28" s="237"/>
      <c r="C28" s="190"/>
      <c r="D28" s="190"/>
      <c r="E28" s="190"/>
      <c r="F28" s="237"/>
      <c r="G28" s="190"/>
      <c r="H28" s="190"/>
      <c r="I28" s="190"/>
      <c r="J28" s="1"/>
    </row>
    <row r="29" spans="2:10" x14ac:dyDescent="0.25">
      <c r="B29" s="238"/>
      <c r="C29" s="190"/>
      <c r="D29" s="190"/>
      <c r="E29" s="190"/>
      <c r="F29" s="237"/>
      <c r="G29" s="190"/>
      <c r="H29" s="195"/>
      <c r="I29" s="190"/>
      <c r="J29" s="1"/>
    </row>
    <row r="30" spans="2:10" x14ac:dyDescent="0.25">
      <c r="B30" s="237"/>
      <c r="C30" s="190"/>
      <c r="D30" s="195"/>
      <c r="E30" s="190"/>
      <c r="F30" s="190"/>
      <c r="G30" s="190"/>
      <c r="H30" s="190"/>
      <c r="I30" s="190"/>
      <c r="J30" s="1"/>
    </row>
    <row r="31" spans="2:10" x14ac:dyDescent="0.25">
      <c r="B31" s="187" t="s">
        <v>119</v>
      </c>
      <c r="C31" s="239">
        <f>C21+C22-D23</f>
        <v>39150</v>
      </c>
      <c r="D31" s="239">
        <f>SUM(D25:D30)</f>
        <v>39150</v>
      </c>
      <c r="E31" s="239">
        <f>C31-D31</f>
        <v>0</v>
      </c>
      <c r="F31" s="187" t="s">
        <v>119</v>
      </c>
      <c r="G31" s="239">
        <f>G21+G22-H23</f>
        <v>39150</v>
      </c>
      <c r="H31" s="239">
        <f>SUM(H25:H30)</f>
        <v>39150</v>
      </c>
      <c r="I31" s="234">
        <f>G31-H31</f>
        <v>0</v>
      </c>
      <c r="J31" s="1"/>
    </row>
    <row r="32" spans="2:10" x14ac:dyDescent="0.25">
      <c r="B32" s="1"/>
      <c r="C32" s="1"/>
      <c r="D32" s="1"/>
      <c r="E32" s="1"/>
      <c r="F32" s="1"/>
      <c r="G32" s="1"/>
      <c r="H32" s="1"/>
      <c r="I32" s="1"/>
      <c r="J32" s="1"/>
    </row>
    <row r="34" spans="2:7" x14ac:dyDescent="0.25">
      <c r="B34" s="214" t="s">
        <v>15</v>
      </c>
      <c r="C34" s="214"/>
      <c r="D34" s="7" t="s">
        <v>10</v>
      </c>
      <c r="G34" s="1" t="s">
        <v>12</v>
      </c>
    </row>
    <row r="36" spans="2:7" x14ac:dyDescent="0.25">
      <c r="B36" s="1" t="s">
        <v>183</v>
      </c>
      <c r="C36" s="1"/>
      <c r="D36" s="7" t="s">
        <v>39</v>
      </c>
      <c r="G36" s="1" t="s">
        <v>184</v>
      </c>
    </row>
  </sheetData>
  <pageMargins left="0.7" right="0.7" top="0.75" bottom="0.75" header="0.3" footer="0.3"/>
  <pageSetup orientation="portrait" horizontalDpi="0" verticalDpi="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63"/>
  <sheetViews>
    <sheetView topLeftCell="A7" workbookViewId="0">
      <selection activeCell="H50" sqref="H50"/>
    </sheetView>
  </sheetViews>
  <sheetFormatPr defaultRowHeight="15" x14ac:dyDescent="0.25"/>
  <cols>
    <col min="1" max="1" width="4.5703125" style="69" customWidth="1"/>
    <col min="2" max="2" width="13.140625" style="69" customWidth="1"/>
    <col min="3" max="3" width="15.42578125" style="69" customWidth="1"/>
    <col min="4" max="4" width="11" style="69" customWidth="1"/>
    <col min="5" max="5" width="9.5703125" style="69" bestFit="1" customWidth="1"/>
    <col min="6" max="6" width="9.5703125" style="69" customWidth="1"/>
    <col min="7" max="7" width="9.5703125" style="69" bestFit="1" customWidth="1"/>
    <col min="8" max="8" width="9.28515625" style="69" customWidth="1"/>
    <col min="9" max="16384" width="9.140625" style="69"/>
  </cols>
  <sheetData>
    <row r="1" spans="2:10" s="9" customFormat="1" x14ac:dyDescent="0.25">
      <c r="B1" s="213"/>
      <c r="C1" s="213" t="s">
        <v>179</v>
      </c>
      <c r="D1" s="213"/>
      <c r="E1" s="199"/>
      <c r="F1" s="87"/>
      <c r="G1" s="87"/>
      <c r="H1" s="87"/>
    </row>
    <row r="2" spans="2:10" s="9" customFormat="1" x14ac:dyDescent="0.25">
      <c r="B2" s="213"/>
      <c r="C2" s="213" t="s">
        <v>180</v>
      </c>
      <c r="D2" s="213"/>
      <c r="E2" s="87"/>
      <c r="F2" s="199"/>
      <c r="G2" s="87"/>
      <c r="H2" s="87"/>
    </row>
    <row r="3" spans="2:10" s="9" customFormat="1" x14ac:dyDescent="0.25">
      <c r="B3" s="213"/>
      <c r="C3" s="213" t="s">
        <v>223</v>
      </c>
      <c r="D3" s="213"/>
      <c r="E3" s="87"/>
      <c r="F3" s="199"/>
      <c r="G3" s="87"/>
      <c r="H3" s="87"/>
    </row>
    <row r="4" spans="2:10" x14ac:dyDescent="0.25">
      <c r="B4" s="220" t="s">
        <v>19</v>
      </c>
      <c r="C4" s="220" t="s">
        <v>0</v>
      </c>
      <c r="D4" s="187" t="s">
        <v>61</v>
      </c>
      <c r="E4" s="220" t="s">
        <v>1</v>
      </c>
      <c r="F4" s="221" t="s">
        <v>2</v>
      </c>
      <c r="G4" s="220" t="s">
        <v>3</v>
      </c>
      <c r="H4" s="221" t="s">
        <v>139</v>
      </c>
      <c r="I4" s="1"/>
      <c r="J4" s="1"/>
    </row>
    <row r="5" spans="2:10" x14ac:dyDescent="0.25">
      <c r="B5" s="189">
        <v>1</v>
      </c>
      <c r="C5" s="190" t="s">
        <v>141</v>
      </c>
      <c r="D5" s="222"/>
      <c r="E5" s="222">
        <v>4000</v>
      </c>
      <c r="F5" s="222">
        <f>E5+D5</f>
        <v>4000</v>
      </c>
      <c r="G5" s="222">
        <v>4000</v>
      </c>
      <c r="H5" s="190">
        <f>F5-G5</f>
        <v>0</v>
      </c>
      <c r="I5" s="1"/>
      <c r="J5" s="1"/>
    </row>
    <row r="6" spans="2:10" x14ac:dyDescent="0.25">
      <c r="B6" s="189">
        <v>2</v>
      </c>
      <c r="C6" s="190" t="s">
        <v>216</v>
      </c>
      <c r="D6" s="222"/>
      <c r="E6" s="222">
        <v>5000</v>
      </c>
      <c r="F6" s="222">
        <f t="shared" ref="F6:F14" si="0">E6+D6</f>
        <v>5000</v>
      </c>
      <c r="G6" s="222">
        <v>5000</v>
      </c>
      <c r="H6" s="205">
        <f>F6-G6</f>
        <v>0</v>
      </c>
      <c r="I6" s="9" t="s">
        <v>188</v>
      </c>
      <c r="J6" s="1"/>
    </row>
    <row r="7" spans="2:10" x14ac:dyDescent="0.25">
      <c r="B7" s="189">
        <v>3</v>
      </c>
      <c r="C7" s="190" t="s">
        <v>185</v>
      </c>
      <c r="D7" s="222"/>
      <c r="E7" s="222">
        <v>6000</v>
      </c>
      <c r="F7" s="222">
        <f t="shared" si="0"/>
        <v>6000</v>
      </c>
      <c r="G7" s="222">
        <v>6000</v>
      </c>
      <c r="H7" s="205">
        <f t="shared" ref="H7:H14" si="1">F7-G7</f>
        <v>0</v>
      </c>
      <c r="I7" s="1"/>
      <c r="J7" s="1"/>
    </row>
    <row r="8" spans="2:10" x14ac:dyDescent="0.25">
      <c r="B8" s="192">
        <v>4</v>
      </c>
      <c r="C8" s="190" t="s">
        <v>153</v>
      </c>
      <c r="D8" s="222"/>
      <c r="E8" s="241">
        <v>5000</v>
      </c>
      <c r="F8" s="241">
        <f t="shared" si="0"/>
        <v>5000</v>
      </c>
      <c r="G8" s="241">
        <v>5000</v>
      </c>
      <c r="H8" s="242">
        <f t="shared" si="1"/>
        <v>0</v>
      </c>
      <c r="I8" s="1"/>
      <c r="J8" s="1"/>
    </row>
    <row r="9" spans="2:10" x14ac:dyDescent="0.25">
      <c r="B9" s="192">
        <v>5</v>
      </c>
      <c r="C9" s="190" t="s">
        <v>79</v>
      </c>
      <c r="D9" s="222"/>
      <c r="E9" s="241">
        <v>3500</v>
      </c>
      <c r="F9" s="241">
        <f t="shared" si="0"/>
        <v>3500</v>
      </c>
      <c r="G9" s="241">
        <v>3500</v>
      </c>
      <c r="H9" s="243">
        <f t="shared" si="1"/>
        <v>0</v>
      </c>
      <c r="I9" s="1"/>
      <c r="J9" s="1"/>
    </row>
    <row r="10" spans="2:10" x14ac:dyDescent="0.25">
      <c r="B10" s="194">
        <v>6</v>
      </c>
      <c r="C10" s="190" t="s">
        <v>186</v>
      </c>
      <c r="D10" s="222"/>
      <c r="E10" s="243">
        <v>6000</v>
      </c>
      <c r="F10" s="241">
        <f t="shared" si="0"/>
        <v>6000</v>
      </c>
      <c r="G10" s="243">
        <v>6000</v>
      </c>
      <c r="H10" s="243">
        <f t="shared" si="1"/>
        <v>0</v>
      </c>
      <c r="I10" s="1" t="s">
        <v>188</v>
      </c>
      <c r="J10" s="1"/>
    </row>
    <row r="11" spans="2:10" x14ac:dyDescent="0.25">
      <c r="B11" s="194">
        <v>7</v>
      </c>
      <c r="C11" s="195" t="s">
        <v>175</v>
      </c>
      <c r="D11" s="222"/>
      <c r="E11" s="241">
        <v>5000</v>
      </c>
      <c r="F11" s="241">
        <f t="shared" si="0"/>
        <v>5000</v>
      </c>
      <c r="G11" s="243">
        <v>5000</v>
      </c>
      <c r="H11" s="243">
        <f t="shared" si="1"/>
        <v>0</v>
      </c>
      <c r="I11" s="1"/>
      <c r="J11" s="1"/>
    </row>
    <row r="12" spans="2:10" x14ac:dyDescent="0.25">
      <c r="B12" s="194">
        <v>8</v>
      </c>
      <c r="C12" s="190" t="s">
        <v>187</v>
      </c>
      <c r="D12" s="222"/>
      <c r="E12" s="241">
        <v>5000</v>
      </c>
      <c r="F12" s="241">
        <f t="shared" si="0"/>
        <v>5000</v>
      </c>
      <c r="G12" s="241">
        <v>5000</v>
      </c>
      <c r="H12" s="242">
        <f t="shared" si="1"/>
        <v>0</v>
      </c>
      <c r="I12" s="9" t="s">
        <v>188</v>
      </c>
      <c r="J12" s="1"/>
    </row>
    <row r="13" spans="2:10" x14ac:dyDescent="0.25">
      <c r="B13" s="194">
        <v>9</v>
      </c>
      <c r="C13" s="195" t="s">
        <v>192</v>
      </c>
      <c r="D13" s="222"/>
      <c r="E13" s="241">
        <v>4000</v>
      </c>
      <c r="F13" s="241">
        <f t="shared" si="0"/>
        <v>4000</v>
      </c>
      <c r="G13" s="241">
        <v>4000</v>
      </c>
      <c r="H13" s="242">
        <f t="shared" si="1"/>
        <v>0</v>
      </c>
      <c r="I13" s="9" t="s">
        <v>188</v>
      </c>
      <c r="J13" s="1"/>
    </row>
    <row r="14" spans="2:10" x14ac:dyDescent="0.25">
      <c r="B14" s="190"/>
      <c r="C14" s="195"/>
      <c r="D14" s="222"/>
      <c r="E14" s="244"/>
      <c r="F14" s="241">
        <f t="shared" si="0"/>
        <v>0</v>
      </c>
      <c r="G14" s="241"/>
      <c r="H14" s="243">
        <f t="shared" si="1"/>
        <v>0</v>
      </c>
      <c r="I14" s="1"/>
      <c r="J14" s="1"/>
    </row>
    <row r="15" spans="2:10" x14ac:dyDescent="0.25">
      <c r="B15" s="246"/>
      <c r="C15" s="246" t="s">
        <v>119</v>
      </c>
      <c r="D15" s="247"/>
      <c r="E15" s="248">
        <f>SUM(E5:E14)</f>
        <v>43500</v>
      </c>
      <c r="F15" s="248">
        <f>SUM(F5:F14)</f>
        <v>43500</v>
      </c>
      <c r="G15" s="248">
        <f>SUM(G5:G14)</f>
        <v>43500</v>
      </c>
      <c r="H15" s="249">
        <f>SUM(H5:H14)</f>
        <v>0</v>
      </c>
      <c r="I15" s="1"/>
      <c r="J15" s="1"/>
    </row>
    <row r="16" spans="2:10" x14ac:dyDescent="0.25">
      <c r="B16" s="1"/>
      <c r="C16" s="1"/>
      <c r="D16" s="1"/>
      <c r="E16" s="1"/>
      <c r="F16" s="1"/>
      <c r="G16" s="1"/>
      <c r="H16" s="1"/>
      <c r="I16" s="225"/>
      <c r="J16" s="1"/>
    </row>
    <row r="17" spans="2:10" x14ac:dyDescent="0.25">
      <c r="B17" s="1"/>
      <c r="C17" s="1"/>
      <c r="D17" s="1"/>
      <c r="E17" s="1"/>
      <c r="F17" s="1"/>
      <c r="G17" s="1"/>
      <c r="H17" s="1"/>
      <c r="I17" s="1"/>
      <c r="J17" s="1"/>
    </row>
    <row r="18" spans="2:10" x14ac:dyDescent="0.25">
      <c r="B18" s="226" t="s">
        <v>204</v>
      </c>
      <c r="C18" s="227"/>
      <c r="D18" s="228"/>
      <c r="E18" s="229"/>
      <c r="F18" s="230"/>
      <c r="G18" s="231"/>
      <c r="H18" s="230"/>
      <c r="I18" s="1"/>
      <c r="J18" s="1"/>
    </row>
    <row r="19" spans="2:10" x14ac:dyDescent="0.25">
      <c r="B19" s="79" t="s">
        <v>205</v>
      </c>
      <c r="C19" s="79"/>
      <c r="D19" s="79"/>
      <c r="E19" s="232"/>
      <c r="F19" s="79" t="s">
        <v>3</v>
      </c>
      <c r="G19" s="1"/>
      <c r="H19" s="1"/>
      <c r="I19" s="1"/>
      <c r="J19" s="1"/>
    </row>
    <row r="20" spans="2:10" x14ac:dyDescent="0.25">
      <c r="B20" s="233" t="s">
        <v>206</v>
      </c>
      <c r="C20" s="233" t="s">
        <v>207</v>
      </c>
      <c r="D20" s="233" t="s">
        <v>208</v>
      </c>
      <c r="E20" s="233" t="s">
        <v>120</v>
      </c>
      <c r="F20" s="233" t="s">
        <v>206</v>
      </c>
      <c r="G20" s="233" t="s">
        <v>207</v>
      </c>
      <c r="H20" s="233" t="s">
        <v>208</v>
      </c>
      <c r="I20" s="233" t="s">
        <v>120</v>
      </c>
      <c r="J20" s="1"/>
    </row>
    <row r="21" spans="2:10" x14ac:dyDescent="0.25">
      <c r="B21" s="190" t="s">
        <v>222</v>
      </c>
      <c r="C21" s="234">
        <f>E15</f>
        <v>43500</v>
      </c>
      <c r="D21" s="190"/>
      <c r="E21" s="190"/>
      <c r="F21" s="190" t="s">
        <v>222</v>
      </c>
      <c r="G21" s="234">
        <f>G15</f>
        <v>43500</v>
      </c>
      <c r="H21" s="190"/>
      <c r="I21" s="190"/>
      <c r="J21" s="1"/>
    </row>
    <row r="22" spans="2:10" x14ac:dyDescent="0.25">
      <c r="B22" s="190" t="s">
        <v>61</v>
      </c>
      <c r="C22" s="234">
        <f>'JANUARY '!E31</f>
        <v>0</v>
      </c>
      <c r="D22" s="190"/>
      <c r="E22" s="190"/>
      <c r="F22" s="190" t="s">
        <v>61</v>
      </c>
      <c r="G22" s="234">
        <f>'JANUARY '!I31</f>
        <v>0</v>
      </c>
      <c r="H22" s="190"/>
      <c r="I22" s="190"/>
      <c r="J22" s="1"/>
    </row>
    <row r="23" spans="2:10" x14ac:dyDescent="0.25">
      <c r="B23" s="190" t="s">
        <v>210</v>
      </c>
      <c r="C23" s="235">
        <v>0.1</v>
      </c>
      <c r="D23" s="234">
        <f>C21*C23</f>
        <v>4350</v>
      </c>
      <c r="E23" s="190"/>
      <c r="F23" s="190" t="s">
        <v>210</v>
      </c>
      <c r="G23" s="235">
        <v>0.1</v>
      </c>
      <c r="H23" s="234">
        <f>D23</f>
        <v>4350</v>
      </c>
      <c r="I23" s="190"/>
      <c r="J23" s="1"/>
    </row>
    <row r="24" spans="2:10" x14ac:dyDescent="0.25">
      <c r="B24" s="187" t="s">
        <v>211</v>
      </c>
      <c r="C24" s="190" t="s">
        <v>30</v>
      </c>
      <c r="D24" s="190"/>
      <c r="E24" s="190"/>
      <c r="F24" s="187" t="s">
        <v>211</v>
      </c>
      <c r="G24" s="234"/>
      <c r="H24" s="190"/>
      <c r="I24" s="190"/>
      <c r="J24" s="1"/>
    </row>
    <row r="25" spans="2:10" x14ac:dyDescent="0.25">
      <c r="B25" s="183" t="s">
        <v>215</v>
      </c>
      <c r="C25" s="205"/>
      <c r="D25" s="210">
        <f>E6+E12+E13</f>
        <v>14000</v>
      </c>
      <c r="E25" s="210"/>
      <c r="F25" s="183" t="s">
        <v>215</v>
      </c>
      <c r="G25" s="205"/>
      <c r="H25" s="210">
        <f>D25</f>
        <v>14000</v>
      </c>
      <c r="I25" s="190"/>
      <c r="J25" s="1"/>
    </row>
    <row r="26" spans="2:10" x14ac:dyDescent="0.25">
      <c r="B26" s="236" t="s">
        <v>202</v>
      </c>
      <c r="C26" s="190"/>
      <c r="D26" s="190">
        <v>2150</v>
      </c>
      <c r="E26" s="190"/>
      <c r="F26" s="236" t="s">
        <v>202</v>
      </c>
      <c r="G26" s="190"/>
      <c r="H26" s="190">
        <v>2150</v>
      </c>
      <c r="I26" s="190"/>
      <c r="J26" s="1"/>
    </row>
    <row r="27" spans="2:10" x14ac:dyDescent="0.25">
      <c r="B27" s="74" t="s">
        <v>212</v>
      </c>
      <c r="C27" s="74"/>
      <c r="D27" s="74">
        <v>6000</v>
      </c>
      <c r="E27" s="74"/>
      <c r="F27" s="74" t="s">
        <v>212</v>
      </c>
      <c r="G27" s="74"/>
      <c r="H27" s="74">
        <v>6000</v>
      </c>
      <c r="I27" s="190"/>
      <c r="J27" s="1"/>
    </row>
    <row r="28" spans="2:10" x14ac:dyDescent="0.25">
      <c r="B28" s="237" t="s">
        <v>224</v>
      </c>
      <c r="C28" s="190"/>
      <c r="D28" s="190">
        <v>11000</v>
      </c>
      <c r="E28" s="190"/>
      <c r="F28" s="237" t="s">
        <v>224</v>
      </c>
      <c r="G28" s="190"/>
      <c r="H28" s="190">
        <v>11000</v>
      </c>
      <c r="I28" s="190"/>
      <c r="J28" s="1"/>
    </row>
    <row r="29" spans="2:10" x14ac:dyDescent="0.25">
      <c r="B29" s="238" t="s">
        <v>225</v>
      </c>
      <c r="C29" s="190"/>
      <c r="D29" s="190">
        <v>6000</v>
      </c>
      <c r="E29" s="190"/>
      <c r="F29" s="238" t="s">
        <v>225</v>
      </c>
      <c r="G29" s="190"/>
      <c r="H29" s="190">
        <v>6000</v>
      </c>
      <c r="I29" s="190"/>
      <c r="J29" s="1"/>
    </row>
    <row r="30" spans="2:10" x14ac:dyDescent="0.25">
      <c r="B30" s="237"/>
      <c r="C30" s="190"/>
      <c r="D30" s="195"/>
      <c r="E30" s="190"/>
      <c r="F30" s="190"/>
      <c r="G30" s="190"/>
      <c r="H30" s="190"/>
      <c r="I30" s="190"/>
      <c r="J30" s="1"/>
    </row>
    <row r="31" spans="2:10" x14ac:dyDescent="0.25">
      <c r="B31" s="187" t="s">
        <v>119</v>
      </c>
      <c r="C31" s="239">
        <f>C21+C22-D23</f>
        <v>39150</v>
      </c>
      <c r="D31" s="239">
        <f>SUM(D25:D30)</f>
        <v>39150</v>
      </c>
      <c r="E31" s="239">
        <f>C31-D31</f>
        <v>0</v>
      </c>
      <c r="F31" s="187" t="s">
        <v>119</v>
      </c>
      <c r="G31" s="239">
        <f>G21+G22-H23</f>
        <v>39150</v>
      </c>
      <c r="H31" s="239">
        <f>SUM(H25:H30)</f>
        <v>39150</v>
      </c>
      <c r="I31" s="234">
        <f>G31-H31</f>
        <v>0</v>
      </c>
      <c r="J31" s="1"/>
    </row>
    <row r="32" spans="2:10" x14ac:dyDescent="0.25">
      <c r="B32" s="1"/>
      <c r="C32" s="1"/>
      <c r="D32" s="1"/>
      <c r="E32" s="1"/>
      <c r="F32" s="1"/>
      <c r="G32" s="1"/>
      <c r="H32" s="1"/>
      <c r="I32" s="1"/>
      <c r="J32" s="1"/>
    </row>
    <row r="34" spans="2:7" x14ac:dyDescent="0.25">
      <c r="B34" s="214" t="s">
        <v>15</v>
      </c>
      <c r="C34" s="214"/>
      <c r="D34" s="7" t="s">
        <v>10</v>
      </c>
      <c r="G34" s="1" t="s">
        <v>12</v>
      </c>
    </row>
    <row r="36" spans="2:7" x14ac:dyDescent="0.25">
      <c r="B36" s="1" t="s">
        <v>183</v>
      </c>
      <c r="C36" s="1"/>
      <c r="D36" s="7" t="s">
        <v>39</v>
      </c>
      <c r="G36" s="1" t="s">
        <v>184</v>
      </c>
    </row>
    <row r="53" spans="2:7" x14ac:dyDescent="0.25">
      <c r="B53" s="69">
        <v>50000</v>
      </c>
      <c r="C53" s="250">
        <v>0.05</v>
      </c>
      <c r="D53" s="69">
        <f>B53*C53</f>
        <v>2500</v>
      </c>
      <c r="E53" s="69">
        <f>B53+D53</f>
        <v>52500</v>
      </c>
      <c r="F53" s="69">
        <v>2489</v>
      </c>
      <c r="G53" s="69">
        <f>E53-F53</f>
        <v>50011</v>
      </c>
    </row>
    <row r="54" spans="2:7" x14ac:dyDescent="0.25">
      <c r="C54" s="250">
        <v>0.05</v>
      </c>
      <c r="D54" s="69">
        <f>G53*C53</f>
        <v>2500.5500000000002</v>
      </c>
      <c r="E54" s="69">
        <f>G53+D54</f>
        <v>52511.55</v>
      </c>
      <c r="F54" s="69">
        <v>6000</v>
      </c>
      <c r="G54" s="69">
        <f t="shared" ref="G54:G62" si="2">E54-F54</f>
        <v>46511.55</v>
      </c>
    </row>
    <row r="55" spans="2:7" x14ac:dyDescent="0.25">
      <c r="C55" s="250">
        <v>0.05</v>
      </c>
      <c r="D55" s="250">
        <f>G54*C53</f>
        <v>2325.5775000000003</v>
      </c>
      <c r="E55" s="250">
        <f>G54+D55</f>
        <v>48837.127500000002</v>
      </c>
      <c r="F55" s="69">
        <v>6000</v>
      </c>
      <c r="G55" s="250">
        <f>E55-F55</f>
        <v>42837.127500000002</v>
      </c>
    </row>
    <row r="56" spans="2:7" x14ac:dyDescent="0.25">
      <c r="C56" s="250">
        <v>0.05</v>
      </c>
      <c r="D56" s="69">
        <f>G55*C55</f>
        <v>2141.8563750000003</v>
      </c>
      <c r="E56" s="250">
        <f t="shared" ref="E56:E62" si="3">G55+D56</f>
        <v>44978.983875000005</v>
      </c>
      <c r="F56" s="69">
        <v>6000</v>
      </c>
      <c r="G56" s="69">
        <f t="shared" si="2"/>
        <v>38978.983875000005</v>
      </c>
    </row>
    <row r="57" spans="2:7" x14ac:dyDescent="0.25">
      <c r="C57" s="250">
        <v>0.05</v>
      </c>
      <c r="D57" s="69">
        <f t="shared" ref="D57:D62" si="4">G56*C56</f>
        <v>1948.9491937500004</v>
      </c>
      <c r="E57" s="250">
        <f t="shared" si="3"/>
        <v>40927.933068750004</v>
      </c>
      <c r="F57" s="69">
        <v>6000</v>
      </c>
      <c r="G57" s="69">
        <f t="shared" si="2"/>
        <v>34927.933068750004</v>
      </c>
    </row>
    <row r="58" spans="2:7" x14ac:dyDescent="0.25">
      <c r="C58" s="250">
        <v>0.05</v>
      </c>
      <c r="D58" s="69">
        <f t="shared" si="4"/>
        <v>1746.3966534375004</v>
      </c>
      <c r="E58" s="250">
        <f t="shared" si="3"/>
        <v>36674.329722187504</v>
      </c>
      <c r="F58" s="69">
        <v>6000</v>
      </c>
      <c r="G58" s="69">
        <f t="shared" si="2"/>
        <v>30674.329722187504</v>
      </c>
    </row>
    <row r="59" spans="2:7" x14ac:dyDescent="0.25">
      <c r="C59" s="250">
        <v>0.05</v>
      </c>
      <c r="D59" s="69">
        <f>G58*C58</f>
        <v>1533.7164861093752</v>
      </c>
      <c r="E59" s="250">
        <f t="shared" si="3"/>
        <v>32208.046208296881</v>
      </c>
      <c r="G59" s="69">
        <f t="shared" si="2"/>
        <v>32208.046208296881</v>
      </c>
    </row>
    <row r="60" spans="2:7" x14ac:dyDescent="0.25">
      <c r="C60" s="250">
        <v>0.05</v>
      </c>
      <c r="D60" s="69">
        <f t="shared" si="4"/>
        <v>1610.4023104148441</v>
      </c>
      <c r="E60" s="250">
        <f t="shared" si="3"/>
        <v>33818.448518711724</v>
      </c>
      <c r="G60" s="69">
        <f t="shared" si="2"/>
        <v>33818.448518711724</v>
      </c>
    </row>
    <row r="61" spans="2:7" x14ac:dyDescent="0.25">
      <c r="C61" s="250">
        <v>0.05</v>
      </c>
      <c r="D61" s="69">
        <f t="shared" si="4"/>
        <v>1690.9224259355863</v>
      </c>
      <c r="E61" s="250">
        <f t="shared" si="3"/>
        <v>35509.370944647308</v>
      </c>
      <c r="G61" s="69">
        <f t="shared" si="2"/>
        <v>35509.370944647308</v>
      </c>
    </row>
    <row r="62" spans="2:7" x14ac:dyDescent="0.25">
      <c r="C62" s="250">
        <v>0.05</v>
      </c>
      <c r="D62" s="69">
        <f t="shared" si="4"/>
        <v>1775.4685472323654</v>
      </c>
      <c r="E62" s="250">
        <f t="shared" si="3"/>
        <v>37284.839491879669</v>
      </c>
      <c r="G62" s="69">
        <f t="shared" si="2"/>
        <v>37284.839491879669</v>
      </c>
    </row>
    <row r="63" spans="2:7" x14ac:dyDescent="0.25">
      <c r="C63" s="250"/>
      <c r="E63" s="250"/>
    </row>
  </sheetData>
  <pageMargins left="0.25" right="0.25" top="0.75" bottom="0.75" header="0.3" footer="0.3"/>
  <pageSetup paperSize="9" orientation="portrait" horizontalDpi="0" verticalDpi="0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63"/>
  <sheetViews>
    <sheetView workbookViewId="0">
      <selection activeCell="I51" sqref="I51"/>
    </sheetView>
  </sheetViews>
  <sheetFormatPr defaultRowHeight="15" x14ac:dyDescent="0.25"/>
  <cols>
    <col min="1" max="1" width="4.5703125" style="69" customWidth="1"/>
    <col min="2" max="2" width="14.28515625" style="69" customWidth="1"/>
    <col min="3" max="3" width="15.7109375" style="69" customWidth="1"/>
    <col min="4" max="4" width="11" style="69" customWidth="1"/>
    <col min="5" max="5" width="9.5703125" style="69" bestFit="1" customWidth="1"/>
    <col min="6" max="6" width="9.5703125" style="69" customWidth="1"/>
    <col min="7" max="7" width="9.5703125" style="69" bestFit="1" customWidth="1"/>
    <col min="8" max="8" width="9.28515625" style="69" customWidth="1"/>
    <col min="9" max="16384" width="9.140625" style="69"/>
  </cols>
  <sheetData>
    <row r="1" spans="2:10" s="9" customFormat="1" x14ac:dyDescent="0.25">
      <c r="B1" s="213"/>
      <c r="C1" s="213" t="s">
        <v>179</v>
      </c>
      <c r="D1" s="213"/>
      <c r="E1" s="199"/>
      <c r="F1" s="87"/>
      <c r="G1" s="87"/>
      <c r="H1" s="87"/>
    </row>
    <row r="2" spans="2:10" s="9" customFormat="1" x14ac:dyDescent="0.25">
      <c r="B2" s="213"/>
      <c r="C2" s="213" t="s">
        <v>180</v>
      </c>
      <c r="D2" s="213"/>
      <c r="E2" s="87"/>
      <c r="F2" s="199"/>
      <c r="G2" s="87"/>
      <c r="H2" s="87"/>
    </row>
    <row r="3" spans="2:10" s="9" customFormat="1" x14ac:dyDescent="0.25">
      <c r="B3" s="213"/>
      <c r="C3" s="213" t="s">
        <v>226</v>
      </c>
      <c r="D3" s="213"/>
      <c r="E3" s="87"/>
      <c r="F3" s="199"/>
      <c r="G3" s="87"/>
      <c r="H3" s="87"/>
    </row>
    <row r="4" spans="2:10" x14ac:dyDescent="0.25">
      <c r="B4" s="220" t="s">
        <v>19</v>
      </c>
      <c r="C4" s="220" t="s">
        <v>0</v>
      </c>
      <c r="D4" s="187" t="s">
        <v>61</v>
      </c>
      <c r="E4" s="220" t="s">
        <v>1</v>
      </c>
      <c r="F4" s="221" t="s">
        <v>2</v>
      </c>
      <c r="G4" s="220" t="s">
        <v>3</v>
      </c>
      <c r="H4" s="221" t="s">
        <v>139</v>
      </c>
      <c r="I4" s="1"/>
      <c r="J4" s="1"/>
    </row>
    <row r="5" spans="2:10" x14ac:dyDescent="0.25">
      <c r="B5" s="189">
        <v>1</v>
      </c>
      <c r="C5" s="190" t="s">
        <v>141</v>
      </c>
      <c r="D5" s="222"/>
      <c r="E5" s="222">
        <v>5000</v>
      </c>
      <c r="F5" s="222">
        <f>E5+D5</f>
        <v>5000</v>
      </c>
      <c r="G5" s="222">
        <v>5000</v>
      </c>
      <c r="H5" s="190">
        <f>F5-G5</f>
        <v>0</v>
      </c>
      <c r="I5" s="1"/>
      <c r="J5" s="1"/>
    </row>
    <row r="6" spans="2:10" x14ac:dyDescent="0.25">
      <c r="B6" s="189">
        <v>2</v>
      </c>
      <c r="C6" s="190" t="s">
        <v>216</v>
      </c>
      <c r="D6" s="222"/>
      <c r="E6" s="222">
        <v>5000</v>
      </c>
      <c r="F6" s="222">
        <f t="shared" ref="F6:F14" si="0">E6+D6</f>
        <v>5000</v>
      </c>
      <c r="G6" s="222">
        <v>5000</v>
      </c>
      <c r="H6" s="205">
        <f>F6-G6</f>
        <v>0</v>
      </c>
      <c r="I6" s="9" t="s">
        <v>188</v>
      </c>
      <c r="J6" s="1"/>
    </row>
    <row r="7" spans="2:10" x14ac:dyDescent="0.25">
      <c r="B7" s="189">
        <v>3</v>
      </c>
      <c r="C7" s="190" t="s">
        <v>185</v>
      </c>
      <c r="D7" s="222"/>
      <c r="E7" s="222">
        <v>6000</v>
      </c>
      <c r="F7" s="222">
        <f t="shared" si="0"/>
        <v>6000</v>
      </c>
      <c r="G7" s="222">
        <v>6000</v>
      </c>
      <c r="H7" s="205">
        <f t="shared" ref="H7:H14" si="1">F7-G7</f>
        <v>0</v>
      </c>
      <c r="I7" s="1"/>
      <c r="J7" s="1"/>
    </row>
    <row r="8" spans="2:10" x14ac:dyDescent="0.25">
      <c r="B8" s="192">
        <v>4</v>
      </c>
      <c r="C8" s="190" t="s">
        <v>153</v>
      </c>
      <c r="D8" s="222"/>
      <c r="E8" s="241">
        <v>5000</v>
      </c>
      <c r="F8" s="241">
        <f t="shared" si="0"/>
        <v>5000</v>
      </c>
      <c r="G8" s="241">
        <v>5000</v>
      </c>
      <c r="H8" s="242">
        <f t="shared" si="1"/>
        <v>0</v>
      </c>
      <c r="I8" s="1"/>
      <c r="J8" s="1"/>
    </row>
    <row r="9" spans="2:10" x14ac:dyDescent="0.25">
      <c r="B9" s="192">
        <v>5</v>
      </c>
      <c r="C9" s="190" t="s">
        <v>79</v>
      </c>
      <c r="D9" s="222"/>
      <c r="E9" s="241">
        <v>3500</v>
      </c>
      <c r="F9" s="241">
        <f t="shared" si="0"/>
        <v>3500</v>
      </c>
      <c r="G9" s="241">
        <v>3500</v>
      </c>
      <c r="H9" s="243">
        <f t="shared" si="1"/>
        <v>0</v>
      </c>
      <c r="I9" s="1"/>
      <c r="J9" s="1"/>
    </row>
    <row r="10" spans="2:10" x14ac:dyDescent="0.25">
      <c r="B10" s="194">
        <v>6</v>
      </c>
      <c r="C10" s="190"/>
      <c r="D10" s="222"/>
      <c r="E10" s="243"/>
      <c r="F10" s="241">
        <f t="shared" si="0"/>
        <v>0</v>
      </c>
      <c r="G10" s="243"/>
      <c r="H10" s="243">
        <f t="shared" si="1"/>
        <v>0</v>
      </c>
      <c r="I10" s="1"/>
      <c r="J10" s="1"/>
    </row>
    <row r="11" spans="2:10" x14ac:dyDescent="0.25">
      <c r="B11" s="194">
        <v>7</v>
      </c>
      <c r="C11" s="195" t="s">
        <v>175</v>
      </c>
      <c r="D11" s="222"/>
      <c r="E11" s="241">
        <v>5000</v>
      </c>
      <c r="F11" s="241">
        <f t="shared" si="0"/>
        <v>5000</v>
      </c>
      <c r="G11" s="243">
        <v>5000</v>
      </c>
      <c r="H11" s="243">
        <f t="shared" si="1"/>
        <v>0</v>
      </c>
      <c r="I11" s="1"/>
      <c r="J11" s="1"/>
    </row>
    <row r="12" spans="2:10" x14ac:dyDescent="0.25">
      <c r="B12" s="194">
        <v>8</v>
      </c>
      <c r="C12" s="190" t="s">
        <v>187</v>
      </c>
      <c r="D12" s="222"/>
      <c r="E12" s="241">
        <v>5000</v>
      </c>
      <c r="F12" s="241">
        <f t="shared" si="0"/>
        <v>5000</v>
      </c>
      <c r="G12" s="241">
        <v>5000</v>
      </c>
      <c r="H12" s="242">
        <f t="shared" si="1"/>
        <v>0</v>
      </c>
      <c r="I12" s="9" t="s">
        <v>188</v>
      </c>
      <c r="J12" s="1"/>
    </row>
    <row r="13" spans="2:10" x14ac:dyDescent="0.25">
      <c r="B13" s="194">
        <v>9</v>
      </c>
      <c r="C13" s="195" t="s">
        <v>192</v>
      </c>
      <c r="D13" s="222"/>
      <c r="E13" s="241">
        <v>4000</v>
      </c>
      <c r="F13" s="241">
        <f t="shared" si="0"/>
        <v>4000</v>
      </c>
      <c r="G13" s="241">
        <v>4000</v>
      </c>
      <c r="H13" s="242">
        <f t="shared" si="1"/>
        <v>0</v>
      </c>
      <c r="I13" s="9" t="s">
        <v>188</v>
      </c>
      <c r="J13" s="1"/>
    </row>
    <row r="14" spans="2:10" x14ac:dyDescent="0.25">
      <c r="B14" s="190"/>
      <c r="C14" s="195"/>
      <c r="D14" s="222"/>
      <c r="E14" s="244"/>
      <c r="F14" s="241">
        <f t="shared" si="0"/>
        <v>0</v>
      </c>
      <c r="G14" s="241"/>
      <c r="H14" s="243">
        <f t="shared" si="1"/>
        <v>0</v>
      </c>
      <c r="I14" s="1"/>
      <c r="J14" s="1"/>
    </row>
    <row r="15" spans="2:10" x14ac:dyDescent="0.25">
      <c r="B15" s="246"/>
      <c r="C15" s="246" t="s">
        <v>119</v>
      </c>
      <c r="D15" s="247"/>
      <c r="E15" s="248">
        <f>SUM(E5:E14)</f>
        <v>38500</v>
      </c>
      <c r="F15" s="248">
        <f>SUM(F5:F14)</f>
        <v>38500</v>
      </c>
      <c r="G15" s="248">
        <f>SUM(G5:G14)</f>
        <v>38500</v>
      </c>
      <c r="H15" s="249">
        <f>SUM(H5:H14)</f>
        <v>0</v>
      </c>
      <c r="I15" s="1"/>
      <c r="J15" s="1"/>
    </row>
    <row r="16" spans="2:10" x14ac:dyDescent="0.25">
      <c r="B16" s="1"/>
      <c r="C16" s="1"/>
      <c r="D16" s="1"/>
      <c r="E16" s="1"/>
      <c r="F16" s="1"/>
      <c r="G16" s="1"/>
      <c r="H16" s="1"/>
      <c r="I16" s="225"/>
      <c r="J16" s="1"/>
    </row>
    <row r="17" spans="2:10" x14ac:dyDescent="0.25">
      <c r="B17" s="1"/>
      <c r="C17" s="1"/>
      <c r="D17" s="1"/>
      <c r="E17" s="1"/>
      <c r="F17" s="1"/>
      <c r="G17" s="1"/>
      <c r="H17" s="1"/>
      <c r="I17" s="1"/>
      <c r="J17" s="1"/>
    </row>
    <row r="18" spans="2:10" x14ac:dyDescent="0.25">
      <c r="B18" s="226" t="s">
        <v>204</v>
      </c>
      <c r="C18" s="227"/>
      <c r="D18" s="228"/>
      <c r="E18" s="229"/>
      <c r="F18" s="230"/>
      <c r="G18" s="231"/>
      <c r="H18" s="230"/>
      <c r="I18" s="1"/>
      <c r="J18" s="1"/>
    </row>
    <row r="19" spans="2:10" x14ac:dyDescent="0.25">
      <c r="B19" s="79" t="s">
        <v>205</v>
      </c>
      <c r="C19" s="79"/>
      <c r="D19" s="79"/>
      <c r="E19" s="232"/>
      <c r="F19" s="79" t="s">
        <v>3</v>
      </c>
      <c r="G19" s="1"/>
      <c r="H19" s="1"/>
      <c r="I19" s="1"/>
      <c r="J19" s="1"/>
    </row>
    <row r="20" spans="2:10" x14ac:dyDescent="0.25">
      <c r="B20" s="233" t="s">
        <v>206</v>
      </c>
      <c r="C20" s="233" t="s">
        <v>207</v>
      </c>
      <c r="D20" s="233" t="s">
        <v>208</v>
      </c>
      <c r="E20" s="233" t="s">
        <v>120</v>
      </c>
      <c r="F20" s="233" t="s">
        <v>206</v>
      </c>
      <c r="G20" s="233" t="s">
        <v>207</v>
      </c>
      <c r="H20" s="233" t="s">
        <v>208</v>
      </c>
      <c r="I20" s="233" t="s">
        <v>120</v>
      </c>
      <c r="J20" s="1"/>
    </row>
    <row r="21" spans="2:10" x14ac:dyDescent="0.25">
      <c r="B21" s="190" t="s">
        <v>227</v>
      </c>
      <c r="C21" s="234">
        <f>E15</f>
        <v>38500</v>
      </c>
      <c r="D21" s="190"/>
      <c r="E21" s="190"/>
      <c r="F21" s="190" t="s">
        <v>227</v>
      </c>
      <c r="G21" s="234">
        <f>G15</f>
        <v>38500</v>
      </c>
      <c r="H21" s="190"/>
      <c r="I21" s="190"/>
      <c r="J21" s="1"/>
    </row>
    <row r="22" spans="2:10" x14ac:dyDescent="0.25">
      <c r="B22" s="190" t="s">
        <v>61</v>
      </c>
      <c r="C22" s="234">
        <f>'JANUARY '!E31</f>
        <v>0</v>
      </c>
      <c r="D22" s="190"/>
      <c r="E22" s="190"/>
      <c r="F22" s="190" t="s">
        <v>61</v>
      </c>
      <c r="G22" s="234">
        <f>'JANUARY '!I31</f>
        <v>0</v>
      </c>
      <c r="H22" s="190"/>
      <c r="I22" s="190"/>
      <c r="J22" s="1"/>
    </row>
    <row r="23" spans="2:10" x14ac:dyDescent="0.25">
      <c r="B23" s="190" t="s">
        <v>210</v>
      </c>
      <c r="C23" s="235">
        <v>0.1</v>
      </c>
      <c r="D23" s="234">
        <f>C21*C23</f>
        <v>3850</v>
      </c>
      <c r="E23" s="190"/>
      <c r="F23" s="190" t="s">
        <v>210</v>
      </c>
      <c r="G23" s="235">
        <v>0.1</v>
      </c>
      <c r="H23" s="234">
        <f>D23</f>
        <v>3850</v>
      </c>
      <c r="I23" s="190"/>
      <c r="J23" s="1"/>
    </row>
    <row r="24" spans="2:10" x14ac:dyDescent="0.25">
      <c r="B24" s="187" t="s">
        <v>211</v>
      </c>
      <c r="C24" s="190" t="s">
        <v>30</v>
      </c>
      <c r="D24" s="190"/>
      <c r="E24" s="190"/>
      <c r="F24" s="187" t="s">
        <v>211</v>
      </c>
      <c r="G24" s="234"/>
      <c r="H24" s="190"/>
      <c r="I24" s="190"/>
      <c r="J24" s="1"/>
    </row>
    <row r="25" spans="2:10" x14ac:dyDescent="0.25">
      <c r="B25" s="183" t="s">
        <v>215</v>
      </c>
      <c r="C25" s="205"/>
      <c r="D25" s="210">
        <f>E6+E12+E13</f>
        <v>14000</v>
      </c>
      <c r="E25" s="210"/>
      <c r="F25" s="183" t="s">
        <v>215</v>
      </c>
      <c r="G25" s="205"/>
      <c r="H25" s="210">
        <f>D25</f>
        <v>14000</v>
      </c>
      <c r="I25" s="190"/>
      <c r="J25" s="1"/>
    </row>
    <row r="26" spans="2:10" x14ac:dyDescent="0.25">
      <c r="B26" s="236" t="s">
        <v>202</v>
      </c>
      <c r="C26" s="190"/>
      <c r="D26" s="190">
        <v>4650</v>
      </c>
      <c r="E26" s="190"/>
      <c r="F26" s="236" t="s">
        <v>202</v>
      </c>
      <c r="G26" s="190"/>
      <c r="H26" s="190">
        <v>4650</v>
      </c>
      <c r="I26" s="190"/>
      <c r="J26" s="1"/>
    </row>
    <row r="27" spans="2:10" x14ac:dyDescent="0.25">
      <c r="B27" s="74" t="s">
        <v>212</v>
      </c>
      <c r="C27" s="74"/>
      <c r="D27" s="74">
        <v>6000</v>
      </c>
      <c r="E27" s="74"/>
      <c r="F27" s="74" t="s">
        <v>212</v>
      </c>
      <c r="G27" s="74"/>
      <c r="H27" s="74">
        <v>6000</v>
      </c>
      <c r="I27" s="190"/>
      <c r="J27" s="1"/>
    </row>
    <row r="28" spans="2:10" x14ac:dyDescent="0.25">
      <c r="B28" s="237" t="s">
        <v>228</v>
      </c>
      <c r="C28" s="190"/>
      <c r="D28" s="190">
        <v>10000</v>
      </c>
      <c r="E28" s="190"/>
      <c r="F28" s="237" t="s">
        <v>228</v>
      </c>
      <c r="G28" s="190"/>
      <c r="H28" s="190">
        <v>10000</v>
      </c>
      <c r="I28" s="190"/>
      <c r="J28" s="1"/>
    </row>
    <row r="29" spans="2:10" x14ac:dyDescent="0.25">
      <c r="B29" s="238"/>
      <c r="C29" s="190"/>
      <c r="D29" s="190"/>
      <c r="E29" s="190"/>
      <c r="F29" s="238"/>
      <c r="G29" s="190"/>
      <c r="H29" s="190"/>
      <c r="I29" s="190"/>
      <c r="J29" s="1"/>
    </row>
    <row r="30" spans="2:10" x14ac:dyDescent="0.25">
      <c r="B30" s="237"/>
      <c r="C30" s="190"/>
      <c r="D30" s="195"/>
      <c r="E30" s="190"/>
      <c r="F30" s="190"/>
      <c r="G30" s="190"/>
      <c r="H30" s="190"/>
      <c r="I30" s="190"/>
      <c r="J30" s="1"/>
    </row>
    <row r="31" spans="2:10" x14ac:dyDescent="0.25">
      <c r="B31" s="187" t="s">
        <v>119</v>
      </c>
      <c r="C31" s="239">
        <f>C21+C22-D23</f>
        <v>34650</v>
      </c>
      <c r="D31" s="239">
        <f>SUM(D25:D30)</f>
        <v>34650</v>
      </c>
      <c r="E31" s="239">
        <f>C31-D31</f>
        <v>0</v>
      </c>
      <c r="F31" s="187" t="s">
        <v>119</v>
      </c>
      <c r="G31" s="239">
        <f>G21+G22-H23</f>
        <v>34650</v>
      </c>
      <c r="H31" s="239">
        <f>SUM(H25:H30)</f>
        <v>34650</v>
      </c>
      <c r="I31" s="234">
        <f>G31-H31</f>
        <v>0</v>
      </c>
      <c r="J31" s="1"/>
    </row>
    <row r="32" spans="2:10" x14ac:dyDescent="0.25">
      <c r="B32" s="1"/>
      <c r="C32" s="1"/>
      <c r="D32" s="1"/>
      <c r="E32" s="1"/>
      <c r="F32" s="1"/>
      <c r="G32" s="1"/>
      <c r="H32" s="1"/>
      <c r="I32" s="1"/>
      <c r="J32" s="1"/>
    </row>
    <row r="34" spans="2:7" x14ac:dyDescent="0.25">
      <c r="B34" s="214" t="s">
        <v>15</v>
      </c>
      <c r="C34" s="214"/>
      <c r="D34" s="7" t="s">
        <v>10</v>
      </c>
      <c r="G34" s="1" t="s">
        <v>12</v>
      </c>
    </row>
    <row r="36" spans="2:7" x14ac:dyDescent="0.25">
      <c r="B36" s="1" t="s">
        <v>183</v>
      </c>
      <c r="C36" s="1"/>
      <c r="D36" s="7" t="s">
        <v>39</v>
      </c>
      <c r="G36" s="1" t="s">
        <v>184</v>
      </c>
    </row>
    <row r="53" spans="2:7" x14ac:dyDescent="0.25">
      <c r="B53" s="69">
        <v>50000</v>
      </c>
      <c r="C53" s="250">
        <v>0.05</v>
      </c>
      <c r="D53" s="69">
        <f>B53*C53</f>
        <v>2500</v>
      </c>
      <c r="E53" s="69">
        <f>B53+D53</f>
        <v>52500</v>
      </c>
      <c r="F53" s="69">
        <v>2489</v>
      </c>
      <c r="G53" s="69">
        <f>E53-F53</f>
        <v>50011</v>
      </c>
    </row>
    <row r="54" spans="2:7" x14ac:dyDescent="0.25">
      <c r="C54" s="250">
        <v>0.05</v>
      </c>
      <c r="D54" s="69">
        <f>G53*C53</f>
        <v>2500.5500000000002</v>
      </c>
      <c r="E54" s="69">
        <f>G53+D54</f>
        <v>52511.55</v>
      </c>
      <c r="F54" s="69">
        <v>6000</v>
      </c>
      <c r="G54" s="69">
        <f t="shared" ref="G54:G62" si="2">E54-F54</f>
        <v>46511.55</v>
      </c>
    </row>
    <row r="55" spans="2:7" x14ac:dyDescent="0.25">
      <c r="C55" s="250">
        <v>0.05</v>
      </c>
      <c r="D55" s="250">
        <f>G54*C53</f>
        <v>2325.5775000000003</v>
      </c>
      <c r="E55" s="250">
        <f>G54+D55</f>
        <v>48837.127500000002</v>
      </c>
      <c r="F55" s="69">
        <v>6000</v>
      </c>
      <c r="G55" s="250">
        <f>E55-F55</f>
        <v>42837.127500000002</v>
      </c>
    </row>
    <row r="56" spans="2:7" x14ac:dyDescent="0.25">
      <c r="C56" s="250">
        <v>0.05</v>
      </c>
      <c r="D56" s="69">
        <f>G55*C55</f>
        <v>2141.8563750000003</v>
      </c>
      <c r="E56" s="250">
        <f t="shared" ref="E56:E62" si="3">G55+D56</f>
        <v>44978.983875000005</v>
      </c>
      <c r="F56" s="69">
        <v>6000</v>
      </c>
      <c r="G56" s="69">
        <f t="shared" si="2"/>
        <v>38978.983875000005</v>
      </c>
    </row>
    <row r="57" spans="2:7" x14ac:dyDescent="0.25">
      <c r="C57" s="250">
        <v>0.05</v>
      </c>
      <c r="D57" s="69">
        <f t="shared" ref="D57:D62" si="4">G56*C56</f>
        <v>1948.9491937500004</v>
      </c>
      <c r="E57" s="250">
        <f t="shared" si="3"/>
        <v>40927.933068750004</v>
      </c>
      <c r="F57" s="69">
        <v>6000</v>
      </c>
      <c r="G57" s="69">
        <f t="shared" si="2"/>
        <v>34927.933068750004</v>
      </c>
    </row>
    <row r="58" spans="2:7" x14ac:dyDescent="0.25">
      <c r="C58" s="250">
        <v>0.05</v>
      </c>
      <c r="D58" s="69">
        <f t="shared" si="4"/>
        <v>1746.3966534375004</v>
      </c>
      <c r="E58" s="250">
        <f t="shared" si="3"/>
        <v>36674.329722187504</v>
      </c>
      <c r="F58" s="69">
        <v>6000</v>
      </c>
      <c r="G58" s="69">
        <f t="shared" si="2"/>
        <v>30674.329722187504</v>
      </c>
    </row>
    <row r="59" spans="2:7" x14ac:dyDescent="0.25">
      <c r="C59" s="250">
        <v>0.05</v>
      </c>
      <c r="D59" s="69">
        <f>G58*C58</f>
        <v>1533.7164861093752</v>
      </c>
      <c r="E59" s="250">
        <f t="shared" si="3"/>
        <v>32208.046208296881</v>
      </c>
      <c r="G59" s="69">
        <f t="shared" si="2"/>
        <v>32208.046208296881</v>
      </c>
    </row>
    <row r="60" spans="2:7" x14ac:dyDescent="0.25">
      <c r="C60" s="250">
        <v>0.05</v>
      </c>
      <c r="D60" s="69">
        <f t="shared" si="4"/>
        <v>1610.4023104148441</v>
      </c>
      <c r="E60" s="250">
        <f t="shared" si="3"/>
        <v>33818.448518711724</v>
      </c>
      <c r="G60" s="69">
        <f t="shared" si="2"/>
        <v>33818.448518711724</v>
      </c>
    </row>
    <row r="61" spans="2:7" x14ac:dyDescent="0.25">
      <c r="C61" s="250">
        <v>0.05</v>
      </c>
      <c r="D61" s="69">
        <f t="shared" si="4"/>
        <v>1690.9224259355863</v>
      </c>
      <c r="E61" s="250">
        <f t="shared" si="3"/>
        <v>35509.370944647308</v>
      </c>
      <c r="G61" s="69">
        <f t="shared" si="2"/>
        <v>35509.370944647308</v>
      </c>
    </row>
    <row r="62" spans="2:7" x14ac:dyDescent="0.25">
      <c r="C62" s="250">
        <v>0.05</v>
      </c>
      <c r="D62" s="69">
        <f t="shared" si="4"/>
        <v>1775.4685472323654</v>
      </c>
      <c r="E62" s="250">
        <f t="shared" si="3"/>
        <v>37284.839491879669</v>
      </c>
      <c r="G62" s="69">
        <f t="shared" si="2"/>
        <v>37284.839491879669</v>
      </c>
    </row>
    <row r="63" spans="2:7" x14ac:dyDescent="0.25">
      <c r="C63" s="250"/>
      <c r="E63" s="250"/>
    </row>
  </sheetData>
  <pageMargins left="0.25" right="0.25" top="0.75" bottom="0.75" header="0.3" footer="0.3"/>
  <pageSetup paperSize="9" orientation="portrait" horizontalDpi="0" verticalDpi="0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66"/>
  <sheetViews>
    <sheetView zoomScaleNormal="100" workbookViewId="0">
      <selection activeCell="G46" sqref="G46"/>
    </sheetView>
  </sheetViews>
  <sheetFormatPr defaultRowHeight="15" x14ac:dyDescent="0.25"/>
  <cols>
    <col min="1" max="1" width="4.5703125" style="69" customWidth="1"/>
    <col min="2" max="2" width="14.28515625" style="69" customWidth="1"/>
    <col min="3" max="3" width="15.7109375" style="69" customWidth="1"/>
    <col min="4" max="4" width="11" style="69" customWidth="1"/>
    <col min="5" max="5" width="9.5703125" style="69" bestFit="1" customWidth="1"/>
    <col min="6" max="6" width="9.5703125" style="69" customWidth="1"/>
    <col min="7" max="7" width="9.5703125" style="69" bestFit="1" customWidth="1"/>
    <col min="8" max="8" width="9.28515625" style="69" customWidth="1"/>
    <col min="9" max="16384" width="9.140625" style="69"/>
  </cols>
  <sheetData>
    <row r="1" spans="2:10" s="9" customFormat="1" x14ac:dyDescent="0.25">
      <c r="B1" s="213"/>
      <c r="C1" s="213" t="s">
        <v>179</v>
      </c>
      <c r="D1" s="213"/>
      <c r="E1" s="199"/>
      <c r="F1" s="87"/>
      <c r="G1" s="87"/>
      <c r="H1" s="87"/>
    </row>
    <row r="2" spans="2:10" s="9" customFormat="1" x14ac:dyDescent="0.25">
      <c r="B2" s="213"/>
      <c r="C2" s="213" t="s">
        <v>180</v>
      </c>
      <c r="D2" s="213"/>
      <c r="E2" s="87"/>
      <c r="F2" s="199"/>
      <c r="G2" s="87"/>
      <c r="H2" s="87"/>
    </row>
    <row r="3" spans="2:10" s="9" customFormat="1" x14ac:dyDescent="0.25">
      <c r="B3" s="213"/>
      <c r="C3" s="213" t="s">
        <v>229</v>
      </c>
      <c r="D3" s="213"/>
      <c r="E3" s="87"/>
      <c r="F3" s="199"/>
      <c r="G3" s="87"/>
      <c r="H3" s="87"/>
    </row>
    <row r="4" spans="2:10" x14ac:dyDescent="0.25">
      <c r="B4" s="220" t="s">
        <v>19</v>
      </c>
      <c r="C4" s="220" t="s">
        <v>0</v>
      </c>
      <c r="D4" s="187" t="s">
        <v>61</v>
      </c>
      <c r="E4" s="220" t="s">
        <v>1</v>
      </c>
      <c r="F4" s="221" t="s">
        <v>2</v>
      </c>
      <c r="G4" s="220" t="s">
        <v>3</v>
      </c>
      <c r="H4" s="221" t="s">
        <v>139</v>
      </c>
      <c r="I4" s="1"/>
      <c r="J4" s="1"/>
    </row>
    <row r="5" spans="2:10" x14ac:dyDescent="0.25">
      <c r="B5" s="189">
        <v>1</v>
      </c>
      <c r="C5" s="190" t="s">
        <v>141</v>
      </c>
      <c r="D5" s="222"/>
      <c r="E5" s="222">
        <v>5000</v>
      </c>
      <c r="F5" s="222">
        <f>E5+D5</f>
        <v>5000</v>
      </c>
      <c r="G5" s="222">
        <v>5000</v>
      </c>
      <c r="H5" s="190">
        <f>F5-G5</f>
        <v>0</v>
      </c>
      <c r="I5" s="1"/>
      <c r="J5" s="1"/>
    </row>
    <row r="6" spans="2:10" x14ac:dyDescent="0.25">
      <c r="B6" s="189">
        <v>2</v>
      </c>
      <c r="C6" s="190" t="s">
        <v>216</v>
      </c>
      <c r="D6" s="222"/>
      <c r="E6" s="222">
        <v>5000</v>
      </c>
      <c r="F6" s="222">
        <f t="shared" ref="F6:F14" si="0">E6+D6</f>
        <v>5000</v>
      </c>
      <c r="G6" s="222">
        <v>5000</v>
      </c>
      <c r="H6" s="205">
        <f>F6-G6</f>
        <v>0</v>
      </c>
      <c r="I6" s="9" t="s">
        <v>188</v>
      </c>
      <c r="J6" s="1"/>
    </row>
    <row r="7" spans="2:10" x14ac:dyDescent="0.25">
      <c r="B7" s="189">
        <v>3</v>
      </c>
      <c r="C7" s="190" t="s">
        <v>185</v>
      </c>
      <c r="D7" s="222"/>
      <c r="E7" s="222">
        <v>6000</v>
      </c>
      <c r="F7" s="222">
        <f t="shared" si="0"/>
        <v>6000</v>
      </c>
      <c r="G7" s="222">
        <v>6000</v>
      </c>
      <c r="H7" s="205">
        <f t="shared" ref="H7:H14" si="1">F7-G7</f>
        <v>0</v>
      </c>
      <c r="I7" s="1"/>
      <c r="J7" s="1"/>
    </row>
    <row r="8" spans="2:10" x14ac:dyDescent="0.25">
      <c r="B8" s="192">
        <v>4</v>
      </c>
      <c r="C8" s="190" t="s">
        <v>153</v>
      </c>
      <c r="D8" s="222"/>
      <c r="E8" s="241">
        <v>5000</v>
      </c>
      <c r="F8" s="241">
        <f t="shared" si="0"/>
        <v>5000</v>
      </c>
      <c r="G8" s="241"/>
      <c r="H8" s="242">
        <f t="shared" si="1"/>
        <v>5000</v>
      </c>
      <c r="I8" s="1"/>
      <c r="J8" s="1"/>
    </row>
    <row r="9" spans="2:10" x14ac:dyDescent="0.25">
      <c r="B9" s="192">
        <v>5</v>
      </c>
      <c r="C9" s="190" t="s">
        <v>79</v>
      </c>
      <c r="D9" s="222"/>
      <c r="E9" s="241">
        <v>3500</v>
      </c>
      <c r="F9" s="241">
        <f t="shared" si="0"/>
        <v>3500</v>
      </c>
      <c r="G9" s="241">
        <v>3500</v>
      </c>
      <c r="H9" s="243">
        <f t="shared" si="1"/>
        <v>0</v>
      </c>
      <c r="I9" s="1"/>
      <c r="J9" s="1"/>
    </row>
    <row r="10" spans="2:10" x14ac:dyDescent="0.25">
      <c r="B10" s="194">
        <v>6</v>
      </c>
      <c r="C10" s="190"/>
      <c r="D10" s="222"/>
      <c r="E10" s="243"/>
      <c r="F10" s="241">
        <f t="shared" si="0"/>
        <v>0</v>
      </c>
      <c r="G10" s="243"/>
      <c r="H10" s="243">
        <f t="shared" si="1"/>
        <v>0</v>
      </c>
      <c r="I10" s="1"/>
      <c r="J10" s="1"/>
    </row>
    <row r="11" spans="2:10" x14ac:dyDescent="0.25">
      <c r="B11" s="194">
        <v>7</v>
      </c>
      <c r="C11" s="195" t="s">
        <v>175</v>
      </c>
      <c r="D11" s="222"/>
      <c r="E11" s="241">
        <v>5000</v>
      </c>
      <c r="F11" s="241">
        <f t="shared" si="0"/>
        <v>5000</v>
      </c>
      <c r="G11" s="243">
        <v>5000</v>
      </c>
      <c r="H11" s="243">
        <f t="shared" si="1"/>
        <v>0</v>
      </c>
      <c r="I11" s="1"/>
      <c r="J11" s="1"/>
    </row>
    <row r="12" spans="2:10" x14ac:dyDescent="0.25">
      <c r="B12" s="194">
        <v>8</v>
      </c>
      <c r="C12" s="190"/>
      <c r="D12" s="222"/>
      <c r="E12" s="241"/>
      <c r="F12" s="241">
        <f t="shared" si="0"/>
        <v>0</v>
      </c>
      <c r="G12" s="241"/>
      <c r="H12" s="242">
        <f t="shared" si="1"/>
        <v>0</v>
      </c>
      <c r="I12" s="9"/>
      <c r="J12" s="1"/>
    </row>
    <row r="13" spans="2:10" x14ac:dyDescent="0.25">
      <c r="B13" s="194">
        <v>9</v>
      </c>
      <c r="C13" s="195" t="s">
        <v>192</v>
      </c>
      <c r="D13" s="222"/>
      <c r="E13" s="241">
        <v>4000</v>
      </c>
      <c r="F13" s="241">
        <f t="shared" si="0"/>
        <v>4000</v>
      </c>
      <c r="G13" s="241">
        <v>4000</v>
      </c>
      <c r="H13" s="242">
        <f t="shared" si="1"/>
        <v>0</v>
      </c>
      <c r="I13" s="9" t="s">
        <v>188</v>
      </c>
      <c r="J13" s="1"/>
    </row>
    <row r="14" spans="2:10" x14ac:dyDescent="0.25">
      <c r="B14" s="190"/>
      <c r="C14" s="195"/>
      <c r="D14" s="222"/>
      <c r="E14" s="244"/>
      <c r="F14" s="241">
        <f t="shared" si="0"/>
        <v>0</v>
      </c>
      <c r="G14" s="241"/>
      <c r="H14" s="243">
        <f t="shared" si="1"/>
        <v>0</v>
      </c>
      <c r="I14" s="1"/>
      <c r="J14" s="1"/>
    </row>
    <row r="15" spans="2:10" x14ac:dyDescent="0.25">
      <c r="B15" s="246"/>
      <c r="C15" s="246" t="s">
        <v>119</v>
      </c>
      <c r="D15" s="247"/>
      <c r="E15" s="248">
        <f>SUM(E5:E14)</f>
        <v>33500</v>
      </c>
      <c r="F15" s="248">
        <f>SUM(F5:F14)</f>
        <v>33500</v>
      </c>
      <c r="G15" s="248">
        <f>SUM(G5:G14)</f>
        <v>28500</v>
      </c>
      <c r="H15" s="249">
        <f>SUM(H5:H14)</f>
        <v>5000</v>
      </c>
      <c r="I15" s="1"/>
      <c r="J15" s="1"/>
    </row>
    <row r="16" spans="2:10" x14ac:dyDescent="0.25">
      <c r="B16" s="1"/>
      <c r="C16" s="1"/>
      <c r="D16" s="1"/>
      <c r="E16" s="1"/>
      <c r="F16" s="1"/>
      <c r="G16" s="1"/>
      <c r="H16" s="1"/>
      <c r="I16" s="225"/>
      <c r="J16" s="1"/>
    </row>
    <row r="17" spans="2:10" x14ac:dyDescent="0.25">
      <c r="B17" s="1"/>
      <c r="C17" s="1"/>
      <c r="D17" s="1"/>
      <c r="E17" s="1"/>
      <c r="F17" s="1"/>
      <c r="G17" s="1"/>
      <c r="H17" s="1"/>
      <c r="I17" s="1"/>
      <c r="J17" s="1"/>
    </row>
    <row r="18" spans="2:10" x14ac:dyDescent="0.25">
      <c r="B18" s="226" t="s">
        <v>204</v>
      </c>
      <c r="C18" s="227"/>
      <c r="D18" s="228"/>
      <c r="E18" s="229"/>
      <c r="F18" s="230"/>
      <c r="G18" s="231"/>
      <c r="H18" s="230"/>
      <c r="I18" s="1"/>
      <c r="J18" s="1"/>
    </row>
    <row r="19" spans="2:10" x14ac:dyDescent="0.25">
      <c r="B19" s="79" t="s">
        <v>205</v>
      </c>
      <c r="C19" s="79"/>
      <c r="D19" s="79"/>
      <c r="E19" s="232"/>
      <c r="F19" s="79" t="s">
        <v>3</v>
      </c>
      <c r="G19" s="1"/>
      <c r="H19" s="1"/>
      <c r="I19" s="1"/>
      <c r="J19" s="1"/>
    </row>
    <row r="20" spans="2:10" x14ac:dyDescent="0.25">
      <c r="B20" s="233" t="s">
        <v>206</v>
      </c>
      <c r="C20" s="233" t="s">
        <v>207</v>
      </c>
      <c r="D20" s="233" t="s">
        <v>208</v>
      </c>
      <c r="E20" s="233" t="s">
        <v>120</v>
      </c>
      <c r="F20" s="233" t="s">
        <v>206</v>
      </c>
      <c r="G20" s="233" t="s">
        <v>207</v>
      </c>
      <c r="H20" s="233" t="s">
        <v>208</v>
      </c>
      <c r="I20" s="233" t="s">
        <v>120</v>
      </c>
      <c r="J20" s="1"/>
    </row>
    <row r="21" spans="2:10" x14ac:dyDescent="0.25">
      <c r="B21" s="190" t="s">
        <v>230</v>
      </c>
      <c r="C21" s="234">
        <f>E15</f>
        <v>33500</v>
      </c>
      <c r="D21" s="190"/>
      <c r="E21" s="190"/>
      <c r="F21" s="190" t="s">
        <v>230</v>
      </c>
      <c r="G21" s="234">
        <f>G15</f>
        <v>28500</v>
      </c>
      <c r="H21" s="190"/>
      <c r="I21" s="190"/>
      <c r="J21" s="1"/>
    </row>
    <row r="22" spans="2:10" x14ac:dyDescent="0.25">
      <c r="B22" s="190" t="s">
        <v>61</v>
      </c>
      <c r="C22" s="234">
        <f>'APRIL '!E31</f>
        <v>0</v>
      </c>
      <c r="D22" s="190"/>
      <c r="E22" s="190"/>
      <c r="F22" s="190" t="s">
        <v>61</v>
      </c>
      <c r="G22" s="234">
        <f>'APRIL '!I31</f>
        <v>0</v>
      </c>
      <c r="H22" s="190"/>
      <c r="I22" s="190"/>
      <c r="J22" s="1"/>
    </row>
    <row r="23" spans="2:10" x14ac:dyDescent="0.25">
      <c r="B23" s="190" t="s">
        <v>210</v>
      </c>
      <c r="C23" s="235">
        <v>0.1</v>
      </c>
      <c r="D23" s="234">
        <f>C21*C23</f>
        <v>3350</v>
      </c>
      <c r="E23" s="190"/>
      <c r="F23" s="190" t="s">
        <v>210</v>
      </c>
      <c r="G23" s="235">
        <v>0.1</v>
      </c>
      <c r="H23" s="234">
        <f>D23</f>
        <v>3350</v>
      </c>
      <c r="I23" s="190"/>
      <c r="J23" s="1"/>
    </row>
    <row r="24" spans="2:10" x14ac:dyDescent="0.25">
      <c r="B24" s="187" t="s">
        <v>211</v>
      </c>
      <c r="C24" s="190" t="s">
        <v>30</v>
      </c>
      <c r="D24" s="190"/>
      <c r="E24" s="190"/>
      <c r="F24" s="187" t="s">
        <v>211</v>
      </c>
      <c r="G24" s="234"/>
      <c r="H24" s="190"/>
      <c r="I24" s="190"/>
      <c r="J24" s="1"/>
    </row>
    <row r="25" spans="2:10" x14ac:dyDescent="0.25">
      <c r="B25" s="183" t="s">
        <v>215</v>
      </c>
      <c r="C25" s="205"/>
      <c r="D25" s="210">
        <f>E6+E12+E13</f>
        <v>9000</v>
      </c>
      <c r="E25" s="210"/>
      <c r="F25" s="183" t="s">
        <v>215</v>
      </c>
      <c r="G25" s="205"/>
      <c r="H25" s="210">
        <f>D25</f>
        <v>9000</v>
      </c>
      <c r="I25" s="190"/>
      <c r="J25" s="1"/>
    </row>
    <row r="26" spans="2:10" x14ac:dyDescent="0.25">
      <c r="B26" s="236" t="s">
        <v>202</v>
      </c>
      <c r="C26" s="190"/>
      <c r="D26" s="190">
        <v>10150</v>
      </c>
      <c r="E26" s="190"/>
      <c r="F26" s="236" t="s">
        <v>202</v>
      </c>
      <c r="G26" s="190"/>
      <c r="H26" s="190">
        <v>10150</v>
      </c>
      <c r="I26" s="190"/>
      <c r="J26" s="1"/>
    </row>
    <row r="27" spans="2:10" x14ac:dyDescent="0.25">
      <c r="B27" s="74" t="s">
        <v>212</v>
      </c>
      <c r="C27" s="74"/>
      <c r="D27" s="74">
        <v>6000</v>
      </c>
      <c r="E27" s="74"/>
      <c r="F27" s="74" t="s">
        <v>212</v>
      </c>
      <c r="G27" s="74"/>
      <c r="H27" s="74">
        <v>6000</v>
      </c>
      <c r="I27" s="190"/>
      <c r="J27" s="1"/>
    </row>
    <row r="28" spans="2:10" x14ac:dyDescent="0.25">
      <c r="B28" s="237"/>
      <c r="C28" s="190"/>
      <c r="D28" s="190"/>
      <c r="E28" s="190"/>
      <c r="F28" s="237"/>
      <c r="G28" s="190"/>
      <c r="H28" s="190"/>
      <c r="I28" s="190"/>
      <c r="J28" s="1"/>
    </row>
    <row r="29" spans="2:10" x14ac:dyDescent="0.25">
      <c r="B29" s="238"/>
      <c r="C29" s="190"/>
      <c r="D29" s="190"/>
      <c r="E29" s="190"/>
      <c r="F29" s="238"/>
      <c r="G29" s="190"/>
      <c r="H29" s="190"/>
      <c r="I29" s="190"/>
      <c r="J29" s="1"/>
    </row>
    <row r="30" spans="2:10" x14ac:dyDescent="0.25">
      <c r="B30" s="237"/>
      <c r="C30" s="190"/>
      <c r="D30" s="195"/>
      <c r="E30" s="190"/>
      <c r="F30" s="190"/>
      <c r="G30" s="190"/>
      <c r="H30" s="190"/>
      <c r="I30" s="190"/>
      <c r="J30" s="1"/>
    </row>
    <row r="31" spans="2:10" x14ac:dyDescent="0.25">
      <c r="B31" s="187" t="s">
        <v>119</v>
      </c>
      <c r="C31" s="239">
        <f>C21+C22-D23</f>
        <v>30150</v>
      </c>
      <c r="D31" s="239">
        <f>SUM(D25:D30)</f>
        <v>25150</v>
      </c>
      <c r="E31" s="239">
        <f>C31-D31</f>
        <v>5000</v>
      </c>
      <c r="F31" s="187" t="s">
        <v>119</v>
      </c>
      <c r="G31" s="239">
        <f>G21+G22-H23</f>
        <v>25150</v>
      </c>
      <c r="H31" s="239">
        <f>SUM(H25:H30)</f>
        <v>25150</v>
      </c>
      <c r="I31" s="234">
        <f>G31-H31</f>
        <v>0</v>
      </c>
      <c r="J31" s="1"/>
    </row>
    <row r="32" spans="2:10" x14ac:dyDescent="0.25">
      <c r="B32" s="1"/>
      <c r="C32" s="1"/>
      <c r="D32" s="1"/>
      <c r="E32" s="1"/>
      <c r="F32" s="1"/>
      <c r="G32" s="1"/>
      <c r="H32" s="1"/>
      <c r="I32" s="1"/>
      <c r="J32" s="1"/>
    </row>
    <row r="34" spans="2:7" x14ac:dyDescent="0.25">
      <c r="B34" s="214" t="s">
        <v>15</v>
      </c>
      <c r="C34" s="214"/>
      <c r="D34" s="7" t="s">
        <v>10</v>
      </c>
      <c r="G34" s="1" t="s">
        <v>12</v>
      </c>
    </row>
    <row r="36" spans="2:7" x14ac:dyDescent="0.25">
      <c r="B36" s="1" t="s">
        <v>183</v>
      </c>
      <c r="C36" s="1"/>
      <c r="D36" s="7" t="s">
        <v>39</v>
      </c>
      <c r="G36" s="1" t="s">
        <v>184</v>
      </c>
    </row>
    <row r="53" spans="2:7" x14ac:dyDescent="0.25">
      <c r="B53" s="69">
        <v>50000</v>
      </c>
      <c r="C53" s="250">
        <v>0.05</v>
      </c>
      <c r="D53" s="69">
        <f>B53*C53</f>
        <v>2500</v>
      </c>
      <c r="E53" s="69">
        <f>B53+D53</f>
        <v>52500</v>
      </c>
      <c r="F53" s="69">
        <v>2489</v>
      </c>
      <c r="G53" s="69">
        <f>E53-F53</f>
        <v>50011</v>
      </c>
    </row>
    <row r="54" spans="2:7" x14ac:dyDescent="0.25">
      <c r="C54" s="250">
        <v>0.05</v>
      </c>
      <c r="D54" s="69">
        <f>G53*C53</f>
        <v>2500.5500000000002</v>
      </c>
      <c r="E54" s="69">
        <f>G53+D54</f>
        <v>52511.55</v>
      </c>
      <c r="F54" s="69">
        <v>6000</v>
      </c>
      <c r="G54" s="69">
        <f>E54-F54</f>
        <v>46511.55</v>
      </c>
    </row>
    <row r="55" spans="2:7" x14ac:dyDescent="0.25">
      <c r="C55" s="250">
        <v>0.05</v>
      </c>
      <c r="D55" s="250">
        <f>G54*C53</f>
        <v>2325.5775000000003</v>
      </c>
      <c r="E55" s="250">
        <f>G54+D55</f>
        <v>48837.127500000002</v>
      </c>
      <c r="F55" s="69">
        <v>6000</v>
      </c>
      <c r="G55" s="250">
        <f>E55-F55</f>
        <v>42837.127500000002</v>
      </c>
    </row>
    <row r="56" spans="2:7" x14ac:dyDescent="0.25">
      <c r="C56" s="250">
        <v>0.05</v>
      </c>
      <c r="D56" s="69">
        <f>G55*C55</f>
        <v>2141.8563750000003</v>
      </c>
      <c r="E56" s="250">
        <f t="shared" ref="E56:E65" si="2">G55+D56</f>
        <v>44978.983875000005</v>
      </c>
      <c r="F56" s="69">
        <v>6000</v>
      </c>
      <c r="G56" s="69">
        <f t="shared" ref="G56:G66" si="3">E56-F56</f>
        <v>38978.983875000005</v>
      </c>
    </row>
    <row r="57" spans="2:7" x14ac:dyDescent="0.25">
      <c r="C57" s="250">
        <v>0.05</v>
      </c>
      <c r="D57" s="69">
        <f t="shared" ref="D57:D65" si="4">G56*C56</f>
        <v>1948.9491937500004</v>
      </c>
      <c r="E57" s="250">
        <f t="shared" si="2"/>
        <v>40927.933068750004</v>
      </c>
      <c r="F57" s="69">
        <v>6000</v>
      </c>
      <c r="G57" s="69">
        <f t="shared" si="3"/>
        <v>34927.933068750004</v>
      </c>
    </row>
    <row r="58" spans="2:7" x14ac:dyDescent="0.25">
      <c r="C58" s="250">
        <v>0.05</v>
      </c>
      <c r="D58" s="69">
        <f t="shared" si="4"/>
        <v>1746.3966534375004</v>
      </c>
      <c r="E58" s="250">
        <f t="shared" si="2"/>
        <v>36674.329722187504</v>
      </c>
      <c r="F58" s="69">
        <v>6000</v>
      </c>
      <c r="G58" s="69">
        <f t="shared" si="3"/>
        <v>30674.329722187504</v>
      </c>
    </row>
    <row r="59" spans="2:7" x14ac:dyDescent="0.25">
      <c r="C59" s="250">
        <v>0.05</v>
      </c>
      <c r="D59" s="69">
        <f>G58*C58</f>
        <v>1533.7164861093752</v>
      </c>
      <c r="E59" s="250">
        <f t="shared" si="2"/>
        <v>32208.046208296881</v>
      </c>
      <c r="F59" s="69">
        <v>6000</v>
      </c>
      <c r="G59" s="69">
        <f t="shared" si="3"/>
        <v>26208.046208296881</v>
      </c>
    </row>
    <row r="60" spans="2:7" x14ac:dyDescent="0.25">
      <c r="C60" s="250">
        <v>0.05</v>
      </c>
      <c r="D60" s="69">
        <f>G59*C59</f>
        <v>1310.4023104148441</v>
      </c>
      <c r="E60" s="250">
        <f>G59+D60</f>
        <v>27518.448518711724</v>
      </c>
      <c r="F60" s="69">
        <v>6000</v>
      </c>
      <c r="G60" s="69">
        <f t="shared" si="3"/>
        <v>21518.448518711724</v>
      </c>
    </row>
    <row r="61" spans="2:7" x14ac:dyDescent="0.25">
      <c r="C61" s="250">
        <v>0.05</v>
      </c>
      <c r="D61" s="69">
        <f t="shared" si="4"/>
        <v>1075.9224259355863</v>
      </c>
      <c r="E61" s="250">
        <f t="shared" si="2"/>
        <v>22594.370944647311</v>
      </c>
      <c r="F61" s="69">
        <v>6000</v>
      </c>
      <c r="G61" s="69">
        <f t="shared" si="3"/>
        <v>16594.370944647311</v>
      </c>
    </row>
    <row r="62" spans="2:7" x14ac:dyDescent="0.25">
      <c r="C62" s="250">
        <v>0.05</v>
      </c>
      <c r="D62" s="69">
        <f t="shared" si="4"/>
        <v>829.71854723236561</v>
      </c>
      <c r="E62" s="250">
        <f t="shared" si="2"/>
        <v>17424.089491879677</v>
      </c>
      <c r="F62" s="69">
        <v>6000</v>
      </c>
      <c r="G62" s="69">
        <f t="shared" si="3"/>
        <v>11424.089491879677</v>
      </c>
    </row>
    <row r="63" spans="2:7" x14ac:dyDescent="0.25">
      <c r="C63" s="250">
        <v>0.05</v>
      </c>
      <c r="D63" s="69">
        <f>G62*C62</f>
        <v>571.20447459398383</v>
      </c>
      <c r="E63" s="250">
        <f t="shared" si="2"/>
        <v>11995.29396647366</v>
      </c>
      <c r="F63" s="69">
        <v>6000</v>
      </c>
      <c r="G63" s="69">
        <f t="shared" si="3"/>
        <v>5995.2939664736605</v>
      </c>
    </row>
    <row r="64" spans="2:7" x14ac:dyDescent="0.25">
      <c r="C64" s="250">
        <v>0.05</v>
      </c>
      <c r="D64" s="69">
        <f>G63*C63</f>
        <v>299.76469832368304</v>
      </c>
      <c r="E64" s="250">
        <f t="shared" si="2"/>
        <v>6295.0586647973432</v>
      </c>
      <c r="F64" s="69">
        <v>6000</v>
      </c>
      <c r="G64" s="69">
        <f t="shared" si="3"/>
        <v>295.05866479734323</v>
      </c>
    </row>
    <row r="65" spans="3:7" x14ac:dyDescent="0.25">
      <c r="C65" s="250">
        <v>0.05</v>
      </c>
      <c r="D65" s="69">
        <f t="shared" si="4"/>
        <v>14.752933239867161</v>
      </c>
      <c r="E65" s="250">
        <f t="shared" si="2"/>
        <v>309.81159803721039</v>
      </c>
      <c r="G65" s="69">
        <f t="shared" si="3"/>
        <v>309.81159803721039</v>
      </c>
    </row>
    <row r="66" spans="3:7" x14ac:dyDescent="0.25">
      <c r="G66" s="69">
        <f t="shared" si="3"/>
        <v>0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66"/>
  <sheetViews>
    <sheetView workbookViewId="0">
      <selection activeCell="H35" sqref="H35"/>
    </sheetView>
  </sheetViews>
  <sheetFormatPr defaultRowHeight="15" x14ac:dyDescent="0.25"/>
  <cols>
    <col min="1" max="1" width="4.5703125" style="69" customWidth="1"/>
    <col min="2" max="2" width="14.28515625" style="69" customWidth="1"/>
    <col min="3" max="3" width="15.7109375" style="69" customWidth="1"/>
    <col min="4" max="4" width="11" style="69" customWidth="1"/>
    <col min="5" max="5" width="9.5703125" style="69" bestFit="1" customWidth="1"/>
    <col min="6" max="6" width="9.5703125" style="69" customWidth="1"/>
    <col min="7" max="7" width="9.5703125" style="69" bestFit="1" customWidth="1"/>
    <col min="8" max="8" width="9.28515625" style="69" customWidth="1"/>
    <col min="9" max="16384" width="9.140625" style="69"/>
  </cols>
  <sheetData>
    <row r="1" spans="2:10" s="9" customFormat="1" x14ac:dyDescent="0.25">
      <c r="B1" s="213"/>
      <c r="C1" s="213" t="s">
        <v>179</v>
      </c>
      <c r="D1" s="213"/>
      <c r="E1" s="199"/>
      <c r="F1" s="87"/>
      <c r="G1" s="87"/>
      <c r="H1" s="87"/>
    </row>
    <row r="2" spans="2:10" s="9" customFormat="1" x14ac:dyDescent="0.25">
      <c r="B2" s="213"/>
      <c r="C2" s="213" t="s">
        <v>180</v>
      </c>
      <c r="D2" s="213"/>
      <c r="E2" s="87"/>
      <c r="F2" s="199"/>
      <c r="G2" s="87"/>
      <c r="H2" s="87"/>
    </row>
    <row r="3" spans="2:10" s="9" customFormat="1" x14ac:dyDescent="0.25">
      <c r="B3" s="213"/>
      <c r="C3" s="213" t="s">
        <v>231</v>
      </c>
      <c r="D3" s="213"/>
      <c r="E3" s="87"/>
      <c r="F3" s="199"/>
      <c r="G3" s="87"/>
      <c r="H3" s="87"/>
    </row>
    <row r="4" spans="2:10" x14ac:dyDescent="0.25">
      <c r="B4" s="220" t="s">
        <v>19</v>
      </c>
      <c r="C4" s="220" t="s">
        <v>0</v>
      </c>
      <c r="D4" s="187" t="s">
        <v>61</v>
      </c>
      <c r="E4" s="220" t="s">
        <v>1</v>
      </c>
      <c r="F4" s="221" t="s">
        <v>2</v>
      </c>
      <c r="G4" s="220" t="s">
        <v>3</v>
      </c>
      <c r="H4" s="221" t="s">
        <v>139</v>
      </c>
      <c r="I4" s="1"/>
      <c r="J4" s="1"/>
    </row>
    <row r="5" spans="2:10" x14ac:dyDescent="0.25">
      <c r="B5" s="189">
        <v>1</v>
      </c>
      <c r="C5" s="190" t="s">
        <v>141</v>
      </c>
      <c r="D5" s="222"/>
      <c r="E5" s="222">
        <v>5000</v>
      </c>
      <c r="F5" s="222">
        <f>E5+D5</f>
        <v>5000</v>
      </c>
      <c r="G5" s="222">
        <v>5000</v>
      </c>
      <c r="H5" s="190">
        <f>F5-G5</f>
        <v>0</v>
      </c>
      <c r="I5" s="1"/>
      <c r="J5" s="1"/>
    </row>
    <row r="6" spans="2:10" x14ac:dyDescent="0.25">
      <c r="B6" s="189">
        <v>2</v>
      </c>
      <c r="C6" s="190" t="s">
        <v>216</v>
      </c>
      <c r="D6" s="222"/>
      <c r="E6" s="222">
        <v>5000</v>
      </c>
      <c r="F6" s="222">
        <f t="shared" ref="F6:F14" si="0">E6+D6</f>
        <v>5000</v>
      </c>
      <c r="G6" s="222">
        <v>5000</v>
      </c>
      <c r="H6" s="205">
        <f>F6-G6</f>
        <v>0</v>
      </c>
      <c r="I6" s="9" t="s">
        <v>188</v>
      </c>
      <c r="J6" s="1"/>
    </row>
    <row r="7" spans="2:10" x14ac:dyDescent="0.25">
      <c r="B7" s="189">
        <v>3</v>
      </c>
      <c r="C7" s="190" t="s">
        <v>185</v>
      </c>
      <c r="D7" s="222"/>
      <c r="E7" s="222">
        <v>6000</v>
      </c>
      <c r="F7" s="222">
        <f t="shared" si="0"/>
        <v>6000</v>
      </c>
      <c r="G7" s="222">
        <v>6000</v>
      </c>
      <c r="H7" s="205">
        <f t="shared" ref="H7:H14" si="1">F7-G7</f>
        <v>0</v>
      </c>
      <c r="I7" s="1"/>
      <c r="J7" s="1"/>
    </row>
    <row r="8" spans="2:10" x14ac:dyDescent="0.25">
      <c r="B8" s="192">
        <v>4</v>
      </c>
      <c r="C8" s="190" t="s">
        <v>153</v>
      </c>
      <c r="D8" s="222">
        <v>5000</v>
      </c>
      <c r="E8" s="241">
        <v>5000</v>
      </c>
      <c r="F8" s="241">
        <f t="shared" si="0"/>
        <v>10000</v>
      </c>
      <c r="G8" s="241">
        <v>10000</v>
      </c>
      <c r="H8" s="242">
        <f t="shared" si="1"/>
        <v>0</v>
      </c>
      <c r="I8" s="1"/>
      <c r="J8" s="1"/>
    </row>
    <row r="9" spans="2:10" x14ac:dyDescent="0.25">
      <c r="B9" s="192">
        <v>5</v>
      </c>
      <c r="C9" s="190" t="s">
        <v>79</v>
      </c>
      <c r="D9" s="222"/>
      <c r="E9" s="241">
        <v>3500</v>
      </c>
      <c r="F9" s="241">
        <f t="shared" si="0"/>
        <v>3500</v>
      </c>
      <c r="G9" s="241">
        <v>3500</v>
      </c>
      <c r="H9" s="243">
        <f t="shared" si="1"/>
        <v>0</v>
      </c>
      <c r="I9" s="1"/>
      <c r="J9" s="1"/>
    </row>
    <row r="10" spans="2:10" x14ac:dyDescent="0.25">
      <c r="B10" s="194">
        <v>6</v>
      </c>
      <c r="C10" s="190"/>
      <c r="D10" s="222"/>
      <c r="E10" s="243"/>
      <c r="F10" s="241">
        <f t="shared" si="0"/>
        <v>0</v>
      </c>
      <c r="G10" s="243"/>
      <c r="H10" s="243">
        <f t="shared" si="1"/>
        <v>0</v>
      </c>
      <c r="I10" s="1"/>
      <c r="J10" s="1"/>
    </row>
    <row r="11" spans="2:10" x14ac:dyDescent="0.25">
      <c r="B11" s="194">
        <v>7</v>
      </c>
      <c r="C11" s="195" t="s">
        <v>175</v>
      </c>
      <c r="D11" s="222"/>
      <c r="E11" s="241">
        <v>5000</v>
      </c>
      <c r="F11" s="241">
        <f t="shared" si="0"/>
        <v>5000</v>
      </c>
      <c r="G11" s="243">
        <v>5000</v>
      </c>
      <c r="H11" s="243">
        <f t="shared" si="1"/>
        <v>0</v>
      </c>
      <c r="I11" s="1"/>
      <c r="J11" s="1"/>
    </row>
    <row r="12" spans="2:10" x14ac:dyDescent="0.25">
      <c r="B12" s="194">
        <v>8</v>
      </c>
      <c r="C12" s="190"/>
      <c r="D12" s="222"/>
      <c r="E12" s="241"/>
      <c r="F12" s="241">
        <f t="shared" si="0"/>
        <v>0</v>
      </c>
      <c r="G12" s="241"/>
      <c r="H12" s="242">
        <f t="shared" si="1"/>
        <v>0</v>
      </c>
      <c r="I12" s="9"/>
      <c r="J12" s="1"/>
    </row>
    <row r="13" spans="2:10" x14ac:dyDescent="0.25">
      <c r="B13" s="194">
        <v>9</v>
      </c>
      <c r="C13" s="195" t="s">
        <v>192</v>
      </c>
      <c r="D13" s="222"/>
      <c r="E13" s="241">
        <v>4000</v>
      </c>
      <c r="F13" s="241">
        <f t="shared" si="0"/>
        <v>4000</v>
      </c>
      <c r="G13" s="241">
        <v>4000</v>
      </c>
      <c r="H13" s="242">
        <f t="shared" si="1"/>
        <v>0</v>
      </c>
      <c r="I13" s="9" t="s">
        <v>188</v>
      </c>
      <c r="J13" s="1"/>
    </row>
    <row r="14" spans="2:10" x14ac:dyDescent="0.25">
      <c r="B14" s="190"/>
      <c r="C14" s="195"/>
      <c r="D14" s="222"/>
      <c r="E14" s="244"/>
      <c r="F14" s="241">
        <f t="shared" si="0"/>
        <v>0</v>
      </c>
      <c r="G14" s="241"/>
      <c r="H14" s="243">
        <f t="shared" si="1"/>
        <v>0</v>
      </c>
      <c r="I14" s="1"/>
      <c r="J14" s="1"/>
    </row>
    <row r="15" spans="2:10" x14ac:dyDescent="0.25">
      <c r="B15" s="246"/>
      <c r="C15" s="246" t="s">
        <v>119</v>
      </c>
      <c r="D15" s="247"/>
      <c r="E15" s="248">
        <f>SUM(E5:E14)</f>
        <v>33500</v>
      </c>
      <c r="F15" s="248">
        <f>SUM(F5:F14)</f>
        <v>38500</v>
      </c>
      <c r="G15" s="248">
        <f>SUM(G5:G14)</f>
        <v>38500</v>
      </c>
      <c r="H15" s="249">
        <f>SUM(H5:H14)</f>
        <v>0</v>
      </c>
      <c r="I15" s="1"/>
      <c r="J15" s="1"/>
    </row>
    <row r="16" spans="2:10" x14ac:dyDescent="0.25">
      <c r="B16" s="1"/>
      <c r="C16" s="1"/>
      <c r="D16" s="1"/>
      <c r="E16" s="1"/>
      <c r="F16" s="1"/>
      <c r="G16" s="1"/>
      <c r="H16" s="1"/>
      <c r="I16" s="225"/>
      <c r="J16" s="1"/>
    </row>
    <row r="17" spans="2:10" x14ac:dyDescent="0.25">
      <c r="B17" s="1"/>
      <c r="C17" s="1"/>
      <c r="D17" s="1"/>
      <c r="E17" s="1"/>
      <c r="F17" s="1"/>
      <c r="G17" s="1"/>
      <c r="H17" s="1"/>
      <c r="I17" s="1"/>
      <c r="J17" s="1"/>
    </row>
    <row r="18" spans="2:10" x14ac:dyDescent="0.25">
      <c r="B18" s="226" t="s">
        <v>204</v>
      </c>
      <c r="C18" s="227"/>
      <c r="D18" s="228"/>
      <c r="E18" s="229"/>
      <c r="F18" s="230"/>
      <c r="G18" s="231"/>
      <c r="H18" s="230"/>
      <c r="I18" s="1"/>
      <c r="J18" s="1"/>
    </row>
    <row r="19" spans="2:10" x14ac:dyDescent="0.25">
      <c r="B19" s="79" t="s">
        <v>205</v>
      </c>
      <c r="C19" s="79"/>
      <c r="D19" s="79"/>
      <c r="E19" s="232"/>
      <c r="F19" s="79" t="s">
        <v>3</v>
      </c>
      <c r="G19" s="1"/>
      <c r="H19" s="1"/>
      <c r="I19" s="1"/>
      <c r="J19" s="1"/>
    </row>
    <row r="20" spans="2:10" x14ac:dyDescent="0.25">
      <c r="B20" s="233" t="s">
        <v>206</v>
      </c>
      <c r="C20" s="233" t="s">
        <v>207</v>
      </c>
      <c r="D20" s="233" t="s">
        <v>208</v>
      </c>
      <c r="E20" s="233" t="s">
        <v>120</v>
      </c>
      <c r="F20" s="233" t="s">
        <v>206</v>
      </c>
      <c r="G20" s="233" t="s">
        <v>207</v>
      </c>
      <c r="H20" s="233" t="s">
        <v>208</v>
      </c>
      <c r="I20" s="233" t="s">
        <v>120</v>
      </c>
      <c r="J20" s="1"/>
    </row>
    <row r="21" spans="2:10" x14ac:dyDescent="0.25">
      <c r="B21" s="190" t="s">
        <v>232</v>
      </c>
      <c r="C21" s="234">
        <f>E15</f>
        <v>33500</v>
      </c>
      <c r="D21" s="190"/>
      <c r="E21" s="190"/>
      <c r="F21" s="190" t="s">
        <v>232</v>
      </c>
      <c r="G21" s="234">
        <f>G15</f>
        <v>38500</v>
      </c>
      <c r="H21" s="190"/>
      <c r="I21" s="190"/>
      <c r="J21" s="1"/>
    </row>
    <row r="22" spans="2:10" x14ac:dyDescent="0.25">
      <c r="B22" s="190" t="s">
        <v>61</v>
      </c>
      <c r="C22" s="234">
        <f>'MAY '!E31</f>
        <v>5000</v>
      </c>
      <c r="D22" s="190"/>
      <c r="E22" s="190"/>
      <c r="F22" s="190" t="s">
        <v>61</v>
      </c>
      <c r="G22" s="234">
        <f>'APRIL '!I31</f>
        <v>0</v>
      </c>
      <c r="H22" s="190"/>
      <c r="I22" s="190"/>
      <c r="J22" s="1"/>
    </row>
    <row r="23" spans="2:10" x14ac:dyDescent="0.25">
      <c r="B23" s="190" t="s">
        <v>210</v>
      </c>
      <c r="C23" s="235">
        <v>0.1</v>
      </c>
      <c r="D23" s="234">
        <f>C21*C23</f>
        <v>3350</v>
      </c>
      <c r="E23" s="190"/>
      <c r="F23" s="190" t="s">
        <v>210</v>
      </c>
      <c r="G23" s="235">
        <v>0.1</v>
      </c>
      <c r="H23" s="234">
        <f>D23</f>
        <v>3350</v>
      </c>
      <c r="I23" s="190"/>
      <c r="J23" s="1"/>
    </row>
    <row r="24" spans="2:10" x14ac:dyDescent="0.25">
      <c r="B24" s="187" t="s">
        <v>211</v>
      </c>
      <c r="C24" s="190" t="s">
        <v>30</v>
      </c>
      <c r="D24" s="190"/>
      <c r="E24" s="190"/>
      <c r="F24" s="187" t="s">
        <v>211</v>
      </c>
      <c r="G24" s="234"/>
      <c r="H24" s="190"/>
      <c r="I24" s="190"/>
      <c r="J24" s="1"/>
    </row>
    <row r="25" spans="2:10" x14ac:dyDescent="0.25">
      <c r="B25" s="183" t="s">
        <v>215</v>
      </c>
      <c r="C25" s="205"/>
      <c r="D25" s="210">
        <f>E6+E12+E13</f>
        <v>9000</v>
      </c>
      <c r="E25" s="210"/>
      <c r="F25" s="183" t="s">
        <v>215</v>
      </c>
      <c r="G25" s="205"/>
      <c r="H25" s="210">
        <f>D25</f>
        <v>9000</v>
      </c>
      <c r="I25" s="190"/>
      <c r="J25" s="1"/>
    </row>
    <row r="26" spans="2:10" x14ac:dyDescent="0.25">
      <c r="B26" s="236" t="s">
        <v>202</v>
      </c>
      <c r="C26" s="190"/>
      <c r="D26" s="190">
        <v>5150</v>
      </c>
      <c r="E26" s="190"/>
      <c r="F26" s="236" t="s">
        <v>202</v>
      </c>
      <c r="G26" s="190"/>
      <c r="H26" s="190">
        <v>5150</v>
      </c>
      <c r="I26" s="190"/>
      <c r="J26" s="1"/>
    </row>
    <row r="27" spans="2:10" x14ac:dyDescent="0.25">
      <c r="B27" s="74" t="s">
        <v>212</v>
      </c>
      <c r="C27" s="74"/>
      <c r="D27" s="74">
        <v>6000</v>
      </c>
      <c r="E27" s="74"/>
      <c r="F27" s="74" t="s">
        <v>212</v>
      </c>
      <c r="G27" s="74"/>
      <c r="H27" s="74">
        <v>6000</v>
      </c>
      <c r="I27" s="190"/>
      <c r="J27" s="1"/>
    </row>
    <row r="28" spans="2:10" x14ac:dyDescent="0.25">
      <c r="B28" s="237" t="s">
        <v>233</v>
      </c>
      <c r="C28" s="190"/>
      <c r="D28" s="190">
        <v>15000</v>
      </c>
      <c r="E28" s="190"/>
      <c r="F28" s="237" t="s">
        <v>233</v>
      </c>
      <c r="G28" s="190"/>
      <c r="H28" s="190">
        <v>15000</v>
      </c>
      <c r="I28" s="190"/>
      <c r="J28" s="1"/>
    </row>
    <row r="29" spans="2:10" x14ac:dyDescent="0.25">
      <c r="B29" s="238"/>
      <c r="C29" s="190"/>
      <c r="D29" s="190"/>
      <c r="E29" s="190"/>
      <c r="F29" s="238"/>
      <c r="G29" s="190"/>
      <c r="H29" s="190"/>
      <c r="I29" s="190"/>
      <c r="J29" s="1"/>
    </row>
    <row r="30" spans="2:10" x14ac:dyDescent="0.25">
      <c r="B30" s="237"/>
      <c r="C30" s="190"/>
      <c r="D30" s="195"/>
      <c r="E30" s="190"/>
      <c r="F30" s="190"/>
      <c r="G30" s="190"/>
      <c r="H30" s="190"/>
      <c r="I30" s="190"/>
      <c r="J30" s="1"/>
    </row>
    <row r="31" spans="2:10" x14ac:dyDescent="0.25">
      <c r="B31" s="187" t="s">
        <v>119</v>
      </c>
      <c r="C31" s="239">
        <f>C21+C22-D23</f>
        <v>35150</v>
      </c>
      <c r="D31" s="239">
        <f>SUM(D25:D30)</f>
        <v>35150</v>
      </c>
      <c r="E31" s="239">
        <f>C31-D31</f>
        <v>0</v>
      </c>
      <c r="F31" s="187" t="s">
        <v>119</v>
      </c>
      <c r="G31" s="239">
        <f>G21+G22-H23</f>
        <v>35150</v>
      </c>
      <c r="H31" s="239">
        <f>SUM(H25:H30)</f>
        <v>35150</v>
      </c>
      <c r="I31" s="234">
        <f>G31-H31</f>
        <v>0</v>
      </c>
      <c r="J31" s="1"/>
    </row>
    <row r="32" spans="2:10" x14ac:dyDescent="0.25">
      <c r="B32" s="1"/>
      <c r="C32" s="1"/>
      <c r="D32" s="1"/>
      <c r="E32" s="1"/>
      <c r="F32" s="1"/>
      <c r="G32" s="1"/>
      <c r="H32" s="1"/>
      <c r="I32" s="1"/>
      <c r="J32" s="1"/>
    </row>
    <row r="34" spans="2:7" x14ac:dyDescent="0.25">
      <c r="B34" s="214" t="s">
        <v>15</v>
      </c>
      <c r="C34" s="214"/>
      <c r="D34" s="7" t="s">
        <v>10</v>
      </c>
      <c r="G34" s="1" t="s">
        <v>12</v>
      </c>
    </row>
    <row r="36" spans="2:7" x14ac:dyDescent="0.25">
      <c r="B36" s="1" t="s">
        <v>183</v>
      </c>
      <c r="C36" s="1"/>
      <c r="D36" s="7" t="s">
        <v>39</v>
      </c>
      <c r="G36" s="1" t="s">
        <v>184</v>
      </c>
    </row>
    <row r="53" spans="2:7" x14ac:dyDescent="0.25">
      <c r="B53" s="69">
        <v>50000</v>
      </c>
      <c r="C53" s="250">
        <v>0.05</v>
      </c>
      <c r="D53" s="69">
        <f>B53*C53</f>
        <v>2500</v>
      </c>
      <c r="E53" s="69">
        <f>B53+D53</f>
        <v>52500</v>
      </c>
      <c r="F53" s="69">
        <v>2489</v>
      </c>
      <c r="G53" s="69">
        <f>E53-F53</f>
        <v>50011</v>
      </c>
    </row>
    <row r="54" spans="2:7" x14ac:dyDescent="0.25">
      <c r="C54" s="250">
        <v>0.05</v>
      </c>
      <c r="D54" s="69">
        <f>G53*C53</f>
        <v>2500.5500000000002</v>
      </c>
      <c r="E54" s="69">
        <f>G53+D54</f>
        <v>52511.55</v>
      </c>
      <c r="F54" s="69">
        <v>6000</v>
      </c>
      <c r="G54" s="69">
        <f>E54-F54</f>
        <v>46511.55</v>
      </c>
    </row>
    <row r="55" spans="2:7" x14ac:dyDescent="0.25">
      <c r="C55" s="250">
        <v>0.05</v>
      </c>
      <c r="D55" s="250">
        <f>G54*C53</f>
        <v>2325.5775000000003</v>
      </c>
      <c r="E55" s="250">
        <f>G54+D55</f>
        <v>48837.127500000002</v>
      </c>
      <c r="F55" s="69">
        <v>6000</v>
      </c>
      <c r="G55" s="250">
        <f>E55-F55</f>
        <v>42837.127500000002</v>
      </c>
    </row>
    <row r="56" spans="2:7" x14ac:dyDescent="0.25">
      <c r="C56" s="250">
        <v>0.05</v>
      </c>
      <c r="D56" s="69">
        <f>G55*C55</f>
        <v>2141.8563750000003</v>
      </c>
      <c r="E56" s="250">
        <f t="shared" ref="E56:E65" si="2">G55+D56</f>
        <v>44978.983875000005</v>
      </c>
      <c r="F56" s="69">
        <v>6000</v>
      </c>
      <c r="G56" s="69">
        <f t="shared" ref="G56:G66" si="3">E56-F56</f>
        <v>38978.983875000005</v>
      </c>
    </row>
    <row r="57" spans="2:7" x14ac:dyDescent="0.25">
      <c r="C57" s="250">
        <v>0.05</v>
      </c>
      <c r="D57" s="69">
        <f t="shared" ref="D57:D65" si="4">G56*C56</f>
        <v>1948.9491937500004</v>
      </c>
      <c r="E57" s="250">
        <f t="shared" si="2"/>
        <v>40927.933068750004</v>
      </c>
      <c r="F57" s="69">
        <v>6000</v>
      </c>
      <c r="G57" s="69">
        <f t="shared" si="3"/>
        <v>34927.933068750004</v>
      </c>
    </row>
    <row r="58" spans="2:7" x14ac:dyDescent="0.25">
      <c r="C58" s="250">
        <v>0.05</v>
      </c>
      <c r="D58" s="69">
        <f t="shared" si="4"/>
        <v>1746.3966534375004</v>
      </c>
      <c r="E58" s="250">
        <f t="shared" si="2"/>
        <v>36674.329722187504</v>
      </c>
      <c r="F58" s="69">
        <v>6000</v>
      </c>
      <c r="G58" s="69">
        <f t="shared" si="3"/>
        <v>30674.329722187504</v>
      </c>
    </row>
    <row r="59" spans="2:7" x14ac:dyDescent="0.25">
      <c r="C59" s="250">
        <v>0.05</v>
      </c>
      <c r="D59" s="69">
        <f>G58*C58</f>
        <v>1533.7164861093752</v>
      </c>
      <c r="E59" s="250">
        <f t="shared" si="2"/>
        <v>32208.046208296881</v>
      </c>
      <c r="F59" s="69">
        <v>6000</v>
      </c>
      <c r="G59" s="69">
        <f t="shared" si="3"/>
        <v>26208.046208296881</v>
      </c>
    </row>
    <row r="60" spans="2:7" x14ac:dyDescent="0.25">
      <c r="C60" s="250">
        <v>0.05</v>
      </c>
      <c r="D60" s="69">
        <f>G59*C59</f>
        <v>1310.4023104148441</v>
      </c>
      <c r="E60" s="250">
        <f>G59+D60</f>
        <v>27518.448518711724</v>
      </c>
      <c r="F60" s="69">
        <v>6000</v>
      </c>
      <c r="G60" s="69">
        <f t="shared" si="3"/>
        <v>21518.448518711724</v>
      </c>
    </row>
    <row r="61" spans="2:7" x14ac:dyDescent="0.25">
      <c r="C61" s="250">
        <v>0.05</v>
      </c>
      <c r="D61" s="69">
        <f t="shared" si="4"/>
        <v>1075.9224259355863</v>
      </c>
      <c r="E61" s="250">
        <f t="shared" si="2"/>
        <v>22594.370944647311</v>
      </c>
      <c r="F61" s="69">
        <v>6000</v>
      </c>
      <c r="G61" s="69">
        <f t="shared" si="3"/>
        <v>16594.370944647311</v>
      </c>
    </row>
    <row r="62" spans="2:7" x14ac:dyDescent="0.25">
      <c r="C62" s="250">
        <v>0.05</v>
      </c>
      <c r="D62" s="69">
        <f t="shared" si="4"/>
        <v>829.71854723236561</v>
      </c>
      <c r="E62" s="250">
        <f t="shared" si="2"/>
        <v>17424.089491879677</v>
      </c>
      <c r="F62" s="69">
        <v>6000</v>
      </c>
      <c r="G62" s="69">
        <f t="shared" si="3"/>
        <v>11424.089491879677</v>
      </c>
    </row>
    <row r="63" spans="2:7" x14ac:dyDescent="0.25">
      <c r="C63" s="250">
        <v>0.05</v>
      </c>
      <c r="D63" s="69">
        <f>G62*C62</f>
        <v>571.20447459398383</v>
      </c>
      <c r="E63" s="250">
        <f t="shared" si="2"/>
        <v>11995.29396647366</v>
      </c>
      <c r="F63" s="69">
        <v>6000</v>
      </c>
      <c r="G63" s="69">
        <f t="shared" si="3"/>
        <v>5995.2939664736605</v>
      </c>
    </row>
    <row r="64" spans="2:7" x14ac:dyDescent="0.25">
      <c r="C64" s="250">
        <v>0.05</v>
      </c>
      <c r="D64" s="69">
        <f>G63*C63</f>
        <v>299.76469832368304</v>
      </c>
      <c r="E64" s="250">
        <f t="shared" si="2"/>
        <v>6295.0586647973432</v>
      </c>
      <c r="F64" s="69">
        <v>6000</v>
      </c>
      <c r="G64" s="69">
        <f t="shared" si="3"/>
        <v>295.05866479734323</v>
      </c>
    </row>
    <row r="65" spans="3:7" x14ac:dyDescent="0.25">
      <c r="C65" s="250">
        <v>0.05</v>
      </c>
      <c r="D65" s="69">
        <f t="shared" si="4"/>
        <v>14.752933239867161</v>
      </c>
      <c r="E65" s="250">
        <f t="shared" si="2"/>
        <v>309.81159803721039</v>
      </c>
      <c r="G65" s="69">
        <f t="shared" si="3"/>
        <v>309.81159803721039</v>
      </c>
    </row>
    <row r="66" spans="3:7" x14ac:dyDescent="0.25">
      <c r="G66" s="69">
        <f t="shared" si="3"/>
        <v>0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66"/>
  <sheetViews>
    <sheetView workbookViewId="0">
      <selection activeCell="K30" sqref="K30"/>
    </sheetView>
  </sheetViews>
  <sheetFormatPr defaultRowHeight="15" x14ac:dyDescent="0.25"/>
  <cols>
    <col min="1" max="1" width="4.5703125" style="69" customWidth="1"/>
    <col min="2" max="2" width="14.28515625" style="69" customWidth="1"/>
    <col min="3" max="3" width="26" style="69" customWidth="1"/>
    <col min="4" max="4" width="11" style="69" customWidth="1"/>
    <col min="5" max="5" width="9.5703125" style="69" bestFit="1" customWidth="1"/>
    <col min="6" max="6" width="12.140625" style="69" customWidth="1"/>
    <col min="7" max="7" width="9.5703125" style="69" bestFit="1" customWidth="1"/>
    <col min="8" max="8" width="9.28515625" style="69" customWidth="1"/>
    <col min="9" max="16384" width="9.140625" style="69"/>
  </cols>
  <sheetData>
    <row r="1" spans="2:10" s="9" customFormat="1" x14ac:dyDescent="0.25">
      <c r="B1" s="213"/>
      <c r="C1" s="213" t="s">
        <v>179</v>
      </c>
      <c r="D1" s="213"/>
      <c r="E1" s="199"/>
      <c r="F1" s="87"/>
      <c r="G1" s="87"/>
      <c r="H1" s="87"/>
    </row>
    <row r="2" spans="2:10" s="9" customFormat="1" x14ac:dyDescent="0.25">
      <c r="B2" s="213"/>
      <c r="C2" s="213" t="s">
        <v>180</v>
      </c>
      <c r="D2" s="213"/>
      <c r="E2" s="87"/>
      <c r="F2" s="199"/>
      <c r="G2" s="87"/>
      <c r="H2" s="87"/>
    </row>
    <row r="3" spans="2:10" s="9" customFormat="1" x14ac:dyDescent="0.25">
      <c r="B3" s="213"/>
      <c r="C3" s="213" t="s">
        <v>236</v>
      </c>
      <c r="D3" s="213"/>
      <c r="E3" s="87"/>
      <c r="F3" s="199"/>
      <c r="G3" s="87"/>
      <c r="H3" s="87"/>
    </row>
    <row r="4" spans="2:10" x14ac:dyDescent="0.25">
      <c r="B4" s="220" t="s">
        <v>19</v>
      </c>
      <c r="C4" s="220" t="s">
        <v>0</v>
      </c>
      <c r="D4" s="187" t="s">
        <v>61</v>
      </c>
      <c r="E4" s="220" t="s">
        <v>1</v>
      </c>
      <c r="F4" s="221" t="s">
        <v>2</v>
      </c>
      <c r="G4" s="220" t="s">
        <v>3</v>
      </c>
      <c r="H4" s="221" t="s">
        <v>139</v>
      </c>
      <c r="I4" s="1"/>
      <c r="J4" s="1"/>
    </row>
    <row r="5" spans="2:10" x14ac:dyDescent="0.25">
      <c r="B5" s="189">
        <v>1</v>
      </c>
      <c r="C5" s="190" t="s">
        <v>141</v>
      </c>
      <c r="D5" s="222"/>
      <c r="E5" s="222">
        <v>5000</v>
      </c>
      <c r="F5" s="222">
        <f>E5+D5</f>
        <v>5000</v>
      </c>
      <c r="G5" s="222">
        <v>5000</v>
      </c>
      <c r="H5" s="190">
        <f>F5-G5</f>
        <v>0</v>
      </c>
      <c r="I5" s="1"/>
      <c r="J5" s="1"/>
    </row>
    <row r="6" spans="2:10" x14ac:dyDescent="0.25">
      <c r="B6" s="189">
        <v>2</v>
      </c>
      <c r="C6" s="190" t="s">
        <v>216</v>
      </c>
      <c r="D6" s="222"/>
      <c r="E6" s="222">
        <v>5000</v>
      </c>
      <c r="F6" s="222">
        <f t="shared" ref="F6:F14" si="0">E6+D6</f>
        <v>5000</v>
      </c>
      <c r="G6" s="222">
        <v>5000</v>
      </c>
      <c r="H6" s="205">
        <f>F6-G6</f>
        <v>0</v>
      </c>
      <c r="I6" s="9" t="s">
        <v>188</v>
      </c>
      <c r="J6" s="1"/>
    </row>
    <row r="7" spans="2:10" x14ac:dyDescent="0.25">
      <c r="B7" s="189">
        <v>3</v>
      </c>
      <c r="C7" s="190" t="s">
        <v>185</v>
      </c>
      <c r="D7" s="222"/>
      <c r="E7" s="222">
        <v>6000</v>
      </c>
      <c r="F7" s="222">
        <f t="shared" si="0"/>
        <v>6000</v>
      </c>
      <c r="G7" s="222">
        <v>6000</v>
      </c>
      <c r="H7" s="205">
        <f t="shared" ref="H7:H14" si="1">F7-G7</f>
        <v>0</v>
      </c>
      <c r="I7" s="1"/>
      <c r="J7" s="1"/>
    </row>
    <row r="8" spans="2:10" x14ac:dyDescent="0.25">
      <c r="B8" s="192">
        <v>4</v>
      </c>
      <c r="C8" s="190" t="s">
        <v>153</v>
      </c>
      <c r="D8" s="222"/>
      <c r="E8" s="241">
        <v>5000</v>
      </c>
      <c r="F8" s="241">
        <f t="shared" si="0"/>
        <v>5000</v>
      </c>
      <c r="G8" s="241"/>
      <c r="H8" s="242">
        <f t="shared" si="1"/>
        <v>5000</v>
      </c>
      <c r="I8" s="1"/>
      <c r="J8" s="1"/>
    </row>
    <row r="9" spans="2:10" x14ac:dyDescent="0.25">
      <c r="B9" s="192">
        <v>5</v>
      </c>
      <c r="C9" s="190" t="s">
        <v>79</v>
      </c>
      <c r="D9" s="222"/>
      <c r="E9" s="241">
        <v>3500</v>
      </c>
      <c r="F9" s="241">
        <f t="shared" si="0"/>
        <v>3500</v>
      </c>
      <c r="G9" s="241">
        <v>3500</v>
      </c>
      <c r="H9" s="243">
        <f t="shared" si="1"/>
        <v>0</v>
      </c>
      <c r="I9" s="1"/>
      <c r="J9" s="1"/>
    </row>
    <row r="10" spans="2:10" x14ac:dyDescent="0.25">
      <c r="B10" s="194">
        <v>6</v>
      </c>
      <c r="C10" s="190" t="s">
        <v>238</v>
      </c>
      <c r="D10" s="222"/>
      <c r="E10" s="243">
        <v>8000</v>
      </c>
      <c r="F10" s="241">
        <f t="shared" si="0"/>
        <v>8000</v>
      </c>
      <c r="G10" s="243">
        <v>8000</v>
      </c>
      <c r="H10" s="243">
        <f t="shared" si="1"/>
        <v>0</v>
      </c>
      <c r="I10" s="1"/>
      <c r="J10" s="1"/>
    </row>
    <row r="11" spans="2:10" x14ac:dyDescent="0.25">
      <c r="B11" s="194">
        <v>7</v>
      </c>
      <c r="C11" s="195" t="s">
        <v>175</v>
      </c>
      <c r="D11" s="222"/>
      <c r="E11" s="241">
        <v>5000</v>
      </c>
      <c r="F11" s="241">
        <f t="shared" si="0"/>
        <v>5000</v>
      </c>
      <c r="G11" s="243">
        <v>5000</v>
      </c>
      <c r="H11" s="243">
        <f t="shared" si="1"/>
        <v>0</v>
      </c>
      <c r="I11" s="1"/>
      <c r="J11" s="1"/>
    </row>
    <row r="12" spans="2:10" x14ac:dyDescent="0.25">
      <c r="B12" s="194">
        <v>8</v>
      </c>
      <c r="C12" s="190" t="s">
        <v>239</v>
      </c>
      <c r="D12" s="222"/>
      <c r="E12" s="241">
        <v>3000</v>
      </c>
      <c r="F12" s="241">
        <f t="shared" si="0"/>
        <v>3000</v>
      </c>
      <c r="G12" s="241">
        <v>3000</v>
      </c>
      <c r="H12" s="242">
        <f t="shared" si="1"/>
        <v>0</v>
      </c>
      <c r="I12" s="9"/>
      <c r="J12" s="1"/>
    </row>
    <row r="13" spans="2:10" x14ac:dyDescent="0.25">
      <c r="B13" s="194">
        <v>9</v>
      </c>
      <c r="C13" s="195" t="s">
        <v>192</v>
      </c>
      <c r="D13" s="222"/>
      <c r="E13" s="241">
        <v>4000</v>
      </c>
      <c r="F13" s="241">
        <f t="shared" si="0"/>
        <v>4000</v>
      </c>
      <c r="G13" s="241">
        <v>4000</v>
      </c>
      <c r="H13" s="242">
        <f t="shared" si="1"/>
        <v>0</v>
      </c>
      <c r="I13" s="9" t="s">
        <v>188</v>
      </c>
      <c r="J13" s="1"/>
    </row>
    <row r="14" spans="2:10" x14ac:dyDescent="0.25">
      <c r="B14" s="194">
        <v>10</v>
      </c>
      <c r="C14" s="195" t="s">
        <v>234</v>
      </c>
      <c r="D14" s="222"/>
      <c r="E14" s="244">
        <v>6000</v>
      </c>
      <c r="F14" s="241">
        <f t="shared" si="0"/>
        <v>6000</v>
      </c>
      <c r="G14" s="241">
        <v>6000</v>
      </c>
      <c r="H14" s="243">
        <f t="shared" si="1"/>
        <v>0</v>
      </c>
      <c r="I14" s="1"/>
      <c r="J14" s="1"/>
    </row>
    <row r="15" spans="2:10" x14ac:dyDescent="0.25">
      <c r="B15" s="246"/>
      <c r="C15" s="246" t="s">
        <v>119</v>
      </c>
      <c r="D15" s="247"/>
      <c r="E15" s="248">
        <f>SUM(E5:E14)</f>
        <v>50500</v>
      </c>
      <c r="F15" s="248">
        <f>SUM(F5:F14)</f>
        <v>50500</v>
      </c>
      <c r="G15" s="248">
        <f>SUM(G5:G14)</f>
        <v>45500</v>
      </c>
      <c r="H15" s="249">
        <f>SUM(H5:H14)</f>
        <v>5000</v>
      </c>
      <c r="I15" s="1"/>
      <c r="J15" s="1"/>
    </row>
    <row r="16" spans="2:10" x14ac:dyDescent="0.25">
      <c r="B16" s="1"/>
      <c r="C16" s="1"/>
      <c r="D16" s="1"/>
      <c r="E16" s="1"/>
      <c r="F16" s="1"/>
      <c r="G16" s="1"/>
      <c r="H16" s="1"/>
      <c r="I16" s="225"/>
      <c r="J16" s="1"/>
    </row>
    <row r="17" spans="2:10" x14ac:dyDescent="0.25">
      <c r="B17" s="1"/>
      <c r="C17" s="1"/>
      <c r="D17" s="1"/>
      <c r="E17" s="1"/>
      <c r="F17" s="1"/>
      <c r="G17" s="1"/>
      <c r="H17" s="1"/>
      <c r="I17" s="1"/>
      <c r="J17" s="1"/>
    </row>
    <row r="18" spans="2:10" x14ac:dyDescent="0.25">
      <c r="B18" s="226" t="s">
        <v>204</v>
      </c>
      <c r="C18" s="227"/>
      <c r="D18" s="228"/>
      <c r="E18" s="229"/>
      <c r="F18" s="251"/>
      <c r="G18" s="231"/>
      <c r="H18" s="230"/>
      <c r="I18" s="1"/>
      <c r="J18" s="1"/>
    </row>
    <row r="19" spans="2:10" x14ac:dyDescent="0.25">
      <c r="B19" s="79" t="s">
        <v>205</v>
      </c>
      <c r="C19" s="79"/>
      <c r="D19" s="79"/>
      <c r="E19" s="232"/>
      <c r="F19" s="79" t="s">
        <v>3</v>
      </c>
      <c r="G19" s="1"/>
      <c r="H19" s="1"/>
      <c r="I19" s="1"/>
      <c r="J19" s="1"/>
    </row>
    <row r="20" spans="2:10" x14ac:dyDescent="0.25">
      <c r="B20" s="233" t="s">
        <v>206</v>
      </c>
      <c r="C20" s="233" t="s">
        <v>207</v>
      </c>
      <c r="D20" s="233" t="s">
        <v>208</v>
      </c>
      <c r="E20" s="233" t="s">
        <v>120</v>
      </c>
      <c r="F20" s="233" t="s">
        <v>206</v>
      </c>
      <c r="G20" s="233" t="s">
        <v>207</v>
      </c>
      <c r="H20" s="233" t="s">
        <v>208</v>
      </c>
      <c r="I20" s="233" t="s">
        <v>120</v>
      </c>
      <c r="J20" s="1"/>
    </row>
    <row r="21" spans="2:10" x14ac:dyDescent="0.25">
      <c r="B21" s="190" t="s">
        <v>237</v>
      </c>
      <c r="C21" s="234">
        <f>E15</f>
        <v>50500</v>
      </c>
      <c r="D21" s="190"/>
      <c r="E21" s="190"/>
      <c r="F21" s="190" t="s">
        <v>237</v>
      </c>
      <c r="G21" s="234">
        <f>G15</f>
        <v>45500</v>
      </c>
      <c r="H21" s="190"/>
      <c r="I21" s="190"/>
      <c r="J21" s="1"/>
    </row>
    <row r="22" spans="2:10" x14ac:dyDescent="0.25">
      <c r="B22" s="190" t="s">
        <v>61</v>
      </c>
      <c r="C22" s="234">
        <f>JUNEE!E31</f>
        <v>0</v>
      </c>
      <c r="D22" s="190"/>
      <c r="E22" s="190"/>
      <c r="F22" s="190" t="s">
        <v>61</v>
      </c>
      <c r="G22" s="234">
        <f>JUNEE!I31</f>
        <v>0</v>
      </c>
      <c r="H22" s="190"/>
      <c r="I22" s="190"/>
      <c r="J22" s="1"/>
    </row>
    <row r="23" spans="2:10" x14ac:dyDescent="0.25">
      <c r="B23" s="190" t="s">
        <v>210</v>
      </c>
      <c r="C23" s="235">
        <v>0.1</v>
      </c>
      <c r="D23" s="234">
        <f>C21*C23</f>
        <v>5050</v>
      </c>
      <c r="E23" s="190"/>
      <c r="F23" s="190" t="s">
        <v>210</v>
      </c>
      <c r="G23" s="235">
        <v>0.1</v>
      </c>
      <c r="H23" s="234">
        <f>D23</f>
        <v>5050</v>
      </c>
      <c r="I23" s="190"/>
      <c r="J23" s="1"/>
    </row>
    <row r="24" spans="2:10" x14ac:dyDescent="0.25">
      <c r="B24" s="187" t="s">
        <v>211</v>
      </c>
      <c r="C24" s="190" t="s">
        <v>30</v>
      </c>
      <c r="D24" s="190"/>
      <c r="E24" s="190"/>
      <c r="F24" s="187" t="s">
        <v>211</v>
      </c>
      <c r="G24" s="234"/>
      <c r="H24" s="190"/>
      <c r="I24" s="190"/>
      <c r="J24" s="1"/>
    </row>
    <row r="25" spans="2:10" x14ac:dyDescent="0.25">
      <c r="B25" s="183" t="s">
        <v>215</v>
      </c>
      <c r="C25" s="205"/>
      <c r="D25" s="210">
        <f>E6+E13</f>
        <v>9000</v>
      </c>
      <c r="E25" s="210"/>
      <c r="F25" s="183" t="s">
        <v>215</v>
      </c>
      <c r="G25" s="205"/>
      <c r="H25" s="210">
        <f>D25</f>
        <v>9000</v>
      </c>
      <c r="I25" s="190"/>
      <c r="J25" s="1"/>
    </row>
    <row r="26" spans="2:10" x14ac:dyDescent="0.25">
      <c r="B26" s="236" t="s">
        <v>202</v>
      </c>
      <c r="C26" s="190"/>
      <c r="D26" s="190">
        <v>15000</v>
      </c>
      <c r="E26" s="190"/>
      <c r="F26" s="236" t="s">
        <v>202</v>
      </c>
      <c r="G26" s="190"/>
      <c r="H26" s="190">
        <v>15000</v>
      </c>
      <c r="I26" s="190"/>
      <c r="J26" s="1"/>
    </row>
    <row r="27" spans="2:10" x14ac:dyDescent="0.25">
      <c r="B27" s="74" t="s">
        <v>212</v>
      </c>
      <c r="C27" s="74"/>
      <c r="D27" s="74">
        <v>6000</v>
      </c>
      <c r="E27" s="74"/>
      <c r="F27" s="74" t="s">
        <v>212</v>
      </c>
      <c r="G27" s="74"/>
      <c r="H27" s="74">
        <v>6000</v>
      </c>
      <c r="I27" s="190"/>
      <c r="J27" s="1"/>
    </row>
    <row r="28" spans="2:10" x14ac:dyDescent="0.25">
      <c r="B28" s="237" t="s">
        <v>235</v>
      </c>
      <c r="C28" s="190"/>
      <c r="D28" s="190">
        <v>9000</v>
      </c>
      <c r="E28" s="190"/>
      <c r="F28" s="237" t="s">
        <v>235</v>
      </c>
      <c r="G28" s="190"/>
      <c r="H28" s="190">
        <v>9000</v>
      </c>
      <c r="I28" s="190"/>
      <c r="J28" s="1"/>
    </row>
    <row r="29" spans="2:10" x14ac:dyDescent="0.25">
      <c r="B29" s="238" t="s">
        <v>244</v>
      </c>
      <c r="C29" s="190"/>
      <c r="D29" s="190">
        <v>6450</v>
      </c>
      <c r="E29" s="190"/>
      <c r="F29" s="238" t="s">
        <v>244</v>
      </c>
      <c r="G29" s="190"/>
      <c r="H29" s="190">
        <v>6450</v>
      </c>
      <c r="I29" s="190"/>
      <c r="J29" s="1"/>
    </row>
    <row r="30" spans="2:10" x14ac:dyDescent="0.25">
      <c r="B30" s="237"/>
      <c r="C30" s="190"/>
      <c r="D30" s="195"/>
      <c r="E30" s="190"/>
      <c r="F30" s="190"/>
      <c r="G30" s="190"/>
      <c r="H30" s="190"/>
      <c r="I30" s="190"/>
      <c r="J30" s="1"/>
    </row>
    <row r="31" spans="2:10" x14ac:dyDescent="0.25">
      <c r="B31" s="187" t="s">
        <v>119</v>
      </c>
      <c r="C31" s="239">
        <f>C21+C22-D23</f>
        <v>45450</v>
      </c>
      <c r="D31" s="239">
        <f>SUM(D25:D30)</f>
        <v>45450</v>
      </c>
      <c r="E31" s="239">
        <f>C31-D31</f>
        <v>0</v>
      </c>
      <c r="F31" s="187" t="s">
        <v>119</v>
      </c>
      <c r="G31" s="239">
        <f>G21+G22-H23</f>
        <v>40450</v>
      </c>
      <c r="H31" s="239">
        <f>SUM(H25:H30)</f>
        <v>45450</v>
      </c>
      <c r="I31" s="234">
        <f>G31-H31</f>
        <v>-5000</v>
      </c>
      <c r="J31" s="1"/>
    </row>
    <row r="32" spans="2:10" x14ac:dyDescent="0.25">
      <c r="B32" s="1"/>
      <c r="C32" s="1"/>
      <c r="D32" s="1"/>
      <c r="E32" s="1"/>
      <c r="F32" s="1"/>
      <c r="G32" s="1"/>
      <c r="H32" s="1"/>
      <c r="I32" s="1"/>
      <c r="J32" s="1"/>
    </row>
    <row r="34" spans="2:7" x14ac:dyDescent="0.25">
      <c r="B34" s="214" t="s">
        <v>15</v>
      </c>
      <c r="C34" s="214"/>
      <c r="D34" s="7" t="s">
        <v>10</v>
      </c>
      <c r="G34" s="1" t="s">
        <v>12</v>
      </c>
    </row>
    <row r="36" spans="2:7" x14ac:dyDescent="0.25">
      <c r="B36" s="1" t="s">
        <v>183</v>
      </c>
      <c r="C36" s="1"/>
      <c r="D36" s="7" t="s">
        <v>39</v>
      </c>
      <c r="G36" s="1" t="s">
        <v>184</v>
      </c>
    </row>
    <row r="53" spans="2:7" x14ac:dyDescent="0.25">
      <c r="B53" s="69">
        <v>50000</v>
      </c>
      <c r="C53" s="250">
        <v>0.05</v>
      </c>
      <c r="D53" s="69">
        <f>B53*C53</f>
        <v>2500</v>
      </c>
      <c r="E53" s="69">
        <f>B53+D53</f>
        <v>52500</v>
      </c>
      <c r="F53" s="69">
        <v>2489</v>
      </c>
      <c r="G53" s="69">
        <f>E53-F53</f>
        <v>50011</v>
      </c>
    </row>
    <row r="54" spans="2:7" x14ac:dyDescent="0.25">
      <c r="C54" s="250">
        <v>0.05</v>
      </c>
      <c r="D54" s="69">
        <f>G53*C53</f>
        <v>2500.5500000000002</v>
      </c>
      <c r="E54" s="69">
        <f>G53+D54</f>
        <v>52511.55</v>
      </c>
      <c r="F54" s="69">
        <v>6000</v>
      </c>
      <c r="G54" s="69">
        <f>E54-F54</f>
        <v>46511.55</v>
      </c>
    </row>
    <row r="55" spans="2:7" x14ac:dyDescent="0.25">
      <c r="C55" s="250">
        <v>0.05</v>
      </c>
      <c r="D55" s="250">
        <f>G54*C53</f>
        <v>2325.5775000000003</v>
      </c>
      <c r="E55" s="250">
        <f>G54+D55</f>
        <v>48837.127500000002</v>
      </c>
      <c r="F55" s="69">
        <v>6000</v>
      </c>
      <c r="G55" s="250">
        <f>E55-F55</f>
        <v>42837.127500000002</v>
      </c>
    </row>
    <row r="56" spans="2:7" x14ac:dyDescent="0.25">
      <c r="C56" s="250">
        <v>0.05</v>
      </c>
      <c r="D56" s="69">
        <f>G55*C55</f>
        <v>2141.8563750000003</v>
      </c>
      <c r="E56" s="250">
        <f t="shared" ref="E56:E65" si="2">G55+D56</f>
        <v>44978.983875000005</v>
      </c>
      <c r="F56" s="69">
        <v>6000</v>
      </c>
      <c r="G56" s="69">
        <f t="shared" ref="G56:G66" si="3">E56-F56</f>
        <v>38978.983875000005</v>
      </c>
    </row>
    <row r="57" spans="2:7" x14ac:dyDescent="0.25">
      <c r="C57" s="250">
        <v>0.05</v>
      </c>
      <c r="D57" s="69">
        <f t="shared" ref="D57:D65" si="4">G56*C56</f>
        <v>1948.9491937500004</v>
      </c>
      <c r="E57" s="250">
        <f t="shared" si="2"/>
        <v>40927.933068750004</v>
      </c>
      <c r="F57" s="69">
        <v>6000</v>
      </c>
      <c r="G57" s="69">
        <f t="shared" si="3"/>
        <v>34927.933068750004</v>
      </c>
    </row>
    <row r="58" spans="2:7" x14ac:dyDescent="0.25">
      <c r="C58" s="250">
        <v>0.05</v>
      </c>
      <c r="D58" s="69">
        <f t="shared" si="4"/>
        <v>1746.3966534375004</v>
      </c>
      <c r="E58" s="250">
        <f t="shared" si="2"/>
        <v>36674.329722187504</v>
      </c>
      <c r="F58" s="69">
        <v>6000</v>
      </c>
      <c r="G58" s="69">
        <f t="shared" si="3"/>
        <v>30674.329722187504</v>
      </c>
    </row>
    <row r="59" spans="2:7" x14ac:dyDescent="0.25">
      <c r="C59" s="250">
        <v>0.05</v>
      </c>
      <c r="D59" s="69">
        <f>G58*C58</f>
        <v>1533.7164861093752</v>
      </c>
      <c r="E59" s="250">
        <f t="shared" si="2"/>
        <v>32208.046208296881</v>
      </c>
      <c r="F59" s="69">
        <v>6000</v>
      </c>
      <c r="G59" s="69">
        <f t="shared" si="3"/>
        <v>26208.046208296881</v>
      </c>
    </row>
    <row r="60" spans="2:7" x14ac:dyDescent="0.25">
      <c r="C60" s="250">
        <v>0.05</v>
      </c>
      <c r="D60" s="69">
        <f>G59*C59</f>
        <v>1310.4023104148441</v>
      </c>
      <c r="E60" s="250">
        <f>G59+D60</f>
        <v>27518.448518711724</v>
      </c>
      <c r="F60" s="69">
        <v>6000</v>
      </c>
      <c r="G60" s="69">
        <f t="shared" si="3"/>
        <v>21518.448518711724</v>
      </c>
    </row>
    <row r="61" spans="2:7" x14ac:dyDescent="0.25">
      <c r="C61" s="250">
        <v>0.05</v>
      </c>
      <c r="D61" s="69">
        <f t="shared" si="4"/>
        <v>1075.9224259355863</v>
      </c>
      <c r="E61" s="250">
        <f t="shared" si="2"/>
        <v>22594.370944647311</v>
      </c>
      <c r="F61" s="69">
        <v>6000</v>
      </c>
      <c r="G61" s="69">
        <f t="shared" si="3"/>
        <v>16594.370944647311</v>
      </c>
    </row>
    <row r="62" spans="2:7" x14ac:dyDescent="0.25">
      <c r="C62" s="250">
        <v>0.05</v>
      </c>
      <c r="D62" s="69">
        <f t="shared" si="4"/>
        <v>829.71854723236561</v>
      </c>
      <c r="E62" s="250">
        <f t="shared" si="2"/>
        <v>17424.089491879677</v>
      </c>
      <c r="F62" s="69">
        <v>6000</v>
      </c>
      <c r="G62" s="69">
        <f t="shared" si="3"/>
        <v>11424.089491879677</v>
      </c>
    </row>
    <row r="63" spans="2:7" x14ac:dyDescent="0.25">
      <c r="C63" s="250">
        <v>0.05</v>
      </c>
      <c r="D63" s="69">
        <f>G62*C62</f>
        <v>571.20447459398383</v>
      </c>
      <c r="E63" s="250">
        <f t="shared" si="2"/>
        <v>11995.29396647366</v>
      </c>
      <c r="F63" s="69">
        <v>6000</v>
      </c>
      <c r="G63" s="69">
        <f t="shared" si="3"/>
        <v>5995.2939664736605</v>
      </c>
    </row>
    <row r="64" spans="2:7" x14ac:dyDescent="0.25">
      <c r="C64" s="250">
        <v>0.05</v>
      </c>
      <c r="D64" s="69">
        <f>G63*C63</f>
        <v>299.76469832368304</v>
      </c>
      <c r="E64" s="250">
        <f t="shared" si="2"/>
        <v>6295.0586647973432</v>
      </c>
      <c r="F64" s="69">
        <v>6000</v>
      </c>
      <c r="G64" s="69">
        <f t="shared" si="3"/>
        <v>295.05866479734323</v>
      </c>
    </row>
    <row r="65" spans="3:7" x14ac:dyDescent="0.25">
      <c r="C65" s="250">
        <v>0.05</v>
      </c>
      <c r="D65" s="69">
        <f t="shared" si="4"/>
        <v>14.752933239867161</v>
      </c>
      <c r="E65" s="250">
        <f t="shared" si="2"/>
        <v>309.81159803721039</v>
      </c>
      <c r="G65" s="69">
        <f t="shared" si="3"/>
        <v>309.81159803721039</v>
      </c>
    </row>
    <row r="66" spans="3:7" x14ac:dyDescent="0.25">
      <c r="G66" s="69">
        <f t="shared" si="3"/>
        <v>0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9"/>
  <sheetViews>
    <sheetView topLeftCell="A4" workbookViewId="0">
      <selection activeCell="L12" sqref="L12"/>
    </sheetView>
  </sheetViews>
  <sheetFormatPr defaultRowHeight="15" x14ac:dyDescent="0.25"/>
  <cols>
    <col min="1" max="1" width="0.85546875" customWidth="1"/>
    <col min="3" max="3" width="15" customWidth="1"/>
    <col min="4" max="4" width="9.28515625" style="69" customWidth="1"/>
    <col min="8" max="8" width="10.140625" bestFit="1" customWidth="1"/>
  </cols>
  <sheetData>
    <row r="1" spans="1:16" x14ac:dyDescent="0.25">
      <c r="A1" s="9"/>
      <c r="B1" s="213"/>
      <c r="C1" s="213" t="s">
        <v>179</v>
      </c>
      <c r="D1" s="213"/>
      <c r="E1" s="213"/>
      <c r="F1" s="199"/>
      <c r="G1" s="87"/>
      <c r="H1" s="87"/>
      <c r="I1" s="87"/>
      <c r="J1" s="9"/>
      <c r="K1" s="9"/>
      <c r="L1" s="9"/>
      <c r="M1" s="9"/>
      <c r="N1" s="9"/>
      <c r="O1" s="9"/>
      <c r="P1" s="9"/>
    </row>
    <row r="2" spans="1:16" x14ac:dyDescent="0.25">
      <c r="A2" s="9"/>
      <c r="B2" s="213"/>
      <c r="C2" s="213" t="s">
        <v>180</v>
      </c>
      <c r="D2" s="213"/>
      <c r="E2" s="213"/>
      <c r="F2" s="87"/>
      <c r="G2" s="199"/>
      <c r="H2" s="87"/>
      <c r="I2" s="87"/>
      <c r="J2" s="9"/>
      <c r="K2" s="9"/>
      <c r="L2" s="9"/>
      <c r="M2" s="9"/>
      <c r="N2" s="9"/>
      <c r="O2" s="9"/>
      <c r="P2" s="9"/>
    </row>
    <row r="3" spans="1:16" x14ac:dyDescent="0.25">
      <c r="A3" s="9"/>
      <c r="B3" s="213"/>
      <c r="C3" s="213" t="s">
        <v>240</v>
      </c>
      <c r="D3" s="213"/>
      <c r="E3" s="213"/>
      <c r="F3" s="87"/>
      <c r="G3" s="199"/>
      <c r="H3" s="87"/>
      <c r="I3" s="87"/>
      <c r="J3" s="9"/>
      <c r="K3" s="9"/>
      <c r="L3" s="9"/>
      <c r="M3" s="9"/>
      <c r="N3" s="9"/>
      <c r="O3" s="9"/>
      <c r="P3" s="9"/>
    </row>
    <row r="4" spans="1:16" x14ac:dyDescent="0.25">
      <c r="A4" s="69"/>
      <c r="B4" s="220" t="s">
        <v>19</v>
      </c>
      <c r="C4" s="220" t="s">
        <v>0</v>
      </c>
      <c r="D4" s="220" t="s">
        <v>31</v>
      </c>
      <c r="E4" s="187" t="s">
        <v>61</v>
      </c>
      <c r="F4" s="220" t="s">
        <v>1</v>
      </c>
      <c r="G4" s="221" t="s">
        <v>2</v>
      </c>
      <c r="H4" s="220" t="s">
        <v>3</v>
      </c>
      <c r="I4" s="221" t="s">
        <v>139</v>
      </c>
      <c r="J4" s="1"/>
      <c r="K4" s="1"/>
      <c r="L4" s="69"/>
      <c r="M4" s="69"/>
      <c r="N4" s="69"/>
      <c r="O4" s="69"/>
      <c r="P4" s="69"/>
    </row>
    <row r="5" spans="1:16" x14ac:dyDescent="0.25">
      <c r="A5" s="69"/>
      <c r="B5" s="189">
        <v>1</v>
      </c>
      <c r="C5" s="190" t="s">
        <v>141</v>
      </c>
      <c r="D5" s="190"/>
      <c r="E5" s="222">
        <f>'JULY '!H5:H15</f>
        <v>0</v>
      </c>
      <c r="F5" s="222">
        <v>5000</v>
      </c>
      <c r="G5" s="222">
        <f>D5+F5+E5</f>
        <v>5000</v>
      </c>
      <c r="H5" s="222">
        <v>5000</v>
      </c>
      <c r="I5" s="190">
        <f>G5-H5</f>
        <v>0</v>
      </c>
      <c r="J5" s="1"/>
      <c r="K5" s="1"/>
      <c r="L5" s="69"/>
      <c r="M5" s="69"/>
      <c r="N5" s="69"/>
      <c r="O5" s="69"/>
      <c r="P5" s="69"/>
    </row>
    <row r="6" spans="1:16" x14ac:dyDescent="0.25">
      <c r="A6" s="69"/>
      <c r="B6" s="189">
        <v>2</v>
      </c>
      <c r="C6" s="190" t="s">
        <v>216</v>
      </c>
      <c r="D6" s="190"/>
      <c r="E6" s="222">
        <f>'JULY '!H6:H16</f>
        <v>0</v>
      </c>
      <c r="F6" s="222">
        <v>5000</v>
      </c>
      <c r="G6" s="222">
        <f t="shared" ref="G6:G15" si="0">D6+F6+E6</f>
        <v>5000</v>
      </c>
      <c r="H6" s="222">
        <v>5000</v>
      </c>
      <c r="I6" s="190">
        <f t="shared" ref="I6:I16" si="1">G6-H6</f>
        <v>0</v>
      </c>
      <c r="J6" s="9" t="s">
        <v>188</v>
      </c>
      <c r="K6" s="1"/>
      <c r="L6" s="69"/>
      <c r="M6" s="69"/>
      <c r="N6" s="69"/>
      <c r="O6" s="69"/>
      <c r="P6" s="69"/>
    </row>
    <row r="7" spans="1:16" x14ac:dyDescent="0.25">
      <c r="A7" s="69"/>
      <c r="B7" s="189">
        <v>3</v>
      </c>
      <c r="C7" s="190" t="s">
        <v>185</v>
      </c>
      <c r="D7" s="190"/>
      <c r="E7" s="222">
        <f>'JULY '!H7:H17</f>
        <v>0</v>
      </c>
      <c r="F7" s="222">
        <v>6000</v>
      </c>
      <c r="G7" s="222">
        <f t="shared" si="0"/>
        <v>6000</v>
      </c>
      <c r="H7" s="222">
        <v>6000</v>
      </c>
      <c r="I7" s="190">
        <f t="shared" si="1"/>
        <v>0</v>
      </c>
      <c r="J7" s="1"/>
      <c r="K7" s="1"/>
      <c r="L7" s="69"/>
      <c r="M7" s="69"/>
      <c r="N7" s="69"/>
      <c r="O7" s="69"/>
      <c r="P7" s="69"/>
    </row>
    <row r="8" spans="1:16" x14ac:dyDescent="0.25">
      <c r="A8" s="69"/>
      <c r="B8" s="192">
        <v>4</v>
      </c>
      <c r="C8" s="190" t="s">
        <v>153</v>
      </c>
      <c r="D8" s="190"/>
      <c r="E8" s="222">
        <f>'JULY '!H8:H18</f>
        <v>5000</v>
      </c>
      <c r="F8" s="241">
        <v>5000</v>
      </c>
      <c r="G8" s="222">
        <f t="shared" si="0"/>
        <v>10000</v>
      </c>
      <c r="H8" s="222">
        <f>5000+1500</f>
        <v>6500</v>
      </c>
      <c r="I8" s="190">
        <f t="shared" si="1"/>
        <v>3500</v>
      </c>
      <c r="J8" s="1"/>
      <c r="K8" s="1"/>
      <c r="L8" s="69"/>
      <c r="M8" s="69"/>
      <c r="N8" s="69"/>
      <c r="O8" s="69"/>
      <c r="P8" s="69"/>
    </row>
    <row r="9" spans="1:16" x14ac:dyDescent="0.25">
      <c r="A9" s="69"/>
      <c r="B9" s="192">
        <v>5</v>
      </c>
      <c r="C9" s="190" t="s">
        <v>79</v>
      </c>
      <c r="D9" s="190"/>
      <c r="E9" s="222">
        <f>'JULY '!H9:H19</f>
        <v>0</v>
      </c>
      <c r="F9" s="241">
        <v>3500</v>
      </c>
      <c r="G9" s="222">
        <f t="shared" si="0"/>
        <v>3500</v>
      </c>
      <c r="H9" s="222">
        <v>3500</v>
      </c>
      <c r="I9" s="190">
        <f t="shared" si="1"/>
        <v>0</v>
      </c>
      <c r="J9" s="1"/>
      <c r="K9" s="1"/>
      <c r="L9" s="69"/>
      <c r="M9" s="69"/>
      <c r="N9" s="69"/>
      <c r="O9" s="69"/>
      <c r="P9" s="69"/>
    </row>
    <row r="10" spans="1:16" x14ac:dyDescent="0.25">
      <c r="A10" s="69"/>
      <c r="B10" s="194">
        <v>6</v>
      </c>
      <c r="C10" s="190" t="s">
        <v>238</v>
      </c>
      <c r="D10" s="190"/>
      <c r="E10" s="222">
        <f>'JULY '!H10:H20</f>
        <v>0</v>
      </c>
      <c r="F10" s="243">
        <v>8000</v>
      </c>
      <c r="G10" s="222">
        <f t="shared" si="0"/>
        <v>8000</v>
      </c>
      <c r="H10" s="222">
        <v>8000</v>
      </c>
      <c r="I10" s="190">
        <f t="shared" si="1"/>
        <v>0</v>
      </c>
      <c r="J10" s="1"/>
      <c r="K10" s="1"/>
      <c r="L10" s="69"/>
      <c r="M10" s="69"/>
      <c r="N10" s="69"/>
      <c r="O10" s="69"/>
      <c r="P10" s="69"/>
    </row>
    <row r="11" spans="1:16" x14ac:dyDescent="0.25">
      <c r="A11" s="69"/>
      <c r="B11" s="194">
        <v>7</v>
      </c>
      <c r="C11" s="195" t="s">
        <v>175</v>
      </c>
      <c r="D11" s="190"/>
      <c r="E11" s="222">
        <f>'JULY '!H11:H21</f>
        <v>0</v>
      </c>
      <c r="F11" s="241">
        <v>5000</v>
      </c>
      <c r="G11" s="222">
        <f t="shared" si="0"/>
        <v>5000</v>
      </c>
      <c r="H11" s="222">
        <v>5000</v>
      </c>
      <c r="I11" s="190">
        <f t="shared" si="1"/>
        <v>0</v>
      </c>
      <c r="J11" s="1"/>
      <c r="K11" s="1"/>
      <c r="L11" s="69"/>
      <c r="M11" s="69"/>
      <c r="N11" s="69"/>
      <c r="O11" s="69"/>
      <c r="P11" s="69"/>
    </row>
    <row r="12" spans="1:16" x14ac:dyDescent="0.25">
      <c r="A12" s="69"/>
      <c r="B12" s="194">
        <v>8</v>
      </c>
      <c r="C12" s="190" t="s">
        <v>239</v>
      </c>
      <c r="D12" s="190"/>
      <c r="E12" s="222">
        <f>'JULY '!H12:H22</f>
        <v>0</v>
      </c>
      <c r="F12" s="241">
        <v>3000</v>
      </c>
      <c r="G12" s="222">
        <f t="shared" si="0"/>
        <v>3000</v>
      </c>
      <c r="H12" s="222">
        <v>3000</v>
      </c>
      <c r="I12" s="190">
        <f t="shared" si="1"/>
        <v>0</v>
      </c>
      <c r="J12" s="9"/>
      <c r="K12" s="1"/>
      <c r="L12" s="69"/>
      <c r="M12" s="69"/>
      <c r="N12" s="69"/>
      <c r="O12" s="69"/>
      <c r="P12" s="69"/>
    </row>
    <row r="13" spans="1:16" x14ac:dyDescent="0.25">
      <c r="A13" s="69"/>
      <c r="B13" s="194">
        <v>9</v>
      </c>
      <c r="C13" s="195" t="s">
        <v>192</v>
      </c>
      <c r="D13" s="190"/>
      <c r="E13" s="222">
        <f>'JULY '!H13:H23</f>
        <v>0</v>
      </c>
      <c r="F13" s="241">
        <v>4000</v>
      </c>
      <c r="G13" s="222">
        <f t="shared" si="0"/>
        <v>4000</v>
      </c>
      <c r="H13" s="222">
        <v>4000</v>
      </c>
      <c r="I13" s="190">
        <f t="shared" si="1"/>
        <v>0</v>
      </c>
      <c r="J13" s="9" t="s">
        <v>188</v>
      </c>
      <c r="K13" s="1"/>
      <c r="L13" s="69"/>
      <c r="M13" s="69"/>
      <c r="N13" s="69"/>
      <c r="O13" s="69"/>
      <c r="P13" s="69"/>
    </row>
    <row r="14" spans="1:16" x14ac:dyDescent="0.25">
      <c r="A14" s="69"/>
      <c r="B14" s="194">
        <v>10</v>
      </c>
      <c r="C14" s="195" t="s">
        <v>234</v>
      </c>
      <c r="D14" s="190"/>
      <c r="E14" s="222">
        <f>'JULY '!H14:H24</f>
        <v>0</v>
      </c>
      <c r="F14" s="244">
        <v>6000</v>
      </c>
      <c r="G14" s="222">
        <f t="shared" si="0"/>
        <v>6000</v>
      </c>
      <c r="H14" s="222">
        <v>6000</v>
      </c>
      <c r="I14" s="190">
        <f t="shared" si="1"/>
        <v>0</v>
      </c>
      <c r="J14" s="1"/>
      <c r="K14" s="1"/>
      <c r="L14" s="69"/>
      <c r="M14" s="69"/>
      <c r="N14" s="69"/>
      <c r="O14" s="69"/>
      <c r="P14" s="69"/>
    </row>
    <row r="15" spans="1:16" s="69" customFormat="1" x14ac:dyDescent="0.25">
      <c r="B15" s="194">
        <v>11</v>
      </c>
      <c r="C15" s="195" t="s">
        <v>242</v>
      </c>
      <c r="D15" s="190">
        <v>6000</v>
      </c>
      <c r="E15" s="222"/>
      <c r="F15" s="244">
        <v>6000</v>
      </c>
      <c r="G15" s="222">
        <f t="shared" si="0"/>
        <v>12000</v>
      </c>
      <c r="H15" s="222">
        <v>12000</v>
      </c>
      <c r="I15" s="190">
        <f t="shared" si="1"/>
        <v>0</v>
      </c>
      <c r="J15" s="1"/>
      <c r="K15" s="1"/>
    </row>
    <row r="16" spans="1:16" x14ac:dyDescent="0.25">
      <c r="A16" s="69"/>
      <c r="B16" s="246"/>
      <c r="C16" s="246" t="s">
        <v>119</v>
      </c>
      <c r="D16" s="190">
        <f>SUM(D5:D15)</f>
        <v>6000</v>
      </c>
      <c r="E16" s="222">
        <f>SUM(E5:E15)</f>
        <v>5000</v>
      </c>
      <c r="F16" s="248">
        <f>SUM(F5:F15)</f>
        <v>56500</v>
      </c>
      <c r="G16" s="252">
        <f>D16+F16+E16</f>
        <v>67500</v>
      </c>
      <c r="H16" s="222">
        <f>SUM(H5:H15)</f>
        <v>64000</v>
      </c>
      <c r="I16" s="190">
        <f t="shared" si="1"/>
        <v>3500</v>
      </c>
      <c r="J16" s="1"/>
      <c r="K16" s="1"/>
      <c r="L16" s="69"/>
      <c r="M16" s="69"/>
      <c r="N16" s="69"/>
      <c r="O16" s="69"/>
      <c r="P16" s="69"/>
    </row>
    <row r="17" spans="1:16" x14ac:dyDescent="0.25">
      <c r="A17" s="69"/>
      <c r="B17" s="1"/>
      <c r="C17" s="1"/>
      <c r="D17" s="1"/>
      <c r="E17" s="1"/>
      <c r="F17" s="1"/>
      <c r="G17" s="1"/>
      <c r="H17" s="1"/>
      <c r="I17" s="1"/>
      <c r="J17" s="225"/>
      <c r="K17" s="1"/>
      <c r="L17" s="69"/>
      <c r="M17" s="69"/>
      <c r="N17" s="69"/>
      <c r="O17" s="69"/>
      <c r="P17" s="69"/>
    </row>
    <row r="18" spans="1:16" x14ac:dyDescent="0.25">
      <c r="A18" s="69"/>
      <c r="B18" s="1"/>
      <c r="C18" s="1"/>
      <c r="D18" s="1"/>
      <c r="E18" s="1"/>
      <c r="F18" s="1"/>
      <c r="G18" s="1"/>
      <c r="H18" s="1"/>
      <c r="I18" s="1"/>
      <c r="J18" s="1"/>
      <c r="K18" s="1"/>
      <c r="L18" s="69"/>
      <c r="M18" s="69"/>
      <c r="N18" s="69"/>
      <c r="O18" s="69"/>
      <c r="P18" s="69"/>
    </row>
    <row r="19" spans="1:16" x14ac:dyDescent="0.25">
      <c r="A19" s="69"/>
      <c r="B19" s="226" t="s">
        <v>204</v>
      </c>
      <c r="C19" s="227"/>
      <c r="D19" s="227"/>
      <c r="E19" s="228"/>
      <c r="F19" s="229"/>
      <c r="G19" s="251"/>
      <c r="H19" s="231"/>
      <c r="I19" s="230"/>
      <c r="J19" s="1"/>
      <c r="K19" s="1"/>
      <c r="L19" s="69"/>
      <c r="M19" s="69"/>
      <c r="N19" s="69"/>
      <c r="O19" s="69"/>
      <c r="P19" s="69"/>
    </row>
    <row r="20" spans="1:16" x14ac:dyDescent="0.25">
      <c r="A20" s="69"/>
      <c r="B20" s="79" t="s">
        <v>205</v>
      </c>
      <c r="C20" s="79"/>
      <c r="D20" s="79"/>
      <c r="E20" s="79"/>
      <c r="F20" s="79" t="s">
        <v>3</v>
      </c>
      <c r="G20" s="1"/>
      <c r="H20" s="1"/>
      <c r="I20" s="1"/>
      <c r="J20" s="1"/>
      <c r="L20" s="69"/>
      <c r="M20" s="69"/>
      <c r="N20" s="69"/>
      <c r="O20" s="69"/>
      <c r="P20" s="69"/>
    </row>
    <row r="21" spans="1:16" x14ac:dyDescent="0.25">
      <c r="A21" s="69"/>
      <c r="B21" s="233" t="s">
        <v>206</v>
      </c>
      <c r="C21" s="233" t="s">
        <v>207</v>
      </c>
      <c r="D21" s="233" t="s">
        <v>208</v>
      </c>
      <c r="E21" s="233" t="s">
        <v>120</v>
      </c>
      <c r="F21" s="233" t="s">
        <v>206</v>
      </c>
      <c r="G21" s="233" t="s">
        <v>207</v>
      </c>
      <c r="H21" s="233" t="s">
        <v>208</v>
      </c>
      <c r="I21" s="233" t="s">
        <v>120</v>
      </c>
      <c r="J21" s="1"/>
      <c r="L21" s="69"/>
      <c r="M21" s="69"/>
      <c r="N21" s="69"/>
      <c r="O21" s="69"/>
      <c r="P21" s="69"/>
    </row>
    <row r="22" spans="1:16" x14ac:dyDescent="0.25">
      <c r="A22" s="69"/>
      <c r="B22" s="190" t="s">
        <v>241</v>
      </c>
      <c r="C22" s="234">
        <f>F16</f>
        <v>56500</v>
      </c>
      <c r="D22" s="190"/>
      <c r="E22" s="190"/>
      <c r="F22" s="190" t="s">
        <v>241</v>
      </c>
      <c r="G22" s="234">
        <f>H16</f>
        <v>64000</v>
      </c>
      <c r="H22" s="190"/>
      <c r="I22" s="190"/>
      <c r="J22" s="1"/>
      <c r="L22" s="69"/>
      <c r="M22" s="69"/>
      <c r="N22" s="69"/>
      <c r="O22" s="69"/>
      <c r="P22" s="69"/>
    </row>
    <row r="23" spans="1:16" x14ac:dyDescent="0.25">
      <c r="A23" s="69"/>
      <c r="B23" s="190" t="s">
        <v>61</v>
      </c>
      <c r="C23" s="234">
        <f>'JULY '!E31</f>
        <v>0</v>
      </c>
      <c r="D23" s="190"/>
      <c r="E23" s="190"/>
      <c r="F23" s="190" t="s">
        <v>61</v>
      </c>
      <c r="G23" s="234">
        <f>'JULY '!I31</f>
        <v>-5000</v>
      </c>
      <c r="H23" s="190"/>
      <c r="I23" s="190"/>
      <c r="J23" s="1"/>
      <c r="L23" s="69"/>
      <c r="M23" s="69"/>
      <c r="N23" s="69"/>
      <c r="O23" s="69"/>
      <c r="P23" s="69"/>
    </row>
    <row r="24" spans="1:16" s="69" customFormat="1" x14ac:dyDescent="0.25">
      <c r="B24" s="190" t="s">
        <v>31</v>
      </c>
      <c r="C24" s="234">
        <v>6000</v>
      </c>
      <c r="D24" s="190"/>
      <c r="E24" s="190"/>
      <c r="F24" s="190"/>
      <c r="G24" s="234"/>
      <c r="H24" s="190"/>
      <c r="I24" s="190"/>
      <c r="J24" s="1"/>
    </row>
    <row r="25" spans="1:16" x14ac:dyDescent="0.25">
      <c r="A25" s="69"/>
      <c r="B25" s="190" t="s">
        <v>245</v>
      </c>
      <c r="C25" s="235">
        <v>0.1</v>
      </c>
      <c r="D25" s="234">
        <f>C22*C25</f>
        <v>5650</v>
      </c>
      <c r="E25" s="190"/>
      <c r="F25" s="190" t="s">
        <v>210</v>
      </c>
      <c r="G25" s="235">
        <v>0.1</v>
      </c>
      <c r="H25" s="234">
        <f>D25</f>
        <v>5650</v>
      </c>
      <c r="I25" s="190"/>
      <c r="J25" s="1"/>
      <c r="L25" s="69"/>
      <c r="M25" s="69"/>
      <c r="N25" s="69"/>
      <c r="O25" s="69"/>
      <c r="P25" s="69"/>
    </row>
    <row r="26" spans="1:16" x14ac:dyDescent="0.25">
      <c r="A26" s="69"/>
      <c r="B26" s="187" t="s">
        <v>211</v>
      </c>
      <c r="C26" s="190" t="s">
        <v>30</v>
      </c>
      <c r="D26" s="190"/>
      <c r="E26" s="190"/>
      <c r="F26" s="187" t="s">
        <v>211</v>
      </c>
      <c r="G26" s="234"/>
      <c r="H26" s="190"/>
      <c r="I26" s="190"/>
      <c r="J26" s="1"/>
      <c r="L26" s="69"/>
      <c r="M26" s="69"/>
      <c r="N26" s="69"/>
      <c r="O26" s="69"/>
      <c r="P26" s="69"/>
    </row>
    <row r="27" spans="1:16" x14ac:dyDescent="0.25">
      <c r="A27" s="69"/>
      <c r="B27" s="183" t="s">
        <v>215</v>
      </c>
      <c r="C27" s="205"/>
      <c r="D27" s="210">
        <f>F6+F13</f>
        <v>9000</v>
      </c>
      <c r="E27" s="210"/>
      <c r="F27" s="183" t="s">
        <v>215</v>
      </c>
      <c r="G27" s="205"/>
      <c r="H27" s="210">
        <f>F6+F13</f>
        <v>9000</v>
      </c>
      <c r="I27" s="190"/>
      <c r="J27" s="1"/>
      <c r="L27" s="69"/>
      <c r="M27" s="69"/>
      <c r="N27" s="69"/>
      <c r="O27" s="69"/>
      <c r="P27" s="69"/>
    </row>
    <row r="28" spans="1:16" x14ac:dyDescent="0.25">
      <c r="A28" s="69"/>
      <c r="B28" s="236" t="s">
        <v>202</v>
      </c>
      <c r="C28" s="190"/>
      <c r="D28" s="190">
        <v>15000</v>
      </c>
      <c r="E28" s="190"/>
      <c r="F28" s="236" t="s">
        <v>202</v>
      </c>
      <c r="G28" s="190"/>
      <c r="H28" s="190">
        <v>15000</v>
      </c>
      <c r="I28" s="190"/>
      <c r="J28" s="1"/>
      <c r="L28" s="69"/>
      <c r="M28" s="69"/>
      <c r="N28" s="69"/>
      <c r="O28" s="69"/>
      <c r="P28" s="69"/>
    </row>
    <row r="29" spans="1:16" x14ac:dyDescent="0.25">
      <c r="A29" s="69"/>
      <c r="B29" s="74" t="s">
        <v>212</v>
      </c>
      <c r="C29" s="74"/>
      <c r="D29" s="74">
        <v>6000</v>
      </c>
      <c r="E29" s="74"/>
      <c r="F29" s="74" t="s">
        <v>212</v>
      </c>
      <c r="G29" s="74"/>
      <c r="H29" s="74">
        <v>6000</v>
      </c>
      <c r="I29" s="190"/>
      <c r="J29" s="1"/>
      <c r="L29" s="69"/>
      <c r="M29" s="69"/>
      <c r="N29" s="69"/>
      <c r="O29" s="69"/>
      <c r="P29" s="69"/>
    </row>
    <row r="30" spans="1:16" x14ac:dyDescent="0.25">
      <c r="A30" s="69"/>
      <c r="B30" s="237" t="s">
        <v>235</v>
      </c>
      <c r="C30" s="190"/>
      <c r="D30" s="190">
        <v>10000</v>
      </c>
      <c r="E30" s="190"/>
      <c r="F30" s="237" t="s">
        <v>235</v>
      </c>
      <c r="G30" s="190"/>
      <c r="H30" s="190">
        <v>10000</v>
      </c>
      <c r="I30" s="190"/>
      <c r="J30" s="1"/>
      <c r="L30" s="69"/>
      <c r="M30" s="69"/>
      <c r="N30" s="69"/>
      <c r="O30" s="69"/>
      <c r="P30" s="69"/>
    </row>
    <row r="31" spans="1:16" x14ac:dyDescent="0.25">
      <c r="A31" s="69"/>
      <c r="B31" s="238" t="s">
        <v>246</v>
      </c>
      <c r="C31" s="235"/>
      <c r="D31" s="190">
        <v>10350</v>
      </c>
      <c r="E31" s="190"/>
      <c r="F31" s="238" t="s">
        <v>246</v>
      </c>
      <c r="G31" s="235"/>
      <c r="H31" s="190">
        <v>10350</v>
      </c>
      <c r="I31" s="190"/>
      <c r="J31" s="1"/>
      <c r="L31" s="69"/>
      <c r="M31" s="69"/>
      <c r="N31" s="69"/>
      <c r="O31" s="69"/>
      <c r="P31" s="69"/>
    </row>
    <row r="32" spans="1:16" s="69" customFormat="1" x14ac:dyDescent="0.25">
      <c r="B32" s="238" t="s">
        <v>250</v>
      </c>
      <c r="C32" s="235"/>
      <c r="D32" s="190">
        <f>C32*F15</f>
        <v>0</v>
      </c>
      <c r="E32" s="190"/>
      <c r="F32" s="238"/>
      <c r="G32" s="235"/>
      <c r="H32" s="190"/>
      <c r="I32" s="190"/>
      <c r="J32" s="1"/>
    </row>
    <row r="33" spans="1:16" x14ac:dyDescent="0.25">
      <c r="A33" s="69"/>
      <c r="B33" s="237" t="s">
        <v>243</v>
      </c>
      <c r="C33" s="190"/>
      <c r="D33" s="195">
        <v>6077</v>
      </c>
      <c r="E33" s="190"/>
      <c r="F33" s="237" t="s">
        <v>243</v>
      </c>
      <c r="G33" s="190"/>
      <c r="H33" s="195">
        <v>6077</v>
      </c>
      <c r="I33" s="190"/>
      <c r="J33" s="1"/>
      <c r="L33" s="69"/>
      <c r="M33" s="69"/>
      <c r="N33" s="69"/>
      <c r="O33" s="69"/>
      <c r="P33" s="69"/>
    </row>
    <row r="34" spans="1:16" x14ac:dyDescent="0.25">
      <c r="A34" s="69"/>
      <c r="B34" s="187" t="s">
        <v>119</v>
      </c>
      <c r="C34" s="239">
        <f>C22+C23+C24-D25</f>
        <v>56850</v>
      </c>
      <c r="D34" s="239">
        <f>SUM(D27:D33)</f>
        <v>56427</v>
      </c>
      <c r="E34" s="239">
        <f>C34-D34</f>
        <v>423</v>
      </c>
      <c r="F34" s="187" t="s">
        <v>119</v>
      </c>
      <c r="G34" s="239">
        <f>G22+G23-H25</f>
        <v>53350</v>
      </c>
      <c r="H34" s="239">
        <f>SUM(H27:H33)</f>
        <v>56427</v>
      </c>
      <c r="I34" s="234">
        <f>G34-H34</f>
        <v>-3077</v>
      </c>
      <c r="J34" s="1"/>
      <c r="L34" s="69"/>
      <c r="M34" s="69"/>
      <c r="N34" s="69"/>
      <c r="O34" s="69"/>
      <c r="P34" s="69"/>
    </row>
    <row r="35" spans="1:16" x14ac:dyDescent="0.25">
      <c r="A35" s="69"/>
      <c r="B35" s="1"/>
      <c r="C35" s="1"/>
      <c r="D35" s="1"/>
      <c r="E35" s="1"/>
      <c r="F35" s="1"/>
      <c r="G35" s="1"/>
      <c r="H35" s="1"/>
      <c r="I35" s="1"/>
      <c r="J35" s="1"/>
      <c r="L35" s="69"/>
      <c r="M35" s="69"/>
      <c r="N35" s="69"/>
      <c r="O35" s="69"/>
      <c r="P35" s="69"/>
    </row>
    <row r="36" spans="1:16" x14ac:dyDescent="0.25">
      <c r="A36" s="69"/>
      <c r="B36" s="69"/>
      <c r="C36" s="69"/>
      <c r="E36" s="69"/>
      <c r="F36" s="69"/>
      <c r="G36" s="69"/>
      <c r="H36" s="69"/>
      <c r="I36" s="69"/>
      <c r="J36" s="69"/>
      <c r="L36" s="69"/>
      <c r="M36" s="69"/>
      <c r="N36" s="69"/>
      <c r="O36" s="69"/>
      <c r="P36" s="69"/>
    </row>
    <row r="37" spans="1:16" x14ac:dyDescent="0.25">
      <c r="A37" s="69"/>
      <c r="B37" s="214" t="s">
        <v>15</v>
      </c>
      <c r="C37" s="214"/>
      <c r="D37" s="214"/>
      <c r="E37" s="7" t="s">
        <v>10</v>
      </c>
      <c r="F37" s="69"/>
      <c r="G37" s="69"/>
      <c r="H37" s="1" t="s">
        <v>12</v>
      </c>
      <c r="I37" s="69"/>
      <c r="J37" s="69"/>
      <c r="K37" s="69"/>
      <c r="L37" s="69"/>
      <c r="M37" s="69"/>
      <c r="N37" s="69"/>
      <c r="O37" s="69"/>
      <c r="P37" s="69"/>
    </row>
    <row r="38" spans="1:16" x14ac:dyDescent="0.25">
      <c r="A38" s="69"/>
      <c r="B38" s="69"/>
      <c r="C38" s="69"/>
      <c r="E38" s="69"/>
      <c r="F38" s="69"/>
      <c r="G38" s="69"/>
      <c r="H38" s="69"/>
      <c r="I38" s="69"/>
      <c r="J38" s="69"/>
      <c r="K38" s="69"/>
      <c r="L38" s="69"/>
      <c r="N38" s="69"/>
      <c r="O38" s="69"/>
      <c r="P38" s="69"/>
    </row>
    <row r="39" spans="1:16" x14ac:dyDescent="0.25">
      <c r="A39" s="69"/>
      <c r="B39" s="1" t="s">
        <v>247</v>
      </c>
      <c r="C39" s="1"/>
      <c r="D39" s="1"/>
      <c r="E39" s="7" t="s">
        <v>39</v>
      </c>
      <c r="F39" s="69"/>
      <c r="G39" s="69"/>
      <c r="H39" s="1" t="s">
        <v>184</v>
      </c>
      <c r="I39" s="69"/>
      <c r="J39" s="69"/>
      <c r="K39" s="69"/>
      <c r="L39" s="69"/>
      <c r="M39" s="69"/>
      <c r="N39" s="69"/>
      <c r="O39" s="69"/>
      <c r="P39" s="69"/>
    </row>
  </sheetData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"/>
  <sheetViews>
    <sheetView topLeftCell="A10" workbookViewId="0">
      <selection activeCell="I15" sqref="I15"/>
    </sheetView>
  </sheetViews>
  <sheetFormatPr defaultRowHeight="15" x14ac:dyDescent="0.25"/>
  <cols>
    <col min="1" max="1" width="3.42578125" style="2" customWidth="1"/>
    <col min="2" max="2" width="15.42578125" style="2" customWidth="1"/>
    <col min="3" max="3" width="3.85546875" style="2" customWidth="1"/>
    <col min="4" max="4" width="6.85546875" style="2" customWidth="1"/>
    <col min="5" max="5" width="12.28515625" style="2" customWidth="1"/>
    <col min="6" max="6" width="9.140625" style="2"/>
    <col min="7" max="7" width="10.5703125" style="2" customWidth="1"/>
    <col min="8" max="8" width="10.42578125" style="2" customWidth="1"/>
    <col min="9" max="9" width="9.140625" style="2"/>
    <col min="10" max="10" width="10.7109375" style="2" customWidth="1"/>
    <col min="11" max="12" width="7.42578125" style="2" customWidth="1"/>
    <col min="13" max="13" width="8.28515625" style="2" customWidth="1"/>
    <col min="14" max="16384" width="9.140625" style="2"/>
  </cols>
  <sheetData>
    <row r="1" spans="1:15" ht="33.75" x14ac:dyDescent="0.25">
      <c r="A1" s="32"/>
      <c r="B1" s="33"/>
      <c r="C1" s="34"/>
      <c r="D1" s="35"/>
      <c r="E1" s="35"/>
      <c r="F1" s="36" t="s">
        <v>7</v>
      </c>
      <c r="G1" s="36"/>
      <c r="H1" s="35"/>
    </row>
    <row r="2" spans="1:15" ht="15.75" x14ac:dyDescent="0.3">
      <c r="A2" s="27"/>
      <c r="C2" s="28"/>
      <c r="D2" s="27"/>
      <c r="E2" s="30" t="s">
        <v>22</v>
      </c>
      <c r="F2" s="30"/>
      <c r="G2" s="27"/>
      <c r="H2" s="27"/>
    </row>
    <row r="3" spans="1:15" x14ac:dyDescent="0.25">
      <c r="C3" s="9"/>
      <c r="D3" s="10"/>
      <c r="E3" s="31" t="s">
        <v>23</v>
      </c>
      <c r="F3" s="11"/>
      <c r="G3" s="11"/>
      <c r="H3" s="10"/>
      <c r="L3" s="2" t="s">
        <v>30</v>
      </c>
    </row>
    <row r="4" spans="1:15" ht="15.75" x14ac:dyDescent="0.25">
      <c r="D4" s="6" t="s">
        <v>41</v>
      </c>
    </row>
    <row r="5" spans="1:15" ht="21" x14ac:dyDescent="0.25">
      <c r="A5" s="8"/>
      <c r="B5" s="8"/>
      <c r="C5" s="8"/>
      <c r="D5" s="8"/>
      <c r="E5" s="38"/>
      <c r="F5" s="38"/>
      <c r="G5" s="39" t="s">
        <v>46</v>
      </c>
      <c r="H5" s="38"/>
    </row>
    <row r="6" spans="1:15" ht="6.75" customHeight="1" x14ac:dyDescent="0.25">
      <c r="A6" s="8"/>
      <c r="B6" s="8"/>
      <c r="C6" s="8"/>
      <c r="D6" s="8"/>
      <c r="E6" s="38"/>
      <c r="F6" s="38"/>
      <c r="G6" s="39"/>
      <c r="H6" s="38"/>
      <c r="I6" s="38"/>
      <c r="J6" s="38"/>
      <c r="K6" s="38"/>
      <c r="L6" s="8"/>
      <c r="M6" s="8"/>
    </row>
    <row r="7" spans="1:15" ht="15" customHeight="1" x14ac:dyDescent="0.25">
      <c r="A7" s="13" t="s">
        <v>19</v>
      </c>
      <c r="B7" s="13" t="s">
        <v>0</v>
      </c>
      <c r="C7" s="13" t="s">
        <v>19</v>
      </c>
      <c r="D7" s="13" t="s">
        <v>16</v>
      </c>
      <c r="E7" s="13" t="s">
        <v>17</v>
      </c>
      <c r="F7" s="13" t="s">
        <v>18</v>
      </c>
      <c r="G7" s="13" t="s">
        <v>31</v>
      </c>
      <c r="H7" s="13" t="s">
        <v>1</v>
      </c>
      <c r="I7" s="14" t="s">
        <v>2</v>
      </c>
      <c r="J7" s="13" t="s">
        <v>3</v>
      </c>
      <c r="K7" s="14" t="s">
        <v>4</v>
      </c>
      <c r="L7" s="14" t="s">
        <v>5</v>
      </c>
      <c r="M7" s="14" t="s">
        <v>6</v>
      </c>
    </row>
    <row r="8" spans="1:15" ht="15" customHeight="1" x14ac:dyDescent="0.25">
      <c r="A8" s="15">
        <v>1</v>
      </c>
      <c r="B8" s="52" t="s">
        <v>35</v>
      </c>
      <c r="C8" s="53">
        <v>1</v>
      </c>
      <c r="D8" s="54"/>
      <c r="E8" s="54"/>
      <c r="F8" s="52"/>
      <c r="G8" s="55"/>
      <c r="H8" s="55">
        <v>10000</v>
      </c>
      <c r="I8" s="55">
        <v>10000</v>
      </c>
      <c r="J8" s="55">
        <v>10000</v>
      </c>
      <c r="K8" s="54"/>
      <c r="L8" s="16"/>
      <c r="M8" s="16"/>
    </row>
    <row r="9" spans="1:15" ht="15" customHeight="1" x14ac:dyDescent="0.25">
      <c r="A9" s="15">
        <v>2</v>
      </c>
      <c r="B9" s="52" t="s">
        <v>36</v>
      </c>
      <c r="C9" s="53">
        <v>2</v>
      </c>
      <c r="D9" s="54"/>
      <c r="E9" s="54"/>
      <c r="F9" s="52"/>
      <c r="G9" s="55"/>
      <c r="H9" s="55">
        <v>2200</v>
      </c>
      <c r="I9" s="55">
        <v>2200</v>
      </c>
      <c r="J9" s="55">
        <v>2200</v>
      </c>
      <c r="K9" s="54"/>
      <c r="L9" s="16">
        <v>0</v>
      </c>
      <c r="M9" s="16">
        <v>0</v>
      </c>
    </row>
    <row r="10" spans="1:15" ht="15" customHeight="1" x14ac:dyDescent="0.25">
      <c r="A10" s="15">
        <v>3</v>
      </c>
      <c r="B10" s="52" t="s">
        <v>37</v>
      </c>
      <c r="C10" s="53">
        <v>3</v>
      </c>
      <c r="D10" s="54"/>
      <c r="E10" s="54"/>
      <c r="F10" s="52"/>
      <c r="G10" s="55"/>
      <c r="H10" s="55">
        <v>2500</v>
      </c>
      <c r="I10" s="55">
        <v>2500</v>
      </c>
      <c r="J10" s="55">
        <v>2500</v>
      </c>
      <c r="K10" s="54"/>
      <c r="L10" s="16">
        <v>0</v>
      </c>
      <c r="M10" s="16"/>
    </row>
    <row r="11" spans="1:15" ht="15" customHeight="1" x14ac:dyDescent="0.25">
      <c r="A11" s="17">
        <v>4</v>
      </c>
      <c r="B11" s="52" t="s">
        <v>59</v>
      </c>
      <c r="C11" s="53"/>
      <c r="D11" s="54"/>
      <c r="E11" s="54"/>
      <c r="F11" s="52"/>
      <c r="G11" s="55"/>
      <c r="H11" s="55"/>
      <c r="I11" s="55">
        <v>2500</v>
      </c>
      <c r="J11" s="55">
        <v>2500</v>
      </c>
      <c r="K11" s="54"/>
      <c r="L11" s="18"/>
      <c r="M11" s="18">
        <v>0</v>
      </c>
    </row>
    <row r="12" spans="1:15" ht="15" customHeight="1" x14ac:dyDescent="0.25">
      <c r="A12" s="24">
        <v>5</v>
      </c>
      <c r="B12" s="52" t="s">
        <v>39</v>
      </c>
      <c r="C12" s="53">
        <v>5</v>
      </c>
      <c r="D12" s="54"/>
      <c r="E12" s="54"/>
      <c r="F12" s="52"/>
      <c r="G12" s="55"/>
      <c r="H12" s="55">
        <v>5000</v>
      </c>
      <c r="I12" s="55">
        <v>5000</v>
      </c>
      <c r="J12" s="55">
        <v>5000</v>
      </c>
      <c r="K12" s="54"/>
      <c r="L12" s="16"/>
      <c r="M12" s="16"/>
    </row>
    <row r="13" spans="1:15" ht="15" customHeight="1" x14ac:dyDescent="0.25">
      <c r="A13" s="24"/>
      <c r="B13" s="52" t="s">
        <v>58</v>
      </c>
      <c r="C13" s="53"/>
      <c r="D13" s="54"/>
      <c r="E13" s="54"/>
      <c r="F13" s="52"/>
      <c r="G13" s="55"/>
      <c r="H13" s="55">
        <v>1500</v>
      </c>
      <c r="I13" s="55">
        <v>1500</v>
      </c>
      <c r="J13" s="55">
        <v>1500</v>
      </c>
      <c r="K13" s="54"/>
      <c r="L13" s="16"/>
      <c r="M13" s="16"/>
    </row>
    <row r="14" spans="1:15" ht="15" customHeight="1" x14ac:dyDescent="0.25">
      <c r="A14" s="19"/>
      <c r="B14" s="19"/>
      <c r="C14" s="19"/>
      <c r="D14" s="20"/>
      <c r="E14" s="20"/>
      <c r="F14" s="21"/>
      <c r="G14" s="26"/>
      <c r="H14" s="21">
        <f>SUM(H8:H13)</f>
        <v>21200</v>
      </c>
      <c r="I14" s="21">
        <f>SUM(I8:I13)</f>
        <v>23700</v>
      </c>
      <c r="J14" s="21">
        <f>SUM(J8:J13)</f>
        <v>23700</v>
      </c>
      <c r="K14" s="21">
        <f>SUM(K8:K12)</f>
        <v>0</v>
      </c>
      <c r="L14" s="21">
        <f>SUM(L8:L12)</f>
        <v>0</v>
      </c>
      <c r="M14" s="21">
        <f>SUM(M8:M12)</f>
        <v>0</v>
      </c>
    </row>
    <row r="15" spans="1:15" s="3" customFormat="1" x14ac:dyDescent="0.25">
      <c r="B15" s="3" t="s">
        <v>21</v>
      </c>
      <c r="E15" s="25">
        <f>SUM(H14)</f>
        <v>21200</v>
      </c>
      <c r="F15" s="40"/>
      <c r="G15" s="41"/>
      <c r="H15" s="40"/>
      <c r="I15" s="42"/>
      <c r="J15" s="40"/>
      <c r="K15" s="40"/>
      <c r="L15" s="40"/>
      <c r="O15" s="2"/>
    </row>
    <row r="16" spans="1:15" s="3" customFormat="1" x14ac:dyDescent="0.25">
      <c r="B16" s="3" t="s">
        <v>31</v>
      </c>
      <c r="E16" s="25"/>
      <c r="F16" s="40"/>
      <c r="G16" s="41"/>
      <c r="H16" s="40" t="s">
        <v>44</v>
      </c>
      <c r="I16" s="42"/>
      <c r="J16" s="40"/>
      <c r="K16" s="40"/>
      <c r="L16" s="40"/>
      <c r="O16" s="2"/>
    </row>
    <row r="17" spans="1:15" s="3" customFormat="1" x14ac:dyDescent="0.25">
      <c r="E17" s="29"/>
      <c r="F17" s="40"/>
      <c r="O17" s="2"/>
    </row>
    <row r="18" spans="1:15" s="3" customFormat="1" x14ac:dyDescent="0.25">
      <c r="B18" s="3" t="s">
        <v>24</v>
      </c>
      <c r="E18" s="25">
        <f>SUM(J14)</f>
        <v>23700</v>
      </c>
      <c r="F18" s="40"/>
      <c r="G18" s="41"/>
      <c r="H18" s="40"/>
      <c r="J18" s="40"/>
      <c r="K18" s="40"/>
      <c r="L18" s="40"/>
      <c r="O18" s="2"/>
    </row>
    <row r="19" spans="1:15" s="3" customFormat="1" x14ac:dyDescent="0.25">
      <c r="B19" s="48" t="s">
        <v>20</v>
      </c>
      <c r="E19" s="22"/>
      <c r="G19" s="40"/>
      <c r="H19" s="40"/>
      <c r="J19" s="40"/>
      <c r="K19" s="40"/>
      <c r="L19" s="40"/>
    </row>
    <row r="20" spans="1:15" s="3" customFormat="1" ht="11.25" x14ac:dyDescent="0.2">
      <c r="B20" s="3" t="s">
        <v>33</v>
      </c>
      <c r="E20" s="43">
        <f>SUM(E15*8%)</f>
        <v>1696</v>
      </c>
      <c r="J20" s="40"/>
      <c r="K20" s="40"/>
      <c r="L20" s="44"/>
    </row>
    <row r="21" spans="1:15" s="3" customFormat="1" ht="11.25" x14ac:dyDescent="0.2">
      <c r="B21" s="3" t="s">
        <v>48</v>
      </c>
      <c r="E21" s="43">
        <v>300</v>
      </c>
      <c r="J21" s="40"/>
      <c r="K21" s="12"/>
      <c r="L21" s="45"/>
      <c r="M21" s="46"/>
    </row>
    <row r="22" spans="1:15" s="3" customFormat="1" ht="11.25" x14ac:dyDescent="0.2">
      <c r="B22" s="3" t="s">
        <v>51</v>
      </c>
      <c r="E22" s="43">
        <v>26210</v>
      </c>
      <c r="G22" s="3" t="s">
        <v>30</v>
      </c>
      <c r="J22" s="40" t="s">
        <v>30</v>
      </c>
      <c r="K22" s="12"/>
      <c r="L22" s="45"/>
      <c r="M22" s="46"/>
    </row>
    <row r="23" spans="1:15" s="49" customFormat="1" ht="12.75" x14ac:dyDescent="0.2">
      <c r="B23" s="49" t="s">
        <v>28</v>
      </c>
      <c r="E23" s="50">
        <f>SUM(E20:E22)</f>
        <v>28206</v>
      </c>
    </row>
    <row r="24" spans="1:15" s="3" customFormat="1" ht="11.25" x14ac:dyDescent="0.2">
      <c r="B24" s="37"/>
      <c r="E24" s="47"/>
    </row>
    <row r="25" spans="1:15" ht="15.75" x14ac:dyDescent="0.25">
      <c r="A25" s="5"/>
      <c r="B25" s="51" t="s">
        <v>29</v>
      </c>
      <c r="D25" s="5"/>
      <c r="E25" s="23">
        <f>SUM(E15-E23+E16)</f>
        <v>-7006</v>
      </c>
      <c r="J25" s="5"/>
      <c r="K25" s="5"/>
      <c r="L25" s="5"/>
      <c r="M25" s="5"/>
    </row>
    <row r="26" spans="1:15" ht="7.5" customHeight="1" x14ac:dyDescent="0.25"/>
    <row r="28" spans="1:15" x14ac:dyDescent="0.25">
      <c r="C28" s="37" t="s">
        <v>15</v>
      </c>
      <c r="D28" s="37"/>
      <c r="E28" s="56" t="s">
        <v>10</v>
      </c>
      <c r="F28" s="3"/>
      <c r="G28" s="3" t="s">
        <v>12</v>
      </c>
    </row>
    <row r="29" spans="1:15" x14ac:dyDescent="0.25">
      <c r="B29" s="1"/>
      <c r="E29" s="57"/>
      <c r="I29" s="3"/>
    </row>
    <row r="30" spans="1:15" x14ac:dyDescent="0.25">
      <c r="B30" s="1"/>
      <c r="C30" s="3"/>
      <c r="D30" s="3"/>
      <c r="E30" s="56"/>
      <c r="F30" s="3"/>
      <c r="G30" s="3"/>
      <c r="I30" s="3"/>
    </row>
    <row r="31" spans="1:15" x14ac:dyDescent="0.25">
      <c r="B31" s="1"/>
      <c r="C31" s="3" t="s">
        <v>8</v>
      </c>
      <c r="D31" s="3"/>
      <c r="E31" s="56" t="s">
        <v>11</v>
      </c>
      <c r="F31" s="3"/>
      <c r="G31" s="3" t="s">
        <v>40</v>
      </c>
      <c r="I31" s="3"/>
    </row>
    <row r="32" spans="1:15" x14ac:dyDescent="0.25">
      <c r="B32" s="7" t="s">
        <v>9</v>
      </c>
      <c r="C32" s="3" t="s">
        <v>13</v>
      </c>
      <c r="D32" s="3"/>
      <c r="E32" s="56" t="s">
        <v>13</v>
      </c>
      <c r="F32" s="3"/>
      <c r="G32" s="3" t="s">
        <v>14</v>
      </c>
      <c r="I32" s="3"/>
    </row>
  </sheetData>
  <pageMargins left="0.7" right="0.7" top="0.75" bottom="0.75" header="0.3" footer="0.3"/>
  <pageSetup orientation="landscape" horizontalDpi="0" verticalDpi="0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1"/>
  <sheetViews>
    <sheetView workbookViewId="0">
      <selection activeCell="K30" sqref="K30"/>
    </sheetView>
  </sheetViews>
  <sheetFormatPr defaultRowHeight="15" x14ac:dyDescent="0.25"/>
  <sheetData>
    <row r="1" spans="1:13" x14ac:dyDescent="0.25">
      <c r="A1" s="9"/>
      <c r="B1" s="213"/>
      <c r="C1" s="213" t="s">
        <v>179</v>
      </c>
      <c r="D1" s="213"/>
      <c r="E1" s="213"/>
      <c r="F1" s="199"/>
      <c r="G1" s="87"/>
      <c r="H1" s="87"/>
      <c r="I1" s="87"/>
      <c r="J1" s="9"/>
      <c r="K1" s="9"/>
      <c r="L1" s="9"/>
      <c r="M1" s="9"/>
    </row>
    <row r="2" spans="1:13" x14ac:dyDescent="0.25">
      <c r="A2" s="9"/>
      <c r="B2" s="213"/>
      <c r="C2" s="213" t="s">
        <v>180</v>
      </c>
      <c r="D2" s="213"/>
      <c r="E2" s="213"/>
      <c r="F2" s="87"/>
      <c r="G2" s="199"/>
      <c r="H2" s="87"/>
      <c r="I2" s="87"/>
      <c r="J2" s="9"/>
      <c r="K2" s="9"/>
      <c r="L2" s="9"/>
      <c r="M2" s="9"/>
    </row>
    <row r="3" spans="1:13" x14ac:dyDescent="0.25">
      <c r="A3" s="9"/>
      <c r="B3" s="213"/>
      <c r="C3" s="213" t="s">
        <v>249</v>
      </c>
      <c r="D3" s="213"/>
      <c r="E3" s="213"/>
      <c r="F3" s="87"/>
      <c r="G3" s="199"/>
      <c r="H3" s="87"/>
      <c r="I3" s="87"/>
      <c r="J3" s="9"/>
      <c r="K3" s="9"/>
      <c r="L3" s="9"/>
      <c r="M3" s="9"/>
    </row>
    <row r="4" spans="1:13" x14ac:dyDescent="0.25">
      <c r="A4" s="69"/>
      <c r="B4" s="220" t="s">
        <v>19</v>
      </c>
      <c r="C4" s="220" t="s">
        <v>0</v>
      </c>
      <c r="D4" s="220" t="s">
        <v>31</v>
      </c>
      <c r="E4" s="187" t="s">
        <v>61</v>
      </c>
      <c r="F4" s="220" t="s">
        <v>1</v>
      </c>
      <c r="G4" s="221" t="s">
        <v>2</v>
      </c>
      <c r="H4" s="220" t="s">
        <v>3</v>
      </c>
      <c r="I4" s="221" t="s">
        <v>139</v>
      </c>
      <c r="J4" s="1"/>
      <c r="K4" s="1"/>
      <c r="L4" s="69"/>
      <c r="M4" s="69"/>
    </row>
    <row r="5" spans="1:13" x14ac:dyDescent="0.25">
      <c r="A5" s="69"/>
      <c r="B5" s="189">
        <v>1</v>
      </c>
      <c r="C5" s="190" t="s">
        <v>141</v>
      </c>
      <c r="D5" s="190"/>
      <c r="E5" s="222">
        <f>AUGUST19!I5:I16</f>
        <v>0</v>
      </c>
      <c r="F5" s="222">
        <v>5000</v>
      </c>
      <c r="G5" s="222">
        <f>D5+F5+E5</f>
        <v>5000</v>
      </c>
      <c r="H5" s="222">
        <v>5000</v>
      </c>
      <c r="I5" s="190">
        <f>G5-H5</f>
        <v>0</v>
      </c>
      <c r="J5" s="1"/>
      <c r="K5" s="1"/>
      <c r="L5" s="69"/>
      <c r="M5" s="69"/>
    </row>
    <row r="6" spans="1:13" x14ac:dyDescent="0.25">
      <c r="A6" s="69"/>
      <c r="B6" s="189">
        <v>2</v>
      </c>
      <c r="C6" s="190" t="s">
        <v>216</v>
      </c>
      <c r="D6" s="190"/>
      <c r="E6" s="222">
        <f>AUGUST19!I6:I17</f>
        <v>0</v>
      </c>
      <c r="F6" s="222">
        <v>5000</v>
      </c>
      <c r="G6" s="222">
        <f t="shared" ref="G6:G15" si="0">D6+F6+E6</f>
        <v>5000</v>
      </c>
      <c r="H6" s="222">
        <v>5000</v>
      </c>
      <c r="I6" s="190">
        <f t="shared" ref="I6:I16" si="1">G6-H6</f>
        <v>0</v>
      </c>
      <c r="J6" s="9" t="s">
        <v>188</v>
      </c>
      <c r="K6" s="1"/>
      <c r="L6" s="69"/>
      <c r="M6" s="69"/>
    </row>
    <row r="7" spans="1:13" x14ac:dyDescent="0.25">
      <c r="A7" s="69"/>
      <c r="B7" s="189">
        <v>3</v>
      </c>
      <c r="C7" s="190" t="s">
        <v>185</v>
      </c>
      <c r="D7" s="190"/>
      <c r="E7" s="222">
        <f>AUGUST19!I7:I18</f>
        <v>0</v>
      </c>
      <c r="F7" s="222">
        <v>6000</v>
      </c>
      <c r="G7" s="222">
        <f t="shared" si="0"/>
        <v>6000</v>
      </c>
      <c r="H7" s="222">
        <v>6000</v>
      </c>
      <c r="I7" s="190">
        <f t="shared" si="1"/>
        <v>0</v>
      </c>
      <c r="J7" s="1"/>
      <c r="K7" s="1"/>
      <c r="L7" s="69"/>
      <c r="M7" s="69"/>
    </row>
    <row r="8" spans="1:13" x14ac:dyDescent="0.25">
      <c r="A8" s="69"/>
      <c r="B8" s="192">
        <v>4</v>
      </c>
      <c r="C8" s="190" t="s">
        <v>153</v>
      </c>
      <c r="D8" s="190"/>
      <c r="E8" s="222">
        <f>AUGUST19!I8:I19</f>
        <v>3500</v>
      </c>
      <c r="F8" s="241">
        <v>5000</v>
      </c>
      <c r="G8" s="222">
        <f t="shared" si="0"/>
        <v>8500</v>
      </c>
      <c r="H8" s="222">
        <v>8500</v>
      </c>
      <c r="I8" s="190">
        <f t="shared" si="1"/>
        <v>0</v>
      </c>
      <c r="J8" s="1"/>
      <c r="K8" s="1"/>
      <c r="L8" s="69"/>
      <c r="M8" s="69"/>
    </row>
    <row r="9" spans="1:13" x14ac:dyDescent="0.25">
      <c r="A9" s="69"/>
      <c r="B9" s="192">
        <v>5</v>
      </c>
      <c r="C9" s="190" t="s">
        <v>79</v>
      </c>
      <c r="D9" s="190"/>
      <c r="E9" s="222">
        <f>AUGUST19!I9:I20</f>
        <v>0</v>
      </c>
      <c r="F9" s="241">
        <v>3500</v>
      </c>
      <c r="G9" s="222">
        <f t="shared" si="0"/>
        <v>3500</v>
      </c>
      <c r="H9" s="222">
        <v>3500</v>
      </c>
      <c r="I9" s="190">
        <f t="shared" si="1"/>
        <v>0</v>
      </c>
      <c r="J9" s="1"/>
      <c r="K9" s="1"/>
      <c r="L9" s="69"/>
      <c r="M9" s="69"/>
    </row>
    <row r="10" spans="1:13" x14ac:dyDescent="0.25">
      <c r="A10" s="69"/>
      <c r="B10" s="194">
        <v>6</v>
      </c>
      <c r="C10" s="190" t="s">
        <v>238</v>
      </c>
      <c r="D10" s="190"/>
      <c r="E10" s="222">
        <f>AUGUST19!I10:I21</f>
        <v>0</v>
      </c>
      <c r="F10" s="243">
        <v>8000</v>
      </c>
      <c r="G10" s="222">
        <f t="shared" si="0"/>
        <v>8000</v>
      </c>
      <c r="H10" s="222">
        <v>8000</v>
      </c>
      <c r="I10" s="190">
        <f t="shared" si="1"/>
        <v>0</v>
      </c>
      <c r="J10" s="1"/>
      <c r="K10" s="1"/>
      <c r="L10" s="69"/>
      <c r="M10" s="69"/>
    </row>
    <row r="11" spans="1:13" x14ac:dyDescent="0.25">
      <c r="A11" s="69"/>
      <c r="B11" s="194">
        <v>7</v>
      </c>
      <c r="C11" s="195" t="s">
        <v>175</v>
      </c>
      <c r="D11" s="190"/>
      <c r="E11" s="222">
        <f>AUGUST19!I11:I22</f>
        <v>0</v>
      </c>
      <c r="F11" s="241">
        <v>5000</v>
      </c>
      <c r="G11" s="222">
        <f t="shared" si="0"/>
        <v>5000</v>
      </c>
      <c r="H11" s="222">
        <v>5000</v>
      </c>
      <c r="I11" s="190">
        <f t="shared" si="1"/>
        <v>0</v>
      </c>
      <c r="J11" s="1"/>
      <c r="K11" s="1"/>
      <c r="L11" s="69"/>
      <c r="M11" s="69"/>
    </row>
    <row r="12" spans="1:13" x14ac:dyDescent="0.25">
      <c r="A12" s="69"/>
      <c r="B12" s="194">
        <v>8</v>
      </c>
      <c r="C12" s="190" t="s">
        <v>239</v>
      </c>
      <c r="D12" s="190"/>
      <c r="E12" s="222">
        <f>AUGUST19!I12:I23</f>
        <v>0</v>
      </c>
      <c r="F12" s="241">
        <v>3000</v>
      </c>
      <c r="G12" s="222">
        <f t="shared" si="0"/>
        <v>3000</v>
      </c>
      <c r="H12" s="222">
        <v>3000</v>
      </c>
      <c r="I12" s="190">
        <f t="shared" si="1"/>
        <v>0</v>
      </c>
      <c r="J12" s="9"/>
      <c r="K12" s="1"/>
      <c r="L12" s="69"/>
      <c r="M12" s="69"/>
    </row>
    <row r="13" spans="1:13" x14ac:dyDescent="0.25">
      <c r="A13" s="69"/>
      <c r="B13" s="194">
        <v>9</v>
      </c>
      <c r="C13" s="195" t="s">
        <v>192</v>
      </c>
      <c r="D13" s="190"/>
      <c r="E13" s="222">
        <f>AUGUST19!I13:I24</f>
        <v>0</v>
      </c>
      <c r="F13" s="241">
        <v>4000</v>
      </c>
      <c r="G13" s="222">
        <f t="shared" si="0"/>
        <v>4000</v>
      </c>
      <c r="H13" s="222">
        <v>4000</v>
      </c>
      <c r="I13" s="190">
        <f t="shared" si="1"/>
        <v>0</v>
      </c>
      <c r="J13" s="9" t="s">
        <v>188</v>
      </c>
      <c r="K13" s="1"/>
      <c r="L13" s="69"/>
      <c r="M13" s="69"/>
    </row>
    <row r="14" spans="1:13" x14ac:dyDescent="0.25">
      <c r="A14" s="69"/>
      <c r="B14" s="194">
        <v>10</v>
      </c>
      <c r="C14" s="195" t="s">
        <v>234</v>
      </c>
      <c r="D14" s="190"/>
      <c r="E14" s="222">
        <f>AUGUST19!I14:I25</f>
        <v>0</v>
      </c>
      <c r="F14" s="244">
        <v>6000</v>
      </c>
      <c r="G14" s="222">
        <f t="shared" si="0"/>
        <v>6000</v>
      </c>
      <c r="H14" s="222">
        <v>6000</v>
      </c>
      <c r="I14" s="190">
        <f t="shared" si="1"/>
        <v>0</v>
      </c>
      <c r="J14" s="1"/>
      <c r="K14" s="1"/>
      <c r="L14" s="69"/>
      <c r="M14" s="69"/>
    </row>
    <row r="15" spans="1:13" x14ac:dyDescent="0.25">
      <c r="A15" s="69"/>
      <c r="B15" s="194">
        <v>11</v>
      </c>
      <c r="C15" s="195" t="s">
        <v>242</v>
      </c>
      <c r="D15" s="190">
        <v>6000</v>
      </c>
      <c r="E15" s="222">
        <f>AUGUST19!I15:I26</f>
        <v>0</v>
      </c>
      <c r="F15" s="244">
        <v>6000</v>
      </c>
      <c r="G15" s="222">
        <f t="shared" si="0"/>
        <v>12000</v>
      </c>
      <c r="H15" s="222">
        <v>7000</v>
      </c>
      <c r="I15" s="190">
        <f t="shared" si="1"/>
        <v>5000</v>
      </c>
      <c r="J15" s="1"/>
      <c r="K15" s="1"/>
      <c r="L15" s="69"/>
      <c r="M15" s="69"/>
    </row>
    <row r="16" spans="1:13" x14ac:dyDescent="0.25">
      <c r="A16" s="69"/>
      <c r="B16" s="246"/>
      <c r="C16" s="246" t="s">
        <v>119</v>
      </c>
      <c r="D16" s="190">
        <f>SUM(D5:D15)</f>
        <v>6000</v>
      </c>
      <c r="E16" s="222">
        <f>AUGUST19!I16:I27</f>
        <v>3500</v>
      </c>
      <c r="F16" s="248">
        <f>SUM(F5:F15)</f>
        <v>56500</v>
      </c>
      <c r="G16" s="252">
        <f>D16+F16+E16</f>
        <v>66000</v>
      </c>
      <c r="H16" s="222">
        <f>SUM(H5:H15)</f>
        <v>61000</v>
      </c>
      <c r="I16" s="190">
        <f t="shared" si="1"/>
        <v>5000</v>
      </c>
      <c r="J16" s="1"/>
      <c r="K16" s="1"/>
      <c r="L16" s="69"/>
      <c r="M16" s="69"/>
    </row>
    <row r="17" spans="1:13" x14ac:dyDescent="0.25">
      <c r="A17" s="69"/>
      <c r="B17" s="1"/>
      <c r="C17" s="1"/>
      <c r="D17" s="1"/>
      <c r="E17" s="1"/>
      <c r="F17" s="1"/>
      <c r="G17" s="1"/>
      <c r="H17" s="1"/>
      <c r="I17" s="1"/>
      <c r="J17" s="225"/>
      <c r="K17" s="1"/>
      <c r="L17" s="69"/>
      <c r="M17" s="69"/>
    </row>
    <row r="18" spans="1:13" x14ac:dyDescent="0.25">
      <c r="A18" s="69"/>
      <c r="B18" s="1"/>
      <c r="C18" s="1"/>
      <c r="D18" s="1"/>
      <c r="E18" s="1"/>
      <c r="F18" s="1"/>
      <c r="G18" s="1"/>
      <c r="H18" s="1"/>
      <c r="I18" s="1"/>
      <c r="J18" s="1"/>
      <c r="K18" s="1"/>
      <c r="L18" s="69"/>
      <c r="M18" s="69"/>
    </row>
    <row r="19" spans="1:13" x14ac:dyDescent="0.25">
      <c r="A19" s="69"/>
      <c r="B19" s="226" t="s">
        <v>204</v>
      </c>
      <c r="C19" s="227"/>
      <c r="D19" s="227"/>
      <c r="E19" s="228"/>
      <c r="F19" s="229"/>
      <c r="G19" s="251"/>
      <c r="H19" s="231"/>
      <c r="I19" s="230"/>
      <c r="J19" s="1"/>
      <c r="K19" s="1"/>
      <c r="L19" s="69"/>
      <c r="M19" s="69"/>
    </row>
    <row r="20" spans="1:13" x14ac:dyDescent="0.25">
      <c r="A20" s="69"/>
      <c r="B20" s="79" t="s">
        <v>205</v>
      </c>
      <c r="C20" s="79"/>
      <c r="D20" s="79"/>
      <c r="E20" s="79"/>
      <c r="F20" s="79" t="s">
        <v>3</v>
      </c>
      <c r="G20" s="1"/>
      <c r="H20" s="1"/>
      <c r="I20" s="1"/>
      <c r="J20" s="1"/>
      <c r="K20" s="69"/>
      <c r="L20" s="69"/>
      <c r="M20" s="69"/>
    </row>
    <row r="21" spans="1:13" x14ac:dyDescent="0.25">
      <c r="A21" s="69"/>
      <c r="B21" s="233" t="s">
        <v>206</v>
      </c>
      <c r="C21" s="233" t="s">
        <v>207</v>
      </c>
      <c r="D21" s="233" t="s">
        <v>208</v>
      </c>
      <c r="E21" s="233" t="s">
        <v>120</v>
      </c>
      <c r="F21" s="233" t="s">
        <v>206</v>
      </c>
      <c r="G21" s="233" t="s">
        <v>207</v>
      </c>
      <c r="H21" s="233" t="s">
        <v>208</v>
      </c>
      <c r="I21" s="233" t="s">
        <v>120</v>
      </c>
      <c r="J21" s="1"/>
      <c r="K21" s="69"/>
      <c r="L21" s="69"/>
      <c r="M21" s="69"/>
    </row>
    <row r="22" spans="1:13" x14ac:dyDescent="0.25">
      <c r="A22" s="69"/>
      <c r="B22" s="190" t="s">
        <v>248</v>
      </c>
      <c r="C22" s="234">
        <f>F16</f>
        <v>56500</v>
      </c>
      <c r="D22" s="190"/>
      <c r="E22" s="190"/>
      <c r="F22" s="190" t="s">
        <v>248</v>
      </c>
      <c r="G22" s="234">
        <f>H16</f>
        <v>61000</v>
      </c>
      <c r="H22" s="190"/>
      <c r="I22" s="190"/>
      <c r="J22" s="1"/>
      <c r="K22" s="69"/>
      <c r="L22" s="69"/>
      <c r="M22" s="69"/>
    </row>
    <row r="23" spans="1:13" x14ac:dyDescent="0.25">
      <c r="A23" s="69"/>
      <c r="B23" s="190" t="s">
        <v>61</v>
      </c>
      <c r="C23" s="234">
        <f>AUGUST19!E34</f>
        <v>423</v>
      </c>
      <c r="D23" s="190"/>
      <c r="E23" s="190"/>
      <c r="F23" s="190" t="s">
        <v>61</v>
      </c>
      <c r="G23" s="234">
        <f>AUGUST19!I34</f>
        <v>-3077</v>
      </c>
      <c r="H23" s="190"/>
      <c r="I23" s="190"/>
      <c r="J23" s="1"/>
      <c r="K23" s="69"/>
      <c r="L23" s="69"/>
      <c r="M23" s="69"/>
    </row>
    <row r="24" spans="1:13" x14ac:dyDescent="0.25">
      <c r="A24" s="69"/>
      <c r="B24" s="190" t="s">
        <v>31</v>
      </c>
      <c r="C24" s="234">
        <v>6000</v>
      </c>
      <c r="D24" s="190"/>
      <c r="E24" s="190"/>
      <c r="F24" s="190"/>
      <c r="G24" s="234"/>
      <c r="H24" s="190"/>
      <c r="I24" s="190"/>
      <c r="J24" s="1"/>
      <c r="K24" s="69"/>
      <c r="L24" s="69"/>
      <c r="M24" s="69"/>
    </row>
    <row r="25" spans="1:13" x14ac:dyDescent="0.25">
      <c r="A25" s="69"/>
      <c r="B25" s="190" t="s">
        <v>245</v>
      </c>
      <c r="C25" s="235">
        <v>0.1</v>
      </c>
      <c r="D25" s="234">
        <f>C22*C25</f>
        <v>5650</v>
      </c>
      <c r="E25" s="190"/>
      <c r="F25" s="190" t="s">
        <v>210</v>
      </c>
      <c r="G25" s="235">
        <v>0.1</v>
      </c>
      <c r="H25" s="234">
        <f>D25</f>
        <v>5650</v>
      </c>
      <c r="I25" s="190"/>
      <c r="J25" s="1"/>
      <c r="K25" s="69"/>
      <c r="L25" s="69"/>
      <c r="M25" s="69"/>
    </row>
    <row r="26" spans="1:13" x14ac:dyDescent="0.25">
      <c r="A26" s="69"/>
      <c r="B26" s="187" t="s">
        <v>211</v>
      </c>
      <c r="C26" s="190" t="s">
        <v>30</v>
      </c>
      <c r="D26" s="190"/>
      <c r="E26" s="190"/>
      <c r="F26" s="187" t="s">
        <v>211</v>
      </c>
      <c r="G26" s="234"/>
      <c r="H26" s="190"/>
      <c r="I26" s="190"/>
      <c r="J26" s="1"/>
      <c r="K26" s="69"/>
      <c r="L26" s="69"/>
      <c r="M26" s="69"/>
    </row>
    <row r="27" spans="1:13" x14ac:dyDescent="0.25">
      <c r="A27" s="69"/>
      <c r="B27" s="183" t="s">
        <v>215</v>
      </c>
      <c r="C27" s="205"/>
      <c r="D27" s="210">
        <f>F6+F13</f>
        <v>9000</v>
      </c>
      <c r="E27" s="210"/>
      <c r="F27" s="183" t="s">
        <v>215</v>
      </c>
      <c r="G27" s="205"/>
      <c r="H27" s="210">
        <f>F6+F13</f>
        <v>9000</v>
      </c>
      <c r="I27" s="190"/>
      <c r="J27" s="1"/>
      <c r="K27" s="69"/>
      <c r="L27" s="69"/>
      <c r="M27" s="69"/>
    </row>
    <row r="28" spans="1:13" x14ac:dyDescent="0.25">
      <c r="A28" s="69"/>
      <c r="B28" s="236" t="s">
        <v>202</v>
      </c>
      <c r="C28" s="190"/>
      <c r="D28" s="190"/>
      <c r="E28" s="190"/>
      <c r="F28" s="236" t="s">
        <v>202</v>
      </c>
      <c r="G28" s="190"/>
      <c r="H28" s="190"/>
      <c r="I28" s="190"/>
      <c r="J28" s="1"/>
      <c r="K28" s="69"/>
      <c r="L28" s="69"/>
      <c r="M28" s="69"/>
    </row>
    <row r="29" spans="1:13" x14ac:dyDescent="0.25">
      <c r="A29" s="69"/>
      <c r="B29" s="74" t="s">
        <v>212</v>
      </c>
      <c r="C29" s="74"/>
      <c r="D29" s="74"/>
      <c r="E29" s="74"/>
      <c r="F29" s="74" t="s">
        <v>212</v>
      </c>
      <c r="G29" s="74"/>
      <c r="H29" s="74"/>
      <c r="I29" s="190"/>
      <c r="J29" s="1"/>
      <c r="K29" s="69"/>
      <c r="L29" s="69"/>
      <c r="M29" s="69"/>
    </row>
    <row r="30" spans="1:13" x14ac:dyDescent="0.25">
      <c r="A30" s="69"/>
      <c r="B30" s="237" t="s">
        <v>235</v>
      </c>
      <c r="C30" s="190"/>
      <c r="D30" s="190">
        <v>10000</v>
      </c>
      <c r="E30" s="190"/>
      <c r="F30" s="237" t="s">
        <v>235</v>
      </c>
      <c r="G30" s="190"/>
      <c r="H30" s="190">
        <v>10000</v>
      </c>
      <c r="I30" s="190"/>
      <c r="J30" s="1"/>
      <c r="K30" s="69"/>
      <c r="L30" s="69"/>
      <c r="M30" s="69"/>
    </row>
    <row r="31" spans="1:13" x14ac:dyDescent="0.25">
      <c r="A31" s="69"/>
      <c r="B31" s="238" t="s">
        <v>251</v>
      </c>
      <c r="C31" s="235"/>
      <c r="D31" s="190">
        <v>33705</v>
      </c>
      <c r="E31" s="190"/>
      <c r="F31" s="238" t="s">
        <v>251</v>
      </c>
      <c r="G31" s="235"/>
      <c r="H31" s="190">
        <v>33705</v>
      </c>
      <c r="I31" s="190"/>
      <c r="J31" s="1"/>
      <c r="K31" s="69"/>
      <c r="L31" s="69"/>
      <c r="M31" s="69"/>
    </row>
    <row r="32" spans="1:13" x14ac:dyDescent="0.25">
      <c r="A32" s="69"/>
      <c r="B32" s="237" t="s">
        <v>252</v>
      </c>
      <c r="C32" s="190"/>
      <c r="D32" s="195">
        <v>4561</v>
      </c>
      <c r="E32" s="190"/>
      <c r="F32" s="237" t="s">
        <v>252</v>
      </c>
      <c r="G32" s="190"/>
      <c r="H32" s="195">
        <v>4561</v>
      </c>
      <c r="I32" s="190"/>
      <c r="J32" s="1"/>
      <c r="K32" s="69"/>
      <c r="L32" s="69"/>
      <c r="M32" s="69"/>
    </row>
    <row r="33" spans="1:13" x14ac:dyDescent="0.25">
      <c r="A33" s="69"/>
      <c r="B33" s="187" t="s">
        <v>119</v>
      </c>
      <c r="C33" s="239">
        <f>C22+C23+C24-D25</f>
        <v>57273</v>
      </c>
      <c r="D33" s="239">
        <f>SUM(D27:D32)</f>
        <v>57266</v>
      </c>
      <c r="E33" s="239">
        <f>C33-D33</f>
        <v>7</v>
      </c>
      <c r="F33" s="187" t="s">
        <v>119</v>
      </c>
      <c r="G33" s="239">
        <f>G22+G23-H25</f>
        <v>52273</v>
      </c>
      <c r="H33" s="239">
        <f>SUM(H27:H32)</f>
        <v>57266</v>
      </c>
      <c r="I33" s="234">
        <f>G33-H33</f>
        <v>-4993</v>
      </c>
      <c r="J33" s="1"/>
      <c r="K33" s="69"/>
      <c r="L33" s="69"/>
      <c r="M33" s="69"/>
    </row>
    <row r="34" spans="1:13" x14ac:dyDescent="0.25">
      <c r="A34" s="69"/>
      <c r="B34" s="1"/>
      <c r="C34" s="1"/>
      <c r="D34" s="1"/>
      <c r="E34" s="1"/>
      <c r="F34" s="1"/>
      <c r="G34" s="1"/>
      <c r="H34" s="1"/>
      <c r="I34" s="1"/>
      <c r="J34" s="1"/>
      <c r="K34" s="69"/>
      <c r="L34" s="69"/>
      <c r="M34" s="69"/>
    </row>
    <row r="35" spans="1:13" x14ac:dyDescent="0.25">
      <c r="A35" s="69"/>
      <c r="B35" s="69"/>
      <c r="C35" s="69"/>
      <c r="D35" s="69"/>
      <c r="E35" s="69"/>
      <c r="F35" s="69"/>
      <c r="G35" s="69"/>
      <c r="H35" s="69"/>
      <c r="I35" s="69"/>
      <c r="J35" s="69"/>
      <c r="K35" s="69"/>
      <c r="L35" s="69"/>
      <c r="M35" s="69"/>
    </row>
    <row r="36" spans="1:13" x14ac:dyDescent="0.25">
      <c r="A36" s="69"/>
      <c r="B36" s="214" t="s">
        <v>15</v>
      </c>
      <c r="C36" s="214"/>
      <c r="D36" s="214"/>
      <c r="E36" s="7" t="s">
        <v>10</v>
      </c>
      <c r="F36" s="69"/>
      <c r="G36" s="69"/>
      <c r="H36" s="1" t="s">
        <v>12</v>
      </c>
      <c r="I36" s="69"/>
      <c r="J36" s="69"/>
      <c r="K36" s="69"/>
      <c r="L36" s="69"/>
      <c r="M36" s="69"/>
    </row>
    <row r="37" spans="1:13" x14ac:dyDescent="0.25">
      <c r="A37" s="69"/>
      <c r="B37" s="69"/>
      <c r="C37" s="69"/>
      <c r="D37" s="69"/>
      <c r="E37" s="69"/>
      <c r="F37" s="69"/>
      <c r="G37" s="69"/>
      <c r="H37" s="69"/>
      <c r="I37" s="69"/>
      <c r="J37" s="69"/>
      <c r="K37" s="69"/>
      <c r="L37" s="69"/>
      <c r="M37" s="69"/>
    </row>
    <row r="38" spans="1:13" x14ac:dyDescent="0.25">
      <c r="A38" s="69"/>
      <c r="B38" s="1" t="s">
        <v>247</v>
      </c>
      <c r="C38" s="1"/>
      <c r="D38" s="1"/>
      <c r="E38" s="7" t="s">
        <v>39</v>
      </c>
      <c r="F38" s="69"/>
      <c r="G38" s="69"/>
      <c r="H38" s="1" t="s">
        <v>184</v>
      </c>
      <c r="I38" s="69"/>
      <c r="J38" s="69"/>
      <c r="K38" s="69"/>
      <c r="L38" s="69"/>
      <c r="M38" s="69"/>
    </row>
    <row r="39" spans="1:13" x14ac:dyDescent="0.25">
      <c r="A39" s="69"/>
      <c r="B39" s="69"/>
      <c r="C39" s="69"/>
      <c r="D39" s="69"/>
      <c r="E39" s="69"/>
      <c r="F39" s="69"/>
      <c r="G39" s="69"/>
      <c r="H39" s="69"/>
      <c r="I39" s="69"/>
      <c r="J39" s="69"/>
      <c r="K39" s="69"/>
      <c r="L39" s="69"/>
      <c r="M39" s="69"/>
    </row>
    <row r="40" spans="1:13" x14ac:dyDescent="0.25">
      <c r="A40" s="69"/>
      <c r="B40" s="69"/>
      <c r="C40" s="69"/>
      <c r="D40" s="69"/>
      <c r="E40" s="69"/>
      <c r="F40" s="69"/>
      <c r="G40" s="69"/>
      <c r="H40" s="69"/>
      <c r="I40" s="69"/>
      <c r="J40" s="69"/>
      <c r="K40" s="69"/>
      <c r="L40" s="69"/>
      <c r="M40" s="69"/>
    </row>
    <row r="41" spans="1:13" x14ac:dyDescent="0.25">
      <c r="A41" s="69"/>
      <c r="B41" s="69"/>
      <c r="C41" s="69"/>
      <c r="D41" s="69"/>
      <c r="E41" s="69"/>
      <c r="F41" s="69"/>
      <c r="G41" s="69"/>
      <c r="H41" s="69"/>
      <c r="I41" s="69"/>
      <c r="J41" s="69"/>
      <c r="K41" s="69"/>
      <c r="L41" s="69"/>
      <c r="M41" s="69"/>
    </row>
  </sheetData>
  <pageMargins left="0.7" right="0.7" top="0.75" bottom="0.75" header="0.3" footer="0.3"/>
  <pageSetup orientation="portrait" horizontalDpi="0" verticalDpi="0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workbookViewId="0">
      <selection activeCell="D28" sqref="D28"/>
    </sheetView>
  </sheetViews>
  <sheetFormatPr defaultRowHeight="15" x14ac:dyDescent="0.25"/>
  <cols>
    <col min="4" max="4" width="8.42578125" customWidth="1"/>
  </cols>
  <sheetData>
    <row r="1" spans="1:10" x14ac:dyDescent="0.25">
      <c r="B1" s="9"/>
      <c r="C1" s="213" t="s">
        <v>179</v>
      </c>
      <c r="D1" s="213"/>
      <c r="E1" s="213"/>
      <c r="F1" s="199"/>
      <c r="G1" s="87"/>
      <c r="H1" s="87"/>
      <c r="I1" s="87"/>
      <c r="J1" s="9"/>
    </row>
    <row r="2" spans="1:10" x14ac:dyDescent="0.25">
      <c r="A2" s="9"/>
      <c r="B2" s="213"/>
      <c r="C2" s="213" t="s">
        <v>180</v>
      </c>
      <c r="D2" s="213"/>
      <c r="E2" s="213"/>
      <c r="F2" s="87"/>
      <c r="G2" s="199"/>
      <c r="H2" s="87"/>
      <c r="I2" s="87"/>
      <c r="J2" s="9"/>
    </row>
    <row r="3" spans="1:10" x14ac:dyDescent="0.25">
      <c r="A3" s="9"/>
      <c r="B3" s="213"/>
      <c r="C3" s="213" t="s">
        <v>253</v>
      </c>
      <c r="D3" s="213"/>
      <c r="E3" s="213"/>
      <c r="F3" s="87"/>
      <c r="G3" s="199"/>
      <c r="H3" s="87"/>
      <c r="I3" s="87"/>
      <c r="J3" s="9"/>
    </row>
    <row r="4" spans="1:10" x14ac:dyDescent="0.25">
      <c r="A4" s="69"/>
      <c r="B4" s="255" t="s">
        <v>19</v>
      </c>
      <c r="C4" s="255" t="s">
        <v>0</v>
      </c>
      <c r="D4" s="255" t="s">
        <v>31</v>
      </c>
      <c r="E4" s="249" t="s">
        <v>61</v>
      </c>
      <c r="F4" s="255" t="s">
        <v>1</v>
      </c>
      <c r="G4" s="256" t="s">
        <v>2</v>
      </c>
      <c r="H4" s="255" t="s">
        <v>3</v>
      </c>
      <c r="I4" s="256" t="s">
        <v>139</v>
      </c>
      <c r="J4" s="1"/>
    </row>
    <row r="5" spans="1:10" x14ac:dyDescent="0.25">
      <c r="A5" s="69"/>
      <c r="B5" s="189">
        <v>1</v>
      </c>
      <c r="C5" s="190" t="s">
        <v>141</v>
      </c>
      <c r="D5" s="190"/>
      <c r="E5" s="222">
        <f>'SEPTEMBER 19'!I5:I14</f>
        <v>0</v>
      </c>
      <c r="F5" s="222">
        <v>5000</v>
      </c>
      <c r="G5" s="222">
        <f>D5+F5+E5</f>
        <v>5000</v>
      </c>
      <c r="H5" s="222">
        <v>5000</v>
      </c>
      <c r="I5" s="190">
        <f>G5-H5</f>
        <v>0</v>
      </c>
      <c r="J5" s="1"/>
    </row>
    <row r="6" spans="1:10" x14ac:dyDescent="0.25">
      <c r="A6" s="69"/>
      <c r="B6" s="189">
        <v>2</v>
      </c>
      <c r="C6" s="190" t="s">
        <v>216</v>
      </c>
      <c r="D6" s="190"/>
      <c r="E6" s="222">
        <f>'SEPTEMBER 19'!I6:I15</f>
        <v>0</v>
      </c>
      <c r="F6" s="222">
        <v>5000</v>
      </c>
      <c r="G6" s="222">
        <f t="shared" ref="G6:G15" si="0">D6+F6+E6</f>
        <v>5000</v>
      </c>
      <c r="H6" s="222">
        <v>5000</v>
      </c>
      <c r="I6" s="190">
        <f t="shared" ref="I6:I15" si="1">G6-H6</f>
        <v>0</v>
      </c>
      <c r="J6" s="9" t="s">
        <v>188</v>
      </c>
    </row>
    <row r="7" spans="1:10" x14ac:dyDescent="0.25">
      <c r="A7" s="69"/>
      <c r="B7" s="189">
        <v>3</v>
      </c>
      <c r="C7" s="190" t="s">
        <v>185</v>
      </c>
      <c r="D7" s="190"/>
      <c r="E7" s="222">
        <f>'SEPTEMBER 19'!I7:I16</f>
        <v>0</v>
      </c>
      <c r="F7" s="222">
        <v>6000</v>
      </c>
      <c r="G7" s="222">
        <f t="shared" si="0"/>
        <v>6000</v>
      </c>
      <c r="H7" s="222">
        <v>6000</v>
      </c>
      <c r="I7" s="190">
        <f t="shared" si="1"/>
        <v>0</v>
      </c>
      <c r="J7" s="1"/>
    </row>
    <row r="8" spans="1:10" x14ac:dyDescent="0.25">
      <c r="A8" s="69"/>
      <c r="B8" s="192">
        <v>4</v>
      </c>
      <c r="C8" s="190" t="s">
        <v>153</v>
      </c>
      <c r="D8" s="190"/>
      <c r="E8" s="222">
        <f>'SEPTEMBER 19'!I8:I17</f>
        <v>0</v>
      </c>
      <c r="F8" s="241">
        <v>5000</v>
      </c>
      <c r="G8" s="222">
        <f t="shared" si="0"/>
        <v>5000</v>
      </c>
      <c r="H8" s="222">
        <v>5000</v>
      </c>
      <c r="I8" s="190">
        <f t="shared" si="1"/>
        <v>0</v>
      </c>
      <c r="J8" s="1"/>
    </row>
    <row r="9" spans="1:10" x14ac:dyDescent="0.25">
      <c r="A9" s="69"/>
      <c r="B9" s="192">
        <v>5</v>
      </c>
      <c r="C9" s="190" t="s">
        <v>79</v>
      </c>
      <c r="D9" s="190"/>
      <c r="E9" s="222">
        <f>'SEPTEMBER 19'!I9:I18</f>
        <v>0</v>
      </c>
      <c r="F9" s="241">
        <v>3500</v>
      </c>
      <c r="G9" s="222">
        <f t="shared" si="0"/>
        <v>3500</v>
      </c>
      <c r="H9" s="222">
        <v>3500</v>
      </c>
      <c r="I9" s="190">
        <f t="shared" si="1"/>
        <v>0</v>
      </c>
      <c r="J9" s="1"/>
    </row>
    <row r="10" spans="1:10" x14ac:dyDescent="0.25">
      <c r="A10" s="69"/>
      <c r="B10" s="194">
        <v>6</v>
      </c>
      <c r="C10" s="190" t="s">
        <v>238</v>
      </c>
      <c r="D10" s="190"/>
      <c r="E10" s="222">
        <f>'SEPTEMBER 19'!I10:I19</f>
        <v>0</v>
      </c>
      <c r="F10" s="243">
        <v>8000</v>
      </c>
      <c r="G10" s="222">
        <f t="shared" si="0"/>
        <v>8000</v>
      </c>
      <c r="H10" s="222">
        <v>8000</v>
      </c>
      <c r="I10" s="190">
        <f t="shared" si="1"/>
        <v>0</v>
      </c>
      <c r="J10" s="1"/>
    </row>
    <row r="11" spans="1:10" x14ac:dyDescent="0.25">
      <c r="A11" s="69"/>
      <c r="B11" s="194">
        <v>7</v>
      </c>
      <c r="C11" s="195" t="s">
        <v>175</v>
      </c>
      <c r="D11" s="190"/>
      <c r="E11" s="222">
        <f>'SEPTEMBER 19'!I11:I20</f>
        <v>0</v>
      </c>
      <c r="F11" s="241">
        <v>5000</v>
      </c>
      <c r="G11" s="222">
        <f t="shared" si="0"/>
        <v>5000</v>
      </c>
      <c r="H11" s="222">
        <v>5000</v>
      </c>
      <c r="I11" s="190">
        <f t="shared" si="1"/>
        <v>0</v>
      </c>
      <c r="J11" s="1"/>
    </row>
    <row r="12" spans="1:10" x14ac:dyDescent="0.25">
      <c r="A12" s="69"/>
      <c r="B12" s="194">
        <v>8</v>
      </c>
      <c r="C12" s="190" t="s">
        <v>239</v>
      </c>
      <c r="D12" s="190"/>
      <c r="E12" s="222">
        <f>'SEPTEMBER 19'!I12:I21</f>
        <v>0</v>
      </c>
      <c r="F12" s="241">
        <v>3000</v>
      </c>
      <c r="G12" s="222">
        <f t="shared" si="0"/>
        <v>3000</v>
      </c>
      <c r="H12" s="222"/>
      <c r="I12" s="190">
        <f t="shared" si="1"/>
        <v>3000</v>
      </c>
      <c r="J12" s="9"/>
    </row>
    <row r="13" spans="1:10" x14ac:dyDescent="0.25">
      <c r="A13" s="69"/>
      <c r="B13" s="194">
        <v>9</v>
      </c>
      <c r="C13" s="195" t="s">
        <v>192</v>
      </c>
      <c r="D13" s="190"/>
      <c r="E13" s="222">
        <f>'SEPTEMBER 19'!I13:I22</f>
        <v>0</v>
      </c>
      <c r="F13" s="241">
        <v>4000</v>
      </c>
      <c r="G13" s="222">
        <f t="shared" si="0"/>
        <v>4000</v>
      </c>
      <c r="H13" s="222">
        <v>4000</v>
      </c>
      <c r="I13" s="190">
        <f t="shared" si="1"/>
        <v>0</v>
      </c>
      <c r="J13" s="9" t="s">
        <v>188</v>
      </c>
    </row>
    <row r="14" spans="1:10" x14ac:dyDescent="0.25">
      <c r="A14" s="69"/>
      <c r="B14" s="194">
        <v>10</v>
      </c>
      <c r="C14" s="195" t="s">
        <v>234</v>
      </c>
      <c r="D14" s="190"/>
      <c r="E14" s="222">
        <f>'SEPTEMBER 19'!I14:I23</f>
        <v>0</v>
      </c>
      <c r="F14" s="244">
        <v>6000</v>
      </c>
      <c r="G14" s="222">
        <f t="shared" si="0"/>
        <v>6000</v>
      </c>
      <c r="H14" s="222"/>
      <c r="I14" s="190">
        <f t="shared" si="1"/>
        <v>6000</v>
      </c>
      <c r="J14" s="1" t="s">
        <v>188</v>
      </c>
    </row>
    <row r="15" spans="1:10" x14ac:dyDescent="0.25">
      <c r="A15" s="69"/>
      <c r="B15" s="194">
        <v>11</v>
      </c>
      <c r="C15" s="195" t="s">
        <v>242</v>
      </c>
      <c r="D15" s="190">
        <v>5000</v>
      </c>
      <c r="E15" s="222"/>
      <c r="F15" s="244">
        <v>6000</v>
      </c>
      <c r="G15" s="222">
        <f t="shared" si="0"/>
        <v>11000</v>
      </c>
      <c r="H15" s="222">
        <v>7000</v>
      </c>
      <c r="I15" s="190">
        <f t="shared" si="1"/>
        <v>4000</v>
      </c>
      <c r="J15" s="1"/>
    </row>
    <row r="16" spans="1:10" x14ac:dyDescent="0.25">
      <c r="A16" s="69"/>
      <c r="B16" s="246"/>
      <c r="C16" s="257" t="s">
        <v>119</v>
      </c>
      <c r="D16" s="190">
        <f>SUM(D5:D15)</f>
        <v>5000</v>
      </c>
      <c r="E16" s="222">
        <f>SUM(E5:E15)</f>
        <v>0</v>
      </c>
      <c r="F16" s="248">
        <f>SUM(F5:F15)</f>
        <v>56500</v>
      </c>
      <c r="G16" s="252">
        <f>D16+F16+E16</f>
        <v>61500</v>
      </c>
      <c r="H16" s="222">
        <f>SUM(H5:H15)</f>
        <v>48500</v>
      </c>
      <c r="I16" s="258">
        <f>G16-H16</f>
        <v>13000</v>
      </c>
      <c r="J16" s="1"/>
    </row>
    <row r="17" spans="1:10" x14ac:dyDescent="0.25">
      <c r="A17" s="69"/>
      <c r="B17" s="1"/>
      <c r="C17" s="1"/>
      <c r="D17" s="1"/>
      <c r="E17" s="1"/>
      <c r="F17" s="1"/>
      <c r="G17" s="1"/>
      <c r="H17" s="1"/>
      <c r="I17" s="1"/>
      <c r="J17" s="225"/>
    </row>
    <row r="18" spans="1:10" x14ac:dyDescent="0.25">
      <c r="A18" s="69"/>
      <c r="B18" s="1"/>
      <c r="C18" s="1"/>
      <c r="D18" s="1"/>
      <c r="E18" s="1"/>
      <c r="F18" s="1"/>
      <c r="G18" s="1"/>
      <c r="H18" s="1"/>
      <c r="I18" s="1"/>
      <c r="J18" s="1"/>
    </row>
    <row r="19" spans="1:10" x14ac:dyDescent="0.25">
      <c r="A19" s="69"/>
      <c r="B19" s="226" t="s">
        <v>204</v>
      </c>
      <c r="C19" s="227"/>
      <c r="D19" s="227"/>
      <c r="E19" s="228"/>
      <c r="F19" s="229"/>
      <c r="G19" s="251"/>
      <c r="H19" s="231"/>
      <c r="I19" s="230"/>
      <c r="J19" s="1"/>
    </row>
    <row r="20" spans="1:10" x14ac:dyDescent="0.25">
      <c r="A20" s="69"/>
      <c r="B20" s="79" t="s">
        <v>205</v>
      </c>
      <c r="C20" s="79"/>
      <c r="D20" s="79"/>
      <c r="E20" s="79"/>
      <c r="F20" s="79" t="s">
        <v>3</v>
      </c>
      <c r="G20" s="1"/>
      <c r="H20" s="1"/>
      <c r="I20" s="1"/>
      <c r="J20" s="1"/>
    </row>
    <row r="21" spans="1:10" x14ac:dyDescent="0.25">
      <c r="A21" s="69"/>
      <c r="B21" s="233" t="s">
        <v>206</v>
      </c>
      <c r="C21" s="233" t="s">
        <v>207</v>
      </c>
      <c r="D21" s="233" t="s">
        <v>208</v>
      </c>
      <c r="E21" s="233" t="s">
        <v>120</v>
      </c>
      <c r="F21" s="233" t="s">
        <v>206</v>
      </c>
      <c r="G21" s="233" t="s">
        <v>207</v>
      </c>
      <c r="H21" s="233" t="s">
        <v>208</v>
      </c>
      <c r="I21" s="233" t="s">
        <v>120</v>
      </c>
      <c r="J21" s="1"/>
    </row>
    <row r="22" spans="1:10" x14ac:dyDescent="0.25">
      <c r="A22" s="69"/>
      <c r="B22" s="190" t="s">
        <v>254</v>
      </c>
      <c r="C22" s="234">
        <f>F16</f>
        <v>56500</v>
      </c>
      <c r="D22" s="190"/>
      <c r="E22" s="190"/>
      <c r="F22" s="190" t="s">
        <v>255</v>
      </c>
      <c r="G22" s="234">
        <f>H16</f>
        <v>48500</v>
      </c>
      <c r="H22" s="190"/>
      <c r="I22" s="190"/>
      <c r="J22" s="1"/>
    </row>
    <row r="23" spans="1:10" x14ac:dyDescent="0.25">
      <c r="A23" s="69"/>
      <c r="B23" s="190" t="s">
        <v>61</v>
      </c>
      <c r="C23" s="234">
        <f>'SEPTEMBER 19'!E33</f>
        <v>7</v>
      </c>
      <c r="D23" s="190"/>
      <c r="E23" s="190"/>
      <c r="F23" s="190" t="s">
        <v>61</v>
      </c>
      <c r="G23" s="234">
        <f>'SEPTEMBER 19'!I33</f>
        <v>-4993</v>
      </c>
      <c r="H23" s="190"/>
      <c r="I23" s="190"/>
      <c r="J23" s="1"/>
    </row>
    <row r="24" spans="1:10" x14ac:dyDescent="0.25">
      <c r="A24" s="69"/>
      <c r="B24" s="190" t="s">
        <v>31</v>
      </c>
      <c r="C24" s="234"/>
      <c r="D24" s="190"/>
      <c r="E24" s="190"/>
      <c r="F24" s="190"/>
      <c r="G24" s="234"/>
      <c r="H24" s="190"/>
      <c r="I24" s="190"/>
      <c r="J24" s="1"/>
    </row>
    <row r="25" spans="1:10" x14ac:dyDescent="0.25">
      <c r="A25" s="69"/>
      <c r="B25" s="190" t="s">
        <v>245</v>
      </c>
      <c r="C25" s="235">
        <v>0.1</v>
      </c>
      <c r="D25" s="234">
        <f>C22*C25</f>
        <v>5650</v>
      </c>
      <c r="E25" s="190"/>
      <c r="F25" s="190" t="s">
        <v>210</v>
      </c>
      <c r="G25" s="235">
        <v>0.1</v>
      </c>
      <c r="H25" s="234">
        <f>D25</f>
        <v>5650</v>
      </c>
      <c r="I25" s="190"/>
      <c r="J25" s="1"/>
    </row>
    <row r="26" spans="1:10" x14ac:dyDescent="0.25">
      <c r="A26" s="69"/>
      <c r="B26" s="249" t="s">
        <v>211</v>
      </c>
      <c r="C26" s="249" t="s">
        <v>30</v>
      </c>
      <c r="D26" s="249"/>
      <c r="E26" s="249"/>
      <c r="F26" s="249" t="s">
        <v>211</v>
      </c>
      <c r="G26" s="234"/>
      <c r="H26" s="190"/>
      <c r="I26" s="190"/>
      <c r="J26" s="1"/>
    </row>
    <row r="27" spans="1:10" x14ac:dyDescent="0.25">
      <c r="A27" s="69"/>
      <c r="B27" s="183" t="s">
        <v>215</v>
      </c>
      <c r="C27" s="205"/>
      <c r="D27" s="210">
        <f>F6+F13</f>
        <v>9000</v>
      </c>
      <c r="E27" s="210"/>
      <c r="F27" s="183" t="s">
        <v>215</v>
      </c>
      <c r="G27" s="205"/>
      <c r="H27" s="210">
        <f>F6+F13</f>
        <v>9000</v>
      </c>
      <c r="I27" s="190"/>
      <c r="J27" s="1"/>
    </row>
    <row r="28" spans="1:10" x14ac:dyDescent="0.25">
      <c r="A28" s="69"/>
      <c r="B28" s="236" t="s">
        <v>202</v>
      </c>
      <c r="C28" s="190"/>
      <c r="D28" s="190">
        <v>15000</v>
      </c>
      <c r="E28" s="190"/>
      <c r="F28" s="236" t="s">
        <v>202</v>
      </c>
      <c r="G28" s="190"/>
      <c r="H28" s="190">
        <v>15000</v>
      </c>
      <c r="I28" s="190"/>
      <c r="J28" s="1"/>
    </row>
    <row r="29" spans="1:10" x14ac:dyDescent="0.25">
      <c r="A29" s="69"/>
      <c r="B29" s="74" t="s">
        <v>212</v>
      </c>
      <c r="C29" s="74"/>
      <c r="D29" s="74">
        <v>6000</v>
      </c>
      <c r="E29" s="74"/>
      <c r="F29" s="74" t="s">
        <v>212</v>
      </c>
      <c r="G29" s="74"/>
      <c r="H29" s="74">
        <v>6000</v>
      </c>
      <c r="I29" s="190"/>
      <c r="J29" s="1"/>
    </row>
    <row r="30" spans="1:10" x14ac:dyDescent="0.25">
      <c r="A30" s="69"/>
      <c r="B30" s="237" t="s">
        <v>235</v>
      </c>
      <c r="C30" s="190"/>
      <c r="D30" s="190">
        <v>10000</v>
      </c>
      <c r="E30" s="190"/>
      <c r="F30" s="237" t="s">
        <v>235</v>
      </c>
      <c r="G30" s="190"/>
      <c r="H30" s="190">
        <v>10000</v>
      </c>
      <c r="I30" s="190"/>
      <c r="J30" s="1"/>
    </row>
    <row r="31" spans="1:10" x14ac:dyDescent="0.25">
      <c r="A31" s="69"/>
      <c r="B31" s="238" t="s">
        <v>256</v>
      </c>
      <c r="C31" s="235"/>
      <c r="D31" s="190">
        <v>10850</v>
      </c>
      <c r="E31" s="190"/>
      <c r="F31" s="238" t="s">
        <v>256</v>
      </c>
      <c r="G31" s="235"/>
      <c r="H31" s="190">
        <v>10850</v>
      </c>
      <c r="I31" s="190"/>
      <c r="J31" s="1"/>
    </row>
    <row r="32" spans="1:10" x14ac:dyDescent="0.25">
      <c r="A32" s="69"/>
      <c r="B32" s="237" t="s">
        <v>261</v>
      </c>
      <c r="C32" s="190"/>
      <c r="D32" s="195">
        <v>100</v>
      </c>
      <c r="E32" s="190"/>
      <c r="F32" s="237" t="s">
        <v>261</v>
      </c>
      <c r="G32" s="190"/>
      <c r="H32" s="195">
        <v>100</v>
      </c>
      <c r="I32" s="190"/>
      <c r="J32" s="1"/>
    </row>
    <row r="33" spans="1:10" x14ac:dyDescent="0.25">
      <c r="A33" s="69"/>
      <c r="B33" s="249" t="s">
        <v>119</v>
      </c>
      <c r="C33" s="253">
        <f>C22+C23+C24-D25</f>
        <v>50857</v>
      </c>
      <c r="D33" s="253">
        <f>SUM(D27:D32)</f>
        <v>50950</v>
      </c>
      <c r="E33" s="253">
        <f>C33-D33</f>
        <v>-93</v>
      </c>
      <c r="F33" s="249" t="s">
        <v>119</v>
      </c>
      <c r="G33" s="253">
        <f>G22+G23-H25</f>
        <v>37857</v>
      </c>
      <c r="H33" s="253">
        <f>SUM(H27:H32)</f>
        <v>50950</v>
      </c>
      <c r="I33" s="254">
        <f>G33-H33</f>
        <v>-13093</v>
      </c>
      <c r="J33" s="1"/>
    </row>
    <row r="34" spans="1:10" x14ac:dyDescent="0.25">
      <c r="A34" s="69"/>
      <c r="B34" s="1"/>
      <c r="C34" s="1"/>
      <c r="D34" s="1"/>
      <c r="E34" s="1"/>
      <c r="F34" s="1"/>
      <c r="G34" s="1"/>
      <c r="H34" s="1"/>
      <c r="I34" s="1"/>
      <c r="J34" s="1"/>
    </row>
    <row r="35" spans="1:10" x14ac:dyDescent="0.25">
      <c r="A35" s="69"/>
      <c r="B35" s="69"/>
      <c r="C35" s="69"/>
      <c r="D35" s="69"/>
      <c r="E35" s="69"/>
      <c r="F35" s="69"/>
      <c r="G35" s="69"/>
      <c r="H35" s="69"/>
      <c r="I35" s="69"/>
      <c r="J35" s="69"/>
    </row>
    <row r="36" spans="1:10" x14ac:dyDescent="0.25">
      <c r="A36" s="69"/>
      <c r="B36" s="214" t="s">
        <v>15</v>
      </c>
      <c r="C36" s="214"/>
      <c r="D36" s="214"/>
      <c r="E36" s="7" t="s">
        <v>10</v>
      </c>
      <c r="F36" s="69"/>
      <c r="G36" s="69"/>
      <c r="H36" s="1" t="s">
        <v>12</v>
      </c>
      <c r="I36" s="69"/>
      <c r="J36" s="69"/>
    </row>
    <row r="37" spans="1:10" x14ac:dyDescent="0.25">
      <c r="A37" s="69"/>
      <c r="B37" s="69"/>
      <c r="C37" s="69"/>
      <c r="D37" s="69"/>
      <c r="E37" s="69"/>
      <c r="F37" s="69"/>
      <c r="G37" s="69"/>
      <c r="H37" s="69"/>
      <c r="I37" s="69"/>
      <c r="J37" s="69"/>
    </row>
    <row r="38" spans="1:10" x14ac:dyDescent="0.25">
      <c r="A38" s="69"/>
      <c r="B38" s="1" t="s">
        <v>247</v>
      </c>
      <c r="C38" s="1"/>
      <c r="D38" s="1"/>
      <c r="E38" s="7" t="s">
        <v>39</v>
      </c>
      <c r="F38" s="69"/>
      <c r="G38" s="69"/>
      <c r="H38" s="1" t="s">
        <v>184</v>
      </c>
      <c r="I38" s="69"/>
      <c r="J38" s="69"/>
    </row>
    <row r="39" spans="1:10" x14ac:dyDescent="0.25">
      <c r="A39" s="69"/>
      <c r="B39" s="69"/>
      <c r="C39" s="69"/>
      <c r="D39" s="69"/>
      <c r="E39" s="69"/>
      <c r="F39" s="69"/>
      <c r="G39" s="69"/>
      <c r="H39" s="69"/>
      <c r="I39" s="69"/>
      <c r="J39" s="69"/>
    </row>
  </sheetData>
  <pageMargins left="0.7" right="0.7" top="0.75" bottom="0.75" header="0.3" footer="0.3"/>
  <pageSetup orientation="portrait" horizontalDpi="0" verticalDpi="0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"/>
  <sheetViews>
    <sheetView topLeftCell="B1" workbookViewId="0">
      <selection activeCell="L14" sqref="L14"/>
    </sheetView>
  </sheetViews>
  <sheetFormatPr defaultRowHeight="15" x14ac:dyDescent="0.25"/>
  <cols>
    <col min="2" max="2" width="9.140625" customWidth="1"/>
  </cols>
  <sheetData>
    <row r="1" spans="1:11" x14ac:dyDescent="0.25">
      <c r="A1" s="69"/>
      <c r="B1" s="9"/>
      <c r="C1" s="213" t="s">
        <v>179</v>
      </c>
      <c r="D1" s="213"/>
      <c r="E1" s="213"/>
      <c r="F1" s="199"/>
      <c r="G1" s="87"/>
      <c r="H1" s="87"/>
      <c r="I1" s="87"/>
      <c r="J1" s="9"/>
      <c r="K1" s="69"/>
    </row>
    <row r="2" spans="1:11" x14ac:dyDescent="0.25">
      <c r="A2" s="9"/>
      <c r="B2" s="213"/>
      <c r="C2" s="213" t="s">
        <v>180</v>
      </c>
      <c r="D2" s="213"/>
      <c r="E2" s="213"/>
      <c r="F2" s="87"/>
      <c r="G2" s="199"/>
      <c r="H2" s="87"/>
      <c r="I2" s="87"/>
      <c r="J2" s="9"/>
      <c r="K2" s="69"/>
    </row>
    <row r="3" spans="1:11" x14ac:dyDescent="0.25">
      <c r="A3" s="9"/>
      <c r="B3" s="213"/>
      <c r="C3" s="213" t="s">
        <v>260</v>
      </c>
      <c r="D3" s="213"/>
      <c r="E3" s="213"/>
      <c r="F3" s="87"/>
      <c r="G3" s="199"/>
      <c r="H3" s="87"/>
      <c r="I3" s="87"/>
      <c r="J3" s="9"/>
      <c r="K3" s="69"/>
    </row>
    <row r="4" spans="1:11" x14ac:dyDescent="0.25">
      <c r="A4" s="69"/>
      <c r="B4" s="255" t="s">
        <v>19</v>
      </c>
      <c r="C4" s="255" t="s">
        <v>0</v>
      </c>
      <c r="D4" s="255" t="s">
        <v>31</v>
      </c>
      <c r="E4" s="249" t="s">
        <v>61</v>
      </c>
      <c r="F4" s="255" t="s">
        <v>1</v>
      </c>
      <c r="G4" s="256" t="s">
        <v>2</v>
      </c>
      <c r="H4" s="255" t="s">
        <v>3</v>
      </c>
      <c r="I4" s="256" t="s">
        <v>139</v>
      </c>
      <c r="J4" s="1"/>
      <c r="K4" s="69"/>
    </row>
    <row r="5" spans="1:11" x14ac:dyDescent="0.25">
      <c r="A5" s="69"/>
      <c r="B5" s="189">
        <v>1</v>
      </c>
      <c r="C5" s="190" t="s">
        <v>141</v>
      </c>
      <c r="D5" s="190"/>
      <c r="E5" s="222">
        <f>'OCTOBER 19'!I5:I15</f>
        <v>0</v>
      </c>
      <c r="F5" s="222">
        <v>5000</v>
      </c>
      <c r="G5" s="222">
        <f>D5+F5+E5</f>
        <v>5000</v>
      </c>
      <c r="H5" s="222">
        <v>5000</v>
      </c>
      <c r="I5" s="190">
        <f>G5-H5</f>
        <v>0</v>
      </c>
      <c r="J5" s="1"/>
      <c r="K5" s="69"/>
    </row>
    <row r="6" spans="1:11" x14ac:dyDescent="0.25">
      <c r="A6" s="69"/>
      <c r="B6" s="189">
        <v>2</v>
      </c>
      <c r="C6" s="190" t="s">
        <v>216</v>
      </c>
      <c r="D6" s="190"/>
      <c r="E6" s="222">
        <f>'OCTOBER 19'!I6:I16</f>
        <v>0</v>
      </c>
      <c r="F6" s="222">
        <v>5000</v>
      </c>
      <c r="G6" s="222">
        <f t="shared" ref="G6:G15" si="0">D6+F6+E6</f>
        <v>5000</v>
      </c>
      <c r="H6" s="222">
        <v>5000</v>
      </c>
      <c r="I6" s="190">
        <f t="shared" ref="I6:I16" si="1">G6-H6</f>
        <v>0</v>
      </c>
      <c r="J6" s="9" t="s">
        <v>188</v>
      </c>
      <c r="K6" s="69"/>
    </row>
    <row r="7" spans="1:11" x14ac:dyDescent="0.25">
      <c r="A7" s="69"/>
      <c r="B7" s="189">
        <v>3</v>
      </c>
      <c r="C7" s="190" t="s">
        <v>185</v>
      </c>
      <c r="D7" s="190"/>
      <c r="E7" s="222">
        <f>'OCTOBER 19'!I7:I17</f>
        <v>0</v>
      </c>
      <c r="F7" s="222">
        <v>6000</v>
      </c>
      <c r="G7" s="222">
        <f t="shared" si="0"/>
        <v>6000</v>
      </c>
      <c r="H7" s="222">
        <v>6000</v>
      </c>
      <c r="I7" s="190">
        <f t="shared" si="1"/>
        <v>0</v>
      </c>
      <c r="J7" s="1"/>
      <c r="K7" s="69"/>
    </row>
    <row r="8" spans="1:11" x14ac:dyDescent="0.25">
      <c r="A8" s="69"/>
      <c r="B8" s="192">
        <v>4</v>
      </c>
      <c r="C8" s="190" t="s">
        <v>153</v>
      </c>
      <c r="D8" s="190"/>
      <c r="E8" s="222">
        <f>'OCTOBER 19'!I8:I18</f>
        <v>0</v>
      </c>
      <c r="F8" s="241">
        <v>5000</v>
      </c>
      <c r="G8" s="222">
        <f t="shared" si="0"/>
        <v>5000</v>
      </c>
      <c r="H8" s="222">
        <v>5000</v>
      </c>
      <c r="I8" s="190">
        <f t="shared" si="1"/>
        <v>0</v>
      </c>
      <c r="J8" s="1"/>
      <c r="K8" s="69"/>
    </row>
    <row r="9" spans="1:11" x14ac:dyDescent="0.25">
      <c r="A9" s="69"/>
      <c r="B9" s="192">
        <v>5</v>
      </c>
      <c r="C9" s="190" t="s">
        <v>79</v>
      </c>
      <c r="D9" s="190"/>
      <c r="E9" s="222">
        <f>'OCTOBER 19'!I9:I19</f>
        <v>0</v>
      </c>
      <c r="F9" s="241">
        <v>3500</v>
      </c>
      <c r="G9" s="222">
        <f t="shared" si="0"/>
        <v>3500</v>
      </c>
      <c r="H9" s="222">
        <v>3500</v>
      </c>
      <c r="I9" s="190">
        <f t="shared" si="1"/>
        <v>0</v>
      </c>
      <c r="J9" s="1"/>
      <c r="K9" s="69"/>
    </row>
    <row r="10" spans="1:11" x14ac:dyDescent="0.25">
      <c r="A10" s="69"/>
      <c r="B10" s="194">
        <v>6</v>
      </c>
      <c r="C10" s="190" t="s">
        <v>238</v>
      </c>
      <c r="D10" s="190"/>
      <c r="E10" s="222">
        <f>'OCTOBER 19'!I10:I20</f>
        <v>0</v>
      </c>
      <c r="F10" s="243">
        <v>8000</v>
      </c>
      <c r="G10" s="222">
        <f t="shared" si="0"/>
        <v>8000</v>
      </c>
      <c r="H10" s="222">
        <v>8000</v>
      </c>
      <c r="I10" s="190">
        <f t="shared" si="1"/>
        <v>0</v>
      </c>
      <c r="J10" s="1"/>
      <c r="K10" s="69"/>
    </row>
    <row r="11" spans="1:11" x14ac:dyDescent="0.25">
      <c r="A11" s="69"/>
      <c r="B11" s="194">
        <v>7</v>
      </c>
      <c r="C11" s="195" t="s">
        <v>175</v>
      </c>
      <c r="D11" s="190"/>
      <c r="E11" s="222">
        <f>'OCTOBER 19'!I11:I21</f>
        <v>0</v>
      </c>
      <c r="F11" s="241">
        <v>5000</v>
      </c>
      <c r="G11" s="222">
        <f t="shared" si="0"/>
        <v>5000</v>
      </c>
      <c r="H11" s="222">
        <v>5000</v>
      </c>
      <c r="I11" s="190">
        <f t="shared" si="1"/>
        <v>0</v>
      </c>
      <c r="J11" s="1"/>
      <c r="K11" s="69"/>
    </row>
    <row r="12" spans="1:11" x14ac:dyDescent="0.25">
      <c r="A12" s="69"/>
      <c r="B12" s="194">
        <v>8</v>
      </c>
      <c r="C12" s="190" t="s">
        <v>239</v>
      </c>
      <c r="D12" s="190"/>
      <c r="E12" s="222">
        <f>'OCTOBER 19'!I12:I22</f>
        <v>3000</v>
      </c>
      <c r="F12" s="241">
        <v>3000</v>
      </c>
      <c r="G12" s="222">
        <f t="shared" si="0"/>
        <v>6000</v>
      </c>
      <c r="H12" s="222">
        <v>6000</v>
      </c>
      <c r="I12" s="190">
        <f t="shared" si="1"/>
        <v>0</v>
      </c>
      <c r="J12" s="9"/>
      <c r="K12" s="69"/>
    </row>
    <row r="13" spans="1:11" x14ac:dyDescent="0.25">
      <c r="A13" s="69"/>
      <c r="B13" s="194">
        <v>9</v>
      </c>
      <c r="C13" s="195" t="s">
        <v>192</v>
      </c>
      <c r="D13" s="190"/>
      <c r="E13" s="222">
        <f>'OCTOBER 19'!I13:I23</f>
        <v>0</v>
      </c>
      <c r="F13" s="241">
        <v>4000</v>
      </c>
      <c r="G13" s="222">
        <f t="shared" si="0"/>
        <v>4000</v>
      </c>
      <c r="H13" s="222">
        <v>4000</v>
      </c>
      <c r="I13" s="190">
        <f t="shared" si="1"/>
        <v>0</v>
      </c>
      <c r="J13" s="9" t="s">
        <v>188</v>
      </c>
      <c r="K13" s="69"/>
    </row>
    <row r="14" spans="1:11" x14ac:dyDescent="0.25">
      <c r="A14" s="69"/>
      <c r="B14" s="194">
        <v>10</v>
      </c>
      <c r="C14" s="195" t="s">
        <v>234</v>
      </c>
      <c r="D14" s="190"/>
      <c r="E14" s="222">
        <f>'OCTOBER 19'!I14:I24</f>
        <v>6000</v>
      </c>
      <c r="F14" s="244">
        <v>6000</v>
      </c>
      <c r="G14" s="222">
        <f t="shared" si="0"/>
        <v>12000</v>
      </c>
      <c r="H14" s="222">
        <f>6000+6000</f>
        <v>12000</v>
      </c>
      <c r="I14" s="190">
        <f t="shared" si="1"/>
        <v>0</v>
      </c>
      <c r="J14" s="1" t="s">
        <v>188</v>
      </c>
      <c r="K14" s="69"/>
    </row>
    <row r="15" spans="1:11" x14ac:dyDescent="0.25">
      <c r="A15" s="69"/>
      <c r="B15" s="194">
        <v>11</v>
      </c>
      <c r="C15" s="195" t="s">
        <v>242</v>
      </c>
      <c r="D15" s="190">
        <v>4000</v>
      </c>
      <c r="E15" s="222"/>
      <c r="F15" s="244">
        <v>6000</v>
      </c>
      <c r="G15" s="222">
        <f t="shared" si="0"/>
        <v>10000</v>
      </c>
      <c r="H15" s="222">
        <v>7000</v>
      </c>
      <c r="I15" s="190">
        <f t="shared" si="1"/>
        <v>3000</v>
      </c>
      <c r="J15" s="1"/>
      <c r="K15" s="69"/>
    </row>
    <row r="16" spans="1:11" x14ac:dyDescent="0.25">
      <c r="A16" s="69"/>
      <c r="B16" s="246"/>
      <c r="C16" s="257" t="s">
        <v>119</v>
      </c>
      <c r="D16" s="190">
        <f>SUM(D5:D15)</f>
        <v>4000</v>
      </c>
      <c r="E16" s="222">
        <f>SUM(E5:E15)</f>
        <v>9000</v>
      </c>
      <c r="F16" s="248">
        <f>SUM(F5:F15)</f>
        <v>56500</v>
      </c>
      <c r="G16" s="252">
        <f>D16+F16+E16</f>
        <v>69500</v>
      </c>
      <c r="H16" s="222">
        <f>SUM(H5:H15)</f>
        <v>66500</v>
      </c>
      <c r="I16" s="190">
        <f t="shared" si="1"/>
        <v>3000</v>
      </c>
      <c r="J16" s="1"/>
      <c r="K16" s="69"/>
    </row>
    <row r="17" spans="1:11" x14ac:dyDescent="0.25">
      <c r="A17" s="69"/>
      <c r="B17" s="1"/>
      <c r="C17" s="1"/>
      <c r="D17" s="1"/>
      <c r="E17" s="1"/>
      <c r="F17" s="1"/>
      <c r="G17" s="1"/>
      <c r="H17" s="1"/>
      <c r="I17" s="1"/>
      <c r="J17" s="225"/>
      <c r="K17" s="69"/>
    </row>
    <row r="18" spans="1:11" x14ac:dyDescent="0.25">
      <c r="A18" s="69"/>
      <c r="B18" s="1"/>
      <c r="C18" s="1"/>
      <c r="D18" s="1"/>
      <c r="E18" s="1"/>
      <c r="F18" s="1"/>
      <c r="G18" s="1"/>
      <c r="H18" s="1"/>
      <c r="I18" s="1"/>
      <c r="J18" s="1"/>
      <c r="K18" s="69"/>
    </row>
    <row r="19" spans="1:11" x14ac:dyDescent="0.25">
      <c r="A19" s="69"/>
      <c r="B19" s="226" t="s">
        <v>204</v>
      </c>
      <c r="C19" s="227"/>
      <c r="D19" s="227"/>
      <c r="E19" s="228"/>
      <c r="F19" s="229"/>
      <c r="G19" s="251"/>
      <c r="H19" s="231"/>
      <c r="I19" s="230"/>
      <c r="J19" s="1"/>
      <c r="K19" s="69"/>
    </row>
    <row r="20" spans="1:11" x14ac:dyDescent="0.25">
      <c r="A20" s="69"/>
      <c r="B20" s="79" t="s">
        <v>205</v>
      </c>
      <c r="C20" s="79"/>
      <c r="D20" s="79"/>
      <c r="E20" s="79"/>
      <c r="F20" s="79" t="s">
        <v>3</v>
      </c>
      <c r="G20" s="1"/>
      <c r="H20" s="1"/>
      <c r="I20" s="1"/>
      <c r="J20" s="1"/>
      <c r="K20" s="69"/>
    </row>
    <row r="21" spans="1:11" x14ac:dyDescent="0.25">
      <c r="A21" s="69"/>
      <c r="B21" s="233" t="s">
        <v>206</v>
      </c>
      <c r="C21" s="233" t="s">
        <v>207</v>
      </c>
      <c r="D21" s="233" t="s">
        <v>208</v>
      </c>
      <c r="E21" s="233" t="s">
        <v>120</v>
      </c>
      <c r="F21" s="233" t="s">
        <v>206</v>
      </c>
      <c r="G21" s="233" t="s">
        <v>207</v>
      </c>
      <c r="H21" s="233" t="s">
        <v>208</v>
      </c>
      <c r="I21" s="233" t="s">
        <v>120</v>
      </c>
      <c r="J21" s="1"/>
      <c r="K21" s="69"/>
    </row>
    <row r="22" spans="1:11" x14ac:dyDescent="0.25">
      <c r="A22" s="69"/>
      <c r="B22" s="190" t="s">
        <v>258</v>
      </c>
      <c r="C22" s="234">
        <f>F16</f>
        <v>56500</v>
      </c>
      <c r="D22" s="190"/>
      <c r="E22" s="190"/>
      <c r="F22" s="190" t="s">
        <v>259</v>
      </c>
      <c r="G22" s="234">
        <f>H16</f>
        <v>66500</v>
      </c>
      <c r="H22" s="190"/>
      <c r="I22" s="190"/>
      <c r="J22" s="1"/>
      <c r="K22" s="69"/>
    </row>
    <row r="23" spans="1:11" x14ac:dyDescent="0.25">
      <c r="A23" s="69"/>
      <c r="B23" s="190" t="s">
        <v>61</v>
      </c>
      <c r="C23" s="234">
        <f>'OCTOBER 19'!E33</f>
        <v>-93</v>
      </c>
      <c r="D23" s="190"/>
      <c r="E23" s="190"/>
      <c r="F23" s="190" t="s">
        <v>61</v>
      </c>
      <c r="G23" s="234">
        <f>'OCTOBER 19'!I33</f>
        <v>-13093</v>
      </c>
      <c r="H23" s="190"/>
      <c r="I23" s="190"/>
      <c r="J23" s="1"/>
      <c r="K23" s="69"/>
    </row>
    <row r="24" spans="1:11" x14ac:dyDescent="0.25">
      <c r="A24" s="69"/>
      <c r="B24" s="190" t="s">
        <v>31</v>
      </c>
      <c r="C24" s="234"/>
      <c r="D24" s="190"/>
      <c r="E24" s="190"/>
      <c r="F24" s="190"/>
      <c r="G24" s="234"/>
      <c r="H24" s="190"/>
      <c r="I24" s="190"/>
      <c r="J24" s="1"/>
      <c r="K24" s="69"/>
    </row>
    <row r="25" spans="1:11" x14ac:dyDescent="0.25">
      <c r="A25" s="69"/>
      <c r="B25" s="190" t="s">
        <v>245</v>
      </c>
      <c r="C25" s="235">
        <v>0.1</v>
      </c>
      <c r="D25" s="234">
        <f>C22*C25</f>
        <v>5650</v>
      </c>
      <c r="E25" s="190"/>
      <c r="F25" s="190" t="s">
        <v>210</v>
      </c>
      <c r="G25" s="235">
        <v>0.1</v>
      </c>
      <c r="H25" s="234">
        <f>D25</f>
        <v>5650</v>
      </c>
      <c r="I25" s="190"/>
      <c r="J25" s="1"/>
      <c r="K25" s="69"/>
    </row>
    <row r="26" spans="1:11" x14ac:dyDescent="0.25">
      <c r="A26" s="69"/>
      <c r="B26" s="249" t="s">
        <v>211</v>
      </c>
      <c r="C26" s="249" t="s">
        <v>30</v>
      </c>
      <c r="D26" s="249"/>
      <c r="E26" s="249"/>
      <c r="F26" s="249" t="s">
        <v>211</v>
      </c>
      <c r="G26" s="234"/>
      <c r="H26" s="190"/>
      <c r="I26" s="190"/>
      <c r="J26" s="1"/>
      <c r="K26" s="69"/>
    </row>
    <row r="27" spans="1:11" x14ac:dyDescent="0.25">
      <c r="A27" s="69"/>
      <c r="B27" s="183" t="s">
        <v>215</v>
      </c>
      <c r="C27" s="205"/>
      <c r="D27" s="210">
        <f>F6+F13</f>
        <v>9000</v>
      </c>
      <c r="E27" s="210"/>
      <c r="F27" s="183" t="s">
        <v>215</v>
      </c>
      <c r="G27" s="205"/>
      <c r="H27" s="210">
        <f>F6+F13</f>
        <v>9000</v>
      </c>
      <c r="I27" s="190"/>
      <c r="J27" s="1"/>
      <c r="K27" s="69"/>
    </row>
    <row r="28" spans="1:11" x14ac:dyDescent="0.25">
      <c r="A28" s="69"/>
      <c r="B28" s="236" t="s">
        <v>202</v>
      </c>
      <c r="C28" s="190"/>
      <c r="D28" s="190"/>
      <c r="E28" s="190"/>
      <c r="F28" s="236" t="s">
        <v>202</v>
      </c>
      <c r="G28" s="190"/>
      <c r="H28" s="190"/>
      <c r="I28" s="190"/>
      <c r="J28" s="1"/>
      <c r="K28" s="69"/>
    </row>
    <row r="29" spans="1:11" x14ac:dyDescent="0.25">
      <c r="A29" s="69"/>
      <c r="B29" s="74" t="s">
        <v>212</v>
      </c>
      <c r="C29" s="74"/>
      <c r="D29" s="74"/>
      <c r="E29" s="74"/>
      <c r="F29" s="74" t="s">
        <v>212</v>
      </c>
      <c r="G29" s="74"/>
      <c r="H29" s="74"/>
      <c r="I29" s="190"/>
      <c r="J29" s="1"/>
      <c r="K29" s="69"/>
    </row>
    <row r="30" spans="1:11" x14ac:dyDescent="0.25">
      <c r="A30" s="69"/>
      <c r="B30" s="237" t="s">
        <v>235</v>
      </c>
      <c r="C30" s="190"/>
      <c r="D30" s="190"/>
      <c r="E30" s="190"/>
      <c r="F30" s="237" t="s">
        <v>235</v>
      </c>
      <c r="G30" s="190"/>
      <c r="H30" s="190"/>
      <c r="I30" s="190"/>
      <c r="J30" s="1"/>
      <c r="K30" s="69"/>
    </row>
    <row r="31" spans="1:11" x14ac:dyDescent="0.25">
      <c r="A31" s="69"/>
      <c r="B31" s="238" t="s">
        <v>257</v>
      </c>
      <c r="C31" s="235"/>
      <c r="D31" s="190">
        <f>6000+F14</f>
        <v>12000</v>
      </c>
      <c r="E31" s="190"/>
      <c r="F31" s="238" t="s">
        <v>257</v>
      </c>
      <c r="G31" s="235"/>
      <c r="H31" s="190">
        <f>6000+F14</f>
        <v>12000</v>
      </c>
      <c r="I31" s="190"/>
      <c r="J31" s="1"/>
      <c r="K31" s="69"/>
    </row>
    <row r="32" spans="1:11" x14ac:dyDescent="0.25">
      <c r="A32" s="69"/>
      <c r="B32" s="237" t="s">
        <v>262</v>
      </c>
      <c r="C32" s="190"/>
      <c r="D32" s="195">
        <v>28105</v>
      </c>
      <c r="E32" s="190"/>
      <c r="F32" s="237" t="s">
        <v>262</v>
      </c>
      <c r="G32" s="190"/>
      <c r="H32" s="195">
        <v>28105</v>
      </c>
      <c r="I32" s="190"/>
      <c r="J32" s="1"/>
      <c r="K32" s="69"/>
    </row>
    <row r="33" spans="1:11" x14ac:dyDescent="0.25">
      <c r="A33" s="69"/>
      <c r="B33" s="249" t="s">
        <v>119</v>
      </c>
      <c r="C33" s="253">
        <f>C22+C23+C24-D25</f>
        <v>50757</v>
      </c>
      <c r="D33" s="253">
        <f>SUM(D27:D32)</f>
        <v>49105</v>
      </c>
      <c r="E33" s="253">
        <f>C33-D33</f>
        <v>1652</v>
      </c>
      <c r="F33" s="249" t="s">
        <v>119</v>
      </c>
      <c r="G33" s="253">
        <f>G22+G23-H25</f>
        <v>47757</v>
      </c>
      <c r="H33" s="253">
        <f>SUM(H27:H32)</f>
        <v>49105</v>
      </c>
      <c r="I33" s="254">
        <f>G33-H33</f>
        <v>-1348</v>
      </c>
      <c r="J33" s="1"/>
      <c r="K33" s="69"/>
    </row>
    <row r="34" spans="1:11" x14ac:dyDescent="0.25">
      <c r="A34" s="69"/>
      <c r="B34" s="1"/>
      <c r="C34" s="1"/>
      <c r="D34" s="1"/>
      <c r="E34" s="1"/>
      <c r="F34" s="1"/>
      <c r="G34" s="1"/>
      <c r="H34" s="1"/>
      <c r="I34" s="1"/>
      <c r="J34" s="1"/>
      <c r="K34" s="69"/>
    </row>
    <row r="35" spans="1:11" x14ac:dyDescent="0.25">
      <c r="A35" s="69"/>
      <c r="B35" s="69"/>
      <c r="C35" s="69"/>
      <c r="D35" s="69"/>
      <c r="E35" s="69"/>
      <c r="F35" s="69"/>
      <c r="G35" s="69"/>
      <c r="H35" s="69"/>
      <c r="I35" s="69"/>
      <c r="J35" s="69"/>
      <c r="K35" s="69"/>
    </row>
    <row r="36" spans="1:11" x14ac:dyDescent="0.25">
      <c r="A36" s="69"/>
      <c r="B36" s="214" t="s">
        <v>15</v>
      </c>
      <c r="C36" s="214"/>
      <c r="D36" s="214"/>
      <c r="E36" s="7" t="s">
        <v>10</v>
      </c>
      <c r="F36" s="69"/>
      <c r="G36" s="69"/>
      <c r="H36" s="1" t="s">
        <v>12</v>
      </c>
      <c r="I36" s="69"/>
      <c r="J36" s="69"/>
      <c r="K36" s="69"/>
    </row>
    <row r="37" spans="1:11" x14ac:dyDescent="0.25">
      <c r="A37" s="69"/>
      <c r="B37" s="69"/>
      <c r="C37" s="69"/>
      <c r="D37" s="69"/>
      <c r="E37" s="69"/>
      <c r="F37" s="69"/>
      <c r="G37" s="69"/>
      <c r="H37" s="69"/>
      <c r="I37" s="69"/>
      <c r="J37" s="69"/>
      <c r="K37" s="69"/>
    </row>
    <row r="38" spans="1:11" x14ac:dyDescent="0.25">
      <c r="A38" s="69"/>
      <c r="B38" s="1" t="s">
        <v>247</v>
      </c>
      <c r="C38" s="1"/>
      <c r="D38" s="1"/>
      <c r="E38" s="7" t="s">
        <v>39</v>
      </c>
      <c r="F38" s="69"/>
      <c r="G38" s="69"/>
      <c r="H38" s="1" t="s">
        <v>184</v>
      </c>
      <c r="I38" s="69"/>
      <c r="J38" s="69"/>
      <c r="K38" s="69"/>
    </row>
    <row r="39" spans="1:11" x14ac:dyDescent="0.25">
      <c r="A39" s="69"/>
      <c r="B39" s="69"/>
      <c r="C39" s="69"/>
      <c r="D39" s="69"/>
      <c r="E39" s="69"/>
      <c r="F39" s="69"/>
      <c r="G39" s="69"/>
      <c r="H39" s="69"/>
      <c r="I39" s="69"/>
      <c r="J39" s="69"/>
      <c r="K39" s="69"/>
    </row>
    <row r="40" spans="1:11" x14ac:dyDescent="0.25">
      <c r="A40" s="69"/>
      <c r="B40" s="69"/>
      <c r="C40" s="69"/>
      <c r="D40" s="69"/>
      <c r="E40" s="69"/>
      <c r="F40" s="69"/>
      <c r="G40" s="69"/>
      <c r="H40" s="69"/>
      <c r="I40" s="69"/>
      <c r="J40" s="69"/>
      <c r="K40" s="69"/>
    </row>
  </sheetData>
  <pageMargins left="0.7" right="0.7" top="0.75" bottom="0.75" header="0.3" footer="0.3"/>
  <pageSetup orientation="portrait" horizontalDpi="203" verticalDpi="203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workbookViewId="0">
      <selection activeCell="L29" sqref="L29"/>
    </sheetView>
  </sheetViews>
  <sheetFormatPr defaultRowHeight="15" x14ac:dyDescent="0.25"/>
  <cols>
    <col min="3" max="3" width="16.85546875" customWidth="1"/>
    <col min="4" max="4" width="8.28515625" customWidth="1"/>
  </cols>
  <sheetData>
    <row r="1" spans="1:12" x14ac:dyDescent="0.25">
      <c r="A1" s="69"/>
      <c r="B1" s="9"/>
      <c r="C1" s="213" t="s">
        <v>179</v>
      </c>
      <c r="D1" s="213"/>
      <c r="E1" s="213"/>
      <c r="F1" s="199"/>
      <c r="G1" s="87"/>
      <c r="H1" s="87"/>
      <c r="I1" s="87"/>
      <c r="J1" s="9"/>
      <c r="K1" s="69"/>
      <c r="L1" s="69"/>
    </row>
    <row r="2" spans="1:12" x14ac:dyDescent="0.25">
      <c r="A2" s="9"/>
      <c r="B2" s="213"/>
      <c r="C2" s="213" t="s">
        <v>180</v>
      </c>
      <c r="D2" s="213"/>
      <c r="E2" s="213"/>
      <c r="F2" s="87"/>
      <c r="G2" s="199"/>
      <c r="H2" s="87"/>
      <c r="I2" s="87"/>
      <c r="J2" s="9"/>
      <c r="K2" s="69"/>
      <c r="L2" s="69"/>
    </row>
    <row r="3" spans="1:12" x14ac:dyDescent="0.25">
      <c r="A3" s="9"/>
      <c r="B3" s="213"/>
      <c r="C3" s="213" t="s">
        <v>264</v>
      </c>
      <c r="D3" s="213"/>
      <c r="E3" s="213"/>
      <c r="F3" s="87"/>
      <c r="G3" s="199"/>
      <c r="H3" s="87"/>
      <c r="I3" s="87"/>
      <c r="J3" s="9"/>
      <c r="K3" s="69"/>
      <c r="L3" s="69"/>
    </row>
    <row r="4" spans="1:12" x14ac:dyDescent="0.25">
      <c r="A4" s="69"/>
      <c r="B4" s="255" t="s">
        <v>19</v>
      </c>
      <c r="C4" s="255" t="s">
        <v>0</v>
      </c>
      <c r="D4" s="255" t="s">
        <v>31</v>
      </c>
      <c r="E4" s="249" t="s">
        <v>61</v>
      </c>
      <c r="F4" s="255" t="s">
        <v>1</v>
      </c>
      <c r="G4" s="256" t="s">
        <v>2</v>
      </c>
      <c r="H4" s="255" t="s">
        <v>3</v>
      </c>
      <c r="I4" s="256" t="s">
        <v>139</v>
      </c>
      <c r="J4" s="1"/>
      <c r="K4" s="69"/>
      <c r="L4" s="69"/>
    </row>
    <row r="5" spans="1:12" x14ac:dyDescent="0.25">
      <c r="A5" s="69"/>
      <c r="B5" s="189">
        <v>1</v>
      </c>
      <c r="C5" s="190" t="s">
        <v>141</v>
      </c>
      <c r="D5" s="190"/>
      <c r="E5" s="222">
        <f>'NOVEMBER 19'!I5:I15</f>
        <v>0</v>
      </c>
      <c r="F5" s="222">
        <v>5000</v>
      </c>
      <c r="G5" s="222">
        <f>D5+F5+E5</f>
        <v>5000</v>
      </c>
      <c r="H5" s="222">
        <v>5000</v>
      </c>
      <c r="I5" s="190">
        <f>G5-H5</f>
        <v>0</v>
      </c>
      <c r="J5" s="1"/>
      <c r="K5" s="69"/>
      <c r="L5" s="69"/>
    </row>
    <row r="6" spans="1:12" x14ac:dyDescent="0.25">
      <c r="A6" s="69"/>
      <c r="B6" s="189">
        <v>2</v>
      </c>
      <c r="C6" s="190" t="s">
        <v>216</v>
      </c>
      <c r="D6" s="190"/>
      <c r="E6" s="222">
        <f>'NOVEMBER 19'!I6:I16</f>
        <v>0</v>
      </c>
      <c r="F6" s="222">
        <v>5000</v>
      </c>
      <c r="G6" s="222">
        <f t="shared" ref="G6:G15" si="0">D6+F6+E6</f>
        <v>5000</v>
      </c>
      <c r="H6" s="222">
        <v>5000</v>
      </c>
      <c r="I6" s="190">
        <f t="shared" ref="I6:I16" si="1">G6-H6</f>
        <v>0</v>
      </c>
      <c r="J6" s="9" t="s">
        <v>188</v>
      </c>
      <c r="K6" s="69"/>
      <c r="L6" s="69"/>
    </row>
    <row r="7" spans="1:12" x14ac:dyDescent="0.25">
      <c r="A7" s="69"/>
      <c r="B7" s="189">
        <v>3</v>
      </c>
      <c r="C7" s="190" t="s">
        <v>185</v>
      </c>
      <c r="D7" s="190"/>
      <c r="E7" s="222">
        <f>'NOVEMBER 19'!I7:I17</f>
        <v>0</v>
      </c>
      <c r="F7" s="222">
        <v>6000</v>
      </c>
      <c r="G7" s="222">
        <f t="shared" si="0"/>
        <v>6000</v>
      </c>
      <c r="H7" s="222">
        <v>6000</v>
      </c>
      <c r="I7" s="190">
        <f t="shared" si="1"/>
        <v>0</v>
      </c>
      <c r="J7" s="1"/>
      <c r="K7" s="69"/>
      <c r="L7" s="69"/>
    </row>
    <row r="8" spans="1:12" x14ac:dyDescent="0.25">
      <c r="A8" s="69"/>
      <c r="B8" s="192">
        <v>4</v>
      </c>
      <c r="C8" s="190" t="s">
        <v>153</v>
      </c>
      <c r="D8" s="190"/>
      <c r="E8" s="222">
        <f>'NOVEMBER 19'!I8:I18</f>
        <v>0</v>
      </c>
      <c r="F8" s="241">
        <v>5000</v>
      </c>
      <c r="G8" s="222">
        <f t="shared" si="0"/>
        <v>5000</v>
      </c>
      <c r="H8" s="222">
        <v>5000</v>
      </c>
      <c r="I8" s="190">
        <f t="shared" si="1"/>
        <v>0</v>
      </c>
      <c r="J8" s="1"/>
      <c r="K8" s="69"/>
      <c r="L8" s="69"/>
    </row>
    <row r="9" spans="1:12" x14ac:dyDescent="0.25">
      <c r="A9" s="69"/>
      <c r="B9" s="192">
        <v>5</v>
      </c>
      <c r="C9" s="190" t="s">
        <v>79</v>
      </c>
      <c r="D9" s="190"/>
      <c r="E9" s="222">
        <f>'NOVEMBER 19'!I9:I19</f>
        <v>0</v>
      </c>
      <c r="F9" s="241">
        <v>3500</v>
      </c>
      <c r="G9" s="222">
        <f t="shared" si="0"/>
        <v>3500</v>
      </c>
      <c r="H9" s="222">
        <v>3500</v>
      </c>
      <c r="I9" s="190">
        <f t="shared" si="1"/>
        <v>0</v>
      </c>
      <c r="J9" s="1"/>
      <c r="K9" s="69"/>
      <c r="L9" s="69"/>
    </row>
    <row r="10" spans="1:12" x14ac:dyDescent="0.25">
      <c r="A10" s="69"/>
      <c r="B10" s="194">
        <v>6</v>
      </c>
      <c r="C10" s="190" t="s">
        <v>238</v>
      </c>
      <c r="D10" s="190"/>
      <c r="E10" s="222">
        <f>'NOVEMBER 19'!I10:I20</f>
        <v>0</v>
      </c>
      <c r="F10" s="243">
        <v>8000</v>
      </c>
      <c r="G10" s="222">
        <f t="shared" si="0"/>
        <v>8000</v>
      </c>
      <c r="H10" s="222">
        <v>8000</v>
      </c>
      <c r="I10" s="190">
        <f t="shared" si="1"/>
        <v>0</v>
      </c>
      <c r="J10" s="1"/>
      <c r="K10" s="69"/>
      <c r="L10" s="69"/>
    </row>
    <row r="11" spans="1:12" x14ac:dyDescent="0.25">
      <c r="A11" s="69"/>
      <c r="B11" s="194">
        <v>7</v>
      </c>
      <c r="C11" s="195" t="s">
        <v>175</v>
      </c>
      <c r="D11" s="190"/>
      <c r="E11" s="222">
        <f>'NOVEMBER 19'!I11:I21</f>
        <v>0</v>
      </c>
      <c r="F11" s="241">
        <v>5000</v>
      </c>
      <c r="G11" s="222">
        <f t="shared" si="0"/>
        <v>5000</v>
      </c>
      <c r="H11" s="222">
        <v>5000</v>
      </c>
      <c r="I11" s="190">
        <f t="shared" si="1"/>
        <v>0</v>
      </c>
      <c r="J11" s="1"/>
      <c r="K11" s="69"/>
      <c r="L11" s="69"/>
    </row>
    <row r="12" spans="1:12" x14ac:dyDescent="0.25">
      <c r="A12" s="69"/>
      <c r="B12" s="194">
        <v>8</v>
      </c>
      <c r="C12" s="190" t="s">
        <v>239</v>
      </c>
      <c r="D12" s="190"/>
      <c r="E12" s="222">
        <f>'NOVEMBER 19'!I12:I22</f>
        <v>0</v>
      </c>
      <c r="F12" s="241">
        <v>3000</v>
      </c>
      <c r="G12" s="222">
        <f t="shared" si="0"/>
        <v>3000</v>
      </c>
      <c r="H12" s="222">
        <v>3000</v>
      </c>
      <c r="I12" s="190">
        <f t="shared" si="1"/>
        <v>0</v>
      </c>
      <c r="J12" s="9"/>
      <c r="K12" s="69"/>
      <c r="L12" s="69"/>
    </row>
    <row r="13" spans="1:12" x14ac:dyDescent="0.25">
      <c r="A13" s="69"/>
      <c r="B13" s="194">
        <v>9</v>
      </c>
      <c r="C13" s="195" t="s">
        <v>192</v>
      </c>
      <c r="D13" s="190"/>
      <c r="E13" s="222">
        <f>'NOVEMBER 19'!I13:I23</f>
        <v>0</v>
      </c>
      <c r="F13" s="241">
        <v>4000</v>
      </c>
      <c r="G13" s="222">
        <f t="shared" si="0"/>
        <v>4000</v>
      </c>
      <c r="H13" s="222">
        <v>4000</v>
      </c>
      <c r="I13" s="190">
        <f t="shared" si="1"/>
        <v>0</v>
      </c>
      <c r="J13" s="9" t="s">
        <v>188</v>
      </c>
      <c r="K13" s="69"/>
      <c r="L13" s="69"/>
    </row>
    <row r="14" spans="1:12" x14ac:dyDescent="0.25">
      <c r="A14" s="69"/>
      <c r="B14" s="194">
        <v>10</v>
      </c>
      <c r="C14" s="259" t="s">
        <v>195</v>
      </c>
      <c r="D14" s="190"/>
      <c r="E14" s="222">
        <f>'NOVEMBER 19'!I14:I24</f>
        <v>0</v>
      </c>
      <c r="F14" s="244"/>
      <c r="G14" s="222">
        <f t="shared" si="0"/>
        <v>0</v>
      </c>
      <c r="H14" s="222"/>
      <c r="I14" s="190">
        <f t="shared" si="1"/>
        <v>0</v>
      </c>
      <c r="J14" s="1"/>
      <c r="K14" s="69"/>
      <c r="L14" s="69"/>
    </row>
    <row r="15" spans="1:12" x14ac:dyDescent="0.25">
      <c r="A15" s="69"/>
      <c r="B15" s="194">
        <v>11</v>
      </c>
      <c r="C15" s="195" t="s">
        <v>242</v>
      </c>
      <c r="D15" s="190">
        <v>3000</v>
      </c>
      <c r="E15" s="222"/>
      <c r="F15" s="244">
        <v>6000</v>
      </c>
      <c r="G15" s="222">
        <f t="shared" si="0"/>
        <v>9000</v>
      </c>
      <c r="H15" s="222">
        <v>7000</v>
      </c>
      <c r="I15" s="190">
        <f t="shared" si="1"/>
        <v>2000</v>
      </c>
      <c r="J15" s="1"/>
      <c r="K15" s="69"/>
      <c r="L15" s="69"/>
    </row>
    <row r="16" spans="1:12" x14ac:dyDescent="0.25">
      <c r="A16" s="69"/>
      <c r="B16" s="246"/>
      <c r="C16" s="257" t="s">
        <v>119</v>
      </c>
      <c r="D16" s="190">
        <f>SUM(D5:D15)</f>
        <v>3000</v>
      </c>
      <c r="E16" s="222">
        <f>SUM(E5:E15)</f>
        <v>0</v>
      </c>
      <c r="F16" s="248">
        <f>SUM(F5:F15)</f>
        <v>50500</v>
      </c>
      <c r="G16" s="252">
        <f>D16+F16+E16</f>
        <v>53500</v>
      </c>
      <c r="H16" s="222">
        <f>SUM(H5:H15)</f>
        <v>51500</v>
      </c>
      <c r="I16" s="190">
        <f t="shared" si="1"/>
        <v>2000</v>
      </c>
      <c r="J16" s="1"/>
      <c r="K16" s="69"/>
      <c r="L16" s="69"/>
    </row>
    <row r="17" spans="1:12" x14ac:dyDescent="0.25">
      <c r="A17" s="69"/>
      <c r="B17" s="1"/>
      <c r="C17" s="1"/>
      <c r="D17" s="1"/>
      <c r="E17" s="1"/>
      <c r="F17" s="1"/>
      <c r="G17" s="1"/>
      <c r="H17" s="1"/>
      <c r="I17" s="1"/>
      <c r="J17" s="225"/>
      <c r="K17" s="69"/>
      <c r="L17" s="69"/>
    </row>
    <row r="18" spans="1:12" x14ac:dyDescent="0.25">
      <c r="A18" s="69"/>
      <c r="B18" s="1"/>
      <c r="C18" s="1"/>
      <c r="D18" s="1"/>
      <c r="E18" s="1"/>
      <c r="F18" s="1"/>
      <c r="G18" s="1"/>
      <c r="H18" s="1"/>
      <c r="I18" s="1"/>
      <c r="J18" s="1"/>
      <c r="K18" s="69"/>
      <c r="L18" s="69"/>
    </row>
    <row r="19" spans="1:12" x14ac:dyDescent="0.25">
      <c r="A19" s="69"/>
      <c r="B19" s="226" t="s">
        <v>204</v>
      </c>
      <c r="C19" s="227"/>
      <c r="D19" s="227"/>
      <c r="E19" s="228"/>
      <c r="F19" s="229"/>
      <c r="G19" s="251"/>
      <c r="H19" s="231"/>
      <c r="I19" s="230"/>
      <c r="J19" s="1"/>
      <c r="K19" s="69"/>
      <c r="L19" s="69"/>
    </row>
    <row r="20" spans="1:12" x14ac:dyDescent="0.25">
      <c r="A20" s="69"/>
      <c r="B20" s="79" t="s">
        <v>205</v>
      </c>
      <c r="C20" s="79"/>
      <c r="D20" s="79"/>
      <c r="E20" s="79"/>
      <c r="F20" s="79" t="s">
        <v>3</v>
      </c>
      <c r="G20" s="1"/>
      <c r="H20" s="1"/>
      <c r="I20" s="1"/>
      <c r="J20" s="1"/>
      <c r="K20" s="69"/>
      <c r="L20" s="69"/>
    </row>
    <row r="21" spans="1:12" x14ac:dyDescent="0.25">
      <c r="A21" s="69"/>
      <c r="B21" s="233" t="s">
        <v>206</v>
      </c>
      <c r="C21" s="233" t="s">
        <v>207</v>
      </c>
      <c r="D21" s="233" t="s">
        <v>208</v>
      </c>
      <c r="E21" s="233" t="s">
        <v>120</v>
      </c>
      <c r="F21" s="233" t="s">
        <v>206</v>
      </c>
      <c r="G21" s="233" t="s">
        <v>207</v>
      </c>
      <c r="H21" s="233" t="s">
        <v>208</v>
      </c>
      <c r="I21" s="233" t="s">
        <v>120</v>
      </c>
      <c r="J21" s="1"/>
      <c r="K21" s="69"/>
      <c r="L21" s="69"/>
    </row>
    <row r="22" spans="1:12" x14ac:dyDescent="0.25">
      <c r="A22" s="69"/>
      <c r="B22" s="190" t="s">
        <v>263</v>
      </c>
      <c r="C22" s="234">
        <f>F16</f>
        <v>50500</v>
      </c>
      <c r="D22" s="190"/>
      <c r="E22" s="190"/>
      <c r="F22" s="190" t="s">
        <v>263</v>
      </c>
      <c r="G22" s="234">
        <f>H16</f>
        <v>51500</v>
      </c>
      <c r="H22" s="190"/>
      <c r="I22" s="190"/>
      <c r="J22" s="1"/>
      <c r="K22" s="69"/>
      <c r="L22" s="69"/>
    </row>
    <row r="23" spans="1:12" x14ac:dyDescent="0.25">
      <c r="A23" s="69"/>
      <c r="B23" s="190" t="s">
        <v>61</v>
      </c>
      <c r="C23" s="234">
        <f>'NOVEMBER 19'!E33</f>
        <v>1652</v>
      </c>
      <c r="D23" s="190"/>
      <c r="E23" s="190"/>
      <c r="F23" s="190" t="s">
        <v>61</v>
      </c>
      <c r="G23" s="234">
        <f>'NOVEMBER 19'!I33</f>
        <v>-1348</v>
      </c>
      <c r="H23" s="190"/>
      <c r="I23" s="190"/>
      <c r="J23" s="1"/>
      <c r="K23" s="69"/>
      <c r="L23" s="69"/>
    </row>
    <row r="24" spans="1:12" x14ac:dyDescent="0.25">
      <c r="A24" s="69"/>
      <c r="B24" s="190" t="s">
        <v>31</v>
      </c>
      <c r="C24" s="234"/>
      <c r="D24" s="190"/>
      <c r="E24" s="190"/>
      <c r="F24" s="190"/>
      <c r="G24" s="234"/>
      <c r="H24" s="190"/>
      <c r="I24" s="190"/>
      <c r="J24" s="1"/>
      <c r="K24" s="69"/>
      <c r="L24" s="69"/>
    </row>
    <row r="25" spans="1:12" x14ac:dyDescent="0.25">
      <c r="A25" s="69"/>
      <c r="B25" s="190" t="s">
        <v>245</v>
      </c>
      <c r="C25" s="235">
        <v>0.1</v>
      </c>
      <c r="D25" s="234">
        <f>C22*C25</f>
        <v>5050</v>
      </c>
      <c r="E25" s="190"/>
      <c r="F25" s="190" t="s">
        <v>210</v>
      </c>
      <c r="G25" s="235">
        <v>0.1</v>
      </c>
      <c r="H25" s="234">
        <f>D25</f>
        <v>5050</v>
      </c>
      <c r="I25" s="190"/>
      <c r="J25" s="1"/>
      <c r="K25" s="69"/>
      <c r="L25" s="69"/>
    </row>
    <row r="26" spans="1:12" x14ac:dyDescent="0.25">
      <c r="A26" s="69"/>
      <c r="B26" s="249" t="s">
        <v>211</v>
      </c>
      <c r="C26" s="249" t="s">
        <v>30</v>
      </c>
      <c r="D26" s="249"/>
      <c r="E26" s="249"/>
      <c r="F26" s="249" t="s">
        <v>211</v>
      </c>
      <c r="G26" s="234"/>
      <c r="H26" s="190"/>
      <c r="I26" s="190"/>
      <c r="J26" s="1"/>
      <c r="K26" s="69"/>
      <c r="L26" s="69"/>
    </row>
    <row r="27" spans="1:12" x14ac:dyDescent="0.25">
      <c r="A27" s="69"/>
      <c r="B27" s="183" t="s">
        <v>215</v>
      </c>
      <c r="C27" s="205"/>
      <c r="D27" s="210">
        <f>F6+F13</f>
        <v>9000</v>
      </c>
      <c r="E27" s="210"/>
      <c r="F27" s="183" t="s">
        <v>215</v>
      </c>
      <c r="G27" s="205"/>
      <c r="H27" s="210">
        <f>F6+F13</f>
        <v>9000</v>
      </c>
      <c r="I27" s="190"/>
      <c r="J27" s="1"/>
      <c r="K27" s="69"/>
      <c r="L27" s="69"/>
    </row>
    <row r="28" spans="1:12" x14ac:dyDescent="0.25">
      <c r="A28" s="69"/>
      <c r="B28" s="236" t="s">
        <v>202</v>
      </c>
      <c r="C28" s="190"/>
      <c r="D28" s="190">
        <v>10000</v>
      </c>
      <c r="E28" s="190"/>
      <c r="F28" s="236" t="s">
        <v>202</v>
      </c>
      <c r="G28" s="190"/>
      <c r="H28" s="190">
        <v>10000</v>
      </c>
      <c r="I28" s="190"/>
      <c r="J28" s="1"/>
      <c r="K28" s="69"/>
      <c r="L28" s="69"/>
    </row>
    <row r="29" spans="1:12" x14ac:dyDescent="0.25">
      <c r="A29" s="69"/>
      <c r="B29" s="74" t="s">
        <v>212</v>
      </c>
      <c r="C29" s="74"/>
      <c r="D29" s="74">
        <v>15000</v>
      </c>
      <c r="E29" s="74"/>
      <c r="F29" s="74" t="s">
        <v>212</v>
      </c>
      <c r="G29" s="74"/>
      <c r="H29" s="74">
        <v>15000</v>
      </c>
      <c r="I29" s="190"/>
      <c r="J29" s="1"/>
      <c r="K29" s="69"/>
      <c r="L29" s="69"/>
    </row>
    <row r="30" spans="1:12" x14ac:dyDescent="0.25">
      <c r="A30" s="69"/>
      <c r="B30" s="237" t="s">
        <v>266</v>
      </c>
      <c r="C30" s="190"/>
      <c r="D30" s="190">
        <v>3000</v>
      </c>
      <c r="E30" s="190"/>
      <c r="F30" s="237" t="s">
        <v>266</v>
      </c>
      <c r="G30" s="190"/>
      <c r="H30" s="190">
        <v>3000</v>
      </c>
      <c r="I30" s="190"/>
      <c r="J30" s="1"/>
      <c r="K30" s="69"/>
      <c r="L30" s="69"/>
    </row>
    <row r="31" spans="1:12" x14ac:dyDescent="0.25">
      <c r="A31" s="69"/>
      <c r="B31" s="238" t="s">
        <v>265</v>
      </c>
      <c r="C31" s="235"/>
      <c r="D31" s="190">
        <v>10297</v>
      </c>
      <c r="E31" s="190"/>
      <c r="F31" s="238" t="s">
        <v>265</v>
      </c>
      <c r="G31" s="235"/>
      <c r="H31" s="190">
        <v>10297</v>
      </c>
      <c r="I31" s="190"/>
      <c r="J31" s="1"/>
      <c r="K31" s="69"/>
      <c r="L31" s="69"/>
    </row>
    <row r="32" spans="1:12" x14ac:dyDescent="0.25">
      <c r="A32" s="69"/>
      <c r="B32" s="237"/>
      <c r="C32" s="190"/>
      <c r="D32" s="195"/>
      <c r="E32" s="190"/>
      <c r="F32" s="237"/>
      <c r="G32" s="190"/>
      <c r="H32" s="195"/>
      <c r="I32" s="190"/>
      <c r="J32" s="1"/>
      <c r="K32" s="69"/>
      <c r="L32" s="69"/>
    </row>
    <row r="33" spans="1:13" x14ac:dyDescent="0.25">
      <c r="A33" s="69"/>
      <c r="B33" s="249" t="s">
        <v>119</v>
      </c>
      <c r="C33" s="253">
        <f>C22+C23+C24-D25</f>
        <v>47102</v>
      </c>
      <c r="D33" s="253">
        <f>SUM(D27:D32)</f>
        <v>47297</v>
      </c>
      <c r="E33" s="253">
        <f>C33-D33</f>
        <v>-195</v>
      </c>
      <c r="F33" s="249" t="s">
        <v>119</v>
      </c>
      <c r="G33" s="253">
        <f>G22+G23-H25</f>
        <v>45102</v>
      </c>
      <c r="H33" s="253">
        <f>SUM(H27:H32)</f>
        <v>47297</v>
      </c>
      <c r="I33" s="254">
        <f>G33-H33</f>
        <v>-2195</v>
      </c>
      <c r="J33" s="1"/>
      <c r="K33" s="69"/>
      <c r="L33" s="69"/>
    </row>
    <row r="34" spans="1:13" x14ac:dyDescent="0.25">
      <c r="A34" s="69"/>
      <c r="B34" s="1"/>
      <c r="C34" s="1"/>
      <c r="D34" s="1"/>
      <c r="E34" s="1"/>
      <c r="F34" s="1"/>
      <c r="G34" s="1"/>
      <c r="H34" s="1"/>
      <c r="I34" s="1"/>
      <c r="J34" s="1"/>
      <c r="K34" s="69"/>
      <c r="L34" s="69"/>
    </row>
    <row r="35" spans="1:13" x14ac:dyDescent="0.25">
      <c r="A35" s="69"/>
      <c r="B35" s="69"/>
      <c r="C35" s="69"/>
      <c r="D35" s="69"/>
      <c r="E35" s="69"/>
      <c r="F35" s="69"/>
      <c r="G35" s="69"/>
      <c r="H35" s="69"/>
      <c r="I35" s="69"/>
      <c r="J35" s="69"/>
      <c r="K35" s="69"/>
      <c r="L35" s="69"/>
    </row>
    <row r="36" spans="1:13" x14ac:dyDescent="0.25">
      <c r="A36" s="69"/>
      <c r="C36" s="214" t="s">
        <v>15</v>
      </c>
      <c r="D36" s="214"/>
      <c r="E36" s="214"/>
      <c r="F36" s="7" t="s">
        <v>10</v>
      </c>
      <c r="G36" s="69"/>
      <c r="H36" s="69"/>
      <c r="I36" s="1" t="s">
        <v>12</v>
      </c>
      <c r="J36" s="69"/>
      <c r="K36" s="69"/>
      <c r="L36" s="69"/>
      <c r="M36" s="69"/>
    </row>
    <row r="37" spans="1:13" x14ac:dyDescent="0.25">
      <c r="A37" s="69"/>
      <c r="C37" s="69"/>
      <c r="D37" s="69"/>
      <c r="E37" s="69"/>
      <c r="F37" s="69"/>
      <c r="G37" s="69"/>
      <c r="H37" s="69"/>
      <c r="I37" s="69"/>
      <c r="J37" s="69"/>
      <c r="K37" s="69"/>
      <c r="L37" s="69"/>
      <c r="M37" s="69"/>
    </row>
    <row r="38" spans="1:13" x14ac:dyDescent="0.25">
      <c r="A38" s="69"/>
      <c r="C38" s="1" t="s">
        <v>247</v>
      </c>
      <c r="D38" s="1"/>
      <c r="E38" s="1"/>
      <c r="F38" s="7" t="s">
        <v>39</v>
      </c>
      <c r="G38" s="69"/>
      <c r="H38" s="69"/>
      <c r="I38" s="1" t="s">
        <v>184</v>
      </c>
      <c r="J38" s="69"/>
      <c r="K38" s="69"/>
      <c r="L38" s="69"/>
      <c r="M38" s="69"/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"/>
  <sheetViews>
    <sheetView workbookViewId="0">
      <selection activeCell="H5" sqref="H5"/>
    </sheetView>
  </sheetViews>
  <sheetFormatPr defaultRowHeight="15" x14ac:dyDescent="0.25"/>
  <cols>
    <col min="3" max="3" width="13.85546875" customWidth="1"/>
    <col min="4" max="4" width="7.5703125" bestFit="1" customWidth="1"/>
  </cols>
  <sheetData>
    <row r="1" spans="1:11" x14ac:dyDescent="0.25">
      <c r="A1" s="69"/>
      <c r="B1" s="9"/>
      <c r="C1" s="213" t="s">
        <v>179</v>
      </c>
      <c r="D1" s="213"/>
      <c r="E1" s="213"/>
      <c r="F1" s="199"/>
      <c r="G1" s="87"/>
      <c r="H1" s="87"/>
      <c r="I1" s="87"/>
      <c r="J1" s="9"/>
      <c r="K1" s="69"/>
    </row>
    <row r="2" spans="1:11" x14ac:dyDescent="0.25">
      <c r="A2" s="9"/>
      <c r="B2" s="213"/>
      <c r="C2" s="213" t="s">
        <v>180</v>
      </c>
      <c r="D2" s="213"/>
      <c r="E2" s="213"/>
      <c r="F2" s="87"/>
      <c r="G2" s="199"/>
      <c r="H2" s="87"/>
      <c r="I2" s="87"/>
      <c r="J2" s="9"/>
      <c r="K2" s="69"/>
    </row>
    <row r="3" spans="1:11" x14ac:dyDescent="0.25">
      <c r="A3" s="9"/>
      <c r="B3" s="213"/>
      <c r="C3" s="213" t="s">
        <v>267</v>
      </c>
      <c r="D3" s="213"/>
      <c r="E3" s="213"/>
      <c r="F3" s="87"/>
      <c r="G3" s="199"/>
      <c r="H3" s="87"/>
      <c r="I3" s="87"/>
      <c r="J3" s="9"/>
      <c r="K3" s="69"/>
    </row>
    <row r="4" spans="1:11" x14ac:dyDescent="0.25">
      <c r="A4" s="69"/>
      <c r="B4" s="255" t="s">
        <v>19</v>
      </c>
      <c r="C4" s="255" t="s">
        <v>0</v>
      </c>
      <c r="D4" s="255" t="s">
        <v>31</v>
      </c>
      <c r="E4" s="249" t="s">
        <v>61</v>
      </c>
      <c r="F4" s="255" t="s">
        <v>1</v>
      </c>
      <c r="G4" s="256" t="s">
        <v>2</v>
      </c>
      <c r="H4" s="255" t="s">
        <v>3</v>
      </c>
      <c r="I4" s="256" t="s">
        <v>139</v>
      </c>
      <c r="J4" s="1"/>
      <c r="K4" s="69"/>
    </row>
    <row r="5" spans="1:11" x14ac:dyDescent="0.25">
      <c r="A5" s="69"/>
      <c r="B5" s="189">
        <v>1</v>
      </c>
      <c r="C5" s="190" t="s">
        <v>141</v>
      </c>
      <c r="D5" s="190"/>
      <c r="E5" s="222">
        <f>'DECEMBER 19'!I5:I16</f>
        <v>0</v>
      </c>
      <c r="F5" s="222">
        <v>5000</v>
      </c>
      <c r="G5" s="222">
        <f>D5+F5+E5</f>
        <v>5000</v>
      </c>
      <c r="H5" s="222">
        <v>5000</v>
      </c>
      <c r="I5" s="190">
        <f>G5-H5</f>
        <v>0</v>
      </c>
      <c r="J5" s="1"/>
      <c r="K5" s="69"/>
    </row>
    <row r="6" spans="1:11" x14ac:dyDescent="0.25">
      <c r="A6" s="69"/>
      <c r="B6" s="189">
        <v>2</v>
      </c>
      <c r="C6" s="190" t="s">
        <v>216</v>
      </c>
      <c r="D6" s="190"/>
      <c r="E6" s="222">
        <f>'DECEMBER 19'!I6:I17</f>
        <v>0</v>
      </c>
      <c r="F6" s="222">
        <v>5000</v>
      </c>
      <c r="G6" s="222">
        <f t="shared" ref="G6:G15" si="0">D6+F6+E6</f>
        <v>5000</v>
      </c>
      <c r="H6" s="222">
        <v>5000</v>
      </c>
      <c r="I6" s="190">
        <f t="shared" ref="I6:I16" si="1">G6-H6</f>
        <v>0</v>
      </c>
      <c r="J6" s="9" t="s">
        <v>188</v>
      </c>
      <c r="K6" s="69"/>
    </row>
    <row r="7" spans="1:11" x14ac:dyDescent="0.25">
      <c r="A7" s="69"/>
      <c r="B7" s="189">
        <v>3</v>
      </c>
      <c r="C7" s="190" t="s">
        <v>185</v>
      </c>
      <c r="D7" s="190"/>
      <c r="E7" s="222">
        <f>'DECEMBER 19'!I7:I18</f>
        <v>0</v>
      </c>
      <c r="F7" s="222">
        <v>6000</v>
      </c>
      <c r="G7" s="222">
        <f t="shared" si="0"/>
        <v>6000</v>
      </c>
      <c r="H7" s="222">
        <v>6000</v>
      </c>
      <c r="I7" s="190">
        <f t="shared" si="1"/>
        <v>0</v>
      </c>
      <c r="J7" s="1"/>
      <c r="K7" s="69"/>
    </row>
    <row r="8" spans="1:11" x14ac:dyDescent="0.25">
      <c r="A8" s="69"/>
      <c r="B8" s="192">
        <v>4</v>
      </c>
      <c r="C8" s="190" t="s">
        <v>153</v>
      </c>
      <c r="D8" s="190"/>
      <c r="E8" s="222">
        <f>'DECEMBER 19'!I8:I19</f>
        <v>0</v>
      </c>
      <c r="F8" s="241">
        <v>5000</v>
      </c>
      <c r="G8" s="222">
        <f t="shared" si="0"/>
        <v>5000</v>
      </c>
      <c r="H8" s="222">
        <v>5000</v>
      </c>
      <c r="I8" s="190">
        <f t="shared" si="1"/>
        <v>0</v>
      </c>
      <c r="J8" s="1"/>
      <c r="K8" s="69"/>
    </row>
    <row r="9" spans="1:11" x14ac:dyDescent="0.25">
      <c r="A9" s="69"/>
      <c r="B9" s="192">
        <v>5</v>
      </c>
      <c r="C9" s="190" t="s">
        <v>79</v>
      </c>
      <c r="D9" s="190"/>
      <c r="E9" s="222">
        <f>'DECEMBER 19'!I9:I20</f>
        <v>0</v>
      </c>
      <c r="F9" s="241">
        <v>3500</v>
      </c>
      <c r="G9" s="222">
        <f t="shared" si="0"/>
        <v>3500</v>
      </c>
      <c r="H9" s="222">
        <v>3500</v>
      </c>
      <c r="I9" s="190">
        <f t="shared" si="1"/>
        <v>0</v>
      </c>
      <c r="J9" s="1"/>
      <c r="K9" s="69"/>
    </row>
    <row r="10" spans="1:11" x14ac:dyDescent="0.25">
      <c r="A10" s="69"/>
      <c r="B10" s="194">
        <v>6</v>
      </c>
      <c r="C10" s="190" t="s">
        <v>238</v>
      </c>
      <c r="D10" s="190"/>
      <c r="E10" s="222">
        <f>'DECEMBER 19'!I10:I21</f>
        <v>0</v>
      </c>
      <c r="F10" s="243">
        <v>8000</v>
      </c>
      <c r="G10" s="222">
        <f t="shared" si="0"/>
        <v>8000</v>
      </c>
      <c r="H10" s="222">
        <v>8000</v>
      </c>
      <c r="I10" s="190">
        <f t="shared" si="1"/>
        <v>0</v>
      </c>
      <c r="J10" s="1"/>
      <c r="K10" s="69"/>
    </row>
    <row r="11" spans="1:11" x14ac:dyDescent="0.25">
      <c r="A11" s="69"/>
      <c r="B11" s="194">
        <v>7</v>
      </c>
      <c r="C11" s="195" t="s">
        <v>175</v>
      </c>
      <c r="D11" s="190"/>
      <c r="E11" s="222">
        <f>'DECEMBER 19'!I11:I22</f>
        <v>0</v>
      </c>
      <c r="F11" s="241">
        <v>5000</v>
      </c>
      <c r="G11" s="222">
        <f t="shared" si="0"/>
        <v>5000</v>
      </c>
      <c r="H11" s="222">
        <v>5000</v>
      </c>
      <c r="I11" s="190">
        <f t="shared" si="1"/>
        <v>0</v>
      </c>
      <c r="J11" s="1"/>
      <c r="K11" s="69"/>
    </row>
    <row r="12" spans="1:11" x14ac:dyDescent="0.25">
      <c r="A12" s="69"/>
      <c r="B12" s="194">
        <v>8</v>
      </c>
      <c r="C12" s="190" t="s">
        <v>239</v>
      </c>
      <c r="D12" s="190"/>
      <c r="E12" s="222">
        <f>'DECEMBER 19'!I12:I23</f>
        <v>0</v>
      </c>
      <c r="F12" s="241">
        <v>3000</v>
      </c>
      <c r="G12" s="222">
        <f t="shared" si="0"/>
        <v>3000</v>
      </c>
      <c r="H12" s="222">
        <v>3000</v>
      </c>
      <c r="I12" s="190">
        <f t="shared" si="1"/>
        <v>0</v>
      </c>
      <c r="J12" s="9" t="s">
        <v>188</v>
      </c>
      <c r="K12" s="69"/>
    </row>
    <row r="13" spans="1:11" x14ac:dyDescent="0.25">
      <c r="A13" s="69"/>
      <c r="B13" s="194">
        <v>9</v>
      </c>
      <c r="C13" s="195" t="s">
        <v>192</v>
      </c>
      <c r="D13" s="190"/>
      <c r="E13" s="222">
        <f>'DECEMBER 19'!I13:I24</f>
        <v>0</v>
      </c>
      <c r="F13" s="241">
        <v>4000</v>
      </c>
      <c r="G13" s="222">
        <f t="shared" si="0"/>
        <v>4000</v>
      </c>
      <c r="H13" s="222">
        <v>4000</v>
      </c>
      <c r="I13" s="190">
        <f t="shared" si="1"/>
        <v>0</v>
      </c>
      <c r="J13" s="9" t="s">
        <v>188</v>
      </c>
      <c r="K13" s="69"/>
    </row>
    <row r="14" spans="1:11" x14ac:dyDescent="0.25">
      <c r="A14" s="69"/>
      <c r="B14" s="194">
        <v>10</v>
      </c>
      <c r="C14" s="259" t="s">
        <v>195</v>
      </c>
      <c r="D14" s="190"/>
      <c r="E14" s="222">
        <f>'DECEMBER 19'!I14:I25</f>
        <v>0</v>
      </c>
      <c r="F14" s="244"/>
      <c r="G14" s="222">
        <f t="shared" si="0"/>
        <v>0</v>
      </c>
      <c r="H14" s="222"/>
      <c r="I14" s="190">
        <f t="shared" si="1"/>
        <v>0</v>
      </c>
      <c r="J14" s="1"/>
      <c r="K14" s="69"/>
    </row>
    <row r="15" spans="1:11" x14ac:dyDescent="0.25">
      <c r="A15" s="69"/>
      <c r="B15" s="194">
        <v>11</v>
      </c>
      <c r="C15" s="195" t="s">
        <v>242</v>
      </c>
      <c r="D15" s="190">
        <v>2000</v>
      </c>
      <c r="E15" s="222"/>
      <c r="F15" s="244">
        <v>6000</v>
      </c>
      <c r="G15" s="222">
        <f t="shared" si="0"/>
        <v>8000</v>
      </c>
      <c r="H15" s="222">
        <v>7000</v>
      </c>
      <c r="I15" s="190">
        <f t="shared" si="1"/>
        <v>1000</v>
      </c>
      <c r="J15" s="1"/>
      <c r="K15" s="69"/>
    </row>
    <row r="16" spans="1:11" x14ac:dyDescent="0.25">
      <c r="A16" s="69"/>
      <c r="B16" s="246"/>
      <c r="C16" s="257" t="s">
        <v>119</v>
      </c>
      <c r="D16" s="190">
        <f>SUM(D5:D15)</f>
        <v>2000</v>
      </c>
      <c r="E16" s="222">
        <f>SUM(E5:E15)</f>
        <v>0</v>
      </c>
      <c r="F16" s="248">
        <f>SUM(F5:F15)</f>
        <v>50500</v>
      </c>
      <c r="G16" s="252">
        <f>D16+F16+E16</f>
        <v>52500</v>
      </c>
      <c r="H16" s="222">
        <f>SUM(H5:H15)</f>
        <v>51500</v>
      </c>
      <c r="I16" s="190">
        <f t="shared" si="1"/>
        <v>1000</v>
      </c>
      <c r="J16" s="1"/>
      <c r="K16" s="69"/>
    </row>
    <row r="17" spans="1:11" x14ac:dyDescent="0.25">
      <c r="A17" s="69"/>
      <c r="B17" s="1"/>
      <c r="C17" s="1"/>
      <c r="D17" s="1"/>
      <c r="E17" s="1"/>
      <c r="F17" s="1"/>
      <c r="G17" s="1"/>
      <c r="H17" s="1"/>
      <c r="I17" s="1"/>
      <c r="J17" s="225"/>
      <c r="K17" s="69"/>
    </row>
    <row r="18" spans="1:11" x14ac:dyDescent="0.25">
      <c r="A18" s="69"/>
      <c r="B18" s="1"/>
      <c r="C18" s="1"/>
      <c r="D18" s="1"/>
      <c r="E18" s="1"/>
      <c r="F18" s="1"/>
      <c r="G18" s="1"/>
      <c r="H18" s="1"/>
      <c r="I18" s="1"/>
      <c r="J18" s="1"/>
      <c r="K18" s="69"/>
    </row>
    <row r="19" spans="1:11" x14ac:dyDescent="0.25">
      <c r="A19" s="69"/>
      <c r="B19" s="226" t="s">
        <v>204</v>
      </c>
      <c r="C19" s="227"/>
      <c r="D19" s="227"/>
      <c r="E19" s="228"/>
      <c r="F19" s="229"/>
      <c r="G19" s="251"/>
      <c r="H19" s="231"/>
      <c r="I19" s="230"/>
      <c r="J19" s="1"/>
      <c r="K19" s="69"/>
    </row>
    <row r="20" spans="1:11" x14ac:dyDescent="0.25">
      <c r="A20" s="69"/>
      <c r="B20" s="79" t="s">
        <v>205</v>
      </c>
      <c r="C20" s="79"/>
      <c r="D20" s="79"/>
      <c r="E20" s="79"/>
      <c r="F20" s="79" t="s">
        <v>3</v>
      </c>
      <c r="G20" s="1"/>
      <c r="H20" s="1"/>
      <c r="I20" s="1"/>
      <c r="J20" s="1"/>
      <c r="K20" s="69"/>
    </row>
    <row r="21" spans="1:11" x14ac:dyDescent="0.25">
      <c r="A21" s="69"/>
      <c r="B21" s="233" t="s">
        <v>206</v>
      </c>
      <c r="C21" s="233" t="s">
        <v>207</v>
      </c>
      <c r="D21" s="233" t="s">
        <v>208</v>
      </c>
      <c r="E21" s="233" t="s">
        <v>120</v>
      </c>
      <c r="F21" s="233" t="s">
        <v>206</v>
      </c>
      <c r="G21" s="233" t="s">
        <v>207</v>
      </c>
      <c r="H21" s="233" t="s">
        <v>208</v>
      </c>
      <c r="I21" s="233" t="s">
        <v>120</v>
      </c>
      <c r="J21" s="1"/>
      <c r="K21" s="69"/>
    </row>
    <row r="22" spans="1:11" x14ac:dyDescent="0.25">
      <c r="A22" s="69"/>
      <c r="B22" s="190" t="s">
        <v>269</v>
      </c>
      <c r="C22" s="234">
        <f>F16</f>
        <v>50500</v>
      </c>
      <c r="D22" s="190"/>
      <c r="E22" s="190"/>
      <c r="F22" s="190" t="s">
        <v>269</v>
      </c>
      <c r="G22" s="234">
        <f>H16</f>
        <v>51500</v>
      </c>
      <c r="H22" s="190"/>
      <c r="I22" s="190"/>
      <c r="J22" s="1"/>
      <c r="K22" s="69"/>
    </row>
    <row r="23" spans="1:11" x14ac:dyDescent="0.25">
      <c r="A23" s="69"/>
      <c r="B23" s="190" t="s">
        <v>61</v>
      </c>
      <c r="C23" s="234">
        <f>'DECEMBER 19'!E33</f>
        <v>-195</v>
      </c>
      <c r="D23" s="190"/>
      <c r="E23" s="190"/>
      <c r="F23" s="190" t="s">
        <v>61</v>
      </c>
      <c r="G23" s="234">
        <f>'DECEMBER 19'!I33</f>
        <v>-2195</v>
      </c>
      <c r="H23" s="190"/>
      <c r="I23" s="190"/>
      <c r="J23" s="1"/>
      <c r="K23" s="69"/>
    </row>
    <row r="24" spans="1:11" x14ac:dyDescent="0.25">
      <c r="A24" s="69"/>
      <c r="B24" s="190" t="s">
        <v>31</v>
      </c>
      <c r="C24" s="234"/>
      <c r="D24" s="190"/>
      <c r="E24" s="190"/>
      <c r="F24" s="190"/>
      <c r="G24" s="234"/>
      <c r="H24" s="190"/>
      <c r="I24" s="190"/>
      <c r="J24" s="1"/>
      <c r="K24" s="69"/>
    </row>
    <row r="25" spans="1:11" x14ac:dyDescent="0.25">
      <c r="A25" s="69"/>
      <c r="B25" s="190" t="s">
        <v>245</v>
      </c>
      <c r="C25" s="235">
        <v>0.1</v>
      </c>
      <c r="D25" s="234">
        <f>C22*C25</f>
        <v>5050</v>
      </c>
      <c r="E25" s="190"/>
      <c r="F25" s="190" t="s">
        <v>210</v>
      </c>
      <c r="G25" s="235">
        <v>0.1</v>
      </c>
      <c r="H25" s="234">
        <f>D25</f>
        <v>5050</v>
      </c>
      <c r="I25" s="190"/>
      <c r="J25" s="1"/>
      <c r="K25" s="69"/>
    </row>
    <row r="26" spans="1:11" x14ac:dyDescent="0.25">
      <c r="A26" s="69"/>
      <c r="B26" s="249" t="s">
        <v>211</v>
      </c>
      <c r="C26" s="249" t="s">
        <v>30</v>
      </c>
      <c r="D26" s="249"/>
      <c r="E26" s="249"/>
      <c r="F26" s="249" t="s">
        <v>211</v>
      </c>
      <c r="G26" s="234"/>
      <c r="H26" s="190"/>
      <c r="I26" s="190"/>
      <c r="J26" s="1"/>
      <c r="K26" s="69"/>
    </row>
    <row r="27" spans="1:11" x14ac:dyDescent="0.25">
      <c r="A27" s="69"/>
      <c r="B27" s="183" t="s">
        <v>215</v>
      </c>
      <c r="C27" s="205"/>
      <c r="D27" s="210">
        <f>F6+F13</f>
        <v>9000</v>
      </c>
      <c r="E27" s="210"/>
      <c r="F27" s="183" t="s">
        <v>215</v>
      </c>
      <c r="G27" s="205"/>
      <c r="H27" s="210">
        <f>F6+F13</f>
        <v>9000</v>
      </c>
      <c r="I27" s="190"/>
      <c r="J27" s="1"/>
      <c r="K27" s="69"/>
    </row>
    <row r="28" spans="1:11" x14ac:dyDescent="0.25">
      <c r="A28" s="69"/>
      <c r="B28" s="236" t="s">
        <v>202</v>
      </c>
      <c r="C28" s="190"/>
      <c r="D28" s="190">
        <v>10000</v>
      </c>
      <c r="E28" s="190"/>
      <c r="F28" s="236" t="s">
        <v>202</v>
      </c>
      <c r="G28" s="190"/>
      <c r="H28" s="190">
        <v>10000</v>
      </c>
      <c r="I28" s="190"/>
      <c r="J28" s="1"/>
      <c r="K28" s="69"/>
    </row>
    <row r="29" spans="1:11" x14ac:dyDescent="0.25">
      <c r="A29" s="69"/>
      <c r="B29" s="74" t="s">
        <v>212</v>
      </c>
      <c r="C29" s="74"/>
      <c r="D29" s="74">
        <v>15000</v>
      </c>
      <c r="E29" s="74"/>
      <c r="F29" s="74" t="s">
        <v>212</v>
      </c>
      <c r="G29" s="74"/>
      <c r="H29" s="74">
        <v>15000</v>
      </c>
      <c r="I29" s="190"/>
      <c r="J29" s="1"/>
      <c r="K29" s="69"/>
    </row>
    <row r="30" spans="1:11" x14ac:dyDescent="0.25">
      <c r="A30" s="69"/>
      <c r="B30" s="237" t="s">
        <v>266</v>
      </c>
      <c r="C30" s="190"/>
      <c r="D30" s="190">
        <v>3000</v>
      </c>
      <c r="E30" s="190"/>
      <c r="F30" s="237" t="s">
        <v>266</v>
      </c>
      <c r="G30" s="190"/>
      <c r="H30" s="190">
        <v>3000</v>
      </c>
      <c r="I30" s="190"/>
      <c r="J30" s="1"/>
      <c r="K30" s="69"/>
    </row>
    <row r="31" spans="1:11" x14ac:dyDescent="0.25">
      <c r="A31" s="69"/>
      <c r="B31" s="238" t="s">
        <v>268</v>
      </c>
      <c r="C31" s="235"/>
      <c r="D31" s="190">
        <v>10087</v>
      </c>
      <c r="E31" s="190"/>
      <c r="F31" s="238" t="s">
        <v>268</v>
      </c>
      <c r="G31" s="235"/>
      <c r="H31" s="190">
        <v>10087</v>
      </c>
      <c r="I31" s="190"/>
      <c r="J31" s="1"/>
      <c r="K31" s="69"/>
    </row>
    <row r="32" spans="1:11" x14ac:dyDescent="0.25">
      <c r="A32" s="69"/>
      <c r="B32" s="237"/>
      <c r="C32" s="190"/>
      <c r="D32" s="195"/>
      <c r="E32" s="190"/>
      <c r="F32" s="237"/>
      <c r="G32" s="190"/>
      <c r="H32" s="195"/>
      <c r="I32" s="190"/>
      <c r="J32" s="1"/>
      <c r="K32" s="69"/>
    </row>
    <row r="33" spans="1:11" x14ac:dyDescent="0.25">
      <c r="A33" s="69"/>
      <c r="B33" s="249" t="s">
        <v>119</v>
      </c>
      <c r="C33" s="253">
        <f>C22+C23+C24-D25</f>
        <v>45255</v>
      </c>
      <c r="D33" s="253">
        <f>SUM(D27:D32)</f>
        <v>47087</v>
      </c>
      <c r="E33" s="253">
        <f>C33-D33</f>
        <v>-1832</v>
      </c>
      <c r="F33" s="249" t="s">
        <v>119</v>
      </c>
      <c r="G33" s="253">
        <f>G22+G23-H25</f>
        <v>44255</v>
      </c>
      <c r="H33" s="253">
        <f>SUM(H27:H32)</f>
        <v>47087</v>
      </c>
      <c r="I33" s="254">
        <f>G33-H33</f>
        <v>-2832</v>
      </c>
      <c r="J33" s="1"/>
      <c r="K33" s="69"/>
    </row>
    <row r="34" spans="1:11" x14ac:dyDescent="0.25">
      <c r="A34" s="69"/>
      <c r="B34" s="1"/>
      <c r="C34" s="1"/>
      <c r="D34" s="1"/>
      <c r="E34" s="1"/>
      <c r="F34" s="1"/>
      <c r="G34" s="1"/>
      <c r="H34" s="1"/>
      <c r="I34" s="1"/>
      <c r="J34" s="1"/>
      <c r="K34" s="69"/>
    </row>
    <row r="35" spans="1:11" x14ac:dyDescent="0.25">
      <c r="A35" s="69"/>
      <c r="B35" s="69"/>
      <c r="C35" s="69"/>
      <c r="D35" s="69"/>
      <c r="E35" s="69"/>
      <c r="F35" s="69"/>
      <c r="G35" s="69"/>
      <c r="H35" s="69"/>
      <c r="I35" s="69"/>
      <c r="J35" s="69"/>
      <c r="K35" s="69"/>
    </row>
    <row r="36" spans="1:11" x14ac:dyDescent="0.25">
      <c r="A36" s="69"/>
      <c r="B36" s="69"/>
      <c r="C36" s="214" t="s">
        <v>15</v>
      </c>
      <c r="D36" s="214"/>
      <c r="E36" s="214"/>
      <c r="F36" s="7" t="s">
        <v>10</v>
      </c>
      <c r="G36" s="69"/>
      <c r="H36" s="69"/>
      <c r="I36" s="1" t="s">
        <v>12</v>
      </c>
      <c r="J36" s="69"/>
      <c r="K36" s="69"/>
    </row>
    <row r="37" spans="1:11" x14ac:dyDescent="0.25">
      <c r="A37" s="69"/>
      <c r="B37" s="69"/>
      <c r="C37" s="69"/>
      <c r="D37" s="69"/>
      <c r="E37" s="69"/>
      <c r="F37" s="69"/>
      <c r="G37" s="69"/>
      <c r="H37" s="69"/>
      <c r="I37" s="69"/>
      <c r="J37" s="69"/>
      <c r="K37" s="69"/>
    </row>
    <row r="38" spans="1:11" x14ac:dyDescent="0.25">
      <c r="A38" s="69"/>
      <c r="B38" s="69"/>
      <c r="C38" s="1" t="s">
        <v>247</v>
      </c>
      <c r="D38" s="1"/>
      <c r="E38" s="1"/>
      <c r="F38" s="7" t="s">
        <v>39</v>
      </c>
      <c r="G38" s="69"/>
      <c r="H38" s="69"/>
      <c r="I38" s="1" t="s">
        <v>184</v>
      </c>
      <c r="J38" s="69"/>
      <c r="K38" s="69"/>
    </row>
    <row r="39" spans="1:11" x14ac:dyDescent="0.25">
      <c r="A39" s="69"/>
      <c r="B39" s="69"/>
      <c r="C39" s="69"/>
      <c r="D39" s="69"/>
      <c r="E39" s="69"/>
      <c r="F39" s="69"/>
      <c r="G39" s="69"/>
      <c r="H39" s="69"/>
      <c r="I39" s="69"/>
      <c r="J39" s="69"/>
      <c r="K39" s="69"/>
    </row>
    <row r="40" spans="1:11" x14ac:dyDescent="0.25">
      <c r="A40" s="69"/>
      <c r="B40" s="69"/>
      <c r="C40" s="69"/>
      <c r="D40" s="69"/>
      <c r="E40" s="69"/>
      <c r="F40" s="69"/>
      <c r="G40" s="69"/>
      <c r="H40" s="69"/>
      <c r="I40" s="69"/>
      <c r="J40" s="69"/>
      <c r="K40" s="69"/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workbookViewId="0">
      <selection activeCell="L1" sqref="L1"/>
    </sheetView>
  </sheetViews>
  <sheetFormatPr defaultRowHeight="15" x14ac:dyDescent="0.25"/>
  <cols>
    <col min="1" max="1" width="2.7109375" customWidth="1"/>
    <col min="3" max="3" width="12.42578125" customWidth="1"/>
  </cols>
  <sheetData>
    <row r="1" spans="1:10" x14ac:dyDescent="0.25">
      <c r="A1" s="69"/>
      <c r="B1" s="9"/>
      <c r="C1" s="213" t="s">
        <v>179</v>
      </c>
      <c r="D1" s="213"/>
      <c r="E1" s="213"/>
      <c r="F1" s="199"/>
      <c r="G1" s="87"/>
      <c r="H1" s="87"/>
      <c r="I1" s="87"/>
      <c r="J1" s="9"/>
    </row>
    <row r="2" spans="1:10" x14ac:dyDescent="0.25">
      <c r="A2" s="9"/>
      <c r="B2" s="213"/>
      <c r="C2" s="213" t="s">
        <v>180</v>
      </c>
      <c r="D2" s="213"/>
      <c r="E2" s="213"/>
      <c r="F2" s="87"/>
      <c r="G2" s="199"/>
      <c r="H2" s="87"/>
      <c r="I2" s="87"/>
      <c r="J2" s="9"/>
    </row>
    <row r="3" spans="1:10" x14ac:dyDescent="0.25">
      <c r="A3" s="9"/>
      <c r="B3" s="213"/>
      <c r="C3" s="213" t="s">
        <v>270</v>
      </c>
      <c r="D3" s="213"/>
      <c r="E3" s="213"/>
      <c r="F3" s="87"/>
      <c r="G3" s="199"/>
      <c r="H3" s="87"/>
      <c r="I3" s="87"/>
      <c r="J3" s="9"/>
    </row>
    <row r="4" spans="1:10" x14ac:dyDescent="0.25">
      <c r="A4" s="69"/>
      <c r="B4" s="255" t="s">
        <v>19</v>
      </c>
      <c r="C4" s="255" t="s">
        <v>0</v>
      </c>
      <c r="D4" s="255" t="s">
        <v>31</v>
      </c>
      <c r="E4" s="249" t="s">
        <v>61</v>
      </c>
      <c r="F4" s="255" t="s">
        <v>1</v>
      </c>
      <c r="G4" s="256" t="s">
        <v>2</v>
      </c>
      <c r="H4" s="255" t="s">
        <v>3</v>
      </c>
      <c r="I4" s="256" t="s">
        <v>139</v>
      </c>
      <c r="J4" s="1"/>
    </row>
    <row r="5" spans="1:10" x14ac:dyDescent="0.25">
      <c r="A5" s="69"/>
      <c r="B5" s="189">
        <v>1</v>
      </c>
      <c r="C5" s="190" t="s">
        <v>141</v>
      </c>
      <c r="D5" s="190"/>
      <c r="E5" s="222">
        <f>'JANUARY 20'!I5:I15</f>
        <v>0</v>
      </c>
      <c r="F5" s="222">
        <v>5000</v>
      </c>
      <c r="G5" s="222">
        <f>D5+F5+E5</f>
        <v>5000</v>
      </c>
      <c r="H5" s="222"/>
      <c r="I5" s="190">
        <f>G5-H5</f>
        <v>5000</v>
      </c>
      <c r="J5" s="1"/>
    </row>
    <row r="6" spans="1:10" x14ac:dyDescent="0.25">
      <c r="A6" s="69"/>
      <c r="B6" s="189">
        <v>2</v>
      </c>
      <c r="C6" s="190" t="s">
        <v>216</v>
      </c>
      <c r="D6" s="190"/>
      <c r="E6" s="222">
        <f>'JANUARY 20'!I6:I16</f>
        <v>0</v>
      </c>
      <c r="F6" s="222">
        <v>5000</v>
      </c>
      <c r="G6" s="222">
        <f t="shared" ref="G6:G15" si="0">D6+F6+E6</f>
        <v>5000</v>
      </c>
      <c r="H6" s="222">
        <v>5000</v>
      </c>
      <c r="I6" s="190">
        <f t="shared" ref="I6:I16" si="1">G6-H6</f>
        <v>0</v>
      </c>
      <c r="J6" s="9" t="s">
        <v>188</v>
      </c>
    </row>
    <row r="7" spans="1:10" x14ac:dyDescent="0.25">
      <c r="A7" s="69"/>
      <c r="B7" s="189">
        <v>3</v>
      </c>
      <c r="C7" s="190" t="s">
        <v>185</v>
      </c>
      <c r="D7" s="190"/>
      <c r="E7" s="222">
        <f>'JANUARY 20'!I7:I17</f>
        <v>0</v>
      </c>
      <c r="F7" s="222">
        <v>6000</v>
      </c>
      <c r="G7" s="222">
        <f t="shared" si="0"/>
        <v>6000</v>
      </c>
      <c r="H7" s="222">
        <v>6000</v>
      </c>
      <c r="I7" s="190">
        <f t="shared" si="1"/>
        <v>0</v>
      </c>
      <c r="J7" s="1"/>
    </row>
    <row r="8" spans="1:10" x14ac:dyDescent="0.25">
      <c r="A8" s="69"/>
      <c r="B8" s="192">
        <v>4</v>
      </c>
      <c r="C8" s="190" t="s">
        <v>153</v>
      </c>
      <c r="D8" s="190"/>
      <c r="E8" s="222">
        <f>'JANUARY 20'!I8:I18</f>
        <v>0</v>
      </c>
      <c r="F8" s="241">
        <v>5000</v>
      </c>
      <c r="G8" s="222">
        <f t="shared" si="0"/>
        <v>5000</v>
      </c>
      <c r="H8" s="222">
        <v>5000</v>
      </c>
      <c r="I8" s="190">
        <f t="shared" si="1"/>
        <v>0</v>
      </c>
      <c r="J8" s="1"/>
    </row>
    <row r="9" spans="1:10" x14ac:dyDescent="0.25">
      <c r="A9" s="69"/>
      <c r="B9" s="192">
        <v>5</v>
      </c>
      <c r="C9" s="190" t="s">
        <v>79</v>
      </c>
      <c r="D9" s="190"/>
      <c r="E9" s="222">
        <f>'JANUARY 20'!I9:I19</f>
        <v>0</v>
      </c>
      <c r="F9" s="241">
        <v>3500</v>
      </c>
      <c r="G9" s="222">
        <f t="shared" si="0"/>
        <v>3500</v>
      </c>
      <c r="H9" s="222">
        <v>3500</v>
      </c>
      <c r="I9" s="190">
        <f t="shared" si="1"/>
        <v>0</v>
      </c>
      <c r="J9" s="1"/>
    </row>
    <row r="10" spans="1:10" x14ac:dyDescent="0.25">
      <c r="A10" s="69"/>
      <c r="B10" s="194">
        <v>6</v>
      </c>
      <c r="C10" s="190" t="s">
        <v>238</v>
      </c>
      <c r="D10" s="190"/>
      <c r="E10" s="222">
        <f>'JANUARY 20'!I10:I20</f>
        <v>0</v>
      </c>
      <c r="F10" s="243">
        <v>8000</v>
      </c>
      <c r="G10" s="222">
        <f t="shared" si="0"/>
        <v>8000</v>
      </c>
      <c r="H10" s="222">
        <v>8000</v>
      </c>
      <c r="I10" s="190">
        <f t="shared" si="1"/>
        <v>0</v>
      </c>
      <c r="J10" s="1"/>
    </row>
    <row r="11" spans="1:10" x14ac:dyDescent="0.25">
      <c r="A11" s="69"/>
      <c r="B11" s="194">
        <v>7</v>
      </c>
      <c r="C11" s="195" t="s">
        <v>175</v>
      </c>
      <c r="D11" s="190"/>
      <c r="E11" s="222">
        <f>'JANUARY 20'!I11:I21</f>
        <v>0</v>
      </c>
      <c r="F11" s="241">
        <v>5000</v>
      </c>
      <c r="G11" s="222">
        <f t="shared" si="0"/>
        <v>5000</v>
      </c>
      <c r="H11" s="222">
        <v>5000</v>
      </c>
      <c r="I11" s="190">
        <f t="shared" si="1"/>
        <v>0</v>
      </c>
      <c r="J11" s="1"/>
    </row>
    <row r="12" spans="1:10" x14ac:dyDescent="0.25">
      <c r="A12" s="69"/>
      <c r="B12" s="194">
        <v>8</v>
      </c>
      <c r="C12" s="190" t="s">
        <v>239</v>
      </c>
      <c r="D12" s="190"/>
      <c r="E12" s="222">
        <f>'JANUARY 20'!I12:I22</f>
        <v>0</v>
      </c>
      <c r="F12" s="241">
        <v>3000</v>
      </c>
      <c r="G12" s="222">
        <f t="shared" si="0"/>
        <v>3000</v>
      </c>
      <c r="H12" s="222">
        <v>3000</v>
      </c>
      <c r="I12" s="190">
        <f t="shared" si="1"/>
        <v>0</v>
      </c>
      <c r="J12" s="9"/>
    </row>
    <row r="13" spans="1:10" x14ac:dyDescent="0.25">
      <c r="A13" s="69"/>
      <c r="B13" s="194">
        <v>9</v>
      </c>
      <c r="C13" s="195" t="s">
        <v>192</v>
      </c>
      <c r="D13" s="190"/>
      <c r="E13" s="222">
        <f>'JANUARY 20'!I13:I23</f>
        <v>0</v>
      </c>
      <c r="F13" s="241">
        <v>4000</v>
      </c>
      <c r="G13" s="222">
        <f t="shared" si="0"/>
        <v>4000</v>
      </c>
      <c r="H13" s="222">
        <v>4000</v>
      </c>
      <c r="I13" s="190">
        <f t="shared" si="1"/>
        <v>0</v>
      </c>
      <c r="J13" s="9" t="s">
        <v>188</v>
      </c>
    </row>
    <row r="14" spans="1:10" x14ac:dyDescent="0.25">
      <c r="A14" s="69"/>
      <c r="B14" s="194">
        <v>10</v>
      </c>
      <c r="C14" s="259" t="s">
        <v>195</v>
      </c>
      <c r="D14" s="190"/>
      <c r="E14" s="222">
        <f>'JANUARY 20'!I14:I24</f>
        <v>0</v>
      </c>
      <c r="F14" s="244"/>
      <c r="G14" s="222">
        <f t="shared" si="0"/>
        <v>0</v>
      </c>
      <c r="H14" s="222"/>
      <c r="I14" s="190">
        <f t="shared" si="1"/>
        <v>0</v>
      </c>
      <c r="J14" s="1"/>
    </row>
    <row r="15" spans="1:10" x14ac:dyDescent="0.25">
      <c r="A15" s="69"/>
      <c r="B15" s="194">
        <v>11</v>
      </c>
      <c r="C15" s="195" t="s">
        <v>242</v>
      </c>
      <c r="D15" s="190">
        <v>1000</v>
      </c>
      <c r="E15" s="222"/>
      <c r="F15" s="244">
        <v>6000</v>
      </c>
      <c r="G15" s="222">
        <f t="shared" si="0"/>
        <v>7000</v>
      </c>
      <c r="H15" s="222">
        <v>7000</v>
      </c>
      <c r="I15" s="190">
        <f t="shared" si="1"/>
        <v>0</v>
      </c>
      <c r="J15" s="1"/>
    </row>
    <row r="16" spans="1:10" x14ac:dyDescent="0.25">
      <c r="A16" s="69"/>
      <c r="B16" s="246"/>
      <c r="C16" s="257" t="s">
        <v>119</v>
      </c>
      <c r="D16" s="190">
        <f>SUM(D5:D15)</f>
        <v>1000</v>
      </c>
      <c r="E16" s="222">
        <f>SUM(E5:E15)</f>
        <v>0</v>
      </c>
      <c r="F16" s="248">
        <f>SUM(F5:F15)</f>
        <v>50500</v>
      </c>
      <c r="G16" s="252">
        <f>D16+F16+E16</f>
        <v>51500</v>
      </c>
      <c r="H16" s="222">
        <f>SUM(H5:H15)</f>
        <v>46500</v>
      </c>
      <c r="I16" s="190">
        <f t="shared" si="1"/>
        <v>5000</v>
      </c>
      <c r="J16" s="1"/>
    </row>
    <row r="17" spans="1:10" x14ac:dyDescent="0.25">
      <c r="A17" s="69"/>
      <c r="B17" s="1"/>
      <c r="C17" s="1"/>
      <c r="D17" s="1"/>
      <c r="E17" s="1"/>
      <c r="F17" s="1"/>
      <c r="G17" s="1"/>
      <c r="H17" s="1"/>
      <c r="I17" s="1"/>
      <c r="J17" s="225"/>
    </row>
    <row r="18" spans="1:10" x14ac:dyDescent="0.25">
      <c r="A18" s="69"/>
      <c r="B18" s="1"/>
      <c r="C18" s="1"/>
      <c r="D18" s="1"/>
      <c r="E18" s="1"/>
      <c r="F18" s="1"/>
      <c r="G18" s="1"/>
      <c r="H18" s="1"/>
      <c r="I18" s="1"/>
      <c r="J18" s="1"/>
    </row>
    <row r="19" spans="1:10" x14ac:dyDescent="0.25">
      <c r="A19" s="69"/>
      <c r="B19" s="226" t="s">
        <v>204</v>
      </c>
      <c r="C19" s="227"/>
      <c r="D19" s="227"/>
      <c r="E19" s="228"/>
      <c r="F19" s="229"/>
      <c r="G19" s="251"/>
      <c r="H19" s="231"/>
      <c r="I19" s="230"/>
      <c r="J19" s="1"/>
    </row>
    <row r="20" spans="1:10" x14ac:dyDescent="0.25">
      <c r="A20" s="69"/>
      <c r="B20" s="79" t="s">
        <v>205</v>
      </c>
      <c r="C20" s="79"/>
      <c r="D20" s="79"/>
      <c r="E20" s="79"/>
      <c r="F20" s="79" t="s">
        <v>3</v>
      </c>
      <c r="G20" s="1"/>
      <c r="H20" s="1"/>
      <c r="I20" s="1"/>
      <c r="J20" s="1"/>
    </row>
    <row r="21" spans="1:10" x14ac:dyDescent="0.25">
      <c r="A21" s="69"/>
      <c r="B21" s="233" t="s">
        <v>206</v>
      </c>
      <c r="C21" s="233" t="s">
        <v>207</v>
      </c>
      <c r="D21" s="233" t="s">
        <v>208</v>
      </c>
      <c r="E21" s="233" t="s">
        <v>120</v>
      </c>
      <c r="F21" s="233" t="s">
        <v>206</v>
      </c>
      <c r="G21" s="233" t="s">
        <v>207</v>
      </c>
      <c r="H21" s="233" t="s">
        <v>208</v>
      </c>
      <c r="I21" s="233" t="s">
        <v>120</v>
      </c>
      <c r="J21" s="1"/>
    </row>
    <row r="22" spans="1:10" x14ac:dyDescent="0.25">
      <c r="A22" s="69"/>
      <c r="B22" s="190" t="s">
        <v>200</v>
      </c>
      <c r="C22" s="234">
        <f>F16</f>
        <v>50500</v>
      </c>
      <c r="D22" s="190"/>
      <c r="E22" s="190"/>
      <c r="F22" s="190" t="s">
        <v>200</v>
      </c>
      <c r="G22" s="234">
        <f>H16</f>
        <v>46500</v>
      </c>
      <c r="H22" s="190"/>
      <c r="I22" s="190"/>
      <c r="J22" s="1"/>
    </row>
    <row r="23" spans="1:10" x14ac:dyDescent="0.25">
      <c r="A23" s="69"/>
      <c r="B23" s="190" t="s">
        <v>61</v>
      </c>
      <c r="C23" s="234">
        <f>'JANUARY 20'!E33</f>
        <v>-1832</v>
      </c>
      <c r="D23" s="190"/>
      <c r="E23" s="190"/>
      <c r="F23" s="190" t="s">
        <v>61</v>
      </c>
      <c r="G23" s="234">
        <f>'JANUARY 20'!I33</f>
        <v>-2832</v>
      </c>
      <c r="H23" s="190"/>
      <c r="I23" s="190"/>
      <c r="J23" s="1"/>
    </row>
    <row r="24" spans="1:10" x14ac:dyDescent="0.25">
      <c r="A24" s="69"/>
      <c r="B24" s="190" t="s">
        <v>31</v>
      </c>
      <c r="C24" s="234"/>
      <c r="D24" s="190"/>
      <c r="E24" s="190"/>
      <c r="F24" s="190"/>
      <c r="G24" s="234"/>
      <c r="H24" s="190"/>
      <c r="I24" s="190"/>
      <c r="J24" s="1"/>
    </row>
    <row r="25" spans="1:10" x14ac:dyDescent="0.25">
      <c r="A25" s="69"/>
      <c r="B25" s="190" t="s">
        <v>245</v>
      </c>
      <c r="C25" s="235">
        <v>0.1</v>
      </c>
      <c r="D25" s="234">
        <f>C22*C25</f>
        <v>5050</v>
      </c>
      <c r="E25" s="190"/>
      <c r="F25" s="190" t="s">
        <v>210</v>
      </c>
      <c r="G25" s="235">
        <v>0.1</v>
      </c>
      <c r="H25" s="234">
        <f>D25</f>
        <v>5050</v>
      </c>
      <c r="I25" s="190"/>
      <c r="J25" s="1"/>
    </row>
    <row r="26" spans="1:10" x14ac:dyDescent="0.25">
      <c r="A26" s="69"/>
      <c r="B26" s="249" t="s">
        <v>211</v>
      </c>
      <c r="C26" s="249" t="s">
        <v>30</v>
      </c>
      <c r="D26" s="249"/>
      <c r="E26" s="249"/>
      <c r="F26" s="249" t="s">
        <v>211</v>
      </c>
      <c r="G26" s="234"/>
      <c r="H26" s="190"/>
      <c r="I26" s="190"/>
      <c r="J26" s="1"/>
    </row>
    <row r="27" spans="1:10" x14ac:dyDescent="0.25">
      <c r="A27" s="69"/>
      <c r="B27" s="183" t="s">
        <v>215</v>
      </c>
      <c r="C27" s="205"/>
      <c r="D27" s="210">
        <f>F6+F13</f>
        <v>9000</v>
      </c>
      <c r="E27" s="210"/>
      <c r="F27" s="183" t="s">
        <v>215</v>
      </c>
      <c r="G27" s="205"/>
      <c r="H27" s="210">
        <f>F6+F13</f>
        <v>9000</v>
      </c>
      <c r="I27" s="190"/>
      <c r="J27" s="1"/>
    </row>
    <row r="28" spans="1:10" x14ac:dyDescent="0.25">
      <c r="A28" s="69"/>
      <c r="B28" s="236" t="s">
        <v>202</v>
      </c>
      <c r="C28" s="190"/>
      <c r="D28" s="190">
        <v>4552.6719999999996</v>
      </c>
      <c r="E28" s="190"/>
      <c r="F28" s="236" t="s">
        <v>202</v>
      </c>
      <c r="G28" s="190"/>
      <c r="H28" s="190">
        <v>4552.6719999999996</v>
      </c>
      <c r="I28" s="190"/>
      <c r="J28" s="1"/>
    </row>
    <row r="29" spans="1:10" x14ac:dyDescent="0.25">
      <c r="A29" s="69"/>
      <c r="B29" s="74" t="s">
        <v>212</v>
      </c>
      <c r="C29" s="74"/>
      <c r="D29" s="74">
        <v>5447.3280000000004</v>
      </c>
      <c r="E29" s="74"/>
      <c r="F29" s="74" t="s">
        <v>212</v>
      </c>
      <c r="G29" s="74"/>
      <c r="H29" s="74">
        <v>5447.3280000000004</v>
      </c>
      <c r="I29" s="190"/>
      <c r="J29" s="1"/>
    </row>
    <row r="30" spans="1:10" x14ac:dyDescent="0.25">
      <c r="A30" s="69"/>
      <c r="B30" s="237" t="s">
        <v>266</v>
      </c>
      <c r="C30" s="190"/>
      <c r="D30" s="190">
        <v>3000</v>
      </c>
      <c r="E30" s="190"/>
      <c r="F30" s="237" t="s">
        <v>266</v>
      </c>
      <c r="G30" s="190"/>
      <c r="H30" s="190">
        <v>3000</v>
      </c>
      <c r="I30" s="190"/>
      <c r="J30" s="1"/>
    </row>
    <row r="31" spans="1:10" x14ac:dyDescent="0.25">
      <c r="A31" s="69"/>
      <c r="B31" s="238" t="s">
        <v>271</v>
      </c>
      <c r="C31" s="235"/>
      <c r="D31" s="190">
        <v>21600</v>
      </c>
      <c r="E31" s="190"/>
      <c r="F31" s="238" t="s">
        <v>271</v>
      </c>
      <c r="G31" s="235"/>
      <c r="H31" s="190">
        <v>21600</v>
      </c>
      <c r="I31" s="190"/>
      <c r="J31" s="1"/>
    </row>
    <row r="32" spans="1:10" x14ac:dyDescent="0.25">
      <c r="A32" s="69"/>
      <c r="B32" s="237" t="s">
        <v>272</v>
      </c>
      <c r="C32" s="190"/>
      <c r="D32" s="195">
        <f>H32</f>
        <v>2100</v>
      </c>
      <c r="E32" s="190"/>
      <c r="F32" s="237" t="s">
        <v>272</v>
      </c>
      <c r="G32" s="190"/>
      <c r="H32" s="195">
        <v>2100</v>
      </c>
      <c r="I32" s="190"/>
      <c r="J32" s="1"/>
    </row>
    <row r="33" spans="1:10" x14ac:dyDescent="0.25">
      <c r="A33" s="69"/>
      <c r="B33" s="249" t="s">
        <v>119</v>
      </c>
      <c r="C33" s="253">
        <f>C22+C23+C24-D25</f>
        <v>43618</v>
      </c>
      <c r="D33" s="253">
        <f>SUM(D27:D32)</f>
        <v>45700</v>
      </c>
      <c r="E33" s="253">
        <f>C33-D33</f>
        <v>-2082</v>
      </c>
      <c r="F33" s="249" t="s">
        <v>119</v>
      </c>
      <c r="G33" s="253">
        <f>G22+G23-H25</f>
        <v>38618</v>
      </c>
      <c r="H33" s="253">
        <f>SUM(H27:H32)</f>
        <v>45700</v>
      </c>
      <c r="I33" s="254">
        <f>G33-H33</f>
        <v>-7082</v>
      </c>
      <c r="J33" s="1"/>
    </row>
    <row r="34" spans="1:10" x14ac:dyDescent="0.25">
      <c r="A34" s="69"/>
      <c r="B34" s="1"/>
      <c r="C34" s="1"/>
      <c r="D34" s="1"/>
      <c r="E34" s="1"/>
      <c r="F34" s="1"/>
      <c r="G34" s="1"/>
      <c r="H34" s="1"/>
      <c r="I34" s="1"/>
      <c r="J34" s="1"/>
    </row>
    <row r="35" spans="1:10" x14ac:dyDescent="0.25">
      <c r="A35" s="69"/>
      <c r="B35" s="214" t="s">
        <v>15</v>
      </c>
      <c r="C35" s="214"/>
      <c r="D35" s="214"/>
      <c r="E35" s="7" t="s">
        <v>10</v>
      </c>
      <c r="F35" s="69"/>
      <c r="G35" s="69"/>
      <c r="H35" s="1" t="s">
        <v>12</v>
      </c>
      <c r="I35" s="69"/>
      <c r="J35" s="69"/>
    </row>
    <row r="36" spans="1:10" x14ac:dyDescent="0.25">
      <c r="A36" s="69"/>
      <c r="B36" s="69"/>
      <c r="C36" s="69"/>
      <c r="D36" s="69"/>
      <c r="E36" s="69"/>
      <c r="F36" s="69"/>
      <c r="G36" s="69"/>
      <c r="H36" s="69"/>
      <c r="J36" s="69"/>
    </row>
    <row r="37" spans="1:10" x14ac:dyDescent="0.25">
      <c r="A37" s="69"/>
      <c r="B37" s="1" t="s">
        <v>247</v>
      </c>
      <c r="C37" s="1"/>
      <c r="D37" s="1"/>
      <c r="E37" s="7" t="s">
        <v>39</v>
      </c>
      <c r="F37" s="69"/>
      <c r="G37" s="69"/>
      <c r="H37" s="1" t="s">
        <v>184</v>
      </c>
      <c r="J37" s="69"/>
    </row>
    <row r="38" spans="1:10" x14ac:dyDescent="0.25">
      <c r="A38" s="69"/>
      <c r="J38" s="69"/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workbookViewId="0">
      <selection activeCell="H22" sqref="H22"/>
    </sheetView>
  </sheetViews>
  <sheetFormatPr defaultRowHeight="15" x14ac:dyDescent="0.25"/>
  <cols>
    <col min="1" max="1" width="2.140625" customWidth="1"/>
  </cols>
  <sheetData>
    <row r="1" spans="1:10" x14ac:dyDescent="0.25">
      <c r="A1" s="69"/>
      <c r="B1" s="9"/>
      <c r="C1" s="213" t="s">
        <v>179</v>
      </c>
      <c r="D1" s="213"/>
      <c r="E1" s="213"/>
      <c r="F1" s="199"/>
      <c r="G1" s="87"/>
      <c r="H1" s="87"/>
      <c r="I1" s="87"/>
      <c r="J1" s="9"/>
    </row>
    <row r="2" spans="1:10" x14ac:dyDescent="0.25">
      <c r="A2" s="9"/>
      <c r="B2" s="213"/>
      <c r="C2" s="213" t="s">
        <v>180</v>
      </c>
      <c r="D2" s="213"/>
      <c r="E2" s="213"/>
      <c r="F2" s="87"/>
      <c r="G2" s="199"/>
      <c r="H2" s="87"/>
      <c r="I2" s="87"/>
      <c r="J2" s="9"/>
    </row>
    <row r="3" spans="1:10" x14ac:dyDescent="0.25">
      <c r="A3" s="9"/>
      <c r="B3" s="213"/>
      <c r="C3" s="213" t="s">
        <v>273</v>
      </c>
      <c r="D3" s="213"/>
      <c r="E3" s="213"/>
      <c r="F3" s="87"/>
      <c r="G3" s="199"/>
      <c r="H3" s="87"/>
      <c r="I3" s="87"/>
      <c r="J3" s="9"/>
    </row>
    <row r="4" spans="1:10" x14ac:dyDescent="0.25">
      <c r="A4" s="69"/>
      <c r="B4" s="255" t="s">
        <v>19</v>
      </c>
      <c r="C4" s="255" t="s">
        <v>0</v>
      </c>
      <c r="D4" s="255" t="s">
        <v>31</v>
      </c>
      <c r="E4" s="249" t="s">
        <v>61</v>
      </c>
      <c r="F4" s="255" t="s">
        <v>1</v>
      </c>
      <c r="G4" s="256" t="s">
        <v>2</v>
      </c>
      <c r="H4" s="255" t="s">
        <v>3</v>
      </c>
      <c r="I4" s="256" t="s">
        <v>139</v>
      </c>
      <c r="J4" s="1"/>
    </row>
    <row r="5" spans="1:10" x14ac:dyDescent="0.25">
      <c r="A5" s="69"/>
      <c r="B5" s="189">
        <v>1</v>
      </c>
      <c r="C5" s="190" t="s">
        <v>141</v>
      </c>
      <c r="D5" s="190"/>
      <c r="E5" s="222">
        <f>'FEBRUARY 20'!I5:I15</f>
        <v>5000</v>
      </c>
      <c r="F5" s="222">
        <v>5000</v>
      </c>
      <c r="G5" s="222">
        <f>D5+F5+E5</f>
        <v>10000</v>
      </c>
      <c r="H5" s="222">
        <v>10000</v>
      </c>
      <c r="I5" s="190">
        <f>G5-H5</f>
        <v>0</v>
      </c>
      <c r="J5" s="1"/>
    </row>
    <row r="6" spans="1:10" x14ac:dyDescent="0.25">
      <c r="A6" s="69"/>
      <c r="B6" s="189">
        <v>2</v>
      </c>
      <c r="C6" s="190" t="s">
        <v>216</v>
      </c>
      <c r="D6" s="190"/>
      <c r="E6" s="222">
        <f>'FEBRUARY 20'!I6:I16</f>
        <v>0</v>
      </c>
      <c r="F6" s="222">
        <v>5000</v>
      </c>
      <c r="G6" s="222">
        <f t="shared" ref="G6:G15" si="0">D6+F6+E6</f>
        <v>5000</v>
      </c>
      <c r="H6" s="222">
        <v>5000</v>
      </c>
      <c r="I6" s="190">
        <f t="shared" ref="I6:I16" si="1">G6-H6</f>
        <v>0</v>
      </c>
      <c r="J6" s="9" t="s">
        <v>188</v>
      </c>
    </row>
    <row r="7" spans="1:10" x14ac:dyDescent="0.25">
      <c r="A7" s="69"/>
      <c r="B7" s="189">
        <v>3</v>
      </c>
      <c r="C7" s="190" t="s">
        <v>185</v>
      </c>
      <c r="D7" s="190"/>
      <c r="E7" s="222">
        <f>'FEBRUARY 20'!I7:I17</f>
        <v>0</v>
      </c>
      <c r="F7" s="222">
        <v>6000</v>
      </c>
      <c r="G7" s="222">
        <f t="shared" si="0"/>
        <v>6000</v>
      </c>
      <c r="H7" s="222">
        <v>6000</v>
      </c>
      <c r="I7" s="190">
        <f t="shared" si="1"/>
        <v>0</v>
      </c>
      <c r="J7" s="1"/>
    </row>
    <row r="8" spans="1:10" x14ac:dyDescent="0.25">
      <c r="A8" s="69"/>
      <c r="B8" s="192">
        <v>4</v>
      </c>
      <c r="C8" s="190" t="s">
        <v>153</v>
      </c>
      <c r="D8" s="190"/>
      <c r="E8" s="222">
        <f>'FEBRUARY 20'!I8:I18</f>
        <v>0</v>
      </c>
      <c r="F8" s="241">
        <v>5000</v>
      </c>
      <c r="G8" s="222">
        <f t="shared" si="0"/>
        <v>5000</v>
      </c>
      <c r="H8" s="222">
        <v>5000</v>
      </c>
      <c r="I8" s="190">
        <f t="shared" si="1"/>
        <v>0</v>
      </c>
      <c r="J8" s="1"/>
    </row>
    <row r="9" spans="1:10" x14ac:dyDescent="0.25">
      <c r="A9" s="69"/>
      <c r="B9" s="192">
        <v>5</v>
      </c>
      <c r="C9" s="190" t="s">
        <v>79</v>
      </c>
      <c r="D9" s="190"/>
      <c r="E9" s="222">
        <f>'FEBRUARY 20'!I9:I19</f>
        <v>0</v>
      </c>
      <c r="F9" s="241">
        <v>3500</v>
      </c>
      <c r="G9" s="222">
        <f t="shared" si="0"/>
        <v>3500</v>
      </c>
      <c r="H9" s="222">
        <v>3500</v>
      </c>
      <c r="I9" s="190">
        <f t="shared" si="1"/>
        <v>0</v>
      </c>
      <c r="J9" s="1"/>
    </row>
    <row r="10" spans="1:10" x14ac:dyDescent="0.25">
      <c r="A10" s="69"/>
      <c r="B10" s="194">
        <v>6</v>
      </c>
      <c r="C10" s="190" t="s">
        <v>238</v>
      </c>
      <c r="D10" s="190"/>
      <c r="E10" s="222">
        <f>'FEBRUARY 20'!I10:I20</f>
        <v>0</v>
      </c>
      <c r="F10" s="243">
        <v>8000</v>
      </c>
      <c r="G10" s="222">
        <f t="shared" si="0"/>
        <v>8000</v>
      </c>
      <c r="H10" s="222">
        <v>8000</v>
      </c>
      <c r="I10" s="190">
        <f t="shared" si="1"/>
        <v>0</v>
      </c>
      <c r="J10" s="1"/>
    </row>
    <row r="11" spans="1:10" x14ac:dyDescent="0.25">
      <c r="A11" s="69"/>
      <c r="B11" s="194">
        <v>7</v>
      </c>
      <c r="C11" s="195" t="s">
        <v>175</v>
      </c>
      <c r="D11" s="190"/>
      <c r="E11" s="222">
        <f>'FEBRUARY 20'!I11:I21</f>
        <v>0</v>
      </c>
      <c r="F11" s="241">
        <v>5000</v>
      </c>
      <c r="G11" s="222">
        <f t="shared" si="0"/>
        <v>5000</v>
      </c>
      <c r="H11" s="222">
        <v>5000</v>
      </c>
      <c r="I11" s="190">
        <f t="shared" si="1"/>
        <v>0</v>
      </c>
      <c r="J11" s="1"/>
    </row>
    <row r="12" spans="1:10" x14ac:dyDescent="0.25">
      <c r="A12" s="69"/>
      <c r="B12" s="194">
        <v>8</v>
      </c>
      <c r="C12" s="190" t="s">
        <v>239</v>
      </c>
      <c r="D12" s="190"/>
      <c r="E12" s="222">
        <f>'FEBRUARY 20'!I12:I22</f>
        <v>0</v>
      </c>
      <c r="F12" s="241">
        <v>3000</v>
      </c>
      <c r="G12" s="222">
        <f t="shared" si="0"/>
        <v>3000</v>
      </c>
      <c r="H12" s="222">
        <v>3000</v>
      </c>
      <c r="I12" s="190">
        <f t="shared" si="1"/>
        <v>0</v>
      </c>
      <c r="J12" s="9" t="s">
        <v>188</v>
      </c>
    </row>
    <row r="13" spans="1:10" x14ac:dyDescent="0.25">
      <c r="A13" s="69"/>
      <c r="B13" s="194">
        <v>9</v>
      </c>
      <c r="C13" s="195" t="s">
        <v>192</v>
      </c>
      <c r="D13" s="190"/>
      <c r="E13" s="222">
        <f>'FEBRUARY 20'!I13:I23</f>
        <v>0</v>
      </c>
      <c r="F13" s="241">
        <v>4000</v>
      </c>
      <c r="G13" s="222">
        <f t="shared" si="0"/>
        <v>4000</v>
      </c>
      <c r="H13" s="222">
        <v>4000</v>
      </c>
      <c r="I13" s="190">
        <f t="shared" si="1"/>
        <v>0</v>
      </c>
      <c r="J13" s="9" t="s">
        <v>188</v>
      </c>
    </row>
    <row r="14" spans="1:10" x14ac:dyDescent="0.25">
      <c r="A14" s="69"/>
      <c r="B14" s="194">
        <v>10</v>
      </c>
      <c r="C14" s="259" t="s">
        <v>195</v>
      </c>
      <c r="D14" s="190"/>
      <c r="E14" s="222">
        <f>'FEBRUARY 20'!I14:I24</f>
        <v>0</v>
      </c>
      <c r="F14" s="244"/>
      <c r="G14" s="222">
        <f t="shared" si="0"/>
        <v>0</v>
      </c>
      <c r="H14" s="222"/>
      <c r="I14" s="190">
        <f t="shared" si="1"/>
        <v>0</v>
      </c>
      <c r="J14" s="1"/>
    </row>
    <row r="15" spans="1:10" x14ac:dyDescent="0.25">
      <c r="A15" s="69"/>
      <c r="B15" s="194">
        <v>11</v>
      </c>
      <c r="C15" s="195" t="s">
        <v>242</v>
      </c>
      <c r="D15" s="190"/>
      <c r="E15" s="222">
        <f>'FEBRUARY 20'!I15:I25</f>
        <v>0</v>
      </c>
      <c r="F15" s="244">
        <v>6000</v>
      </c>
      <c r="G15" s="222">
        <f t="shared" si="0"/>
        <v>6000</v>
      </c>
      <c r="H15" s="222">
        <v>6000</v>
      </c>
      <c r="I15" s="190">
        <f t="shared" si="1"/>
        <v>0</v>
      </c>
      <c r="J15" s="1"/>
    </row>
    <row r="16" spans="1:10" x14ac:dyDescent="0.25">
      <c r="A16" s="69"/>
      <c r="B16" s="246"/>
      <c r="C16" s="257" t="s">
        <v>119</v>
      </c>
      <c r="D16" s="190">
        <f>SUM(D5:D15)</f>
        <v>0</v>
      </c>
      <c r="E16" s="222">
        <f>SUM(E5:E15)</f>
        <v>5000</v>
      </c>
      <c r="F16" s="248">
        <f>SUM(F5:F15)</f>
        <v>50500</v>
      </c>
      <c r="G16" s="252">
        <f>D16+F16+E16</f>
        <v>55500</v>
      </c>
      <c r="H16" s="222">
        <f>SUM(H5:H15)</f>
        <v>55500</v>
      </c>
      <c r="I16" s="190">
        <f t="shared" si="1"/>
        <v>0</v>
      </c>
      <c r="J16" s="1"/>
    </row>
    <row r="17" spans="1:10" x14ac:dyDescent="0.25">
      <c r="A17" s="69"/>
      <c r="B17" s="1"/>
      <c r="C17" s="1"/>
      <c r="D17" s="1"/>
      <c r="E17" s="1"/>
      <c r="F17" s="1"/>
      <c r="G17" s="1"/>
      <c r="H17" s="1"/>
      <c r="I17" s="1"/>
      <c r="J17" s="225"/>
    </row>
    <row r="18" spans="1:10" x14ac:dyDescent="0.25">
      <c r="A18" s="69"/>
      <c r="B18" s="1"/>
      <c r="C18" s="1"/>
      <c r="D18" s="1"/>
      <c r="E18" s="1"/>
      <c r="F18" s="1"/>
      <c r="G18" s="1"/>
      <c r="H18" s="1"/>
      <c r="I18" s="1"/>
      <c r="J18" s="1"/>
    </row>
    <row r="19" spans="1:10" x14ac:dyDescent="0.25">
      <c r="A19" s="69"/>
      <c r="B19" s="226" t="s">
        <v>204</v>
      </c>
      <c r="C19" s="227"/>
      <c r="D19" s="227"/>
      <c r="E19" s="228"/>
      <c r="F19" s="229"/>
      <c r="G19" s="251"/>
      <c r="H19" s="231"/>
      <c r="I19" s="230"/>
      <c r="J19" s="1"/>
    </row>
    <row r="20" spans="1:10" x14ac:dyDescent="0.25">
      <c r="A20" s="69"/>
      <c r="B20" s="79" t="s">
        <v>205</v>
      </c>
      <c r="C20" s="79"/>
      <c r="D20" s="79"/>
      <c r="E20" s="79"/>
      <c r="F20" s="79" t="s">
        <v>3</v>
      </c>
      <c r="G20" s="1"/>
      <c r="H20" s="1"/>
      <c r="I20" s="1"/>
      <c r="J20" s="1"/>
    </row>
    <row r="21" spans="1:10" x14ac:dyDescent="0.25">
      <c r="A21" s="69"/>
      <c r="B21" s="233" t="s">
        <v>206</v>
      </c>
      <c r="C21" s="233" t="s">
        <v>207</v>
      </c>
      <c r="D21" s="233" t="s">
        <v>208</v>
      </c>
      <c r="E21" s="233" t="s">
        <v>120</v>
      </c>
      <c r="F21" s="233" t="s">
        <v>206</v>
      </c>
      <c r="G21" s="233" t="s">
        <v>207</v>
      </c>
      <c r="H21" s="233" t="s">
        <v>208</v>
      </c>
      <c r="I21" s="233" t="s">
        <v>120</v>
      </c>
      <c r="J21" s="1"/>
    </row>
    <row r="22" spans="1:10" x14ac:dyDescent="0.25">
      <c r="A22" s="69"/>
      <c r="B22" s="190" t="s">
        <v>222</v>
      </c>
      <c r="C22" s="234">
        <f>F16</f>
        <v>50500</v>
      </c>
      <c r="D22" s="190"/>
      <c r="E22" s="190"/>
      <c r="F22" s="190" t="s">
        <v>222</v>
      </c>
      <c r="G22" s="234">
        <f>H16</f>
        <v>55500</v>
      </c>
      <c r="H22" s="190"/>
      <c r="I22" s="190"/>
      <c r="J22" s="1"/>
    </row>
    <row r="23" spans="1:10" x14ac:dyDescent="0.25">
      <c r="A23" s="69"/>
      <c r="B23" s="190" t="s">
        <v>61</v>
      </c>
      <c r="C23" s="234">
        <f>'FEBRUARY 20'!E33</f>
        <v>-2082</v>
      </c>
      <c r="D23" s="190"/>
      <c r="E23" s="190"/>
      <c r="F23" s="190" t="s">
        <v>61</v>
      </c>
      <c r="G23" s="234">
        <f>'FEBRUARY 20'!I33</f>
        <v>-7082</v>
      </c>
      <c r="H23" s="190"/>
      <c r="I23" s="190"/>
      <c r="J23" s="1"/>
    </row>
    <row r="24" spans="1:10" x14ac:dyDescent="0.25">
      <c r="A24" s="69"/>
      <c r="B24" s="190" t="s">
        <v>31</v>
      </c>
      <c r="C24" s="234"/>
      <c r="D24" s="190"/>
      <c r="E24" s="190"/>
      <c r="F24" s="190"/>
      <c r="G24" s="234"/>
      <c r="H24" s="190"/>
      <c r="I24" s="190"/>
      <c r="J24" s="1"/>
    </row>
    <row r="25" spans="1:10" x14ac:dyDescent="0.25">
      <c r="A25" s="69"/>
      <c r="B25" s="190" t="s">
        <v>245</v>
      </c>
      <c r="C25" s="235">
        <v>0.1</v>
      </c>
      <c r="D25" s="234">
        <f>C22*C25</f>
        <v>5050</v>
      </c>
      <c r="E25" s="190"/>
      <c r="F25" s="190" t="s">
        <v>210</v>
      </c>
      <c r="G25" s="235">
        <v>0.1</v>
      </c>
      <c r="H25" s="234">
        <f>D25</f>
        <v>5050</v>
      </c>
      <c r="I25" s="190"/>
      <c r="J25" s="1"/>
    </row>
    <row r="26" spans="1:10" x14ac:dyDescent="0.25">
      <c r="A26" s="69"/>
      <c r="B26" s="249" t="s">
        <v>211</v>
      </c>
      <c r="C26" s="249" t="s">
        <v>30</v>
      </c>
      <c r="D26" s="249"/>
      <c r="E26" s="249"/>
      <c r="F26" s="249" t="s">
        <v>211</v>
      </c>
      <c r="G26" s="234"/>
      <c r="H26" s="190"/>
      <c r="I26" s="190"/>
      <c r="J26" s="1"/>
    </row>
    <row r="27" spans="1:10" x14ac:dyDescent="0.25">
      <c r="A27" s="69"/>
      <c r="B27" s="183" t="s">
        <v>215</v>
      </c>
      <c r="C27" s="205"/>
      <c r="D27" s="210">
        <f>F6+F13</f>
        <v>9000</v>
      </c>
      <c r="E27" s="210"/>
      <c r="F27" s="183" t="s">
        <v>215</v>
      </c>
      <c r="G27" s="205"/>
      <c r="H27" s="210">
        <f>F6+F13</f>
        <v>9000</v>
      </c>
      <c r="I27" s="190"/>
      <c r="J27" s="1"/>
    </row>
    <row r="28" spans="1:10" x14ac:dyDescent="0.25">
      <c r="A28" s="69"/>
      <c r="B28" s="236" t="s">
        <v>202</v>
      </c>
      <c r="C28" s="190"/>
      <c r="D28" s="190"/>
      <c r="E28" s="190"/>
      <c r="F28" s="236" t="s">
        <v>202</v>
      </c>
      <c r="G28" s="190"/>
      <c r="H28" s="190"/>
      <c r="I28" s="190"/>
      <c r="J28" s="1"/>
    </row>
    <row r="29" spans="1:10" x14ac:dyDescent="0.25">
      <c r="A29" s="69"/>
      <c r="B29" s="74" t="s">
        <v>212</v>
      </c>
      <c r="C29" s="74"/>
      <c r="D29" s="74">
        <v>10000</v>
      </c>
      <c r="E29" s="74"/>
      <c r="F29" s="74" t="s">
        <v>212</v>
      </c>
      <c r="G29" s="74"/>
      <c r="H29" s="74">
        <v>10000</v>
      </c>
      <c r="I29" s="190"/>
      <c r="J29" s="1"/>
    </row>
    <row r="30" spans="1:10" x14ac:dyDescent="0.25">
      <c r="A30" s="69"/>
      <c r="B30" s="237" t="s">
        <v>274</v>
      </c>
      <c r="C30" s="190"/>
      <c r="D30" s="190">
        <v>24360</v>
      </c>
      <c r="E30" s="190"/>
      <c r="F30" s="237" t="s">
        <v>274</v>
      </c>
      <c r="G30" s="190"/>
      <c r="H30" s="190">
        <v>24360</v>
      </c>
      <c r="I30" s="190"/>
      <c r="J30" s="1"/>
    </row>
    <row r="31" spans="1:10" x14ac:dyDescent="0.25">
      <c r="A31" s="69"/>
      <c r="B31" s="238" t="s">
        <v>276</v>
      </c>
      <c r="C31" s="235"/>
      <c r="D31" s="190">
        <v>10000</v>
      </c>
      <c r="E31" s="190"/>
      <c r="F31" s="238" t="s">
        <v>276</v>
      </c>
      <c r="G31" s="235"/>
      <c r="H31" s="190">
        <v>10000</v>
      </c>
      <c r="I31" s="190"/>
      <c r="J31" s="1"/>
    </row>
    <row r="32" spans="1:10" x14ac:dyDescent="0.25">
      <c r="A32" s="69"/>
      <c r="B32" s="237" t="s">
        <v>266</v>
      </c>
      <c r="C32" s="190"/>
      <c r="D32" s="195">
        <f>G12</f>
        <v>3000</v>
      </c>
      <c r="E32" s="190"/>
      <c r="F32" s="237" t="s">
        <v>266</v>
      </c>
      <c r="G32" s="190"/>
      <c r="H32" s="195">
        <f>F12</f>
        <v>3000</v>
      </c>
      <c r="I32" s="190"/>
      <c r="J32" s="1"/>
    </row>
    <row r="33" spans="1:10" x14ac:dyDescent="0.25">
      <c r="A33" s="69"/>
      <c r="B33" s="249" t="s">
        <v>119</v>
      </c>
      <c r="C33" s="253">
        <f>C22+C23+C24-D25</f>
        <v>43368</v>
      </c>
      <c r="D33" s="253">
        <f>SUM(D27:D32)</f>
        <v>56360</v>
      </c>
      <c r="E33" s="253">
        <f>C33-D33</f>
        <v>-12992</v>
      </c>
      <c r="F33" s="249" t="s">
        <v>119</v>
      </c>
      <c r="G33" s="253">
        <f>G22+G23-H25</f>
        <v>43368</v>
      </c>
      <c r="H33" s="253">
        <f>SUM(H27:H32)</f>
        <v>56360</v>
      </c>
      <c r="I33" s="254">
        <f>G33-H33</f>
        <v>-12992</v>
      </c>
      <c r="J33" s="1"/>
    </row>
    <row r="34" spans="1:10" x14ac:dyDescent="0.25">
      <c r="A34" s="69"/>
      <c r="B34" s="1"/>
      <c r="C34" s="1"/>
      <c r="D34" s="1"/>
      <c r="E34" s="1"/>
      <c r="F34" s="1"/>
      <c r="G34" s="1"/>
      <c r="H34" s="1"/>
      <c r="I34" s="1"/>
      <c r="J34" s="1"/>
    </row>
    <row r="35" spans="1:10" x14ac:dyDescent="0.25">
      <c r="A35" s="69"/>
      <c r="B35" s="214" t="s">
        <v>15</v>
      </c>
      <c r="C35" s="214"/>
      <c r="D35" s="214"/>
      <c r="E35" s="7" t="s">
        <v>10</v>
      </c>
      <c r="F35" s="69"/>
      <c r="G35" s="69"/>
      <c r="H35" s="1" t="s">
        <v>12</v>
      </c>
      <c r="I35" s="69"/>
      <c r="J35" s="69"/>
    </row>
    <row r="36" spans="1:10" x14ac:dyDescent="0.25">
      <c r="A36" s="69"/>
      <c r="B36" s="69"/>
      <c r="C36" s="69"/>
      <c r="D36" s="69"/>
      <c r="E36" s="69"/>
      <c r="F36" s="69"/>
      <c r="G36" s="69"/>
      <c r="H36" s="69"/>
      <c r="I36" s="69"/>
      <c r="J36" s="69"/>
    </row>
    <row r="37" spans="1:10" x14ac:dyDescent="0.25">
      <c r="A37" s="69"/>
      <c r="B37" s="1" t="s">
        <v>247</v>
      </c>
      <c r="C37" s="1"/>
      <c r="D37" s="1"/>
      <c r="E37" s="7" t="s">
        <v>39</v>
      </c>
      <c r="F37" s="69"/>
      <c r="G37" s="69"/>
      <c r="H37" s="1" t="s">
        <v>184</v>
      </c>
      <c r="I37" s="69"/>
      <c r="J37" s="69"/>
    </row>
    <row r="38" spans="1:10" x14ac:dyDescent="0.25">
      <c r="A38" s="69"/>
      <c r="B38" s="69"/>
      <c r="C38" s="69"/>
      <c r="D38" s="69"/>
      <c r="E38" s="69"/>
      <c r="F38" s="69"/>
      <c r="G38" s="69"/>
      <c r="H38" s="69"/>
      <c r="I38" s="69"/>
      <c r="J38" s="69"/>
    </row>
  </sheetData>
  <pageMargins left="0.7" right="0.7" top="0.75" bottom="0.75" header="0.3" footer="0.3"/>
  <pageSetup orientation="portrait" horizontalDpi="0" verticalDpi="0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topLeftCell="A4" workbookViewId="0">
      <selection activeCell="L27" sqref="L27"/>
    </sheetView>
  </sheetViews>
  <sheetFormatPr defaultRowHeight="15" x14ac:dyDescent="0.25"/>
  <cols>
    <col min="1" max="1" width="3" customWidth="1"/>
  </cols>
  <sheetData>
    <row r="1" spans="1:11" x14ac:dyDescent="0.25">
      <c r="A1" s="69"/>
      <c r="B1" s="9"/>
      <c r="C1" s="213" t="s">
        <v>179</v>
      </c>
      <c r="D1" s="213"/>
      <c r="E1" s="213"/>
      <c r="F1" s="199"/>
      <c r="G1" s="87"/>
      <c r="H1" s="87"/>
      <c r="I1" s="87"/>
      <c r="J1" s="9"/>
      <c r="K1" s="69"/>
    </row>
    <row r="2" spans="1:11" x14ac:dyDescent="0.25">
      <c r="A2" s="9"/>
      <c r="B2" s="213"/>
      <c r="C2" s="213" t="s">
        <v>180</v>
      </c>
      <c r="D2" s="213"/>
      <c r="E2" s="213"/>
      <c r="F2" s="87"/>
      <c r="G2" s="199"/>
      <c r="H2" s="87"/>
      <c r="I2" s="87"/>
      <c r="J2" s="9"/>
      <c r="K2" s="69"/>
    </row>
    <row r="3" spans="1:11" x14ac:dyDescent="0.25">
      <c r="A3" s="9"/>
      <c r="B3" s="213"/>
      <c r="C3" s="213" t="s">
        <v>275</v>
      </c>
      <c r="D3" s="213"/>
      <c r="E3" s="213"/>
      <c r="F3" s="87"/>
      <c r="G3" s="199"/>
      <c r="H3" s="87"/>
      <c r="I3" s="87"/>
      <c r="J3" s="9"/>
      <c r="K3" s="69"/>
    </row>
    <row r="4" spans="1:11" x14ac:dyDescent="0.25">
      <c r="A4" s="69"/>
      <c r="B4" s="255" t="s">
        <v>19</v>
      </c>
      <c r="C4" s="255" t="s">
        <v>0</v>
      </c>
      <c r="D4" s="255" t="s">
        <v>31</v>
      </c>
      <c r="E4" s="249" t="s">
        <v>61</v>
      </c>
      <c r="F4" s="255" t="s">
        <v>1</v>
      </c>
      <c r="G4" s="256" t="s">
        <v>2</v>
      </c>
      <c r="H4" s="255" t="s">
        <v>3</v>
      </c>
      <c r="I4" s="256" t="s">
        <v>139</v>
      </c>
      <c r="J4" s="1"/>
      <c r="K4" s="69"/>
    </row>
    <row r="5" spans="1:11" x14ac:dyDescent="0.25">
      <c r="A5" s="69"/>
      <c r="B5" s="189">
        <v>1</v>
      </c>
      <c r="C5" s="190" t="s">
        <v>141</v>
      </c>
      <c r="D5" s="190"/>
      <c r="E5" s="222">
        <f>'MARCH 20'!I5:I15</f>
        <v>0</v>
      </c>
      <c r="F5" s="222">
        <v>5000</v>
      </c>
      <c r="G5" s="222">
        <f>D5+F5+E5</f>
        <v>5000</v>
      </c>
      <c r="H5" s="222">
        <v>5000</v>
      </c>
      <c r="I5" s="190">
        <f>G5-H5</f>
        <v>0</v>
      </c>
      <c r="J5" s="1"/>
      <c r="K5" s="69"/>
    </row>
    <row r="6" spans="1:11" x14ac:dyDescent="0.25">
      <c r="A6" s="69"/>
      <c r="B6" s="189">
        <v>2</v>
      </c>
      <c r="C6" s="190" t="s">
        <v>216</v>
      </c>
      <c r="D6" s="190"/>
      <c r="E6" s="222">
        <f>'MARCH 20'!I6:I16</f>
        <v>0</v>
      </c>
      <c r="F6" s="222">
        <v>5000</v>
      </c>
      <c r="G6" s="222">
        <f t="shared" ref="G6:G15" si="0">D6+F6+E6</f>
        <v>5000</v>
      </c>
      <c r="H6" s="222">
        <v>5000</v>
      </c>
      <c r="I6" s="190">
        <f t="shared" ref="I6:I16" si="1">G6-H6</f>
        <v>0</v>
      </c>
      <c r="J6" s="9" t="s">
        <v>188</v>
      </c>
      <c r="K6" s="69"/>
    </row>
    <row r="7" spans="1:11" x14ac:dyDescent="0.25">
      <c r="A7" s="69"/>
      <c r="B7" s="189">
        <v>3</v>
      </c>
      <c r="C7" s="190" t="s">
        <v>185</v>
      </c>
      <c r="D7" s="190"/>
      <c r="E7" s="222">
        <f>'MARCH 20'!I7:I17</f>
        <v>0</v>
      </c>
      <c r="F7" s="222">
        <v>6000</v>
      </c>
      <c r="G7" s="222">
        <f t="shared" si="0"/>
        <v>6000</v>
      </c>
      <c r="H7" s="222">
        <v>6000</v>
      </c>
      <c r="I7" s="190">
        <f t="shared" si="1"/>
        <v>0</v>
      </c>
      <c r="J7" s="1"/>
      <c r="K7" s="69"/>
    </row>
    <row r="8" spans="1:11" x14ac:dyDescent="0.25">
      <c r="A8" s="69"/>
      <c r="B8" s="192">
        <v>4</v>
      </c>
      <c r="C8" s="190" t="s">
        <v>153</v>
      </c>
      <c r="D8" s="190"/>
      <c r="E8" s="222">
        <f>'MARCH 20'!I8:I18</f>
        <v>0</v>
      </c>
      <c r="F8" s="241">
        <v>5000</v>
      </c>
      <c r="G8" s="222">
        <f t="shared" si="0"/>
        <v>5000</v>
      </c>
      <c r="H8" s="222">
        <v>5000</v>
      </c>
      <c r="I8" s="190">
        <f t="shared" si="1"/>
        <v>0</v>
      </c>
      <c r="J8" s="1"/>
      <c r="K8" s="69"/>
    </row>
    <row r="9" spans="1:11" x14ac:dyDescent="0.25">
      <c r="A9" s="69"/>
      <c r="B9" s="192">
        <v>5</v>
      </c>
      <c r="C9" s="190" t="s">
        <v>79</v>
      </c>
      <c r="D9" s="190"/>
      <c r="E9" s="222">
        <f>'MARCH 20'!I9:I19</f>
        <v>0</v>
      </c>
      <c r="F9" s="241">
        <v>3500</v>
      </c>
      <c r="G9" s="222">
        <f t="shared" si="0"/>
        <v>3500</v>
      </c>
      <c r="H9" s="222">
        <v>3500</v>
      </c>
      <c r="I9" s="190">
        <f t="shared" si="1"/>
        <v>0</v>
      </c>
      <c r="J9" s="1"/>
      <c r="K9" s="69"/>
    </row>
    <row r="10" spans="1:11" x14ac:dyDescent="0.25">
      <c r="A10" s="69"/>
      <c r="B10" s="194">
        <v>6</v>
      </c>
      <c r="C10" s="190" t="s">
        <v>238</v>
      </c>
      <c r="D10" s="190"/>
      <c r="E10" s="222">
        <f>'MARCH 20'!I10:I20</f>
        <v>0</v>
      </c>
      <c r="F10" s="243">
        <v>8000</v>
      </c>
      <c r="G10" s="222">
        <f t="shared" si="0"/>
        <v>8000</v>
      </c>
      <c r="H10" s="222">
        <v>8000</v>
      </c>
      <c r="I10" s="190">
        <f t="shared" si="1"/>
        <v>0</v>
      </c>
      <c r="J10" s="1"/>
      <c r="K10" s="69"/>
    </row>
    <row r="11" spans="1:11" x14ac:dyDescent="0.25">
      <c r="A11" s="69"/>
      <c r="B11" s="194">
        <v>7</v>
      </c>
      <c r="C11" s="195" t="s">
        <v>175</v>
      </c>
      <c r="D11" s="190"/>
      <c r="E11" s="222">
        <f>'MARCH 20'!I11:I21</f>
        <v>0</v>
      </c>
      <c r="F11" s="241">
        <v>5000</v>
      </c>
      <c r="G11" s="222">
        <f t="shared" si="0"/>
        <v>5000</v>
      </c>
      <c r="H11" s="222">
        <v>3000</v>
      </c>
      <c r="I11" s="190">
        <f t="shared" si="1"/>
        <v>2000</v>
      </c>
      <c r="J11" s="1"/>
      <c r="K11" s="69"/>
    </row>
    <row r="12" spans="1:11" x14ac:dyDescent="0.25">
      <c r="A12" s="69"/>
      <c r="B12" s="194">
        <v>8</v>
      </c>
      <c r="C12" s="190" t="s">
        <v>239</v>
      </c>
      <c r="D12" s="190"/>
      <c r="E12" s="222">
        <f>'MARCH 20'!I12:I22</f>
        <v>0</v>
      </c>
      <c r="F12" s="241">
        <v>3000</v>
      </c>
      <c r="G12" s="222">
        <f t="shared" si="0"/>
        <v>3000</v>
      </c>
      <c r="H12" s="222">
        <v>3000</v>
      </c>
      <c r="I12" s="190">
        <f t="shared" si="1"/>
        <v>0</v>
      </c>
      <c r="J12" s="9"/>
      <c r="K12" s="69"/>
    </row>
    <row r="13" spans="1:11" x14ac:dyDescent="0.25">
      <c r="A13" s="69"/>
      <c r="B13" s="194">
        <v>9</v>
      </c>
      <c r="C13" s="195" t="s">
        <v>192</v>
      </c>
      <c r="D13" s="190"/>
      <c r="E13" s="222">
        <f>'MARCH 20'!I13:I23</f>
        <v>0</v>
      </c>
      <c r="F13" s="241">
        <v>4000</v>
      </c>
      <c r="G13" s="222">
        <f t="shared" si="0"/>
        <v>4000</v>
      </c>
      <c r="H13" s="222">
        <v>4000</v>
      </c>
      <c r="I13" s="190">
        <f t="shared" si="1"/>
        <v>0</v>
      </c>
      <c r="J13" s="9" t="s">
        <v>188</v>
      </c>
      <c r="K13" s="69"/>
    </row>
    <row r="14" spans="1:11" x14ac:dyDescent="0.25">
      <c r="A14" s="69"/>
      <c r="B14" s="194">
        <v>10</v>
      </c>
      <c r="C14" s="259" t="s">
        <v>195</v>
      </c>
      <c r="D14" s="190"/>
      <c r="E14" s="222">
        <f>'MARCH 20'!I14:I24</f>
        <v>0</v>
      </c>
      <c r="F14" s="244"/>
      <c r="G14" s="222">
        <f t="shared" si="0"/>
        <v>0</v>
      </c>
      <c r="H14" s="222"/>
      <c r="I14" s="190">
        <f t="shared" si="1"/>
        <v>0</v>
      </c>
      <c r="J14" s="1"/>
      <c r="K14" s="69"/>
    </row>
    <row r="15" spans="1:11" x14ac:dyDescent="0.25">
      <c r="A15" s="69"/>
      <c r="B15" s="194">
        <v>11</v>
      </c>
      <c r="C15" s="195" t="s">
        <v>242</v>
      </c>
      <c r="D15" s="190"/>
      <c r="E15" s="222">
        <f>'MARCH 20'!I15:I25</f>
        <v>0</v>
      </c>
      <c r="F15" s="244">
        <v>6000</v>
      </c>
      <c r="G15" s="222">
        <f t="shared" si="0"/>
        <v>6000</v>
      </c>
      <c r="H15" s="222">
        <v>6000</v>
      </c>
      <c r="I15" s="190">
        <f t="shared" si="1"/>
        <v>0</v>
      </c>
      <c r="J15" s="1"/>
      <c r="K15" s="69"/>
    </row>
    <row r="16" spans="1:11" x14ac:dyDescent="0.25">
      <c r="A16" s="69"/>
      <c r="B16" s="246"/>
      <c r="C16" s="257" t="s">
        <v>119</v>
      </c>
      <c r="D16" s="190">
        <f>SUM(D5:D15)</f>
        <v>0</v>
      </c>
      <c r="E16" s="222">
        <f>SUM(E5:E15)</f>
        <v>0</v>
      </c>
      <c r="F16" s="248">
        <f>SUM(F5:F15)</f>
        <v>50500</v>
      </c>
      <c r="G16" s="252">
        <f>D16+F16+E16</f>
        <v>50500</v>
      </c>
      <c r="H16" s="222">
        <f>SUM(H5:H15)</f>
        <v>48500</v>
      </c>
      <c r="I16" s="190">
        <f t="shared" si="1"/>
        <v>2000</v>
      </c>
      <c r="J16" s="1"/>
      <c r="K16" s="69"/>
    </row>
    <row r="17" spans="1:11" x14ac:dyDescent="0.25">
      <c r="A17" s="69"/>
      <c r="B17" s="1"/>
      <c r="C17" s="1"/>
      <c r="D17" s="1"/>
      <c r="E17" s="1"/>
      <c r="F17" s="1"/>
      <c r="G17" s="1"/>
      <c r="H17" s="1"/>
      <c r="I17" s="1"/>
      <c r="J17" s="225"/>
      <c r="K17" s="69"/>
    </row>
    <row r="18" spans="1:11" x14ac:dyDescent="0.25">
      <c r="A18" s="69"/>
      <c r="B18" s="1"/>
      <c r="C18" s="1"/>
      <c r="D18" s="1"/>
      <c r="E18" s="1"/>
      <c r="F18" s="1"/>
      <c r="G18" s="1"/>
      <c r="H18" s="1"/>
      <c r="I18" s="1"/>
      <c r="J18" s="1"/>
      <c r="K18" s="69"/>
    </row>
    <row r="19" spans="1:11" x14ac:dyDescent="0.25">
      <c r="A19" s="69"/>
      <c r="B19" s="226" t="s">
        <v>204</v>
      </c>
      <c r="C19" s="227"/>
      <c r="D19" s="227"/>
      <c r="E19" s="228"/>
      <c r="F19" s="229"/>
      <c r="G19" s="251"/>
      <c r="H19" s="231"/>
      <c r="I19" s="230"/>
      <c r="J19" s="1"/>
      <c r="K19" s="69"/>
    </row>
    <row r="20" spans="1:11" x14ac:dyDescent="0.25">
      <c r="A20" s="69"/>
      <c r="B20" s="79" t="s">
        <v>205</v>
      </c>
      <c r="C20" s="79"/>
      <c r="D20" s="79"/>
      <c r="E20" s="79"/>
      <c r="F20" s="79" t="s">
        <v>3</v>
      </c>
      <c r="G20" s="1"/>
      <c r="H20" s="1"/>
      <c r="I20" s="1"/>
      <c r="J20" s="1"/>
      <c r="K20" s="69"/>
    </row>
    <row r="21" spans="1:11" x14ac:dyDescent="0.25">
      <c r="A21" s="69"/>
      <c r="B21" s="233" t="s">
        <v>206</v>
      </c>
      <c r="C21" s="233" t="s">
        <v>207</v>
      </c>
      <c r="D21" s="233" t="s">
        <v>208</v>
      </c>
      <c r="E21" s="233" t="s">
        <v>120</v>
      </c>
      <c r="F21" s="233" t="s">
        <v>206</v>
      </c>
      <c r="G21" s="233" t="s">
        <v>207</v>
      </c>
      <c r="H21" s="233" t="s">
        <v>208</v>
      </c>
      <c r="I21" s="233" t="s">
        <v>120</v>
      </c>
      <c r="J21" s="1"/>
      <c r="K21" s="69"/>
    </row>
    <row r="22" spans="1:11" x14ac:dyDescent="0.25">
      <c r="A22" s="69"/>
      <c r="B22" s="190" t="s">
        <v>227</v>
      </c>
      <c r="C22" s="234">
        <f>F16</f>
        <v>50500</v>
      </c>
      <c r="D22" s="190"/>
      <c r="E22" s="190"/>
      <c r="F22" s="190" t="s">
        <v>227</v>
      </c>
      <c r="G22" s="234">
        <f>H16</f>
        <v>48500</v>
      </c>
      <c r="H22" s="190"/>
      <c r="I22" s="190"/>
      <c r="J22" s="1"/>
      <c r="K22" s="69"/>
    </row>
    <row r="23" spans="1:11" x14ac:dyDescent="0.25">
      <c r="A23" s="69"/>
      <c r="B23" s="190" t="s">
        <v>61</v>
      </c>
      <c r="C23" s="234">
        <f>'MARCH 20'!E33</f>
        <v>-12992</v>
      </c>
      <c r="D23" s="190"/>
      <c r="E23" s="190"/>
      <c r="F23" s="190" t="s">
        <v>61</v>
      </c>
      <c r="G23" s="234">
        <f>'MARCH 20'!I33</f>
        <v>-12992</v>
      </c>
      <c r="H23" s="190"/>
      <c r="I23" s="190"/>
      <c r="J23" s="1"/>
      <c r="K23" s="69"/>
    </row>
    <row r="24" spans="1:11" x14ac:dyDescent="0.25">
      <c r="A24" s="69"/>
      <c r="B24" s="190" t="s">
        <v>31</v>
      </c>
      <c r="C24" s="234"/>
      <c r="D24" s="190"/>
      <c r="E24" s="190"/>
      <c r="F24" s="190"/>
      <c r="G24" s="234"/>
      <c r="H24" s="190"/>
      <c r="I24" s="190"/>
      <c r="J24" s="1"/>
      <c r="K24" s="69"/>
    </row>
    <row r="25" spans="1:11" x14ac:dyDescent="0.25">
      <c r="A25" s="69"/>
      <c r="B25" s="190" t="s">
        <v>245</v>
      </c>
      <c r="C25" s="235">
        <v>0.1</v>
      </c>
      <c r="D25" s="234">
        <f>C22*C25</f>
        <v>5050</v>
      </c>
      <c r="E25" s="190"/>
      <c r="F25" s="190" t="s">
        <v>210</v>
      </c>
      <c r="G25" s="235">
        <v>0.1</v>
      </c>
      <c r="H25" s="234">
        <f>D25</f>
        <v>5050</v>
      </c>
      <c r="I25" s="190"/>
      <c r="J25" s="1"/>
      <c r="K25" s="69"/>
    </row>
    <row r="26" spans="1:11" x14ac:dyDescent="0.25">
      <c r="A26" s="69"/>
      <c r="B26" s="249" t="s">
        <v>211</v>
      </c>
      <c r="C26" s="249" t="s">
        <v>30</v>
      </c>
      <c r="D26" s="249"/>
      <c r="E26" s="249"/>
      <c r="F26" s="249" t="s">
        <v>211</v>
      </c>
      <c r="G26" s="234"/>
      <c r="H26" s="190"/>
      <c r="I26" s="190"/>
      <c r="J26" s="1"/>
      <c r="K26" s="69"/>
    </row>
    <row r="27" spans="1:11" x14ac:dyDescent="0.25">
      <c r="A27" s="69"/>
      <c r="B27" s="183" t="s">
        <v>215</v>
      </c>
      <c r="C27" s="205"/>
      <c r="D27" s="210">
        <f>F6+F13</f>
        <v>9000</v>
      </c>
      <c r="E27" s="210"/>
      <c r="F27" s="183" t="s">
        <v>215</v>
      </c>
      <c r="G27" s="205"/>
      <c r="H27" s="210">
        <f>F6+F13</f>
        <v>9000</v>
      </c>
      <c r="I27" s="190"/>
      <c r="J27" s="1"/>
      <c r="K27" s="69"/>
    </row>
    <row r="28" spans="1:11" x14ac:dyDescent="0.25">
      <c r="A28" s="69"/>
      <c r="B28" s="236" t="s">
        <v>202</v>
      </c>
      <c r="C28" s="190"/>
      <c r="D28" s="190"/>
      <c r="E28" s="190"/>
      <c r="F28" s="236" t="s">
        <v>202</v>
      </c>
      <c r="G28" s="190"/>
      <c r="H28" s="190"/>
      <c r="I28" s="190"/>
      <c r="J28" s="1"/>
      <c r="K28" s="69"/>
    </row>
    <row r="29" spans="1:11" x14ac:dyDescent="0.25">
      <c r="A29" s="69"/>
      <c r="B29" s="74" t="s">
        <v>212</v>
      </c>
      <c r="C29" s="74"/>
      <c r="D29" s="74"/>
      <c r="E29" s="74"/>
      <c r="F29" s="74" t="s">
        <v>212</v>
      </c>
      <c r="G29" s="74"/>
      <c r="H29" s="74"/>
      <c r="I29" s="190"/>
      <c r="J29" s="1"/>
      <c r="K29" s="69"/>
    </row>
    <row r="30" spans="1:11" x14ac:dyDescent="0.25">
      <c r="A30" s="69"/>
      <c r="B30" s="237" t="s">
        <v>277</v>
      </c>
      <c r="C30" s="190"/>
      <c r="D30" s="190">
        <v>13000</v>
      </c>
      <c r="E30" s="190"/>
      <c r="F30" s="237" t="s">
        <v>277</v>
      </c>
      <c r="G30" s="190"/>
      <c r="H30" s="190">
        <v>13000</v>
      </c>
      <c r="I30" s="190"/>
      <c r="J30" s="1"/>
      <c r="K30" s="69"/>
    </row>
    <row r="31" spans="1:11" x14ac:dyDescent="0.25">
      <c r="A31" s="69"/>
      <c r="B31" s="238" t="s">
        <v>278</v>
      </c>
      <c r="C31" s="235"/>
      <c r="D31" s="190">
        <v>10400</v>
      </c>
      <c r="E31" s="190"/>
      <c r="F31" s="238" t="s">
        <v>278</v>
      </c>
      <c r="G31" s="235"/>
      <c r="H31" s="190">
        <v>10400</v>
      </c>
      <c r="I31" s="190"/>
      <c r="J31" s="1"/>
      <c r="K31" s="69"/>
    </row>
    <row r="32" spans="1:11" x14ac:dyDescent="0.25">
      <c r="A32" s="69"/>
      <c r="B32" s="237"/>
      <c r="C32" s="190"/>
      <c r="D32" s="195"/>
      <c r="E32" s="190"/>
      <c r="F32" s="237"/>
      <c r="G32" s="190"/>
      <c r="H32" s="195"/>
      <c r="I32" s="190"/>
      <c r="J32" s="1"/>
      <c r="K32" s="69"/>
    </row>
    <row r="33" spans="1:11" x14ac:dyDescent="0.25">
      <c r="A33" s="69"/>
      <c r="B33" s="249" t="s">
        <v>119</v>
      </c>
      <c r="C33" s="253">
        <f>C22+C23+C24-D25</f>
        <v>32458</v>
      </c>
      <c r="D33" s="253">
        <f>SUM(D27:D32)</f>
        <v>32400</v>
      </c>
      <c r="E33" s="253">
        <f>C33-D33</f>
        <v>58</v>
      </c>
      <c r="F33" s="249" t="s">
        <v>119</v>
      </c>
      <c r="G33" s="253">
        <f>G22+G23-H25</f>
        <v>30458</v>
      </c>
      <c r="H33" s="253">
        <f>SUM(H27:H32)</f>
        <v>32400</v>
      </c>
      <c r="I33" s="254">
        <f>G33-H33</f>
        <v>-1942</v>
      </c>
      <c r="J33" s="1"/>
      <c r="K33" s="69"/>
    </row>
    <row r="34" spans="1:11" x14ac:dyDescent="0.25">
      <c r="A34" s="69"/>
      <c r="B34" s="1"/>
      <c r="C34" s="1"/>
      <c r="D34" s="1"/>
      <c r="E34" s="1"/>
      <c r="F34" s="1"/>
      <c r="G34" s="1"/>
      <c r="H34" s="1"/>
      <c r="I34" s="1"/>
      <c r="J34" s="1"/>
      <c r="K34" s="69"/>
    </row>
    <row r="35" spans="1:11" x14ac:dyDescent="0.25">
      <c r="A35" s="69"/>
      <c r="B35" s="214" t="s">
        <v>15</v>
      </c>
      <c r="C35" s="214"/>
      <c r="D35" s="214"/>
      <c r="E35" s="7" t="s">
        <v>10</v>
      </c>
      <c r="F35" s="69"/>
      <c r="G35" s="69"/>
      <c r="H35" s="1" t="s">
        <v>12</v>
      </c>
      <c r="I35" s="69"/>
      <c r="J35" s="69"/>
      <c r="K35" s="69"/>
    </row>
    <row r="36" spans="1:11" x14ac:dyDescent="0.25">
      <c r="A36" s="69"/>
      <c r="B36" s="69"/>
      <c r="C36" s="69"/>
      <c r="D36" s="69"/>
      <c r="E36" s="69"/>
      <c r="F36" s="69"/>
      <c r="G36" s="69"/>
      <c r="H36" s="69"/>
      <c r="I36" s="69"/>
      <c r="J36" s="69"/>
      <c r="K36" s="69"/>
    </row>
    <row r="37" spans="1:11" x14ac:dyDescent="0.25">
      <c r="A37" s="69"/>
      <c r="B37" s="1" t="s">
        <v>247</v>
      </c>
      <c r="C37" s="1"/>
      <c r="D37" s="1"/>
      <c r="E37" s="7" t="s">
        <v>39</v>
      </c>
      <c r="F37" s="69"/>
      <c r="G37" s="69"/>
      <c r="H37" s="1" t="s">
        <v>184</v>
      </c>
      <c r="I37" s="69"/>
      <c r="J37" s="69"/>
      <c r="K37" s="69"/>
    </row>
    <row r="38" spans="1:11" x14ac:dyDescent="0.25">
      <c r="A38" s="69"/>
      <c r="B38" s="69"/>
      <c r="C38" s="69"/>
      <c r="D38" s="69"/>
      <c r="E38" s="69"/>
      <c r="F38" s="69"/>
      <c r="G38" s="69"/>
      <c r="H38" s="69"/>
      <c r="I38" s="69"/>
      <c r="J38" s="69"/>
      <c r="K38" s="69"/>
    </row>
  </sheetData>
  <pageMargins left="0.7" right="0.7" top="0.75" bottom="0.75" header="0.3" footer="0.3"/>
  <pageSetup orientation="portrait" horizontalDpi="0" verticalDpi="0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selection activeCell="L34" sqref="L34"/>
    </sheetView>
  </sheetViews>
  <sheetFormatPr defaultRowHeight="15" x14ac:dyDescent="0.25"/>
  <cols>
    <col min="1" max="1" width="2.140625" customWidth="1"/>
  </cols>
  <sheetData>
    <row r="1" spans="1:10" x14ac:dyDescent="0.25">
      <c r="A1" s="69"/>
      <c r="B1" s="9"/>
      <c r="C1" s="213" t="s">
        <v>179</v>
      </c>
      <c r="D1" s="213"/>
      <c r="E1" s="213"/>
      <c r="F1" s="199"/>
      <c r="G1" s="87"/>
      <c r="H1" s="87"/>
      <c r="I1" s="87"/>
      <c r="J1" s="9"/>
    </row>
    <row r="2" spans="1:10" x14ac:dyDescent="0.25">
      <c r="A2" s="9"/>
      <c r="B2" s="213"/>
      <c r="C2" s="213" t="s">
        <v>180</v>
      </c>
      <c r="D2" s="213"/>
      <c r="E2" s="213"/>
      <c r="F2" s="87"/>
      <c r="G2" s="199"/>
      <c r="H2" s="87"/>
      <c r="I2" s="87"/>
      <c r="J2" s="9"/>
    </row>
    <row r="3" spans="1:10" x14ac:dyDescent="0.25">
      <c r="A3" s="9"/>
      <c r="B3" s="213"/>
      <c r="C3" s="213" t="s">
        <v>279</v>
      </c>
      <c r="D3" s="213"/>
      <c r="E3" s="213"/>
      <c r="F3" s="87"/>
      <c r="G3" s="199"/>
      <c r="H3" s="87"/>
      <c r="I3" s="87"/>
      <c r="J3" s="9"/>
    </row>
    <row r="4" spans="1:10" x14ac:dyDescent="0.25">
      <c r="A4" s="69"/>
      <c r="B4" s="255" t="s">
        <v>19</v>
      </c>
      <c r="C4" s="255" t="s">
        <v>0</v>
      </c>
      <c r="D4" s="255" t="s">
        <v>31</v>
      </c>
      <c r="E4" s="249" t="s">
        <v>61</v>
      </c>
      <c r="F4" s="255" t="s">
        <v>1</v>
      </c>
      <c r="G4" s="256" t="s">
        <v>2</v>
      </c>
      <c r="H4" s="255" t="s">
        <v>3</v>
      </c>
      <c r="I4" s="256" t="s">
        <v>139</v>
      </c>
      <c r="J4" s="1"/>
    </row>
    <row r="5" spans="1:10" x14ac:dyDescent="0.25">
      <c r="A5" s="69"/>
      <c r="B5" s="189">
        <v>1</v>
      </c>
      <c r="C5" s="190" t="s">
        <v>141</v>
      </c>
      <c r="D5" s="190"/>
      <c r="E5" s="222">
        <f>'APRIL 20'!I5:I15</f>
        <v>0</v>
      </c>
      <c r="F5" s="222">
        <v>5000</v>
      </c>
      <c r="G5" s="222">
        <f>D5+F5+E5</f>
        <v>5000</v>
      </c>
      <c r="H5" s="222"/>
      <c r="I5" s="190">
        <f>G5-H5</f>
        <v>5000</v>
      </c>
      <c r="J5" s="1"/>
    </row>
    <row r="6" spans="1:10" x14ac:dyDescent="0.25">
      <c r="A6" s="69"/>
      <c r="B6" s="189">
        <v>2</v>
      </c>
      <c r="C6" s="190" t="s">
        <v>216</v>
      </c>
      <c r="D6" s="190"/>
      <c r="E6" s="222">
        <f>'APRIL 20'!I6:I16</f>
        <v>0</v>
      </c>
      <c r="F6" s="222">
        <v>5000</v>
      </c>
      <c r="G6" s="222">
        <f t="shared" ref="G6:G15" si="0">D6+F6+E6</f>
        <v>5000</v>
      </c>
      <c r="H6" s="222">
        <v>5000</v>
      </c>
      <c r="I6" s="190">
        <f t="shared" ref="I6:I16" si="1">G6-H6</f>
        <v>0</v>
      </c>
      <c r="J6" s="9" t="s">
        <v>188</v>
      </c>
    </row>
    <row r="7" spans="1:10" x14ac:dyDescent="0.25">
      <c r="A7" s="69"/>
      <c r="B7" s="189">
        <v>3</v>
      </c>
      <c r="C7" s="190" t="s">
        <v>185</v>
      </c>
      <c r="D7" s="190"/>
      <c r="E7" s="222">
        <f>'APRIL 20'!I7:I17</f>
        <v>0</v>
      </c>
      <c r="F7" s="222">
        <v>6000</v>
      </c>
      <c r="G7" s="222">
        <f t="shared" si="0"/>
        <v>6000</v>
      </c>
      <c r="H7" s="222">
        <v>6000</v>
      </c>
      <c r="I7" s="190">
        <f t="shared" si="1"/>
        <v>0</v>
      </c>
      <c r="J7" s="1"/>
    </row>
    <row r="8" spans="1:10" x14ac:dyDescent="0.25">
      <c r="A8" s="69"/>
      <c r="B8" s="192">
        <v>4</v>
      </c>
      <c r="C8" s="190" t="s">
        <v>153</v>
      </c>
      <c r="D8" s="190"/>
      <c r="E8" s="222">
        <f>'APRIL 20'!I8:I18</f>
        <v>0</v>
      </c>
      <c r="F8" s="241">
        <v>5000</v>
      </c>
      <c r="G8" s="222">
        <f t="shared" si="0"/>
        <v>5000</v>
      </c>
      <c r="H8" s="222">
        <v>5000</v>
      </c>
      <c r="I8" s="190">
        <f t="shared" si="1"/>
        <v>0</v>
      </c>
      <c r="J8" s="1"/>
    </row>
    <row r="9" spans="1:10" x14ac:dyDescent="0.25">
      <c r="A9" s="69"/>
      <c r="B9" s="192">
        <v>5</v>
      </c>
      <c r="C9" s="190" t="s">
        <v>79</v>
      </c>
      <c r="D9" s="190"/>
      <c r="E9" s="222">
        <f>'APRIL 20'!I9:I19</f>
        <v>0</v>
      </c>
      <c r="F9" s="241">
        <v>3500</v>
      </c>
      <c r="G9" s="222">
        <f t="shared" si="0"/>
        <v>3500</v>
      </c>
      <c r="H9" s="222">
        <v>3500</v>
      </c>
      <c r="I9" s="190">
        <f t="shared" si="1"/>
        <v>0</v>
      </c>
      <c r="J9" s="1"/>
    </row>
    <row r="10" spans="1:10" x14ac:dyDescent="0.25">
      <c r="A10" s="69"/>
      <c r="B10" s="194">
        <v>6</v>
      </c>
      <c r="C10" s="190" t="s">
        <v>238</v>
      </c>
      <c r="D10" s="190"/>
      <c r="E10" s="222">
        <f>'APRIL 20'!I10:I20</f>
        <v>0</v>
      </c>
      <c r="F10" s="243">
        <v>8000</v>
      </c>
      <c r="G10" s="222">
        <f t="shared" si="0"/>
        <v>8000</v>
      </c>
      <c r="H10" s="222">
        <v>8000</v>
      </c>
      <c r="I10" s="190">
        <f t="shared" si="1"/>
        <v>0</v>
      </c>
      <c r="J10" s="1"/>
    </row>
    <row r="11" spans="1:10" x14ac:dyDescent="0.25">
      <c r="A11" s="69"/>
      <c r="B11" s="194">
        <v>7</v>
      </c>
      <c r="C11" s="195" t="s">
        <v>175</v>
      </c>
      <c r="D11" s="190"/>
      <c r="E11" s="222">
        <f>'APRIL 20'!I11:I21</f>
        <v>2000</v>
      </c>
      <c r="F11" s="241">
        <v>5000</v>
      </c>
      <c r="G11" s="222">
        <f t="shared" si="0"/>
        <v>7000</v>
      </c>
      <c r="H11" s="222">
        <f>7000</f>
        <v>7000</v>
      </c>
      <c r="I11" s="190">
        <f t="shared" si="1"/>
        <v>0</v>
      </c>
      <c r="J11" s="1"/>
    </row>
    <row r="12" spans="1:10" x14ac:dyDescent="0.25">
      <c r="A12" s="69"/>
      <c r="B12" s="194">
        <v>8</v>
      </c>
      <c r="C12" s="190" t="s">
        <v>239</v>
      </c>
      <c r="D12" s="190"/>
      <c r="E12" s="222">
        <f>'APRIL 20'!I12:I22</f>
        <v>0</v>
      </c>
      <c r="F12" s="241">
        <v>3000</v>
      </c>
      <c r="G12" s="222">
        <f t="shared" si="0"/>
        <v>3000</v>
      </c>
      <c r="H12" s="222">
        <v>3000</v>
      </c>
      <c r="I12" s="190">
        <f t="shared" si="1"/>
        <v>0</v>
      </c>
      <c r="J12" s="9"/>
    </row>
    <row r="13" spans="1:10" x14ac:dyDescent="0.25">
      <c r="A13" s="69"/>
      <c r="B13" s="194">
        <v>9</v>
      </c>
      <c r="C13" s="195" t="s">
        <v>192</v>
      </c>
      <c r="D13" s="190"/>
      <c r="E13" s="222">
        <f>'APRIL 20'!I13:I23</f>
        <v>0</v>
      </c>
      <c r="F13" s="241">
        <v>4000</v>
      </c>
      <c r="G13" s="222">
        <f t="shared" si="0"/>
        <v>4000</v>
      </c>
      <c r="H13" s="222">
        <v>4000</v>
      </c>
      <c r="I13" s="190">
        <f t="shared" si="1"/>
        <v>0</v>
      </c>
      <c r="J13" s="9" t="s">
        <v>188</v>
      </c>
    </row>
    <row r="14" spans="1:10" x14ac:dyDescent="0.25">
      <c r="A14" s="69"/>
      <c r="B14" s="194">
        <v>10</v>
      </c>
      <c r="C14" s="259" t="s">
        <v>195</v>
      </c>
      <c r="D14" s="190"/>
      <c r="E14" s="222">
        <f>'APRIL 20'!I14:I24</f>
        <v>0</v>
      </c>
      <c r="F14" s="244"/>
      <c r="G14" s="222">
        <f t="shared" si="0"/>
        <v>0</v>
      </c>
      <c r="H14" s="222"/>
      <c r="I14" s="190">
        <f t="shared" si="1"/>
        <v>0</v>
      </c>
      <c r="J14" s="1"/>
    </row>
    <row r="15" spans="1:10" x14ac:dyDescent="0.25">
      <c r="A15" s="69"/>
      <c r="B15" s="194">
        <v>11</v>
      </c>
      <c r="C15" s="195" t="s">
        <v>242</v>
      </c>
      <c r="D15" s="190"/>
      <c r="E15" s="222">
        <f>'APRIL 20'!I15:I25</f>
        <v>0</v>
      </c>
      <c r="F15" s="244">
        <v>6000</v>
      </c>
      <c r="G15" s="222">
        <f t="shared" si="0"/>
        <v>6000</v>
      </c>
      <c r="H15" s="222">
        <v>6000</v>
      </c>
      <c r="I15" s="190">
        <f t="shared" si="1"/>
        <v>0</v>
      </c>
      <c r="J15" s="1"/>
    </row>
    <row r="16" spans="1:10" x14ac:dyDescent="0.25">
      <c r="A16" s="69"/>
      <c r="B16" s="246"/>
      <c r="C16" s="257" t="s">
        <v>119</v>
      </c>
      <c r="D16" s="190">
        <f>SUM(D5:D15)</f>
        <v>0</v>
      </c>
      <c r="E16" s="222">
        <f>SUM(E5:E15)</f>
        <v>2000</v>
      </c>
      <c r="F16" s="248">
        <f>SUM(F5:F15)</f>
        <v>50500</v>
      </c>
      <c r="G16" s="252">
        <f>D16+F16+E16</f>
        <v>52500</v>
      </c>
      <c r="H16" s="222">
        <f>SUM(H5:H15)</f>
        <v>47500</v>
      </c>
      <c r="I16" s="190">
        <f t="shared" si="1"/>
        <v>5000</v>
      </c>
      <c r="J16" s="1"/>
    </row>
    <row r="17" spans="1:10" x14ac:dyDescent="0.25">
      <c r="A17" s="69"/>
      <c r="B17" s="1"/>
      <c r="C17" s="1"/>
      <c r="D17" s="1"/>
      <c r="E17" s="1"/>
      <c r="F17" s="1"/>
      <c r="G17" s="1"/>
      <c r="H17" s="1"/>
      <c r="I17" s="1"/>
      <c r="J17" s="225"/>
    </row>
    <row r="18" spans="1:10" x14ac:dyDescent="0.25">
      <c r="A18" s="69"/>
      <c r="B18" s="1"/>
      <c r="C18" s="1"/>
      <c r="D18" s="1"/>
      <c r="E18" s="1"/>
      <c r="F18" s="1"/>
      <c r="G18" s="1"/>
      <c r="H18" s="1"/>
      <c r="I18" s="1"/>
      <c r="J18" s="1"/>
    </row>
    <row r="19" spans="1:10" x14ac:dyDescent="0.25">
      <c r="A19" s="69"/>
      <c r="B19" s="226" t="s">
        <v>204</v>
      </c>
      <c r="C19" s="227"/>
      <c r="D19" s="227"/>
      <c r="E19" s="228"/>
      <c r="F19" s="229"/>
      <c r="G19" s="251"/>
      <c r="H19" s="231"/>
      <c r="I19" s="230"/>
      <c r="J19" s="1"/>
    </row>
    <row r="20" spans="1:10" x14ac:dyDescent="0.25">
      <c r="A20" s="69"/>
      <c r="B20" s="79" t="s">
        <v>205</v>
      </c>
      <c r="C20" s="79"/>
      <c r="D20" s="79"/>
      <c r="E20" s="79"/>
      <c r="F20" s="79" t="s">
        <v>3</v>
      </c>
      <c r="G20" s="1"/>
      <c r="H20" s="1"/>
      <c r="I20" s="1"/>
      <c r="J20" s="1"/>
    </row>
    <row r="21" spans="1:10" x14ac:dyDescent="0.25">
      <c r="A21" s="69"/>
      <c r="B21" s="233" t="s">
        <v>206</v>
      </c>
      <c r="C21" s="233" t="s">
        <v>207</v>
      </c>
      <c r="D21" s="233" t="s">
        <v>208</v>
      </c>
      <c r="E21" s="233" t="s">
        <v>120</v>
      </c>
      <c r="F21" s="233" t="s">
        <v>206</v>
      </c>
      <c r="G21" s="233" t="s">
        <v>207</v>
      </c>
      <c r="H21" s="233" t="s">
        <v>208</v>
      </c>
      <c r="I21" s="233" t="s">
        <v>120</v>
      </c>
      <c r="J21" s="1"/>
    </row>
    <row r="22" spans="1:10" x14ac:dyDescent="0.25">
      <c r="A22" s="69"/>
      <c r="B22" s="190" t="s">
        <v>230</v>
      </c>
      <c r="C22" s="234">
        <f>F16</f>
        <v>50500</v>
      </c>
      <c r="D22" s="190"/>
      <c r="E22" s="190"/>
      <c r="F22" s="190" t="s">
        <v>230</v>
      </c>
      <c r="G22" s="234">
        <f>H16</f>
        <v>47500</v>
      </c>
      <c r="H22" s="190"/>
      <c r="I22" s="190"/>
      <c r="J22" s="1"/>
    </row>
    <row r="23" spans="1:10" x14ac:dyDescent="0.25">
      <c r="A23" s="69"/>
      <c r="B23" s="190" t="s">
        <v>61</v>
      </c>
      <c r="C23" s="234">
        <f>'APRIL 20'!E33</f>
        <v>58</v>
      </c>
      <c r="D23" s="190"/>
      <c r="E23" s="190"/>
      <c r="F23" s="190" t="s">
        <v>61</v>
      </c>
      <c r="G23" s="234">
        <f>'APRIL 20'!I33</f>
        <v>-1942</v>
      </c>
      <c r="H23" s="190"/>
      <c r="I23" s="190"/>
      <c r="J23" s="1"/>
    </row>
    <row r="24" spans="1:10" x14ac:dyDescent="0.25">
      <c r="A24" s="69"/>
      <c r="B24" s="190" t="s">
        <v>31</v>
      </c>
      <c r="C24" s="234"/>
      <c r="D24" s="190"/>
      <c r="E24" s="190"/>
      <c r="F24" s="190"/>
      <c r="G24" s="234"/>
      <c r="H24" s="190"/>
      <c r="I24" s="190"/>
      <c r="J24" s="1"/>
    </row>
    <row r="25" spans="1:10" x14ac:dyDescent="0.25">
      <c r="A25" s="69"/>
      <c r="B25" s="190" t="s">
        <v>245</v>
      </c>
      <c r="C25" s="235">
        <v>0.1</v>
      </c>
      <c r="D25" s="234">
        <f>C22*C25</f>
        <v>5050</v>
      </c>
      <c r="E25" s="190"/>
      <c r="F25" s="190" t="s">
        <v>210</v>
      </c>
      <c r="G25" s="235">
        <v>0.1</v>
      </c>
      <c r="H25" s="234">
        <f>D25</f>
        <v>5050</v>
      </c>
      <c r="I25" s="190"/>
      <c r="J25" s="1"/>
    </row>
    <row r="26" spans="1:10" x14ac:dyDescent="0.25">
      <c r="A26" s="69"/>
      <c r="B26" s="249" t="s">
        <v>211</v>
      </c>
      <c r="C26" s="249" t="s">
        <v>30</v>
      </c>
      <c r="D26" s="249"/>
      <c r="E26" s="249"/>
      <c r="F26" s="249" t="s">
        <v>211</v>
      </c>
      <c r="G26" s="234"/>
      <c r="H26" s="190"/>
      <c r="I26" s="190"/>
      <c r="J26" s="1"/>
    </row>
    <row r="27" spans="1:10" x14ac:dyDescent="0.25">
      <c r="A27" s="69"/>
      <c r="B27" s="183" t="s">
        <v>215</v>
      </c>
      <c r="C27" s="205"/>
      <c r="D27" s="210">
        <f>F6+F13</f>
        <v>9000</v>
      </c>
      <c r="E27" s="210"/>
      <c r="F27" s="183" t="s">
        <v>215</v>
      </c>
      <c r="G27" s="205"/>
      <c r="H27" s="210">
        <f>F6+F13</f>
        <v>9000</v>
      </c>
      <c r="I27" s="190"/>
      <c r="J27" s="1"/>
    </row>
    <row r="28" spans="1:10" x14ac:dyDescent="0.25">
      <c r="A28" s="69"/>
      <c r="B28" s="236" t="s">
        <v>202</v>
      </c>
      <c r="C28" s="190"/>
      <c r="D28" s="190"/>
      <c r="E28" s="190"/>
      <c r="F28" s="236" t="s">
        <v>202</v>
      </c>
      <c r="G28" s="190"/>
      <c r="H28" s="190"/>
      <c r="I28" s="190"/>
      <c r="J28" s="1"/>
    </row>
    <row r="29" spans="1:10" x14ac:dyDescent="0.25">
      <c r="A29" s="69"/>
      <c r="B29" s="74" t="s">
        <v>212</v>
      </c>
      <c r="C29" s="74"/>
      <c r="D29" s="74">
        <v>10000</v>
      </c>
      <c r="E29" s="74"/>
      <c r="F29" s="74" t="s">
        <v>212</v>
      </c>
      <c r="G29" s="74"/>
      <c r="H29" s="74">
        <v>10000</v>
      </c>
      <c r="I29" s="190"/>
      <c r="J29" s="1"/>
    </row>
    <row r="30" spans="1:10" x14ac:dyDescent="0.25">
      <c r="A30" s="69"/>
      <c r="B30" s="237" t="s">
        <v>280</v>
      </c>
      <c r="C30" s="190"/>
      <c r="D30" s="190">
        <v>20000</v>
      </c>
      <c r="E30" s="190"/>
      <c r="F30" s="237" t="s">
        <v>280</v>
      </c>
      <c r="G30" s="190"/>
      <c r="H30" s="190">
        <v>20000</v>
      </c>
      <c r="I30" s="190"/>
      <c r="J30" s="1"/>
    </row>
    <row r="31" spans="1:10" x14ac:dyDescent="0.25">
      <c r="A31" s="69"/>
      <c r="B31" s="238"/>
      <c r="C31" s="235"/>
      <c r="D31" s="190"/>
      <c r="E31" s="190"/>
      <c r="F31" s="238"/>
      <c r="G31" s="235"/>
      <c r="H31" s="190"/>
      <c r="I31" s="190"/>
      <c r="J31" s="1"/>
    </row>
    <row r="32" spans="1:10" x14ac:dyDescent="0.25">
      <c r="A32" s="69"/>
      <c r="B32" s="237"/>
      <c r="C32" s="190"/>
      <c r="D32" s="195"/>
      <c r="E32" s="190"/>
      <c r="F32" s="237"/>
      <c r="G32" s="190"/>
      <c r="H32" s="195"/>
      <c r="I32" s="190"/>
      <c r="J32" s="1"/>
    </row>
    <row r="33" spans="1:10" x14ac:dyDescent="0.25">
      <c r="A33" s="69"/>
      <c r="B33" s="249" t="s">
        <v>119</v>
      </c>
      <c r="C33" s="253">
        <f>C22+C23+C24-D25</f>
        <v>45508</v>
      </c>
      <c r="D33" s="253">
        <f>SUM(D27:D32)</f>
        <v>39000</v>
      </c>
      <c r="E33" s="253">
        <f>C33-D33</f>
        <v>6508</v>
      </c>
      <c r="F33" s="249" t="s">
        <v>119</v>
      </c>
      <c r="G33" s="253">
        <f>G22+G23-H25</f>
        <v>40508</v>
      </c>
      <c r="H33" s="253">
        <f>SUM(H27:H32)</f>
        <v>39000</v>
      </c>
      <c r="I33" s="254">
        <f>G33-H33</f>
        <v>1508</v>
      </c>
      <c r="J33" s="1"/>
    </row>
    <row r="34" spans="1:10" x14ac:dyDescent="0.25">
      <c r="A34" s="69"/>
      <c r="B34" s="1"/>
      <c r="C34" s="1"/>
      <c r="D34" s="1"/>
      <c r="E34" s="1"/>
      <c r="F34" s="1"/>
      <c r="G34" s="1"/>
      <c r="H34" s="1"/>
      <c r="I34" s="1"/>
      <c r="J34" s="1"/>
    </row>
    <row r="35" spans="1:10" x14ac:dyDescent="0.25">
      <c r="A35" s="69"/>
      <c r="B35" s="214" t="s">
        <v>15</v>
      </c>
      <c r="C35" s="214"/>
      <c r="D35" s="214"/>
      <c r="E35" s="7" t="s">
        <v>10</v>
      </c>
      <c r="F35" s="69"/>
      <c r="G35" s="69"/>
      <c r="H35" s="1" t="s">
        <v>12</v>
      </c>
      <c r="I35" s="69"/>
      <c r="J35" s="69"/>
    </row>
    <row r="36" spans="1:10" x14ac:dyDescent="0.25">
      <c r="A36" s="69"/>
      <c r="B36" s="69"/>
      <c r="C36" s="69"/>
      <c r="D36" s="69"/>
      <c r="E36" s="69"/>
      <c r="F36" s="69"/>
      <c r="G36" s="69"/>
      <c r="H36" s="69"/>
      <c r="I36" s="69"/>
      <c r="J36" s="69"/>
    </row>
    <row r="37" spans="1:10" x14ac:dyDescent="0.25">
      <c r="A37" s="69"/>
      <c r="B37" s="1" t="s">
        <v>247</v>
      </c>
      <c r="C37" s="1"/>
      <c r="D37" s="1"/>
      <c r="E37" s="7" t="s">
        <v>39</v>
      </c>
      <c r="F37" s="69"/>
      <c r="G37" s="69"/>
      <c r="H37" s="1" t="s">
        <v>184</v>
      </c>
      <c r="I37" s="69"/>
      <c r="J37" s="69"/>
    </row>
    <row r="38" spans="1:10" x14ac:dyDescent="0.25">
      <c r="A38" s="69"/>
      <c r="B38" s="69"/>
      <c r="C38" s="69"/>
      <c r="D38" s="69"/>
      <c r="E38" s="69"/>
      <c r="F38" s="69"/>
      <c r="G38" s="69"/>
      <c r="H38" s="69"/>
      <c r="I38" s="69"/>
      <c r="J38" s="69"/>
    </row>
    <row r="39" spans="1:10" x14ac:dyDescent="0.25">
      <c r="A39" s="69"/>
      <c r="B39" s="69"/>
      <c r="C39" s="69"/>
      <c r="D39" s="69"/>
      <c r="E39" s="69"/>
      <c r="F39" s="69"/>
      <c r="G39" s="69"/>
      <c r="H39" s="69"/>
      <c r="I39" s="69"/>
      <c r="J39" s="69"/>
    </row>
    <row r="40" spans="1:10" x14ac:dyDescent="0.25">
      <c r="A40" s="69"/>
      <c r="B40" s="69"/>
      <c r="C40" s="69"/>
      <c r="D40" s="69"/>
      <c r="E40" s="69"/>
      <c r="F40" s="69"/>
      <c r="G40" s="69"/>
      <c r="H40" s="69"/>
      <c r="I40" s="69"/>
      <c r="J40" s="69"/>
    </row>
  </sheetData>
  <pageMargins left="0.7" right="0.7" top="0.75" bottom="0.75" header="0.3" footer="0.3"/>
  <pageSetup orientation="portrait" horizontalDpi="0" verticalDpi="0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workbookViewId="0">
      <selection activeCell="M12" sqref="M12"/>
    </sheetView>
  </sheetViews>
  <sheetFormatPr defaultRowHeight="15" x14ac:dyDescent="0.25"/>
  <cols>
    <col min="1" max="1" width="3.5703125" customWidth="1"/>
    <col min="2" max="2" width="7.5703125" customWidth="1"/>
    <col min="3" max="3" width="15.5703125" customWidth="1"/>
  </cols>
  <sheetData>
    <row r="1" spans="1:11" x14ac:dyDescent="0.25">
      <c r="A1" s="69"/>
      <c r="B1" s="9"/>
      <c r="C1" s="213" t="s">
        <v>179</v>
      </c>
      <c r="D1" s="213"/>
      <c r="E1" s="213"/>
      <c r="F1" s="199"/>
      <c r="G1" s="87"/>
      <c r="H1" s="87"/>
      <c r="I1" s="87"/>
      <c r="J1" s="9"/>
      <c r="K1" s="69"/>
    </row>
    <row r="2" spans="1:11" x14ac:dyDescent="0.25">
      <c r="A2" s="9"/>
      <c r="B2" s="213"/>
      <c r="C2" s="213" t="s">
        <v>180</v>
      </c>
      <c r="D2" s="213"/>
      <c r="E2" s="213"/>
      <c r="F2" s="87"/>
      <c r="G2" s="199"/>
      <c r="H2" s="87"/>
      <c r="I2" s="87"/>
      <c r="J2" s="9"/>
      <c r="K2" s="69"/>
    </row>
    <row r="3" spans="1:11" x14ac:dyDescent="0.25">
      <c r="A3" s="9"/>
      <c r="B3" s="213"/>
      <c r="C3" s="213" t="s">
        <v>281</v>
      </c>
      <c r="D3" s="213"/>
      <c r="E3" s="213"/>
      <c r="F3" s="87"/>
      <c r="G3" s="199"/>
      <c r="H3" s="87"/>
      <c r="I3" s="87"/>
      <c r="J3" s="9"/>
      <c r="K3" s="69"/>
    </row>
    <row r="4" spans="1:11" x14ac:dyDescent="0.25">
      <c r="A4" s="69"/>
      <c r="B4" s="255" t="s">
        <v>19</v>
      </c>
      <c r="C4" s="255" t="s">
        <v>0</v>
      </c>
      <c r="D4" s="255" t="s">
        <v>31</v>
      </c>
      <c r="E4" s="249" t="s">
        <v>61</v>
      </c>
      <c r="F4" s="255" t="s">
        <v>1</v>
      </c>
      <c r="G4" s="256" t="s">
        <v>2</v>
      </c>
      <c r="H4" s="255" t="s">
        <v>3</v>
      </c>
      <c r="I4" s="256" t="s">
        <v>139</v>
      </c>
      <c r="J4" s="1"/>
      <c r="K4" s="69"/>
    </row>
    <row r="5" spans="1:11" x14ac:dyDescent="0.25">
      <c r="A5" s="69"/>
      <c r="B5" s="189">
        <v>1</v>
      </c>
      <c r="C5" s="190" t="s">
        <v>141</v>
      </c>
      <c r="D5" s="190"/>
      <c r="E5" s="222">
        <f>'MAY 20'!I5:I15</f>
        <v>5000</v>
      </c>
      <c r="F5" s="222">
        <v>5000</v>
      </c>
      <c r="G5" s="222">
        <f>D5+F5+E5</f>
        <v>10000</v>
      </c>
      <c r="H5" s="222">
        <f>5000+5000</f>
        <v>10000</v>
      </c>
      <c r="I5" s="190">
        <f>G5-H5</f>
        <v>0</v>
      </c>
      <c r="J5" s="1"/>
      <c r="K5" s="69"/>
    </row>
    <row r="6" spans="1:11" x14ac:dyDescent="0.25">
      <c r="A6" s="69"/>
      <c r="B6" s="189">
        <v>2</v>
      </c>
      <c r="C6" s="190" t="s">
        <v>216</v>
      </c>
      <c r="D6" s="190"/>
      <c r="E6" s="222">
        <f>'MAY 20'!I6:I16</f>
        <v>0</v>
      </c>
      <c r="F6" s="222">
        <v>5000</v>
      </c>
      <c r="G6" s="222">
        <f t="shared" ref="G6:G15" si="0">D6+F6+E6</f>
        <v>5000</v>
      </c>
      <c r="H6" s="222">
        <v>5000</v>
      </c>
      <c r="I6" s="190">
        <f t="shared" ref="I6:I16" si="1">G6-H6</f>
        <v>0</v>
      </c>
      <c r="J6" s="9" t="s">
        <v>188</v>
      </c>
      <c r="K6" s="69"/>
    </row>
    <row r="7" spans="1:11" x14ac:dyDescent="0.25">
      <c r="A7" s="69"/>
      <c r="B7" s="189">
        <v>3</v>
      </c>
      <c r="C7" s="190" t="s">
        <v>185</v>
      </c>
      <c r="D7" s="190"/>
      <c r="E7" s="222">
        <f>'MAY 20'!I7:I17</f>
        <v>0</v>
      </c>
      <c r="F7" s="222">
        <v>6000</v>
      </c>
      <c r="G7" s="222">
        <f t="shared" si="0"/>
        <v>6000</v>
      </c>
      <c r="H7" s="222">
        <v>6000</v>
      </c>
      <c r="I7" s="190">
        <f t="shared" si="1"/>
        <v>0</v>
      </c>
      <c r="J7" s="1"/>
      <c r="K7" s="69"/>
    </row>
    <row r="8" spans="1:11" x14ac:dyDescent="0.25">
      <c r="A8" s="69"/>
      <c r="B8" s="192">
        <v>4</v>
      </c>
      <c r="C8" s="190" t="s">
        <v>153</v>
      </c>
      <c r="D8" s="190"/>
      <c r="E8" s="222">
        <f>'MAY 20'!I8:I18</f>
        <v>0</v>
      </c>
      <c r="F8" s="241">
        <v>5000</v>
      </c>
      <c r="G8" s="222">
        <f t="shared" si="0"/>
        <v>5000</v>
      </c>
      <c r="H8" s="222">
        <v>5000</v>
      </c>
      <c r="I8" s="190">
        <f t="shared" si="1"/>
        <v>0</v>
      </c>
      <c r="J8" s="1"/>
      <c r="K8" s="69"/>
    </row>
    <row r="9" spans="1:11" x14ac:dyDescent="0.25">
      <c r="A9" s="69"/>
      <c r="B9" s="192">
        <v>5</v>
      </c>
      <c r="C9" s="190" t="s">
        <v>79</v>
      </c>
      <c r="D9" s="190"/>
      <c r="E9" s="222">
        <f>'MAY 20'!I9:I19</f>
        <v>0</v>
      </c>
      <c r="F9" s="241">
        <v>3500</v>
      </c>
      <c r="G9" s="222">
        <f t="shared" si="0"/>
        <v>3500</v>
      </c>
      <c r="H9" s="222">
        <v>3500</v>
      </c>
      <c r="I9" s="190">
        <f t="shared" si="1"/>
        <v>0</v>
      </c>
      <c r="J9" s="1"/>
      <c r="K9" s="69"/>
    </row>
    <row r="10" spans="1:11" x14ac:dyDescent="0.25">
      <c r="A10" s="69"/>
      <c r="B10" s="194">
        <v>6</v>
      </c>
      <c r="C10" s="190" t="s">
        <v>238</v>
      </c>
      <c r="D10" s="190"/>
      <c r="E10" s="222">
        <f>'MAY 20'!I10:I20</f>
        <v>0</v>
      </c>
      <c r="F10" s="243">
        <v>8000</v>
      </c>
      <c r="G10" s="222">
        <f t="shared" si="0"/>
        <v>8000</v>
      </c>
      <c r="H10" s="222">
        <v>8000</v>
      </c>
      <c r="I10" s="190">
        <f t="shared" si="1"/>
        <v>0</v>
      </c>
      <c r="J10" s="1"/>
      <c r="K10" s="69"/>
    </row>
    <row r="11" spans="1:11" x14ac:dyDescent="0.25">
      <c r="A11" s="69"/>
      <c r="B11" s="194">
        <v>7</v>
      </c>
      <c r="C11" s="195" t="s">
        <v>175</v>
      </c>
      <c r="D11" s="190"/>
      <c r="E11" s="222">
        <f>'MAY 20'!I11:I21</f>
        <v>0</v>
      </c>
      <c r="F11" s="241">
        <v>5000</v>
      </c>
      <c r="G11" s="222">
        <f t="shared" si="0"/>
        <v>5000</v>
      </c>
      <c r="H11" s="222">
        <v>5000</v>
      </c>
      <c r="I11" s="190">
        <f t="shared" si="1"/>
        <v>0</v>
      </c>
      <c r="J11" s="1"/>
      <c r="K11" s="69"/>
    </row>
    <row r="12" spans="1:11" x14ac:dyDescent="0.25">
      <c r="A12" s="69"/>
      <c r="B12" s="194">
        <v>8</v>
      </c>
      <c r="C12" s="190" t="s">
        <v>239</v>
      </c>
      <c r="D12" s="190"/>
      <c r="E12" s="222">
        <f>'MAY 20'!I12:I22</f>
        <v>0</v>
      </c>
      <c r="F12" s="241">
        <v>3000</v>
      </c>
      <c r="G12" s="222">
        <f t="shared" si="0"/>
        <v>3000</v>
      </c>
      <c r="H12" s="222">
        <v>3000</v>
      </c>
      <c r="I12" s="190">
        <f t="shared" si="1"/>
        <v>0</v>
      </c>
      <c r="J12" s="9"/>
      <c r="K12" s="69"/>
    </row>
    <row r="13" spans="1:11" x14ac:dyDescent="0.25">
      <c r="A13" s="69"/>
      <c r="B13" s="194">
        <v>9</v>
      </c>
      <c r="C13" s="195" t="s">
        <v>192</v>
      </c>
      <c r="D13" s="190"/>
      <c r="E13" s="222">
        <f>'MAY 20'!I13:I23</f>
        <v>0</v>
      </c>
      <c r="F13" s="241">
        <v>4000</v>
      </c>
      <c r="G13" s="222">
        <f t="shared" si="0"/>
        <v>4000</v>
      </c>
      <c r="H13" s="222">
        <v>4000</v>
      </c>
      <c r="I13" s="190">
        <f t="shared" si="1"/>
        <v>0</v>
      </c>
      <c r="J13" s="9" t="s">
        <v>188</v>
      </c>
      <c r="K13" s="69"/>
    </row>
    <row r="14" spans="1:11" x14ac:dyDescent="0.25">
      <c r="A14" s="69"/>
      <c r="B14" s="194">
        <v>10</v>
      </c>
      <c r="C14" s="259" t="s">
        <v>195</v>
      </c>
      <c r="D14" s="190"/>
      <c r="E14" s="222">
        <f>'MAY 20'!I14:I24</f>
        <v>0</v>
      </c>
      <c r="F14" s="244"/>
      <c r="G14" s="222">
        <f t="shared" si="0"/>
        <v>0</v>
      </c>
      <c r="H14" s="222"/>
      <c r="I14" s="190">
        <f t="shared" si="1"/>
        <v>0</v>
      </c>
      <c r="J14" s="1"/>
      <c r="K14" s="69"/>
    </row>
    <row r="15" spans="1:11" x14ac:dyDescent="0.25">
      <c r="A15" s="69"/>
      <c r="B15" s="194">
        <v>11</v>
      </c>
      <c r="C15" s="195" t="s">
        <v>242</v>
      </c>
      <c r="D15" s="190"/>
      <c r="E15" s="222">
        <f>'MAY 20'!I15:I25</f>
        <v>0</v>
      </c>
      <c r="F15" s="244">
        <v>6000</v>
      </c>
      <c r="G15" s="222">
        <f t="shared" si="0"/>
        <v>6000</v>
      </c>
      <c r="H15" s="222">
        <v>6000</v>
      </c>
      <c r="I15" s="190">
        <f t="shared" si="1"/>
        <v>0</v>
      </c>
      <c r="J15" s="1"/>
      <c r="K15" s="69"/>
    </row>
    <row r="16" spans="1:11" x14ac:dyDescent="0.25">
      <c r="A16" s="69"/>
      <c r="B16" s="246"/>
      <c r="C16" s="257" t="s">
        <v>119</v>
      </c>
      <c r="D16" s="190">
        <f>SUM(D5:D15)</f>
        <v>0</v>
      </c>
      <c r="E16" s="222">
        <f>SUM(E5:E15)</f>
        <v>5000</v>
      </c>
      <c r="F16" s="248">
        <f>SUM(F5:F15)</f>
        <v>50500</v>
      </c>
      <c r="G16" s="252">
        <f>D16+F16+E16</f>
        <v>55500</v>
      </c>
      <c r="H16" s="222">
        <f>SUM(H5:H15)</f>
        <v>55500</v>
      </c>
      <c r="I16" s="190">
        <f t="shared" si="1"/>
        <v>0</v>
      </c>
      <c r="J16" s="1"/>
      <c r="K16" s="69"/>
    </row>
    <row r="17" spans="1:11" x14ac:dyDescent="0.25">
      <c r="A17" s="69"/>
      <c r="B17" s="1"/>
      <c r="C17" s="1"/>
      <c r="D17" s="1"/>
      <c r="E17" s="1"/>
      <c r="F17" s="1"/>
      <c r="G17" s="1"/>
      <c r="H17" s="1"/>
      <c r="I17" s="1"/>
      <c r="J17" s="225"/>
      <c r="K17" s="69"/>
    </row>
    <row r="18" spans="1:11" x14ac:dyDescent="0.25">
      <c r="A18" s="69"/>
      <c r="B18" s="1"/>
      <c r="C18" s="1"/>
      <c r="D18" s="1"/>
      <c r="E18" s="1"/>
      <c r="F18" s="1"/>
      <c r="G18" s="1"/>
      <c r="H18" s="1"/>
      <c r="I18" s="1"/>
      <c r="J18" s="1"/>
      <c r="K18" s="69"/>
    </row>
    <row r="19" spans="1:11" x14ac:dyDescent="0.25">
      <c r="A19" s="69"/>
      <c r="B19" s="226" t="s">
        <v>204</v>
      </c>
      <c r="C19" s="227"/>
      <c r="D19" s="227"/>
      <c r="E19" s="228"/>
      <c r="F19" s="229"/>
      <c r="G19" s="251"/>
      <c r="H19" s="231"/>
      <c r="I19" s="230"/>
      <c r="J19" s="1"/>
      <c r="K19" s="69"/>
    </row>
    <row r="20" spans="1:11" x14ac:dyDescent="0.25">
      <c r="A20" s="69"/>
      <c r="B20" s="79" t="s">
        <v>205</v>
      </c>
      <c r="C20" s="79"/>
      <c r="D20" s="79"/>
      <c r="E20" s="79"/>
      <c r="F20" s="79" t="s">
        <v>3</v>
      </c>
      <c r="G20" s="1"/>
      <c r="H20" s="1"/>
      <c r="I20" s="1"/>
      <c r="J20" s="1"/>
      <c r="K20" s="69"/>
    </row>
    <row r="21" spans="1:11" x14ac:dyDescent="0.25">
      <c r="A21" s="69"/>
      <c r="B21" s="233" t="s">
        <v>206</v>
      </c>
      <c r="C21" s="233" t="s">
        <v>207</v>
      </c>
      <c r="D21" s="233" t="s">
        <v>208</v>
      </c>
      <c r="E21" s="233" t="s">
        <v>120</v>
      </c>
      <c r="F21" s="233" t="s">
        <v>206</v>
      </c>
      <c r="G21" s="233" t="s">
        <v>207</v>
      </c>
      <c r="H21" s="233" t="s">
        <v>208</v>
      </c>
      <c r="I21" s="233" t="s">
        <v>120</v>
      </c>
      <c r="J21" s="1"/>
      <c r="K21" s="69"/>
    </row>
    <row r="22" spans="1:11" x14ac:dyDescent="0.25">
      <c r="A22" s="69"/>
      <c r="B22" s="190" t="s">
        <v>232</v>
      </c>
      <c r="C22" s="234">
        <f>F16</f>
        <v>50500</v>
      </c>
      <c r="D22" s="190"/>
      <c r="E22" s="190"/>
      <c r="F22" s="190" t="s">
        <v>232</v>
      </c>
      <c r="G22" s="234">
        <f>H16</f>
        <v>55500</v>
      </c>
      <c r="H22" s="190"/>
      <c r="I22" s="190"/>
      <c r="J22" s="1"/>
      <c r="K22" s="69"/>
    </row>
    <row r="23" spans="1:11" x14ac:dyDescent="0.25">
      <c r="A23" s="69"/>
      <c r="B23" s="190" t="s">
        <v>61</v>
      </c>
      <c r="C23" s="234">
        <f>'MAY 20'!E33</f>
        <v>6508</v>
      </c>
      <c r="D23" s="190"/>
      <c r="E23" s="190"/>
      <c r="F23" s="190" t="s">
        <v>61</v>
      </c>
      <c r="G23" s="234">
        <f>'MAY 20'!I33</f>
        <v>1508</v>
      </c>
      <c r="H23" s="190"/>
      <c r="I23" s="190"/>
      <c r="J23" s="1"/>
      <c r="K23" s="69"/>
    </row>
    <row r="24" spans="1:11" x14ac:dyDescent="0.25">
      <c r="A24" s="69"/>
      <c r="B24" s="190" t="s">
        <v>31</v>
      </c>
      <c r="C24" s="234"/>
      <c r="D24" s="190"/>
      <c r="E24" s="190"/>
      <c r="F24" s="190"/>
      <c r="G24" s="234"/>
      <c r="H24" s="190"/>
      <c r="I24" s="190"/>
      <c r="J24" s="1"/>
      <c r="K24" s="69"/>
    </row>
    <row r="25" spans="1:11" x14ac:dyDescent="0.25">
      <c r="A25" s="69"/>
      <c r="B25" s="190" t="s">
        <v>282</v>
      </c>
      <c r="C25" s="235">
        <v>0.1</v>
      </c>
      <c r="D25" s="234">
        <f>C22*C25</f>
        <v>5050</v>
      </c>
      <c r="E25" s="190"/>
      <c r="F25" s="190" t="s">
        <v>210</v>
      </c>
      <c r="G25" s="235">
        <v>0.1</v>
      </c>
      <c r="H25" s="234">
        <f>D25</f>
        <v>5050</v>
      </c>
      <c r="I25" s="190"/>
      <c r="J25" s="1"/>
      <c r="K25" s="69"/>
    </row>
    <row r="26" spans="1:11" x14ac:dyDescent="0.25">
      <c r="A26" s="69"/>
      <c r="B26" s="249" t="s">
        <v>211</v>
      </c>
      <c r="C26" s="249" t="s">
        <v>30</v>
      </c>
      <c r="D26" s="249"/>
      <c r="E26" s="249"/>
      <c r="F26" s="249" t="s">
        <v>211</v>
      </c>
      <c r="G26" s="234"/>
      <c r="H26" s="190"/>
      <c r="I26" s="190"/>
      <c r="J26" s="1"/>
      <c r="K26" s="69"/>
    </row>
    <row r="27" spans="1:11" x14ac:dyDescent="0.25">
      <c r="A27" s="69"/>
      <c r="B27" s="183" t="s">
        <v>215</v>
      </c>
      <c r="C27" s="205"/>
      <c r="D27" s="210">
        <f>F6+F13</f>
        <v>9000</v>
      </c>
      <c r="E27" s="210"/>
      <c r="F27" s="183" t="s">
        <v>215</v>
      </c>
      <c r="G27" s="205"/>
      <c r="H27" s="210">
        <f>F6+F13</f>
        <v>9000</v>
      </c>
      <c r="I27" s="190"/>
      <c r="J27" s="1"/>
      <c r="K27" s="69"/>
    </row>
    <row r="28" spans="1:11" x14ac:dyDescent="0.25">
      <c r="A28" s="69"/>
      <c r="B28" s="236" t="s">
        <v>283</v>
      </c>
      <c r="C28" s="190"/>
      <c r="D28" s="190">
        <v>10207</v>
      </c>
      <c r="E28" s="190"/>
      <c r="F28" s="236" t="s">
        <v>283</v>
      </c>
      <c r="G28" s="190"/>
      <c r="H28" s="190">
        <v>10207</v>
      </c>
      <c r="I28" s="190"/>
      <c r="J28" s="1"/>
      <c r="K28" s="69"/>
    </row>
    <row r="29" spans="1:11" x14ac:dyDescent="0.25">
      <c r="A29" s="69"/>
      <c r="B29" s="74" t="s">
        <v>121</v>
      </c>
      <c r="C29" s="74"/>
      <c r="D29" s="74">
        <v>10000</v>
      </c>
      <c r="E29" s="74"/>
      <c r="F29" s="74" t="s">
        <v>121</v>
      </c>
      <c r="G29" s="74"/>
      <c r="H29" s="74">
        <v>10000</v>
      </c>
      <c r="I29" s="190"/>
      <c r="J29" s="1"/>
      <c r="K29" s="69"/>
    </row>
    <row r="30" spans="1:11" x14ac:dyDescent="0.25">
      <c r="A30" s="69"/>
      <c r="B30" s="237" t="s">
        <v>284</v>
      </c>
      <c r="C30" s="190"/>
      <c r="D30" s="190">
        <v>12750</v>
      </c>
      <c r="E30" s="190"/>
      <c r="F30" s="237" t="s">
        <v>284</v>
      </c>
      <c r="G30" s="190"/>
      <c r="H30" s="190">
        <v>12750</v>
      </c>
      <c r="I30" s="190"/>
      <c r="J30" s="1"/>
      <c r="K30" s="69"/>
    </row>
    <row r="31" spans="1:11" x14ac:dyDescent="0.25">
      <c r="A31" s="69"/>
      <c r="B31" s="238" t="s">
        <v>288</v>
      </c>
      <c r="C31" s="235"/>
      <c r="D31" s="190">
        <f>530</f>
        <v>530</v>
      </c>
      <c r="E31" s="190"/>
      <c r="F31" s="238" t="s">
        <v>288</v>
      </c>
      <c r="G31" s="235"/>
      <c r="H31" s="190">
        <f>530</f>
        <v>530</v>
      </c>
      <c r="I31" s="190"/>
      <c r="J31" s="1"/>
      <c r="K31" s="69"/>
    </row>
    <row r="32" spans="1:11" x14ac:dyDescent="0.25">
      <c r="A32" s="69"/>
      <c r="B32" s="237" t="s">
        <v>287</v>
      </c>
      <c r="C32" s="190"/>
      <c r="D32" s="195">
        <v>4500</v>
      </c>
      <c r="E32" s="190"/>
      <c r="F32" s="237" t="s">
        <v>288</v>
      </c>
      <c r="G32" s="190"/>
      <c r="H32" s="195">
        <v>4500</v>
      </c>
      <c r="I32" s="190"/>
      <c r="J32" s="1"/>
      <c r="K32" s="69"/>
    </row>
    <row r="33" spans="1:11" x14ac:dyDescent="0.25">
      <c r="A33" s="69"/>
      <c r="B33" s="249" t="s">
        <v>119</v>
      </c>
      <c r="C33" s="253">
        <f>C22+C23+C24-D25</f>
        <v>51958</v>
      </c>
      <c r="D33" s="253">
        <f>SUM(D27:D32)</f>
        <v>46987</v>
      </c>
      <c r="E33" s="253">
        <f>C33-D33</f>
        <v>4971</v>
      </c>
      <c r="F33" s="249" t="s">
        <v>119</v>
      </c>
      <c r="G33" s="253">
        <f>G22+G23-H25</f>
        <v>51958</v>
      </c>
      <c r="H33" s="253">
        <f>SUM(H27:H32)</f>
        <v>46987</v>
      </c>
      <c r="I33" s="254">
        <f>G33-H33</f>
        <v>4971</v>
      </c>
      <c r="J33" s="1"/>
      <c r="K33" s="69"/>
    </row>
    <row r="34" spans="1:11" x14ac:dyDescent="0.25">
      <c r="A34" s="69"/>
      <c r="B34" s="1"/>
      <c r="C34" s="1"/>
      <c r="D34" s="1"/>
      <c r="E34" s="1"/>
      <c r="F34" s="1"/>
      <c r="G34" s="1"/>
      <c r="H34" s="1"/>
      <c r="I34" s="1"/>
      <c r="J34" s="1"/>
      <c r="K34" s="69"/>
    </row>
    <row r="35" spans="1:11" x14ac:dyDescent="0.25">
      <c r="A35" s="69"/>
      <c r="B35" s="214" t="s">
        <v>15</v>
      </c>
      <c r="C35" s="214"/>
      <c r="D35" s="214"/>
      <c r="E35" s="7" t="s">
        <v>10</v>
      </c>
      <c r="F35" s="69"/>
      <c r="G35" s="69"/>
      <c r="H35" s="1" t="s">
        <v>12</v>
      </c>
      <c r="I35" s="69"/>
      <c r="J35" s="69"/>
      <c r="K35" s="69"/>
    </row>
    <row r="36" spans="1:11" x14ac:dyDescent="0.25">
      <c r="A36" s="69"/>
      <c r="B36" s="69"/>
      <c r="C36" s="69"/>
      <c r="D36" s="69"/>
      <c r="E36" s="69"/>
      <c r="F36" s="69"/>
      <c r="G36" s="69"/>
      <c r="H36" s="69"/>
      <c r="I36" s="69"/>
      <c r="J36" s="69"/>
      <c r="K36" s="69"/>
    </row>
    <row r="37" spans="1:11" x14ac:dyDescent="0.25">
      <c r="A37" s="69"/>
      <c r="B37" s="1" t="s">
        <v>247</v>
      </c>
      <c r="C37" s="1"/>
      <c r="D37" s="1"/>
      <c r="E37" s="7" t="s">
        <v>39</v>
      </c>
      <c r="F37" s="69"/>
      <c r="G37" s="69"/>
      <c r="H37" s="1" t="s">
        <v>184</v>
      </c>
      <c r="I37" s="69"/>
      <c r="J37" s="69"/>
      <c r="K37" s="69"/>
    </row>
    <row r="38" spans="1:11" x14ac:dyDescent="0.25">
      <c r="A38" s="69"/>
      <c r="B38" s="69"/>
      <c r="C38" s="69"/>
      <c r="D38" s="69"/>
      <c r="E38" s="69"/>
      <c r="F38" s="69"/>
      <c r="G38" s="69"/>
      <c r="H38" s="69"/>
      <c r="I38" s="69"/>
      <c r="J38" s="69"/>
      <c r="K38" s="69"/>
    </row>
  </sheetData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workbookViewId="0">
      <selection activeCell="A13" sqref="A13"/>
    </sheetView>
  </sheetViews>
  <sheetFormatPr defaultRowHeight="15" x14ac:dyDescent="0.25"/>
  <cols>
    <col min="1" max="1" width="3.42578125" style="2" customWidth="1"/>
    <col min="2" max="2" width="15.42578125" style="2" customWidth="1"/>
    <col min="3" max="3" width="3.85546875" style="2" customWidth="1"/>
    <col min="4" max="4" width="6.85546875" style="2" customWidth="1"/>
    <col min="5" max="5" width="12.28515625" style="2" customWidth="1"/>
    <col min="6" max="6" width="9.140625" style="2"/>
    <col min="7" max="7" width="10.5703125" style="2" customWidth="1"/>
    <col min="8" max="8" width="10.42578125" style="2" customWidth="1"/>
    <col min="9" max="9" width="10.28515625" style="2" customWidth="1"/>
    <col min="10" max="10" width="13.5703125" style="2" customWidth="1"/>
    <col min="11" max="11" width="7.42578125" style="2" customWidth="1"/>
    <col min="12" max="12" width="10" style="2" customWidth="1"/>
    <col min="13" max="13" width="8.28515625" style="2" customWidth="1"/>
    <col min="14" max="16384" width="9.140625" style="2"/>
  </cols>
  <sheetData>
    <row r="1" spans="1:16" ht="33.75" x14ac:dyDescent="0.25">
      <c r="A1" s="32"/>
      <c r="B1" s="33"/>
      <c r="C1" s="34"/>
      <c r="D1" s="35"/>
      <c r="E1" s="35"/>
      <c r="F1" s="36" t="s">
        <v>7</v>
      </c>
      <c r="G1" s="36"/>
      <c r="H1" s="35"/>
    </row>
    <row r="2" spans="1:16" ht="15.75" x14ac:dyDescent="0.3">
      <c r="A2" s="27"/>
      <c r="C2" s="28"/>
      <c r="D2" s="27"/>
      <c r="E2" s="30" t="s">
        <v>22</v>
      </c>
      <c r="F2" s="30"/>
      <c r="G2" s="27"/>
      <c r="H2" s="27"/>
    </row>
    <row r="3" spans="1:16" x14ac:dyDescent="0.25">
      <c r="C3" s="9"/>
      <c r="D3" s="10"/>
      <c r="E3" s="31" t="s">
        <v>23</v>
      </c>
      <c r="F3" s="11"/>
      <c r="G3" s="11"/>
      <c r="H3" s="10"/>
      <c r="L3" s="2" t="s">
        <v>30</v>
      </c>
    </row>
    <row r="4" spans="1:16" ht="15.75" x14ac:dyDescent="0.25">
      <c r="D4" s="6" t="s">
        <v>41</v>
      </c>
    </row>
    <row r="5" spans="1:16" ht="21" x14ac:dyDescent="0.25">
      <c r="A5" s="8"/>
      <c r="B5" s="8"/>
      <c r="C5" s="8"/>
      <c r="D5" s="8"/>
      <c r="E5" s="38"/>
      <c r="F5" s="38"/>
      <c r="G5" s="39" t="s">
        <v>49</v>
      </c>
      <c r="H5" s="38"/>
    </row>
    <row r="6" spans="1:16" ht="6.75" customHeight="1" x14ac:dyDescent="0.25">
      <c r="A6" s="8"/>
      <c r="B6" s="8"/>
      <c r="C6" s="8"/>
      <c r="D6" s="8"/>
      <c r="E6" s="38"/>
      <c r="F6" s="38"/>
      <c r="G6" s="39"/>
      <c r="H6" s="38"/>
      <c r="I6" s="38"/>
      <c r="J6" s="38"/>
      <c r="K6" s="38"/>
      <c r="L6" s="8"/>
      <c r="M6" s="8"/>
    </row>
    <row r="7" spans="1:16" ht="15" customHeight="1" x14ac:dyDescent="0.25">
      <c r="A7" s="13" t="s">
        <v>19</v>
      </c>
      <c r="B7" s="13" t="s">
        <v>0</v>
      </c>
      <c r="C7" s="13" t="s">
        <v>19</v>
      </c>
      <c r="D7" s="13" t="s">
        <v>16</v>
      </c>
      <c r="E7" s="13" t="s">
        <v>17</v>
      </c>
      <c r="F7" s="13" t="s">
        <v>18</v>
      </c>
      <c r="G7" s="13" t="s">
        <v>31</v>
      </c>
      <c r="H7" s="13" t="s">
        <v>1</v>
      </c>
      <c r="I7" s="14" t="s">
        <v>2</v>
      </c>
      <c r="J7" s="13" t="s">
        <v>3</v>
      </c>
      <c r="K7" s="14" t="s">
        <v>4</v>
      </c>
      <c r="L7" s="14" t="s">
        <v>5</v>
      </c>
      <c r="M7" s="14" t="s">
        <v>6</v>
      </c>
      <c r="N7" s="2">
        <v>2600</v>
      </c>
    </row>
    <row r="8" spans="1:16" ht="15" customHeight="1" x14ac:dyDescent="0.25">
      <c r="A8" s="15">
        <v>1</v>
      </c>
      <c r="B8" s="52" t="s">
        <v>35</v>
      </c>
      <c r="C8" s="53">
        <v>1</v>
      </c>
      <c r="D8" s="54"/>
      <c r="E8" s="54"/>
      <c r="F8" s="52"/>
      <c r="G8" s="55"/>
      <c r="H8" s="55"/>
      <c r="I8" s="55"/>
      <c r="J8" s="55"/>
      <c r="K8" s="54"/>
      <c r="L8" s="16">
        <f>H8-J8</f>
        <v>0</v>
      </c>
      <c r="M8" s="16"/>
      <c r="N8" s="2">
        <v>4500</v>
      </c>
      <c r="O8" s="2">
        <v>700</v>
      </c>
      <c r="P8" s="2">
        <v>14000</v>
      </c>
    </row>
    <row r="9" spans="1:16" ht="15" customHeight="1" x14ac:dyDescent="0.25">
      <c r="A9" s="15">
        <v>2</v>
      </c>
      <c r="B9" s="52" t="s">
        <v>36</v>
      </c>
      <c r="C9" s="53">
        <v>2</v>
      </c>
      <c r="D9" s="54"/>
      <c r="E9" s="54"/>
      <c r="F9" s="52"/>
      <c r="G9" s="55"/>
      <c r="H9" s="55"/>
      <c r="I9" s="55"/>
      <c r="J9" s="55"/>
      <c r="K9" s="54"/>
      <c r="L9" s="16">
        <f t="shared" ref="L9:L14" si="0">H9-J9</f>
        <v>0</v>
      </c>
      <c r="M9" s="16">
        <v>0</v>
      </c>
      <c r="N9" s="2">
        <v>2600</v>
      </c>
      <c r="O9" s="2">
        <v>2600</v>
      </c>
      <c r="P9" s="59">
        <v>9000</v>
      </c>
    </row>
    <row r="10" spans="1:16" ht="15" customHeight="1" x14ac:dyDescent="0.25">
      <c r="A10" s="15">
        <v>3</v>
      </c>
      <c r="B10" s="52" t="s">
        <v>37</v>
      </c>
      <c r="C10" s="53">
        <v>3</v>
      </c>
      <c r="D10" s="54"/>
      <c r="E10" s="54"/>
      <c r="F10" s="52"/>
      <c r="G10" s="55"/>
      <c r="H10" s="55"/>
      <c r="I10" s="55"/>
      <c r="J10" s="55"/>
      <c r="K10" s="54"/>
      <c r="L10" s="16">
        <f t="shared" si="0"/>
        <v>0</v>
      </c>
      <c r="M10" s="16"/>
      <c r="N10" s="59">
        <v>300</v>
      </c>
      <c r="O10" s="2">
        <v>100</v>
      </c>
      <c r="P10" s="2">
        <f>SUM(P8:P9)</f>
        <v>23000</v>
      </c>
    </row>
    <row r="11" spans="1:16" ht="15" customHeight="1" x14ac:dyDescent="0.25">
      <c r="A11" s="17">
        <v>4</v>
      </c>
      <c r="B11" s="52" t="s">
        <v>38</v>
      </c>
      <c r="C11" s="53">
        <v>4</v>
      </c>
      <c r="D11" s="54"/>
      <c r="E11" s="54"/>
      <c r="F11" s="52"/>
      <c r="G11" s="55"/>
      <c r="H11" s="55"/>
      <c r="I11" s="55"/>
      <c r="J11" s="55"/>
      <c r="K11" s="54"/>
      <c r="L11" s="16">
        <f t="shared" si="0"/>
        <v>0</v>
      </c>
      <c r="M11" s="18">
        <v>0</v>
      </c>
      <c r="N11" s="59">
        <v>450</v>
      </c>
      <c r="O11" s="2">
        <f>SUM(O8:O10)</f>
        <v>3400</v>
      </c>
    </row>
    <row r="12" spans="1:16" ht="15" customHeight="1" x14ac:dyDescent="0.25">
      <c r="A12" s="24">
        <v>5</v>
      </c>
      <c r="B12" s="52" t="s">
        <v>39</v>
      </c>
      <c r="C12" s="53">
        <v>5</v>
      </c>
      <c r="D12" s="54"/>
      <c r="E12" s="54"/>
      <c r="F12" s="52"/>
      <c r="G12" s="55"/>
      <c r="H12" s="55"/>
      <c r="I12" s="55"/>
      <c r="J12" s="55"/>
      <c r="K12" s="54"/>
      <c r="L12" s="16">
        <f t="shared" si="0"/>
        <v>0</v>
      </c>
      <c r="M12" s="16"/>
      <c r="N12" s="2">
        <f>SUM(N7:N11)</f>
        <v>10450</v>
      </c>
    </row>
    <row r="13" spans="1:16" ht="15" customHeight="1" x14ac:dyDescent="0.25">
      <c r="A13" s="24"/>
      <c r="B13" s="52" t="s">
        <v>47</v>
      </c>
      <c r="C13" s="53"/>
      <c r="D13" s="54"/>
      <c r="E13" s="54"/>
      <c r="F13" s="52"/>
      <c r="G13" s="58">
        <v>2500</v>
      </c>
      <c r="H13" s="55"/>
      <c r="I13" s="55"/>
      <c r="J13" s="55"/>
      <c r="K13" s="54"/>
      <c r="L13" s="16">
        <f t="shared" si="0"/>
        <v>0</v>
      </c>
      <c r="M13" s="16"/>
    </row>
    <row r="14" spans="1:16" ht="15" customHeight="1" x14ac:dyDescent="0.25">
      <c r="A14" s="19"/>
      <c r="B14" s="19"/>
      <c r="C14" s="19"/>
      <c r="D14" s="20">
        <f t="shared" ref="D14:M14" si="1">SUM(D8:D12)</f>
        <v>0</v>
      </c>
      <c r="E14" s="20">
        <f t="shared" si="1"/>
        <v>0</v>
      </c>
      <c r="F14" s="21">
        <f t="shared" si="1"/>
        <v>0</v>
      </c>
      <c r="G14" s="26">
        <f>SUM(G8:G13)</f>
        <v>2500</v>
      </c>
      <c r="H14" s="21">
        <f>SUM(H8:H13)</f>
        <v>0</v>
      </c>
      <c r="I14" s="21">
        <f>SUM(I8:I13)</f>
        <v>0</v>
      </c>
      <c r="J14" s="21">
        <f>SUM(J8:J13)</f>
        <v>0</v>
      </c>
      <c r="K14" s="21">
        <f t="shared" si="1"/>
        <v>0</v>
      </c>
      <c r="L14" s="16">
        <f t="shared" si="0"/>
        <v>0</v>
      </c>
      <c r="M14" s="21">
        <f t="shared" si="1"/>
        <v>0</v>
      </c>
    </row>
    <row r="15" spans="1:16" s="3" customFormat="1" x14ac:dyDescent="0.25">
      <c r="B15" s="3" t="s">
        <v>21</v>
      </c>
      <c r="E15" s="25">
        <f>SUM(H14)</f>
        <v>0</v>
      </c>
      <c r="F15" s="40"/>
      <c r="G15" s="41"/>
      <c r="H15" s="40"/>
      <c r="I15" s="42"/>
      <c r="J15" s="40"/>
      <c r="K15" s="40"/>
      <c r="L15" s="40"/>
      <c r="O15" s="2">
        <v>15000</v>
      </c>
    </row>
    <row r="16" spans="1:16" s="3" customFormat="1" x14ac:dyDescent="0.25">
      <c r="B16" s="3" t="s">
        <v>31</v>
      </c>
      <c r="E16" s="25"/>
      <c r="F16" s="40"/>
      <c r="G16" s="41"/>
      <c r="H16" s="40" t="s">
        <v>44</v>
      </c>
      <c r="I16" s="42"/>
      <c r="J16" s="40"/>
      <c r="K16" s="40"/>
      <c r="L16" s="40"/>
      <c r="O16" s="2" t="s">
        <v>52</v>
      </c>
    </row>
    <row r="17" spans="1:15" s="3" customFormat="1" x14ac:dyDescent="0.25">
      <c r="B17" s="3" t="s">
        <v>27</v>
      </c>
      <c r="E17" s="29">
        <f>SUM(E15*8%-E15)</f>
        <v>0</v>
      </c>
      <c r="F17" s="40"/>
      <c r="O17" s="2"/>
    </row>
    <row r="18" spans="1:15" s="3" customFormat="1" x14ac:dyDescent="0.25">
      <c r="B18" s="3" t="s">
        <v>24</v>
      </c>
      <c r="E18" s="25">
        <f>SUM(J14)</f>
        <v>0</v>
      </c>
      <c r="F18" s="40"/>
      <c r="G18" s="41"/>
      <c r="H18" s="40"/>
      <c r="J18" s="40"/>
      <c r="K18" s="40"/>
      <c r="L18" s="40"/>
      <c r="O18" s="2"/>
    </row>
    <row r="19" spans="1:15" s="3" customFormat="1" x14ac:dyDescent="0.25">
      <c r="B19" s="48" t="s">
        <v>20</v>
      </c>
      <c r="E19" s="22"/>
      <c r="G19" s="40"/>
      <c r="H19" s="40"/>
      <c r="J19" s="40"/>
      <c r="K19" s="40"/>
      <c r="L19" s="40"/>
    </row>
    <row r="20" spans="1:15" s="3" customFormat="1" ht="11.25" x14ac:dyDescent="0.2">
      <c r="B20" s="3" t="s">
        <v>33</v>
      </c>
      <c r="E20" s="43">
        <f>SUM(E15*8%)</f>
        <v>0</v>
      </c>
      <c r="J20" s="40"/>
      <c r="K20" s="40"/>
      <c r="L20" s="44"/>
    </row>
    <row r="21" spans="1:15" s="3" customFormat="1" ht="11.25" x14ac:dyDescent="0.2">
      <c r="B21" s="3" t="s">
        <v>50</v>
      </c>
      <c r="E21" s="43">
        <v>13000</v>
      </c>
      <c r="J21" s="40"/>
      <c r="K21" s="12"/>
      <c r="L21" s="45"/>
      <c r="M21" s="46"/>
    </row>
    <row r="22" spans="1:15" s="3" customFormat="1" ht="11.25" x14ac:dyDescent="0.2">
      <c r="B22" s="3" t="s">
        <v>51</v>
      </c>
      <c r="E22" s="43">
        <v>5000</v>
      </c>
      <c r="G22" s="3" t="s">
        <v>30</v>
      </c>
      <c r="J22" s="40" t="s">
        <v>30</v>
      </c>
      <c r="K22" s="12"/>
      <c r="L22" s="45"/>
      <c r="M22" s="46"/>
    </row>
    <row r="23" spans="1:15" s="49" customFormat="1" ht="12.75" x14ac:dyDescent="0.2">
      <c r="B23" s="49" t="s">
        <v>28</v>
      </c>
      <c r="E23" s="50">
        <f>SUM(E20:E22)</f>
        <v>18000</v>
      </c>
    </row>
    <row r="24" spans="1:15" s="3" customFormat="1" x14ac:dyDescent="0.25">
      <c r="B24" s="37"/>
      <c r="E24" s="47"/>
      <c r="I24" s="2"/>
    </row>
    <row r="25" spans="1:15" ht="15.75" x14ac:dyDescent="0.25">
      <c r="A25" s="5"/>
      <c r="B25" s="51" t="s">
        <v>29</v>
      </c>
      <c r="D25" s="5"/>
      <c r="E25" s="23">
        <f>SUM(E15-E23+E16)</f>
        <v>-18000</v>
      </c>
      <c r="G25" s="2">
        <v>0</v>
      </c>
      <c r="L25" s="5"/>
      <c r="M25" s="5"/>
    </row>
    <row r="26" spans="1:15" ht="7.5" customHeight="1" x14ac:dyDescent="0.25"/>
    <row r="28" spans="1:15" x14ac:dyDescent="0.25">
      <c r="C28" s="37" t="s">
        <v>15</v>
      </c>
      <c r="D28" s="37"/>
      <c r="E28" s="56" t="s">
        <v>10</v>
      </c>
      <c r="F28" s="3"/>
      <c r="G28" s="3" t="s">
        <v>12</v>
      </c>
    </row>
    <row r="29" spans="1:15" x14ac:dyDescent="0.25">
      <c r="B29" s="1"/>
      <c r="E29" s="57"/>
      <c r="I29" s="3"/>
      <c r="J29" s="2" t="s">
        <v>30</v>
      </c>
    </row>
    <row r="30" spans="1:15" x14ac:dyDescent="0.25">
      <c r="B30" s="1"/>
      <c r="C30" s="3"/>
      <c r="D30" s="3"/>
      <c r="E30" s="56"/>
      <c r="F30" s="3"/>
      <c r="G30" s="3"/>
      <c r="I30" s="3"/>
    </row>
    <row r="31" spans="1:15" x14ac:dyDescent="0.25">
      <c r="B31" s="1"/>
      <c r="C31" s="3" t="s">
        <v>8</v>
      </c>
      <c r="D31" s="3"/>
      <c r="E31" s="56" t="s">
        <v>11</v>
      </c>
      <c r="F31" s="3"/>
      <c r="G31" s="3" t="s">
        <v>40</v>
      </c>
      <c r="I31" s="3"/>
    </row>
    <row r="32" spans="1:15" x14ac:dyDescent="0.25">
      <c r="B32" s="7" t="s">
        <v>9</v>
      </c>
      <c r="C32" s="3" t="s">
        <v>13</v>
      </c>
      <c r="D32" s="3"/>
      <c r="E32" s="56" t="s">
        <v>13</v>
      </c>
      <c r="F32" s="3"/>
      <c r="G32" s="3" t="s">
        <v>14</v>
      </c>
      <c r="I32" s="3"/>
    </row>
  </sheetData>
  <pageMargins left="0.7" right="0.7" top="0.75" bottom="0.75" header="0.3" footer="0.3"/>
  <pageSetup orientation="landscape" horizontalDpi="0" verticalDpi="0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workbookViewId="0">
      <selection activeCell="M11" sqref="M11"/>
    </sheetView>
  </sheetViews>
  <sheetFormatPr defaultRowHeight="15" x14ac:dyDescent="0.25"/>
  <cols>
    <col min="1" max="1" width="4.140625" customWidth="1"/>
  </cols>
  <sheetData>
    <row r="1" spans="1:10" x14ac:dyDescent="0.25">
      <c r="A1" s="69"/>
      <c r="B1" s="9"/>
      <c r="C1" s="213" t="s">
        <v>179</v>
      </c>
      <c r="D1" s="213"/>
      <c r="E1" s="213"/>
      <c r="F1" s="199"/>
      <c r="G1" s="87"/>
      <c r="H1" s="87"/>
      <c r="I1" s="87"/>
      <c r="J1" s="9"/>
    </row>
    <row r="2" spans="1:10" x14ac:dyDescent="0.25">
      <c r="A2" s="9"/>
      <c r="B2" s="213"/>
      <c r="C2" s="213" t="s">
        <v>180</v>
      </c>
      <c r="D2" s="213"/>
      <c r="E2" s="213"/>
      <c r="F2" s="87"/>
      <c r="G2" s="199"/>
      <c r="H2" s="87"/>
      <c r="I2" s="87"/>
      <c r="J2" s="9"/>
    </row>
    <row r="3" spans="1:10" x14ac:dyDescent="0.25">
      <c r="A3" s="9"/>
      <c r="B3" s="213"/>
      <c r="C3" s="213" t="s">
        <v>285</v>
      </c>
      <c r="D3" s="213"/>
      <c r="E3" s="213"/>
      <c r="F3" s="87"/>
      <c r="G3" s="199"/>
      <c r="H3" s="87"/>
      <c r="I3" s="87"/>
      <c r="J3" s="9"/>
    </row>
    <row r="4" spans="1:10" x14ac:dyDescent="0.25">
      <c r="A4" s="69"/>
      <c r="B4" s="255" t="s">
        <v>19</v>
      </c>
      <c r="C4" s="255" t="s">
        <v>0</v>
      </c>
      <c r="D4" s="255" t="s">
        <v>31</v>
      </c>
      <c r="E4" s="249" t="s">
        <v>61</v>
      </c>
      <c r="F4" s="255" t="s">
        <v>1</v>
      </c>
      <c r="G4" s="256" t="s">
        <v>2</v>
      </c>
      <c r="H4" s="255" t="s">
        <v>3</v>
      </c>
      <c r="I4" s="256" t="s">
        <v>139</v>
      </c>
      <c r="J4" s="1"/>
    </row>
    <row r="5" spans="1:10" x14ac:dyDescent="0.25">
      <c r="A5" s="69"/>
      <c r="B5" s="189">
        <v>1</v>
      </c>
      <c r="C5" s="190" t="s">
        <v>141</v>
      </c>
      <c r="D5" s="190"/>
      <c r="E5" s="222">
        <f>'JUNE 20'!I5:I15</f>
        <v>0</v>
      </c>
      <c r="F5" s="222">
        <v>5000</v>
      </c>
      <c r="G5" s="222">
        <f>D5+F5+E5</f>
        <v>5000</v>
      </c>
      <c r="H5" s="222">
        <v>5000</v>
      </c>
      <c r="I5" s="190">
        <f>G5-H5</f>
        <v>0</v>
      </c>
      <c r="J5" s="1"/>
    </row>
    <row r="6" spans="1:10" x14ac:dyDescent="0.25">
      <c r="A6" s="69"/>
      <c r="B6" s="189">
        <v>2</v>
      </c>
      <c r="C6" s="190" t="s">
        <v>216</v>
      </c>
      <c r="D6" s="190"/>
      <c r="E6" s="222">
        <f>'JUNE 20'!I6:I16</f>
        <v>0</v>
      </c>
      <c r="F6" s="222">
        <v>5000</v>
      </c>
      <c r="G6" s="222">
        <f t="shared" ref="G6:G15" si="0">D6+F6+E6</f>
        <v>5000</v>
      </c>
      <c r="H6" s="222">
        <v>5000</v>
      </c>
      <c r="I6" s="190">
        <f t="shared" ref="I6:I16" si="1">G6-H6</f>
        <v>0</v>
      </c>
      <c r="J6" s="9" t="s">
        <v>188</v>
      </c>
    </row>
    <row r="7" spans="1:10" x14ac:dyDescent="0.25">
      <c r="A7" s="69"/>
      <c r="B7" s="189">
        <v>3</v>
      </c>
      <c r="C7" s="190" t="s">
        <v>185</v>
      </c>
      <c r="D7" s="190"/>
      <c r="E7" s="222">
        <f>'JUNE 20'!I7:I17</f>
        <v>0</v>
      </c>
      <c r="F7" s="222">
        <v>6000</v>
      </c>
      <c r="G7" s="222">
        <f t="shared" si="0"/>
        <v>6000</v>
      </c>
      <c r="H7" s="222">
        <v>6000</v>
      </c>
      <c r="I7" s="190">
        <f t="shared" si="1"/>
        <v>0</v>
      </c>
      <c r="J7" s="1"/>
    </row>
    <row r="8" spans="1:10" x14ac:dyDescent="0.25">
      <c r="A8" s="69"/>
      <c r="B8" s="192">
        <v>4</v>
      </c>
      <c r="C8" s="190" t="s">
        <v>153</v>
      </c>
      <c r="D8" s="190"/>
      <c r="E8" s="222">
        <f>'JUNE 20'!I8:I18</f>
        <v>0</v>
      </c>
      <c r="F8" s="241">
        <v>5000</v>
      </c>
      <c r="G8" s="222">
        <f t="shared" si="0"/>
        <v>5000</v>
      </c>
      <c r="H8" s="222">
        <v>5000</v>
      </c>
      <c r="I8" s="190">
        <f t="shared" si="1"/>
        <v>0</v>
      </c>
      <c r="J8" s="1"/>
    </row>
    <row r="9" spans="1:10" x14ac:dyDescent="0.25">
      <c r="A9" s="69"/>
      <c r="B9" s="192">
        <v>5</v>
      </c>
      <c r="C9" s="190" t="s">
        <v>79</v>
      </c>
      <c r="D9" s="190"/>
      <c r="E9" s="222">
        <f>'JUNE 20'!I9:I19</f>
        <v>0</v>
      </c>
      <c r="F9" s="241">
        <v>3500</v>
      </c>
      <c r="G9" s="222">
        <f t="shared" si="0"/>
        <v>3500</v>
      </c>
      <c r="H9" s="222">
        <v>3500</v>
      </c>
      <c r="I9" s="190">
        <f t="shared" si="1"/>
        <v>0</v>
      </c>
      <c r="J9" s="1"/>
    </row>
    <row r="10" spans="1:10" x14ac:dyDescent="0.25">
      <c r="A10" s="69"/>
      <c r="B10" s="194">
        <v>6</v>
      </c>
      <c r="C10" s="190" t="s">
        <v>238</v>
      </c>
      <c r="D10" s="190"/>
      <c r="E10" s="222">
        <f>'JUNE 20'!I10:I20</f>
        <v>0</v>
      </c>
      <c r="F10" s="243">
        <v>8000</v>
      </c>
      <c r="G10" s="222">
        <f t="shared" si="0"/>
        <v>8000</v>
      </c>
      <c r="H10" s="222">
        <v>8000</v>
      </c>
      <c r="I10" s="190">
        <f t="shared" si="1"/>
        <v>0</v>
      </c>
      <c r="J10" s="1"/>
    </row>
    <row r="11" spans="1:10" x14ac:dyDescent="0.25">
      <c r="A11" s="69"/>
      <c r="B11" s="194">
        <v>7</v>
      </c>
      <c r="C11" s="195" t="s">
        <v>175</v>
      </c>
      <c r="D11" s="190"/>
      <c r="E11" s="222">
        <f>'JUNE 20'!I11:I21</f>
        <v>0</v>
      </c>
      <c r="F11" s="241">
        <v>5000</v>
      </c>
      <c r="G11" s="222">
        <f t="shared" si="0"/>
        <v>5000</v>
      </c>
      <c r="H11" s="222">
        <v>5000</v>
      </c>
      <c r="I11" s="190">
        <f t="shared" si="1"/>
        <v>0</v>
      </c>
      <c r="J11" s="1"/>
    </row>
    <row r="12" spans="1:10" x14ac:dyDescent="0.25">
      <c r="A12" s="69"/>
      <c r="B12" s="194">
        <v>8</v>
      </c>
      <c r="C12" s="190" t="s">
        <v>239</v>
      </c>
      <c r="D12" s="190"/>
      <c r="E12" s="222">
        <f>'JUNE 20'!I12:I22</f>
        <v>0</v>
      </c>
      <c r="F12" s="241">
        <v>3000</v>
      </c>
      <c r="G12" s="222">
        <f t="shared" si="0"/>
        <v>3000</v>
      </c>
      <c r="H12" s="222">
        <v>3000</v>
      </c>
      <c r="I12" s="190">
        <f t="shared" si="1"/>
        <v>0</v>
      </c>
      <c r="J12" s="9"/>
    </row>
    <row r="13" spans="1:10" x14ac:dyDescent="0.25">
      <c r="A13" s="69"/>
      <c r="B13" s="194">
        <v>9</v>
      </c>
      <c r="C13" s="195" t="s">
        <v>192</v>
      </c>
      <c r="D13" s="190"/>
      <c r="E13" s="222">
        <f>'JUNE 20'!I13:I23</f>
        <v>0</v>
      </c>
      <c r="F13" s="241">
        <v>4000</v>
      </c>
      <c r="G13" s="222">
        <f t="shared" si="0"/>
        <v>4000</v>
      </c>
      <c r="H13" s="222">
        <v>4000</v>
      </c>
      <c r="I13" s="190">
        <f t="shared" si="1"/>
        <v>0</v>
      </c>
      <c r="J13" s="9" t="s">
        <v>188</v>
      </c>
    </row>
    <row r="14" spans="1:10" x14ac:dyDescent="0.25">
      <c r="A14" s="69"/>
      <c r="B14" s="194">
        <v>10</v>
      </c>
      <c r="C14" s="259" t="s">
        <v>195</v>
      </c>
      <c r="D14" s="190"/>
      <c r="E14" s="222">
        <f>'JUNE 20'!I14:I24</f>
        <v>0</v>
      </c>
      <c r="F14" s="244"/>
      <c r="G14" s="222">
        <f t="shared" si="0"/>
        <v>0</v>
      </c>
      <c r="H14" s="222"/>
      <c r="I14" s="190">
        <f t="shared" si="1"/>
        <v>0</v>
      </c>
      <c r="J14" s="1"/>
    </row>
    <row r="15" spans="1:10" x14ac:dyDescent="0.25">
      <c r="A15" s="69"/>
      <c r="B15" s="194">
        <v>11</v>
      </c>
      <c r="C15" s="195" t="s">
        <v>242</v>
      </c>
      <c r="D15" s="190"/>
      <c r="E15" s="222">
        <f>'JUNE 20'!I15:I25</f>
        <v>0</v>
      </c>
      <c r="F15" s="244">
        <v>6000</v>
      </c>
      <c r="G15" s="222">
        <f t="shared" si="0"/>
        <v>6000</v>
      </c>
      <c r="H15" s="222">
        <v>6000</v>
      </c>
      <c r="I15" s="190">
        <f t="shared" si="1"/>
        <v>0</v>
      </c>
      <c r="J15" s="1"/>
    </row>
    <row r="16" spans="1:10" x14ac:dyDescent="0.25">
      <c r="A16" s="69"/>
      <c r="B16" s="246"/>
      <c r="C16" s="257" t="s">
        <v>119</v>
      </c>
      <c r="D16" s="190">
        <f>SUM(D5:D15)</f>
        <v>0</v>
      </c>
      <c r="E16" s="222">
        <f>SUM(E5:E15)</f>
        <v>0</v>
      </c>
      <c r="F16" s="248">
        <f>SUM(F5:F15)</f>
        <v>50500</v>
      </c>
      <c r="G16" s="252">
        <f>D16+F16+E16</f>
        <v>50500</v>
      </c>
      <c r="H16" s="222">
        <f>SUM(H5:H15)</f>
        <v>50500</v>
      </c>
      <c r="I16" s="190">
        <f t="shared" si="1"/>
        <v>0</v>
      </c>
      <c r="J16" s="1"/>
    </row>
    <row r="17" spans="1:10" x14ac:dyDescent="0.25">
      <c r="A17" s="69"/>
      <c r="B17" s="1"/>
      <c r="C17" s="1"/>
      <c r="D17" s="1"/>
      <c r="E17" s="1"/>
      <c r="F17" s="1"/>
      <c r="G17" s="1"/>
      <c r="H17" s="1"/>
      <c r="I17" s="1"/>
      <c r="J17" s="225"/>
    </row>
    <row r="18" spans="1:10" x14ac:dyDescent="0.25">
      <c r="A18" s="69"/>
      <c r="B18" s="1"/>
      <c r="C18" s="1"/>
      <c r="D18" s="1"/>
      <c r="E18" s="1"/>
      <c r="F18" s="1"/>
      <c r="G18" s="1"/>
      <c r="H18" s="1"/>
      <c r="I18" s="1"/>
      <c r="J18" s="1"/>
    </row>
    <row r="19" spans="1:10" x14ac:dyDescent="0.25">
      <c r="A19" s="69"/>
      <c r="B19" s="226" t="s">
        <v>204</v>
      </c>
      <c r="C19" s="227"/>
      <c r="D19" s="227"/>
      <c r="E19" s="228"/>
      <c r="F19" s="229"/>
      <c r="G19" s="251"/>
      <c r="H19" s="231"/>
      <c r="I19" s="230"/>
      <c r="J19" s="1"/>
    </row>
    <row r="20" spans="1:10" x14ac:dyDescent="0.25">
      <c r="A20" s="69"/>
      <c r="B20" s="79" t="s">
        <v>205</v>
      </c>
      <c r="C20" s="79"/>
      <c r="D20" s="79"/>
      <c r="E20" s="79"/>
      <c r="F20" s="79" t="s">
        <v>3</v>
      </c>
      <c r="G20" s="1"/>
      <c r="H20" s="1"/>
      <c r="I20" s="1"/>
      <c r="J20" s="1"/>
    </row>
    <row r="21" spans="1:10" x14ac:dyDescent="0.25">
      <c r="A21" s="69"/>
      <c r="B21" s="233" t="s">
        <v>206</v>
      </c>
      <c r="C21" s="233" t="s">
        <v>207</v>
      </c>
      <c r="D21" s="233" t="s">
        <v>208</v>
      </c>
      <c r="E21" s="233" t="s">
        <v>120</v>
      </c>
      <c r="F21" s="233" t="s">
        <v>206</v>
      </c>
      <c r="G21" s="233" t="s">
        <v>207</v>
      </c>
      <c r="H21" s="233" t="s">
        <v>208</v>
      </c>
      <c r="I21" s="233" t="s">
        <v>120</v>
      </c>
      <c r="J21" s="1"/>
    </row>
    <row r="22" spans="1:10" x14ac:dyDescent="0.25">
      <c r="A22" s="69"/>
      <c r="B22" s="190" t="s">
        <v>237</v>
      </c>
      <c r="C22" s="234">
        <f>F16</f>
        <v>50500</v>
      </c>
      <c r="D22" s="190"/>
      <c r="E22" s="190"/>
      <c r="F22" s="190" t="s">
        <v>237</v>
      </c>
      <c r="G22" s="234">
        <f>H16</f>
        <v>50500</v>
      </c>
      <c r="H22" s="190"/>
      <c r="I22" s="190"/>
      <c r="J22" s="1"/>
    </row>
    <row r="23" spans="1:10" x14ac:dyDescent="0.25">
      <c r="A23" s="69"/>
      <c r="B23" s="190" t="s">
        <v>61</v>
      </c>
      <c r="C23" s="234">
        <f>'JUNE 20'!E33</f>
        <v>4971</v>
      </c>
      <c r="D23" s="190"/>
      <c r="E23" s="190"/>
      <c r="F23" s="190" t="s">
        <v>61</v>
      </c>
      <c r="G23" s="234">
        <f>'JUNE 20'!I33</f>
        <v>4971</v>
      </c>
      <c r="H23" s="190"/>
      <c r="I23" s="190"/>
      <c r="J23" s="1"/>
    </row>
    <row r="24" spans="1:10" x14ac:dyDescent="0.25">
      <c r="A24" s="69"/>
      <c r="B24" s="190" t="s">
        <v>31</v>
      </c>
      <c r="C24" s="234"/>
      <c r="D24" s="190"/>
      <c r="E24" s="190"/>
      <c r="F24" s="190"/>
      <c r="G24" s="234"/>
      <c r="H24" s="190"/>
      <c r="I24" s="190"/>
      <c r="J24" s="1"/>
    </row>
    <row r="25" spans="1:10" x14ac:dyDescent="0.25">
      <c r="A25" s="69"/>
      <c r="B25" s="190" t="s">
        <v>282</v>
      </c>
      <c r="C25" s="235">
        <v>0.1</v>
      </c>
      <c r="D25" s="234">
        <f>C22*C25</f>
        <v>5050</v>
      </c>
      <c r="E25" s="190"/>
      <c r="F25" s="190" t="s">
        <v>210</v>
      </c>
      <c r="G25" s="235">
        <v>0.1</v>
      </c>
      <c r="H25" s="234">
        <f>D25</f>
        <v>5050</v>
      </c>
      <c r="I25" s="190"/>
      <c r="J25" s="1"/>
    </row>
    <row r="26" spans="1:10" x14ac:dyDescent="0.25">
      <c r="A26" s="69"/>
      <c r="B26" s="249" t="s">
        <v>211</v>
      </c>
      <c r="C26" s="249" t="s">
        <v>30</v>
      </c>
      <c r="D26" s="249"/>
      <c r="E26" s="249"/>
      <c r="F26" s="249" t="s">
        <v>211</v>
      </c>
      <c r="G26" s="234"/>
      <c r="H26" s="190"/>
      <c r="I26" s="190"/>
      <c r="J26" s="1"/>
    </row>
    <row r="27" spans="1:10" x14ac:dyDescent="0.25">
      <c r="A27" s="69"/>
      <c r="B27" s="183" t="s">
        <v>215</v>
      </c>
      <c r="C27" s="205"/>
      <c r="D27" s="210">
        <f>F6+F13</f>
        <v>9000</v>
      </c>
      <c r="E27" s="210"/>
      <c r="F27" s="183" t="s">
        <v>215</v>
      </c>
      <c r="G27" s="205"/>
      <c r="H27" s="210">
        <f>F6+F13</f>
        <v>9000</v>
      </c>
      <c r="I27" s="190"/>
      <c r="J27" s="1"/>
    </row>
    <row r="28" spans="1:10" x14ac:dyDescent="0.25">
      <c r="A28" s="69"/>
      <c r="B28" s="236"/>
      <c r="C28" s="190"/>
      <c r="D28" s="190"/>
      <c r="E28" s="190"/>
      <c r="F28" s="236"/>
      <c r="G28" s="190"/>
      <c r="H28" s="190"/>
      <c r="I28" s="190"/>
      <c r="J28" s="1"/>
    </row>
    <row r="29" spans="1:10" x14ac:dyDescent="0.25">
      <c r="A29" s="69"/>
      <c r="B29" s="74" t="s">
        <v>121</v>
      </c>
      <c r="C29" s="74"/>
      <c r="D29" s="74">
        <v>10000</v>
      </c>
      <c r="E29" s="74"/>
      <c r="F29" s="74" t="s">
        <v>121</v>
      </c>
      <c r="G29" s="74"/>
      <c r="H29" s="74">
        <v>10000</v>
      </c>
      <c r="I29" s="190"/>
      <c r="J29" s="1"/>
    </row>
    <row r="30" spans="1:10" x14ac:dyDescent="0.25">
      <c r="A30" s="69"/>
      <c r="B30" s="237" t="s">
        <v>286</v>
      </c>
      <c r="C30" s="190"/>
      <c r="D30" s="190">
        <v>20000</v>
      </c>
      <c r="E30" s="190"/>
      <c r="F30" s="237" t="s">
        <v>286</v>
      </c>
      <c r="G30" s="190"/>
      <c r="H30" s="190">
        <v>20000</v>
      </c>
      <c r="I30" s="190"/>
      <c r="J30" s="1"/>
    </row>
    <row r="31" spans="1:10" x14ac:dyDescent="0.25">
      <c r="A31" s="69"/>
      <c r="B31" s="238" t="s">
        <v>290</v>
      </c>
      <c r="C31" s="235"/>
      <c r="D31" s="190">
        <f>10030+97</f>
        <v>10127</v>
      </c>
      <c r="E31" s="190"/>
      <c r="F31" s="238" t="s">
        <v>290</v>
      </c>
      <c r="G31" s="235"/>
      <c r="H31" s="190">
        <f>10030+97</f>
        <v>10127</v>
      </c>
      <c r="I31" s="190"/>
      <c r="J31" s="1"/>
    </row>
    <row r="32" spans="1:10" x14ac:dyDescent="0.25">
      <c r="A32" s="69"/>
      <c r="B32" s="237"/>
      <c r="C32" s="190"/>
      <c r="D32" s="195"/>
      <c r="E32" s="190"/>
      <c r="F32" s="237"/>
      <c r="G32" s="190"/>
      <c r="H32" s="195"/>
      <c r="I32" s="190"/>
      <c r="J32" s="1"/>
    </row>
    <row r="33" spans="1:10" x14ac:dyDescent="0.25">
      <c r="A33" s="69"/>
      <c r="B33" s="249" t="s">
        <v>119</v>
      </c>
      <c r="C33" s="253">
        <f>C22+C23+C24-D25</f>
        <v>50421</v>
      </c>
      <c r="D33" s="253">
        <f>SUM(D27:D32)</f>
        <v>49127</v>
      </c>
      <c r="E33" s="253">
        <f>C33-D33</f>
        <v>1294</v>
      </c>
      <c r="F33" s="249" t="s">
        <v>119</v>
      </c>
      <c r="G33" s="253">
        <f>G22+G23-H25</f>
        <v>50421</v>
      </c>
      <c r="H33" s="253">
        <f>SUM(H27:H32)</f>
        <v>49127</v>
      </c>
      <c r="I33" s="254">
        <f>G33-H33</f>
        <v>1294</v>
      </c>
      <c r="J33" s="1"/>
    </row>
    <row r="34" spans="1:10" x14ac:dyDescent="0.25">
      <c r="A34" s="69"/>
      <c r="B34" s="1"/>
      <c r="C34" s="1"/>
      <c r="D34" s="1"/>
      <c r="E34" s="1"/>
      <c r="F34" s="1"/>
      <c r="G34" s="1"/>
      <c r="H34" s="1"/>
      <c r="I34" s="1"/>
      <c r="J34" s="1"/>
    </row>
    <row r="35" spans="1:10" x14ac:dyDescent="0.25">
      <c r="A35" s="69"/>
      <c r="B35" s="214" t="s">
        <v>15</v>
      </c>
      <c r="C35" s="214"/>
      <c r="D35" s="214"/>
      <c r="E35" s="7" t="s">
        <v>10</v>
      </c>
      <c r="F35" s="69"/>
      <c r="G35" s="69"/>
      <c r="H35" s="1" t="s">
        <v>12</v>
      </c>
      <c r="I35" s="69"/>
      <c r="J35" s="69"/>
    </row>
    <row r="36" spans="1:10" x14ac:dyDescent="0.25">
      <c r="A36" s="69"/>
      <c r="B36" s="69"/>
      <c r="C36" s="69"/>
      <c r="D36" s="69"/>
      <c r="E36" s="69"/>
      <c r="F36" s="69"/>
      <c r="G36" s="69"/>
      <c r="H36" s="69"/>
      <c r="I36" s="69"/>
      <c r="J36" s="69"/>
    </row>
    <row r="37" spans="1:10" x14ac:dyDescent="0.25">
      <c r="A37" s="69"/>
      <c r="B37" s="1" t="s">
        <v>247</v>
      </c>
      <c r="C37" s="1"/>
      <c r="D37" s="1"/>
      <c r="E37" s="7" t="s">
        <v>39</v>
      </c>
      <c r="F37" s="69"/>
      <c r="G37" s="69"/>
      <c r="H37" s="1" t="s">
        <v>184</v>
      </c>
      <c r="I37" s="69"/>
      <c r="J37" s="69"/>
    </row>
    <row r="38" spans="1:10" x14ac:dyDescent="0.25">
      <c r="A38" s="69"/>
      <c r="B38" s="69"/>
      <c r="C38" s="69"/>
      <c r="D38" s="69"/>
      <c r="E38" s="69"/>
      <c r="F38" s="69"/>
      <c r="G38" s="69"/>
      <c r="H38" s="69"/>
      <c r="I38" s="69"/>
      <c r="J38" s="69"/>
    </row>
  </sheetData>
  <pageMargins left="0.7" right="0.7" top="0.75" bottom="0.75" header="0.3" footer="0.3"/>
  <pageSetup orientation="portrait" horizontalDpi="0" verticalDpi="0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workbookViewId="0">
      <selection activeCell="N29" sqref="N29"/>
    </sheetView>
  </sheetViews>
  <sheetFormatPr defaultRowHeight="15" x14ac:dyDescent="0.25"/>
  <cols>
    <col min="1" max="1" width="4.7109375" customWidth="1"/>
  </cols>
  <sheetData>
    <row r="1" spans="1:12" x14ac:dyDescent="0.25">
      <c r="A1" s="69"/>
      <c r="B1" s="9"/>
      <c r="C1" s="213" t="s">
        <v>179</v>
      </c>
      <c r="D1" s="213"/>
      <c r="E1" s="213"/>
      <c r="F1" s="199"/>
      <c r="G1" s="87"/>
      <c r="H1" s="87"/>
      <c r="I1" s="87"/>
      <c r="J1" s="9"/>
      <c r="K1" s="69"/>
      <c r="L1" s="69"/>
    </row>
    <row r="2" spans="1:12" x14ac:dyDescent="0.25">
      <c r="A2" s="9"/>
      <c r="B2" s="213"/>
      <c r="C2" s="213" t="s">
        <v>180</v>
      </c>
      <c r="D2" s="213"/>
      <c r="E2" s="213"/>
      <c r="F2" s="87"/>
      <c r="G2" s="199"/>
      <c r="H2" s="87"/>
      <c r="I2" s="87"/>
      <c r="J2" s="9"/>
      <c r="K2" s="69"/>
      <c r="L2" s="69"/>
    </row>
    <row r="3" spans="1:12" x14ac:dyDescent="0.25">
      <c r="A3" s="9"/>
      <c r="B3" s="213"/>
      <c r="C3" s="213" t="s">
        <v>289</v>
      </c>
      <c r="D3" s="213"/>
      <c r="E3" s="213"/>
      <c r="F3" s="87"/>
      <c r="G3" s="199"/>
      <c r="H3" s="87"/>
      <c r="I3" s="87"/>
      <c r="J3" s="9"/>
      <c r="K3" s="69"/>
      <c r="L3" s="69"/>
    </row>
    <row r="4" spans="1:12" x14ac:dyDescent="0.25">
      <c r="A4" s="69"/>
      <c r="B4" s="255" t="s">
        <v>19</v>
      </c>
      <c r="C4" s="255" t="s">
        <v>0</v>
      </c>
      <c r="D4" s="255" t="s">
        <v>31</v>
      </c>
      <c r="E4" s="249" t="s">
        <v>61</v>
      </c>
      <c r="F4" s="255" t="s">
        <v>1</v>
      </c>
      <c r="G4" s="256" t="s">
        <v>2</v>
      </c>
      <c r="H4" s="255" t="s">
        <v>3</v>
      </c>
      <c r="I4" s="256" t="s">
        <v>139</v>
      </c>
      <c r="J4" s="1"/>
      <c r="K4" s="69"/>
      <c r="L4" s="69"/>
    </row>
    <row r="5" spans="1:12" x14ac:dyDescent="0.25">
      <c r="A5" s="69"/>
      <c r="B5" s="189">
        <v>1</v>
      </c>
      <c r="C5" s="190" t="s">
        <v>141</v>
      </c>
      <c r="D5" s="190"/>
      <c r="E5" s="222">
        <f>'JULY 20'!I5:I16</f>
        <v>0</v>
      </c>
      <c r="F5" s="222">
        <v>5000</v>
      </c>
      <c r="G5" s="222">
        <f>D5+F5+E5</f>
        <v>5000</v>
      </c>
      <c r="H5" s="222"/>
      <c r="I5" s="190">
        <f>G5-H5</f>
        <v>5000</v>
      </c>
      <c r="J5" s="1"/>
      <c r="K5" s="69"/>
      <c r="L5" s="69"/>
    </row>
    <row r="6" spans="1:12" x14ac:dyDescent="0.25">
      <c r="A6" s="69"/>
      <c r="B6" s="189">
        <v>2</v>
      </c>
      <c r="C6" s="190" t="s">
        <v>216</v>
      </c>
      <c r="D6" s="190"/>
      <c r="E6" s="222">
        <f>'JULY 20'!I6:I17</f>
        <v>0</v>
      </c>
      <c r="F6" s="222">
        <v>5000</v>
      </c>
      <c r="G6" s="222">
        <f t="shared" ref="G6:G15" si="0">D6+F6+E6</f>
        <v>5000</v>
      </c>
      <c r="H6" s="222">
        <v>5000</v>
      </c>
      <c r="I6" s="190">
        <f t="shared" ref="I6:I16" si="1">G6-H6</f>
        <v>0</v>
      </c>
      <c r="J6" s="9" t="s">
        <v>188</v>
      </c>
      <c r="K6" s="69"/>
      <c r="L6" s="69"/>
    </row>
    <row r="7" spans="1:12" x14ac:dyDescent="0.25">
      <c r="A7" s="69"/>
      <c r="B7" s="189">
        <v>3</v>
      </c>
      <c r="C7" s="190" t="s">
        <v>185</v>
      </c>
      <c r="D7" s="190"/>
      <c r="E7" s="222">
        <f>'JULY 20'!I7:I18</f>
        <v>0</v>
      </c>
      <c r="F7" s="222">
        <v>6000</v>
      </c>
      <c r="G7" s="222">
        <f t="shared" si="0"/>
        <v>6000</v>
      </c>
      <c r="H7" s="222">
        <v>6000</v>
      </c>
      <c r="I7" s="190">
        <f t="shared" si="1"/>
        <v>0</v>
      </c>
      <c r="J7" s="1"/>
      <c r="K7" s="69"/>
      <c r="L7" s="69"/>
    </row>
    <row r="8" spans="1:12" x14ac:dyDescent="0.25">
      <c r="A8" s="69"/>
      <c r="B8" s="192">
        <v>4</v>
      </c>
      <c r="C8" s="190" t="s">
        <v>153</v>
      </c>
      <c r="D8" s="190"/>
      <c r="E8" s="222">
        <f>'JULY 20'!I8:I19</f>
        <v>0</v>
      </c>
      <c r="F8" s="241">
        <v>5000</v>
      </c>
      <c r="G8" s="222">
        <f t="shared" si="0"/>
        <v>5000</v>
      </c>
      <c r="H8" s="222">
        <v>5000</v>
      </c>
      <c r="I8" s="190">
        <f t="shared" si="1"/>
        <v>0</v>
      </c>
      <c r="J8" s="1"/>
      <c r="K8" s="69"/>
      <c r="L8" s="69"/>
    </row>
    <row r="9" spans="1:12" x14ac:dyDescent="0.25">
      <c r="A9" s="69"/>
      <c r="B9" s="192">
        <v>5</v>
      </c>
      <c r="C9" s="190" t="s">
        <v>79</v>
      </c>
      <c r="D9" s="190"/>
      <c r="E9" s="222">
        <f>'JULY 20'!I9:I20</f>
        <v>0</v>
      </c>
      <c r="F9" s="241">
        <v>3500</v>
      </c>
      <c r="G9" s="222">
        <f t="shared" si="0"/>
        <v>3500</v>
      </c>
      <c r="H9" s="222">
        <v>3500</v>
      </c>
      <c r="I9" s="190">
        <f t="shared" si="1"/>
        <v>0</v>
      </c>
      <c r="J9" s="1"/>
      <c r="K9" s="69"/>
      <c r="L9" s="69"/>
    </row>
    <row r="10" spans="1:12" x14ac:dyDescent="0.25">
      <c r="A10" s="69"/>
      <c r="B10" s="194">
        <v>6</v>
      </c>
      <c r="C10" s="190" t="s">
        <v>238</v>
      </c>
      <c r="D10" s="190"/>
      <c r="E10" s="222">
        <f>'JULY 20'!I10:I21</f>
        <v>0</v>
      </c>
      <c r="F10" s="243">
        <v>8000</v>
      </c>
      <c r="G10" s="222">
        <f t="shared" si="0"/>
        <v>8000</v>
      </c>
      <c r="H10" s="222">
        <f>8000</f>
        <v>8000</v>
      </c>
      <c r="I10" s="190">
        <f t="shared" si="1"/>
        <v>0</v>
      </c>
      <c r="J10" s="1"/>
      <c r="K10" s="69"/>
      <c r="L10" s="69"/>
    </row>
    <row r="11" spans="1:12" x14ac:dyDescent="0.25">
      <c r="A11" s="69"/>
      <c r="B11" s="194">
        <v>7</v>
      </c>
      <c r="C11" s="195" t="s">
        <v>175</v>
      </c>
      <c r="D11" s="190"/>
      <c r="E11" s="222">
        <f>'JULY 20'!I11:I22</f>
        <v>0</v>
      </c>
      <c r="F11" s="241">
        <v>5000</v>
      </c>
      <c r="G11" s="222">
        <f t="shared" si="0"/>
        <v>5000</v>
      </c>
      <c r="H11" s="222">
        <f>5000</f>
        <v>5000</v>
      </c>
      <c r="I11" s="190">
        <f t="shared" si="1"/>
        <v>0</v>
      </c>
      <c r="J11" s="1"/>
      <c r="K11" s="69"/>
      <c r="L11" s="69"/>
    </row>
    <row r="12" spans="1:12" x14ac:dyDescent="0.25">
      <c r="A12" s="69"/>
      <c r="B12" s="194">
        <v>8</v>
      </c>
      <c r="C12" s="190" t="s">
        <v>239</v>
      </c>
      <c r="D12" s="190"/>
      <c r="E12" s="222">
        <f>'JULY 20'!I12:I23</f>
        <v>0</v>
      </c>
      <c r="F12" s="241">
        <v>3000</v>
      </c>
      <c r="G12" s="222">
        <f t="shared" si="0"/>
        <v>3000</v>
      </c>
      <c r="H12" s="222">
        <v>3000</v>
      </c>
      <c r="I12" s="190">
        <f t="shared" si="1"/>
        <v>0</v>
      </c>
      <c r="J12" s="9"/>
      <c r="K12" s="69"/>
      <c r="L12" s="69"/>
    </row>
    <row r="13" spans="1:12" x14ac:dyDescent="0.25">
      <c r="A13" s="69"/>
      <c r="B13" s="194">
        <v>9</v>
      </c>
      <c r="C13" s="195" t="s">
        <v>192</v>
      </c>
      <c r="D13" s="190"/>
      <c r="E13" s="222">
        <f>'JULY 20'!I13:I24</f>
        <v>0</v>
      </c>
      <c r="F13" s="241">
        <v>4000</v>
      </c>
      <c r="G13" s="222">
        <f t="shared" si="0"/>
        <v>4000</v>
      </c>
      <c r="H13" s="222">
        <v>4000</v>
      </c>
      <c r="I13" s="190">
        <f t="shared" si="1"/>
        <v>0</v>
      </c>
      <c r="J13" s="9" t="s">
        <v>188</v>
      </c>
      <c r="K13" s="69"/>
      <c r="L13" s="69"/>
    </row>
    <row r="14" spans="1:12" x14ac:dyDescent="0.25">
      <c r="A14" s="69"/>
      <c r="B14" s="194">
        <v>10</v>
      </c>
      <c r="C14" s="260" t="s">
        <v>291</v>
      </c>
      <c r="D14" s="190"/>
      <c r="E14" s="222">
        <f>'JULY 20'!I14:I25</f>
        <v>0</v>
      </c>
      <c r="F14" s="244">
        <v>4000</v>
      </c>
      <c r="G14" s="222">
        <f t="shared" si="0"/>
        <v>4000</v>
      </c>
      <c r="H14" s="222">
        <v>4000</v>
      </c>
      <c r="I14" s="190">
        <f t="shared" si="1"/>
        <v>0</v>
      </c>
      <c r="J14" s="1"/>
      <c r="K14" s="69"/>
      <c r="L14" s="69"/>
    </row>
    <row r="15" spans="1:12" x14ac:dyDescent="0.25">
      <c r="A15" s="69"/>
      <c r="B15" s="194">
        <v>11</v>
      </c>
      <c r="C15" s="195" t="s">
        <v>242</v>
      </c>
      <c r="D15" s="190"/>
      <c r="E15" s="222">
        <f>'JULY 20'!I15:I26</f>
        <v>0</v>
      </c>
      <c r="F15" s="244">
        <v>6000</v>
      </c>
      <c r="G15" s="222">
        <f t="shared" si="0"/>
        <v>6000</v>
      </c>
      <c r="H15" s="222">
        <v>6000</v>
      </c>
      <c r="I15" s="190">
        <f t="shared" si="1"/>
        <v>0</v>
      </c>
      <c r="J15" s="1"/>
      <c r="K15" s="69"/>
      <c r="L15" s="69"/>
    </row>
    <row r="16" spans="1:12" x14ac:dyDescent="0.25">
      <c r="A16" s="69"/>
      <c r="B16" s="246"/>
      <c r="C16" s="257" t="s">
        <v>119</v>
      </c>
      <c r="D16" s="190">
        <f>SUM(D5:D15)</f>
        <v>0</v>
      </c>
      <c r="E16" s="222">
        <f>SUM(E5:E15)</f>
        <v>0</v>
      </c>
      <c r="F16" s="248">
        <f>SUM(F5:F15)</f>
        <v>54500</v>
      </c>
      <c r="G16" s="252">
        <f>D16+F16+E16</f>
        <v>54500</v>
      </c>
      <c r="H16" s="222">
        <f>SUM(H5:H15)</f>
        <v>49500</v>
      </c>
      <c r="I16" s="190">
        <f t="shared" si="1"/>
        <v>5000</v>
      </c>
      <c r="J16" s="1"/>
      <c r="K16" s="69"/>
      <c r="L16" s="69"/>
    </row>
    <row r="17" spans="1:12" x14ac:dyDescent="0.25">
      <c r="A17" s="69"/>
      <c r="B17" s="1"/>
      <c r="C17" s="1"/>
      <c r="D17" s="1"/>
      <c r="E17" s="1"/>
      <c r="F17" s="1"/>
      <c r="G17" s="1"/>
      <c r="H17" s="1"/>
      <c r="I17" s="1"/>
      <c r="J17" s="225"/>
      <c r="K17" s="69"/>
      <c r="L17" s="69"/>
    </row>
    <row r="18" spans="1:12" x14ac:dyDescent="0.25">
      <c r="A18" s="69"/>
      <c r="B18" s="1"/>
      <c r="C18" s="1"/>
      <c r="D18" s="1"/>
      <c r="E18" s="1"/>
      <c r="F18" s="1"/>
      <c r="G18" s="1"/>
      <c r="H18" s="1"/>
      <c r="I18" s="1"/>
      <c r="J18" s="1"/>
      <c r="K18" s="69"/>
      <c r="L18" s="69"/>
    </row>
    <row r="19" spans="1:12" x14ac:dyDescent="0.25">
      <c r="A19" s="69"/>
      <c r="B19" s="226" t="s">
        <v>204</v>
      </c>
      <c r="C19" s="227"/>
      <c r="D19" s="227"/>
      <c r="E19" s="228"/>
      <c r="F19" s="229"/>
      <c r="G19" s="251"/>
      <c r="H19" s="231"/>
      <c r="I19" s="230"/>
      <c r="J19" s="1"/>
      <c r="K19" s="69"/>
      <c r="L19" s="69"/>
    </row>
    <row r="20" spans="1:12" x14ac:dyDescent="0.25">
      <c r="A20" s="69"/>
      <c r="B20" s="79" t="s">
        <v>205</v>
      </c>
      <c r="C20" s="79"/>
      <c r="D20" s="79"/>
      <c r="E20" s="79"/>
      <c r="F20" s="79" t="s">
        <v>3</v>
      </c>
      <c r="G20" s="1"/>
      <c r="H20" s="1"/>
      <c r="I20" s="1"/>
      <c r="J20" s="1"/>
      <c r="K20" s="69"/>
      <c r="L20" s="69"/>
    </row>
    <row r="21" spans="1:12" x14ac:dyDescent="0.25">
      <c r="A21" s="69"/>
      <c r="B21" s="233" t="s">
        <v>206</v>
      </c>
      <c r="C21" s="233" t="s">
        <v>207</v>
      </c>
      <c r="D21" s="233" t="s">
        <v>208</v>
      </c>
      <c r="E21" s="233" t="s">
        <v>120</v>
      </c>
      <c r="F21" s="233" t="s">
        <v>206</v>
      </c>
      <c r="G21" s="233" t="s">
        <v>207</v>
      </c>
      <c r="H21" s="233" t="s">
        <v>208</v>
      </c>
      <c r="I21" s="233" t="s">
        <v>120</v>
      </c>
      <c r="J21" s="1"/>
      <c r="K21" s="69"/>
      <c r="L21" s="69"/>
    </row>
    <row r="22" spans="1:12" x14ac:dyDescent="0.25">
      <c r="A22" s="69"/>
      <c r="B22" s="190" t="s">
        <v>241</v>
      </c>
      <c r="C22" s="234">
        <f>F16</f>
        <v>54500</v>
      </c>
      <c r="D22" s="190"/>
      <c r="E22" s="190"/>
      <c r="F22" s="190" t="s">
        <v>241</v>
      </c>
      <c r="G22" s="234">
        <f>H16</f>
        <v>49500</v>
      </c>
      <c r="H22" s="190"/>
      <c r="I22" s="190"/>
      <c r="J22" s="1"/>
      <c r="K22" s="69"/>
      <c r="L22" s="69"/>
    </row>
    <row r="23" spans="1:12" x14ac:dyDescent="0.25">
      <c r="A23" s="69"/>
      <c r="B23" s="190" t="s">
        <v>61</v>
      </c>
      <c r="C23" s="234">
        <f>'JULY 20'!E33</f>
        <v>1294</v>
      </c>
      <c r="D23" s="190"/>
      <c r="E23" s="190"/>
      <c r="F23" s="190" t="s">
        <v>61</v>
      </c>
      <c r="G23" s="234">
        <f>'JULY 20'!I33</f>
        <v>1294</v>
      </c>
      <c r="H23" s="190"/>
      <c r="I23" s="190"/>
      <c r="J23" s="1"/>
      <c r="K23" s="69"/>
      <c r="L23" s="69"/>
    </row>
    <row r="24" spans="1:12" x14ac:dyDescent="0.25">
      <c r="A24" s="69"/>
      <c r="B24" s="190" t="s">
        <v>31</v>
      </c>
      <c r="C24" s="234"/>
      <c r="D24" s="190"/>
      <c r="E24" s="190"/>
      <c r="F24" s="190"/>
      <c r="G24" s="234"/>
      <c r="H24" s="190"/>
      <c r="I24" s="190"/>
      <c r="J24" s="1"/>
      <c r="K24" s="69"/>
      <c r="L24" s="69"/>
    </row>
    <row r="25" spans="1:12" x14ac:dyDescent="0.25">
      <c r="A25" s="69"/>
      <c r="B25" s="190" t="s">
        <v>282</v>
      </c>
      <c r="C25" s="235">
        <v>0.1</v>
      </c>
      <c r="D25" s="234">
        <f>C22*C25</f>
        <v>5450</v>
      </c>
      <c r="E25" s="190"/>
      <c r="F25" s="190" t="s">
        <v>210</v>
      </c>
      <c r="G25" s="235">
        <v>0.1</v>
      </c>
      <c r="H25" s="234">
        <f>D25</f>
        <v>5450</v>
      </c>
      <c r="I25" s="190"/>
      <c r="J25" s="1"/>
      <c r="K25" s="69"/>
      <c r="L25" s="69"/>
    </row>
    <row r="26" spans="1:12" x14ac:dyDescent="0.25">
      <c r="A26" s="69"/>
      <c r="B26" s="249" t="s">
        <v>211</v>
      </c>
      <c r="C26" s="249" t="s">
        <v>30</v>
      </c>
      <c r="D26" s="249"/>
      <c r="E26" s="249"/>
      <c r="F26" s="249" t="s">
        <v>211</v>
      </c>
      <c r="G26" s="234"/>
      <c r="H26" s="190"/>
      <c r="I26" s="190"/>
      <c r="J26" s="1"/>
      <c r="K26" s="69"/>
      <c r="L26" s="69"/>
    </row>
    <row r="27" spans="1:12" x14ac:dyDescent="0.25">
      <c r="A27" s="69"/>
      <c r="B27" s="183" t="s">
        <v>215</v>
      </c>
      <c r="C27" s="205"/>
      <c r="D27" s="210">
        <f>F6+F13</f>
        <v>9000</v>
      </c>
      <c r="E27" s="210"/>
      <c r="F27" s="183" t="s">
        <v>215</v>
      </c>
      <c r="G27" s="205"/>
      <c r="H27" s="210">
        <f>F6+F13</f>
        <v>9000</v>
      </c>
      <c r="I27" s="190"/>
      <c r="J27" s="1"/>
      <c r="K27" s="69"/>
      <c r="L27" s="69"/>
    </row>
    <row r="28" spans="1:12" x14ac:dyDescent="0.25">
      <c r="A28" s="69"/>
      <c r="B28" s="236"/>
      <c r="C28" s="190"/>
      <c r="D28" s="190"/>
      <c r="E28" s="190"/>
      <c r="F28" s="236"/>
      <c r="G28" s="190"/>
      <c r="H28" s="190"/>
      <c r="I28" s="190"/>
      <c r="J28" s="1"/>
      <c r="K28" s="69"/>
      <c r="L28" s="69"/>
    </row>
    <row r="29" spans="1:12" x14ac:dyDescent="0.25">
      <c r="A29" s="69"/>
      <c r="B29" s="74" t="s">
        <v>121</v>
      </c>
      <c r="C29" s="74"/>
      <c r="D29" s="74">
        <v>5188</v>
      </c>
      <c r="E29" s="74"/>
      <c r="F29" s="74" t="s">
        <v>121</v>
      </c>
      <c r="G29" s="74"/>
      <c r="H29" s="74">
        <v>5188</v>
      </c>
      <c r="I29" s="190"/>
      <c r="J29" s="1"/>
      <c r="K29" s="69"/>
      <c r="L29" s="69"/>
    </row>
    <row r="30" spans="1:12" x14ac:dyDescent="0.25">
      <c r="A30" s="69"/>
      <c r="B30" s="237" t="s">
        <v>292</v>
      </c>
      <c r="C30" s="190"/>
      <c r="D30" s="190">
        <v>10000</v>
      </c>
      <c r="E30" s="190"/>
      <c r="F30" s="237" t="s">
        <v>292</v>
      </c>
      <c r="G30" s="190"/>
      <c r="H30" s="190">
        <v>10000</v>
      </c>
      <c r="I30" s="190"/>
      <c r="J30" s="1"/>
      <c r="K30" s="69"/>
      <c r="L30" s="69"/>
    </row>
    <row r="31" spans="1:12" x14ac:dyDescent="0.25">
      <c r="A31" s="69"/>
      <c r="B31" s="238" t="s">
        <v>293</v>
      </c>
      <c r="C31" s="235"/>
      <c r="D31" s="190">
        <v>26156</v>
      </c>
      <c r="E31" s="190"/>
      <c r="F31" s="238" t="s">
        <v>293</v>
      </c>
      <c r="G31" s="235"/>
      <c r="H31" s="190">
        <v>26156</v>
      </c>
      <c r="I31" s="190"/>
      <c r="J31" s="1"/>
      <c r="K31" s="69"/>
      <c r="L31" s="69"/>
    </row>
    <row r="32" spans="1:12" x14ac:dyDescent="0.25">
      <c r="A32" s="69"/>
      <c r="B32" s="237"/>
      <c r="C32" s="190"/>
      <c r="D32" s="195"/>
      <c r="E32" s="190"/>
      <c r="F32" s="237"/>
      <c r="G32" s="190"/>
      <c r="H32" s="195"/>
      <c r="I32" s="190"/>
      <c r="J32" s="1"/>
      <c r="K32" s="69"/>
      <c r="L32" s="69"/>
    </row>
    <row r="33" spans="1:12" x14ac:dyDescent="0.25">
      <c r="A33" s="69"/>
      <c r="B33" s="249" t="s">
        <v>119</v>
      </c>
      <c r="C33" s="253">
        <f>C22+C23+C24-D25</f>
        <v>50344</v>
      </c>
      <c r="D33" s="253">
        <f>SUM(D27:D32)</f>
        <v>50344</v>
      </c>
      <c r="E33" s="253">
        <f>C33-D33</f>
        <v>0</v>
      </c>
      <c r="F33" s="249" t="s">
        <v>119</v>
      </c>
      <c r="G33" s="253">
        <f>G22+G23-H25</f>
        <v>45344</v>
      </c>
      <c r="H33" s="253">
        <f>SUM(H27:H32)</f>
        <v>50344</v>
      </c>
      <c r="I33" s="254">
        <f>G33-H33</f>
        <v>-5000</v>
      </c>
      <c r="J33" s="1"/>
      <c r="K33" s="69"/>
      <c r="L33" s="69"/>
    </row>
    <row r="34" spans="1:12" x14ac:dyDescent="0.25">
      <c r="A34" s="69"/>
      <c r="B34" s="1"/>
      <c r="C34" s="1"/>
      <c r="D34" s="1"/>
      <c r="E34" s="1"/>
      <c r="F34" s="1"/>
      <c r="G34" s="1"/>
      <c r="H34" s="1"/>
      <c r="I34" s="1"/>
      <c r="J34" s="1"/>
      <c r="K34" s="69"/>
      <c r="L34" s="69"/>
    </row>
    <row r="35" spans="1:12" x14ac:dyDescent="0.25">
      <c r="A35" s="69"/>
      <c r="B35" s="214" t="s">
        <v>15</v>
      </c>
      <c r="C35" s="214"/>
      <c r="D35" s="214"/>
      <c r="E35" s="7" t="s">
        <v>10</v>
      </c>
      <c r="F35" s="69"/>
      <c r="G35" s="69"/>
      <c r="H35" s="1" t="s">
        <v>12</v>
      </c>
      <c r="I35" s="69"/>
      <c r="J35" s="69"/>
      <c r="K35" s="69"/>
      <c r="L35" s="69"/>
    </row>
    <row r="36" spans="1:12" x14ac:dyDescent="0.25">
      <c r="A36" s="69"/>
      <c r="B36" s="69"/>
      <c r="C36" s="69"/>
      <c r="D36" s="69"/>
      <c r="E36" s="69"/>
      <c r="F36" s="69"/>
      <c r="G36" s="69"/>
      <c r="H36" s="69"/>
      <c r="I36" s="69"/>
      <c r="J36" s="69"/>
      <c r="K36" s="69"/>
      <c r="L36" s="69"/>
    </row>
    <row r="37" spans="1:12" x14ac:dyDescent="0.25">
      <c r="A37" s="69"/>
      <c r="B37" s="1" t="s">
        <v>247</v>
      </c>
      <c r="C37" s="1"/>
      <c r="D37" s="1"/>
      <c r="E37" s="7" t="s">
        <v>39</v>
      </c>
      <c r="F37" s="69"/>
      <c r="G37" s="69"/>
      <c r="H37" s="1" t="s">
        <v>184</v>
      </c>
      <c r="I37" s="69"/>
      <c r="J37" s="69"/>
      <c r="K37" s="69"/>
      <c r="L37" s="69"/>
    </row>
    <row r="38" spans="1:12" x14ac:dyDescent="0.25">
      <c r="A38" s="69"/>
      <c r="B38" s="69"/>
      <c r="C38" s="69"/>
      <c r="D38" s="69"/>
      <c r="E38" s="69"/>
      <c r="F38" s="69"/>
      <c r="G38" s="69"/>
      <c r="H38" s="69"/>
      <c r="I38" s="69"/>
      <c r="J38" s="69"/>
      <c r="K38" s="69"/>
      <c r="L38" s="69"/>
    </row>
    <row r="39" spans="1:12" x14ac:dyDescent="0.25">
      <c r="A39" s="69"/>
      <c r="B39" s="69"/>
      <c r="C39" s="69"/>
      <c r="D39" s="69"/>
      <c r="E39" s="69"/>
      <c r="F39" s="69"/>
      <c r="G39" s="69"/>
      <c r="H39" s="69"/>
      <c r="I39" s="69"/>
      <c r="J39" s="69"/>
      <c r="K39" s="69"/>
      <c r="L39" s="69"/>
    </row>
  </sheetData>
  <pageMargins left="0.7" right="0.7" top="0.75" bottom="0.75" header="0.3" footer="0.3"/>
  <pageSetup orientation="portrait" horizontalDpi="0" verticalDpi="0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topLeftCell="A7" workbookViewId="0">
      <selection activeCell="I42" sqref="I42"/>
    </sheetView>
  </sheetViews>
  <sheetFormatPr defaultRowHeight="15" x14ac:dyDescent="0.25"/>
  <cols>
    <col min="1" max="1" width="3.5703125" customWidth="1"/>
  </cols>
  <sheetData>
    <row r="1" spans="1:10" x14ac:dyDescent="0.25">
      <c r="A1" s="69"/>
      <c r="B1" s="9"/>
      <c r="C1" s="213" t="s">
        <v>179</v>
      </c>
      <c r="D1" s="213"/>
      <c r="E1" s="213"/>
      <c r="F1" s="199"/>
      <c r="G1" s="87"/>
      <c r="H1" s="87"/>
      <c r="I1" s="87"/>
      <c r="J1" s="9"/>
    </row>
    <row r="2" spans="1:10" x14ac:dyDescent="0.25">
      <c r="A2" s="9"/>
      <c r="B2" s="213"/>
      <c r="C2" s="213" t="s">
        <v>180</v>
      </c>
      <c r="D2" s="213"/>
      <c r="E2" s="213"/>
      <c r="F2" s="87"/>
      <c r="G2" s="199"/>
      <c r="H2" s="87"/>
      <c r="I2" s="87"/>
      <c r="J2" s="9"/>
    </row>
    <row r="3" spans="1:10" x14ac:dyDescent="0.25">
      <c r="A3" s="9"/>
      <c r="B3" s="213"/>
      <c r="C3" s="213" t="s">
        <v>297</v>
      </c>
      <c r="D3" s="213"/>
      <c r="E3" s="213"/>
      <c r="F3" s="87"/>
      <c r="G3" s="199"/>
      <c r="H3" s="87"/>
      <c r="I3" s="87"/>
      <c r="J3" s="9"/>
    </row>
    <row r="4" spans="1:10" x14ac:dyDescent="0.25">
      <c r="A4" s="69"/>
      <c r="B4" s="255" t="s">
        <v>19</v>
      </c>
      <c r="C4" s="255" t="s">
        <v>0</v>
      </c>
      <c r="D4" s="255" t="s">
        <v>31</v>
      </c>
      <c r="E4" s="249" t="s">
        <v>61</v>
      </c>
      <c r="F4" s="255" t="s">
        <v>1</v>
      </c>
      <c r="G4" s="256" t="s">
        <v>2</v>
      </c>
      <c r="H4" s="255" t="s">
        <v>3</v>
      </c>
      <c r="I4" s="256" t="s">
        <v>139</v>
      </c>
      <c r="J4" s="1"/>
    </row>
    <row r="5" spans="1:10" x14ac:dyDescent="0.25">
      <c r="A5" s="69"/>
      <c r="B5" s="189">
        <v>1</v>
      </c>
      <c r="C5" s="190" t="s">
        <v>141</v>
      </c>
      <c r="D5" s="190"/>
      <c r="E5" s="222">
        <f>'AUGUST 20'!I5:I15</f>
        <v>5000</v>
      </c>
      <c r="F5" s="222">
        <v>5000</v>
      </c>
      <c r="G5" s="222">
        <f>D5+F5+E5</f>
        <v>10000</v>
      </c>
      <c r="H5" s="222">
        <f>5000</f>
        <v>5000</v>
      </c>
      <c r="I5" s="190">
        <f>G5-H5</f>
        <v>5000</v>
      </c>
      <c r="J5" s="1"/>
    </row>
    <row r="6" spans="1:10" x14ac:dyDescent="0.25">
      <c r="A6" s="69"/>
      <c r="B6" s="189">
        <v>2</v>
      </c>
      <c r="C6" s="190" t="s">
        <v>216</v>
      </c>
      <c r="D6" s="190"/>
      <c r="E6" s="222">
        <f>'AUGUST 20'!I6:I16</f>
        <v>0</v>
      </c>
      <c r="F6" s="222">
        <v>5000</v>
      </c>
      <c r="G6" s="222">
        <f t="shared" ref="G6:G16" si="0">D6+F6+E6</f>
        <v>5000</v>
      </c>
      <c r="H6" s="222">
        <v>5000</v>
      </c>
      <c r="I6" s="190">
        <f t="shared" ref="I6:I17" si="1">G6-H6</f>
        <v>0</v>
      </c>
      <c r="J6" s="9" t="s">
        <v>188</v>
      </c>
    </row>
    <row r="7" spans="1:10" x14ac:dyDescent="0.25">
      <c r="A7" s="69"/>
      <c r="B7" s="189">
        <v>3</v>
      </c>
      <c r="C7" s="190" t="s">
        <v>185</v>
      </c>
      <c r="D7" s="190"/>
      <c r="E7" s="222">
        <f>'AUGUST 20'!I7:I17</f>
        <v>0</v>
      </c>
      <c r="F7" s="222">
        <v>6000</v>
      </c>
      <c r="G7" s="222">
        <f t="shared" si="0"/>
        <v>6000</v>
      </c>
      <c r="H7" s="222">
        <f>6000</f>
        <v>6000</v>
      </c>
      <c r="I7" s="190">
        <f t="shared" si="1"/>
        <v>0</v>
      </c>
      <c r="J7" s="1"/>
    </row>
    <row r="8" spans="1:10" x14ac:dyDescent="0.25">
      <c r="A8" s="69"/>
      <c r="B8" s="192">
        <v>4</v>
      </c>
      <c r="C8" s="190" t="s">
        <v>153</v>
      </c>
      <c r="D8" s="190"/>
      <c r="E8" s="222">
        <f>'AUGUST 20'!I8:I18</f>
        <v>0</v>
      </c>
      <c r="F8" s="241">
        <v>5000</v>
      </c>
      <c r="G8" s="222">
        <f t="shared" si="0"/>
        <v>5000</v>
      </c>
      <c r="H8" s="222">
        <v>5000</v>
      </c>
      <c r="I8" s="190">
        <f t="shared" si="1"/>
        <v>0</v>
      </c>
      <c r="J8" s="1"/>
    </row>
    <row r="9" spans="1:10" x14ac:dyDescent="0.25">
      <c r="A9" s="69"/>
      <c r="B9" s="192">
        <v>5</v>
      </c>
      <c r="C9" s="190" t="s">
        <v>79</v>
      </c>
      <c r="D9" s="190"/>
      <c r="E9" s="222">
        <f>'AUGUST 20'!I9:I19</f>
        <v>0</v>
      </c>
      <c r="F9" s="241">
        <v>3500</v>
      </c>
      <c r="G9" s="222">
        <f t="shared" si="0"/>
        <v>3500</v>
      </c>
      <c r="H9" s="222">
        <v>3500</v>
      </c>
      <c r="I9" s="190">
        <f t="shared" si="1"/>
        <v>0</v>
      </c>
      <c r="J9" s="1"/>
    </row>
    <row r="10" spans="1:10" x14ac:dyDescent="0.25">
      <c r="A10" s="69"/>
      <c r="B10" s="194">
        <v>6</v>
      </c>
      <c r="C10" s="190" t="s">
        <v>238</v>
      </c>
      <c r="D10" s="190"/>
      <c r="E10" s="222">
        <f>'AUGUST 20'!I10:I20</f>
        <v>0</v>
      </c>
      <c r="F10" s="243">
        <v>8000</v>
      </c>
      <c r="G10" s="222">
        <f t="shared" si="0"/>
        <v>8000</v>
      </c>
      <c r="H10" s="222">
        <v>8000</v>
      </c>
      <c r="I10" s="190">
        <f t="shared" si="1"/>
        <v>0</v>
      </c>
      <c r="J10" s="1"/>
    </row>
    <row r="11" spans="1:10" x14ac:dyDescent="0.25">
      <c r="A11" s="69"/>
      <c r="B11" s="194">
        <v>7</v>
      </c>
      <c r="C11" s="195" t="s">
        <v>175</v>
      </c>
      <c r="D11" s="190"/>
      <c r="E11" s="222">
        <f>'AUGUST 20'!I11:I21</f>
        <v>0</v>
      </c>
      <c r="F11" s="241">
        <v>5000</v>
      </c>
      <c r="G11" s="222">
        <f t="shared" si="0"/>
        <v>5000</v>
      </c>
      <c r="H11" s="222">
        <f>5000</f>
        <v>5000</v>
      </c>
      <c r="I11" s="190">
        <f t="shared" si="1"/>
        <v>0</v>
      </c>
      <c r="J11" s="1"/>
    </row>
    <row r="12" spans="1:10" x14ac:dyDescent="0.25">
      <c r="A12" s="69"/>
      <c r="B12" s="194">
        <v>8</v>
      </c>
      <c r="C12" s="190" t="s">
        <v>239</v>
      </c>
      <c r="D12" s="190"/>
      <c r="E12" s="222">
        <f>'AUGUST 20'!I12:I22</f>
        <v>0</v>
      </c>
      <c r="F12" s="241">
        <v>3000</v>
      </c>
      <c r="G12" s="222">
        <f t="shared" si="0"/>
        <v>3000</v>
      </c>
      <c r="H12" s="222">
        <v>3000</v>
      </c>
      <c r="I12" s="190">
        <f t="shared" si="1"/>
        <v>0</v>
      </c>
      <c r="J12" s="9"/>
    </row>
    <row r="13" spans="1:10" x14ac:dyDescent="0.25">
      <c r="A13" s="69"/>
      <c r="B13" s="194">
        <v>9</v>
      </c>
      <c r="C13" s="195" t="s">
        <v>192</v>
      </c>
      <c r="D13" s="190"/>
      <c r="E13" s="222">
        <f>'AUGUST 20'!I13:I23</f>
        <v>0</v>
      </c>
      <c r="F13" s="241">
        <v>4000</v>
      </c>
      <c r="G13" s="222">
        <f t="shared" si="0"/>
        <v>4000</v>
      </c>
      <c r="H13" s="222">
        <v>4000</v>
      </c>
      <c r="I13" s="190">
        <f t="shared" si="1"/>
        <v>0</v>
      </c>
      <c r="J13" s="9" t="s">
        <v>188</v>
      </c>
    </row>
    <row r="14" spans="1:10" x14ac:dyDescent="0.25">
      <c r="A14" s="69"/>
      <c r="B14" s="194">
        <v>10</v>
      </c>
      <c r="C14" s="260" t="s">
        <v>291</v>
      </c>
      <c r="D14" s="190"/>
      <c r="E14" s="222">
        <f>'AUGUST 20'!I14:I24</f>
        <v>0</v>
      </c>
      <c r="F14" s="244">
        <v>4000</v>
      </c>
      <c r="G14" s="222">
        <f t="shared" si="0"/>
        <v>4000</v>
      </c>
      <c r="H14" s="222">
        <v>4000</v>
      </c>
      <c r="I14" s="190">
        <f t="shared" si="1"/>
        <v>0</v>
      </c>
      <c r="J14" s="1"/>
    </row>
    <row r="15" spans="1:10" s="69" customFormat="1" x14ac:dyDescent="0.25">
      <c r="B15" s="194">
        <v>11</v>
      </c>
      <c r="C15" s="260" t="s">
        <v>242</v>
      </c>
      <c r="D15" s="190"/>
      <c r="E15" s="222"/>
      <c r="F15" s="244">
        <v>6000</v>
      </c>
      <c r="G15" s="222">
        <f t="shared" si="0"/>
        <v>6000</v>
      </c>
      <c r="H15" s="222">
        <v>6000</v>
      </c>
      <c r="I15" s="190"/>
      <c r="J15" s="1"/>
    </row>
    <row r="16" spans="1:10" x14ac:dyDescent="0.25">
      <c r="A16" s="69"/>
      <c r="B16" s="194">
        <v>12</v>
      </c>
      <c r="C16" s="195" t="s">
        <v>295</v>
      </c>
      <c r="D16" s="190"/>
      <c r="E16" s="222"/>
      <c r="F16" s="244">
        <v>5000</v>
      </c>
      <c r="G16" s="222">
        <f t="shared" si="0"/>
        <v>5000</v>
      </c>
      <c r="H16" s="222">
        <v>5000</v>
      </c>
      <c r="I16" s="190">
        <f t="shared" si="1"/>
        <v>0</v>
      </c>
      <c r="J16" s="1"/>
    </row>
    <row r="17" spans="1:10" x14ac:dyDescent="0.25">
      <c r="A17" s="69"/>
      <c r="B17" s="246"/>
      <c r="C17" s="257" t="s">
        <v>119</v>
      </c>
      <c r="D17" s="190">
        <f>SUM(D5:D16)</f>
        <v>0</v>
      </c>
      <c r="E17" s="222">
        <f>SUM(E5:E16)</f>
        <v>5000</v>
      </c>
      <c r="F17" s="248">
        <f>SUM(F5:F16)</f>
        <v>59500</v>
      </c>
      <c r="G17" s="252">
        <f>SUM(G5:G16)</f>
        <v>64500</v>
      </c>
      <c r="H17" s="222">
        <f>SUM(H5:H16)</f>
        <v>59500</v>
      </c>
      <c r="I17" s="190">
        <f t="shared" si="1"/>
        <v>5000</v>
      </c>
      <c r="J17" s="1"/>
    </row>
    <row r="18" spans="1:10" x14ac:dyDescent="0.25">
      <c r="A18" s="69"/>
      <c r="B18" s="1"/>
      <c r="C18" s="1"/>
      <c r="D18" s="1"/>
      <c r="E18" s="1"/>
      <c r="F18" s="1"/>
      <c r="G18" s="1"/>
      <c r="H18" s="1"/>
      <c r="I18" s="1"/>
      <c r="J18" s="225"/>
    </row>
    <row r="19" spans="1:10" x14ac:dyDescent="0.25">
      <c r="A19" s="69"/>
      <c r="B19" s="1"/>
      <c r="C19" s="1"/>
      <c r="D19" s="1"/>
      <c r="E19" s="1"/>
      <c r="F19" s="1"/>
      <c r="G19" s="1"/>
      <c r="H19" s="1"/>
      <c r="I19" s="1"/>
      <c r="J19" s="1"/>
    </row>
    <row r="20" spans="1:10" x14ac:dyDescent="0.25">
      <c r="A20" s="69"/>
      <c r="B20" s="226" t="s">
        <v>204</v>
      </c>
      <c r="C20" s="227"/>
      <c r="D20" s="227"/>
      <c r="E20" s="228"/>
      <c r="F20" s="229"/>
      <c r="G20" s="251"/>
      <c r="H20" s="231"/>
      <c r="I20" s="230"/>
      <c r="J20" s="1"/>
    </row>
    <row r="21" spans="1:10" x14ac:dyDescent="0.25">
      <c r="A21" s="69"/>
      <c r="B21" s="79" t="s">
        <v>205</v>
      </c>
      <c r="C21" s="79"/>
      <c r="D21" s="79"/>
      <c r="E21" s="79"/>
      <c r="F21" s="79" t="s">
        <v>3</v>
      </c>
      <c r="G21" s="1"/>
      <c r="H21" s="1"/>
      <c r="I21" s="1"/>
      <c r="J21" s="1"/>
    </row>
    <row r="22" spans="1:10" x14ac:dyDescent="0.25">
      <c r="A22" s="69"/>
      <c r="B22" s="233" t="s">
        <v>206</v>
      </c>
      <c r="C22" s="233" t="s">
        <v>207</v>
      </c>
      <c r="D22" s="233" t="s">
        <v>208</v>
      </c>
      <c r="E22" s="233" t="s">
        <v>120</v>
      </c>
      <c r="F22" s="233" t="s">
        <v>206</v>
      </c>
      <c r="G22" s="233" t="s">
        <v>207</v>
      </c>
      <c r="H22" s="233" t="s">
        <v>208</v>
      </c>
      <c r="I22" s="233" t="s">
        <v>120</v>
      </c>
      <c r="J22" s="1"/>
    </row>
    <row r="23" spans="1:10" x14ac:dyDescent="0.25">
      <c r="A23" s="69"/>
      <c r="B23" s="190" t="s">
        <v>294</v>
      </c>
      <c r="C23" s="234">
        <f>F17</f>
        <v>59500</v>
      </c>
      <c r="D23" s="190"/>
      <c r="E23" s="190"/>
      <c r="F23" s="190" t="s">
        <v>294</v>
      </c>
      <c r="G23" s="234">
        <f>H17</f>
        <v>59500</v>
      </c>
      <c r="H23" s="190"/>
      <c r="I23" s="190"/>
      <c r="J23" s="1"/>
    </row>
    <row r="24" spans="1:10" x14ac:dyDescent="0.25">
      <c r="A24" s="69"/>
      <c r="B24" s="190" t="s">
        <v>61</v>
      </c>
      <c r="C24" s="234">
        <f>'AUGUST 20'!E33</f>
        <v>0</v>
      </c>
      <c r="D24" s="190"/>
      <c r="E24" s="190"/>
      <c r="F24" s="190" t="s">
        <v>61</v>
      </c>
      <c r="G24" s="234">
        <f>'AUGUST 20'!I33</f>
        <v>-5000</v>
      </c>
      <c r="H24" s="190"/>
      <c r="I24" s="190"/>
      <c r="J24" s="1"/>
    </row>
    <row r="25" spans="1:10" x14ac:dyDescent="0.25">
      <c r="A25" s="69"/>
      <c r="B25" s="190" t="s">
        <v>31</v>
      </c>
      <c r="C25" s="234"/>
      <c r="D25" s="190"/>
      <c r="E25" s="190"/>
      <c r="F25" s="190"/>
      <c r="G25" s="234"/>
      <c r="H25" s="190"/>
      <c r="I25" s="190"/>
      <c r="J25" s="1"/>
    </row>
    <row r="26" spans="1:10" x14ac:dyDescent="0.25">
      <c r="A26" s="69"/>
      <c r="B26" s="190" t="s">
        <v>282</v>
      </c>
      <c r="C26" s="235">
        <v>0.1</v>
      </c>
      <c r="D26" s="234">
        <f>C23*C26</f>
        <v>5950</v>
      </c>
      <c r="E26" s="190"/>
      <c r="F26" s="190" t="s">
        <v>210</v>
      </c>
      <c r="G26" s="235">
        <v>0.1</v>
      </c>
      <c r="H26" s="234">
        <f>D26</f>
        <v>5950</v>
      </c>
      <c r="I26" s="190"/>
      <c r="J26" s="1"/>
    </row>
    <row r="27" spans="1:10" x14ac:dyDescent="0.25">
      <c r="A27" s="69"/>
      <c r="B27" s="249" t="s">
        <v>211</v>
      </c>
      <c r="C27" s="249" t="s">
        <v>30</v>
      </c>
      <c r="D27" s="249"/>
      <c r="E27" s="249"/>
      <c r="F27" s="249" t="s">
        <v>211</v>
      </c>
      <c r="G27" s="234"/>
      <c r="H27" s="190"/>
      <c r="I27" s="190"/>
      <c r="J27" s="1"/>
    </row>
    <row r="28" spans="1:10" x14ac:dyDescent="0.25">
      <c r="A28" s="69"/>
      <c r="B28" s="183" t="s">
        <v>215</v>
      </c>
      <c r="C28" s="205"/>
      <c r="D28" s="210">
        <f>F6+F13</f>
        <v>9000</v>
      </c>
      <c r="E28" s="210"/>
      <c r="F28" s="183" t="s">
        <v>215</v>
      </c>
      <c r="G28" s="205"/>
      <c r="H28" s="210">
        <f>F6+F13</f>
        <v>9000</v>
      </c>
      <c r="I28" s="190"/>
      <c r="J28" s="1"/>
    </row>
    <row r="29" spans="1:10" x14ac:dyDescent="0.25">
      <c r="A29" s="69"/>
      <c r="B29" s="236"/>
      <c r="C29" s="190"/>
      <c r="D29" s="190"/>
      <c r="E29" s="190"/>
      <c r="F29" s="236"/>
      <c r="G29" s="190"/>
      <c r="H29" s="190"/>
      <c r="I29" s="190"/>
      <c r="J29" s="1"/>
    </row>
    <row r="30" spans="1:10" x14ac:dyDescent="0.25">
      <c r="A30" s="69"/>
      <c r="B30" s="74" t="s">
        <v>121</v>
      </c>
      <c r="C30" s="74"/>
      <c r="D30" s="74">
        <v>15000</v>
      </c>
      <c r="E30" s="74"/>
      <c r="F30" s="74" t="s">
        <v>121</v>
      </c>
      <c r="G30" s="74"/>
      <c r="H30" s="74">
        <v>15000</v>
      </c>
      <c r="I30" s="190"/>
      <c r="J30" s="1"/>
    </row>
    <row r="31" spans="1:10" x14ac:dyDescent="0.25">
      <c r="A31" s="69"/>
      <c r="B31" s="237" t="s">
        <v>296</v>
      </c>
      <c r="C31" s="190"/>
      <c r="D31" s="190">
        <v>29550</v>
      </c>
      <c r="E31" s="190"/>
      <c r="F31" s="237" t="s">
        <v>296</v>
      </c>
      <c r="G31" s="190"/>
      <c r="H31" s="190">
        <v>29550</v>
      </c>
      <c r="I31" s="190"/>
      <c r="J31" s="1"/>
    </row>
    <row r="32" spans="1:10" x14ac:dyDescent="0.25">
      <c r="A32" s="69"/>
      <c r="B32" s="238"/>
      <c r="C32" s="235"/>
      <c r="D32" s="190"/>
      <c r="E32" s="190"/>
      <c r="F32" s="238"/>
      <c r="G32" s="235"/>
      <c r="H32" s="190"/>
      <c r="I32" s="190"/>
      <c r="J32" s="1"/>
    </row>
    <row r="33" spans="1:10" x14ac:dyDescent="0.25">
      <c r="A33" s="69"/>
      <c r="B33" s="237"/>
      <c r="C33" s="190"/>
      <c r="D33" s="195"/>
      <c r="E33" s="190"/>
      <c r="F33" s="237"/>
      <c r="G33" s="190"/>
      <c r="H33" s="195"/>
      <c r="I33" s="190"/>
      <c r="J33" s="1"/>
    </row>
    <row r="34" spans="1:10" x14ac:dyDescent="0.25">
      <c r="A34" s="69"/>
      <c r="B34" s="249" t="s">
        <v>119</v>
      </c>
      <c r="C34" s="253">
        <f>C23+C24+C25-D26</f>
        <v>53550</v>
      </c>
      <c r="D34" s="253">
        <f>SUM(D28:D33)</f>
        <v>53550</v>
      </c>
      <c r="E34" s="253">
        <f>C34-D34</f>
        <v>0</v>
      </c>
      <c r="F34" s="249" t="s">
        <v>119</v>
      </c>
      <c r="G34" s="253">
        <f>G23+G24-H26</f>
        <v>48550</v>
      </c>
      <c r="H34" s="253">
        <f>SUM(H28:H33)</f>
        <v>53550</v>
      </c>
      <c r="I34" s="254">
        <f>G34-H34</f>
        <v>-5000</v>
      </c>
      <c r="J34" s="1"/>
    </row>
    <row r="35" spans="1:10" x14ac:dyDescent="0.25">
      <c r="A35" s="69"/>
      <c r="B35" s="1"/>
      <c r="C35" s="1"/>
      <c r="D35" s="1"/>
      <c r="E35" s="1"/>
      <c r="F35" s="1"/>
      <c r="G35" s="1"/>
      <c r="H35" s="1"/>
      <c r="I35" s="1"/>
      <c r="J35" s="1"/>
    </row>
    <row r="36" spans="1:10" x14ac:dyDescent="0.25">
      <c r="A36" s="69"/>
      <c r="B36" s="214" t="s">
        <v>15</v>
      </c>
      <c r="C36" s="214"/>
      <c r="D36" s="214"/>
      <c r="E36" s="7" t="s">
        <v>10</v>
      </c>
      <c r="F36" s="69"/>
      <c r="G36" s="69"/>
      <c r="H36" s="1" t="s">
        <v>12</v>
      </c>
      <c r="I36" s="69"/>
      <c r="J36" s="69"/>
    </row>
    <row r="37" spans="1:10" x14ac:dyDescent="0.25">
      <c r="A37" s="69"/>
      <c r="B37" s="69"/>
      <c r="C37" s="69"/>
      <c r="D37" s="69"/>
      <c r="E37" s="69"/>
      <c r="F37" s="69"/>
      <c r="G37" s="69"/>
      <c r="H37" s="69"/>
      <c r="I37" s="69"/>
      <c r="J37" s="69"/>
    </row>
    <row r="38" spans="1:10" x14ac:dyDescent="0.25">
      <c r="A38" s="69"/>
      <c r="B38" s="1" t="s">
        <v>247</v>
      </c>
      <c r="C38" s="1"/>
      <c r="D38" s="1"/>
      <c r="E38" s="7" t="s">
        <v>39</v>
      </c>
      <c r="F38" s="69"/>
      <c r="G38" s="69"/>
      <c r="H38" s="1" t="s">
        <v>184</v>
      </c>
      <c r="I38" s="69"/>
      <c r="J38" s="69"/>
    </row>
    <row r="39" spans="1:10" x14ac:dyDescent="0.25">
      <c r="A39" s="69"/>
      <c r="B39" s="69"/>
      <c r="C39" s="69"/>
      <c r="D39" s="69"/>
      <c r="E39" s="69"/>
      <c r="F39" s="69"/>
      <c r="G39" s="69"/>
      <c r="H39" s="69"/>
      <c r="I39" s="69"/>
      <c r="J39" s="69"/>
    </row>
  </sheetData>
  <pageMargins left="0.7" right="0.7" top="0.75" bottom="0.75" header="0.3" footer="0.3"/>
  <pageSetup orientation="portrait" horizontalDpi="0" verticalDpi="0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workbookViewId="0">
      <selection activeCell="N11" sqref="N11"/>
    </sheetView>
  </sheetViews>
  <sheetFormatPr defaultRowHeight="15" x14ac:dyDescent="0.25"/>
  <cols>
    <col min="1" max="1" width="3.42578125" customWidth="1"/>
    <col min="2" max="2" width="7.140625" customWidth="1"/>
  </cols>
  <sheetData>
    <row r="1" spans="1:11" x14ac:dyDescent="0.25">
      <c r="A1" s="69"/>
      <c r="B1" s="9"/>
      <c r="C1" s="213" t="s">
        <v>179</v>
      </c>
      <c r="D1" s="213"/>
      <c r="E1" s="213"/>
      <c r="F1" s="199"/>
      <c r="G1" s="87"/>
      <c r="H1" s="87"/>
      <c r="I1" s="87"/>
      <c r="J1" s="9"/>
      <c r="K1" s="69"/>
    </row>
    <row r="2" spans="1:11" x14ac:dyDescent="0.25">
      <c r="A2" s="9"/>
      <c r="B2" s="213"/>
      <c r="C2" s="213" t="s">
        <v>180</v>
      </c>
      <c r="D2" s="213"/>
      <c r="E2" s="213"/>
      <c r="F2" s="87"/>
      <c r="G2" s="199"/>
      <c r="H2" s="87"/>
      <c r="I2" s="87"/>
      <c r="J2" s="9"/>
      <c r="K2" s="69"/>
    </row>
    <row r="3" spans="1:11" x14ac:dyDescent="0.25">
      <c r="A3" s="9"/>
      <c r="B3" s="213"/>
      <c r="C3" s="213" t="s">
        <v>298</v>
      </c>
      <c r="D3" s="213"/>
      <c r="E3" s="213"/>
      <c r="F3" s="87"/>
      <c r="G3" s="199"/>
      <c r="H3" s="87"/>
      <c r="I3" s="87"/>
      <c r="J3" s="9"/>
      <c r="K3" s="69"/>
    </row>
    <row r="4" spans="1:11" x14ac:dyDescent="0.25">
      <c r="A4" s="69"/>
      <c r="B4" s="255" t="s">
        <v>19</v>
      </c>
      <c r="C4" s="255" t="s">
        <v>0</v>
      </c>
      <c r="D4" s="255" t="s">
        <v>31</v>
      </c>
      <c r="E4" s="249" t="s">
        <v>61</v>
      </c>
      <c r="F4" s="255" t="s">
        <v>1</v>
      </c>
      <c r="G4" s="256" t="s">
        <v>2</v>
      </c>
      <c r="H4" s="255" t="s">
        <v>3</v>
      </c>
      <c r="I4" s="256" t="s">
        <v>139</v>
      </c>
      <c r="J4" s="1"/>
      <c r="K4" s="69"/>
    </row>
    <row r="5" spans="1:11" x14ac:dyDescent="0.25">
      <c r="A5" s="69"/>
      <c r="B5" s="189">
        <v>1</v>
      </c>
      <c r="C5" s="190" t="s">
        <v>141</v>
      </c>
      <c r="D5" s="190"/>
      <c r="E5" s="222">
        <f>SEPTEMBER20!I5:I16</f>
        <v>5000</v>
      </c>
      <c r="F5" s="222">
        <v>5000</v>
      </c>
      <c r="G5" s="222">
        <f>D5+F5+E5</f>
        <v>10000</v>
      </c>
      <c r="H5" s="222">
        <v>10000</v>
      </c>
      <c r="I5" s="190">
        <f>G5-H5</f>
        <v>0</v>
      </c>
      <c r="J5" s="1"/>
      <c r="K5" s="69"/>
    </row>
    <row r="6" spans="1:11" x14ac:dyDescent="0.25">
      <c r="A6" s="69"/>
      <c r="B6" s="189">
        <v>2</v>
      </c>
      <c r="C6" s="190" t="s">
        <v>216</v>
      </c>
      <c r="D6" s="190"/>
      <c r="E6" s="222">
        <f>SEPTEMBER20!I6:I17</f>
        <v>0</v>
      </c>
      <c r="F6" s="222">
        <v>5000</v>
      </c>
      <c r="G6" s="222">
        <f t="shared" ref="G6:G16" si="0">D6+F6+E6</f>
        <v>5000</v>
      </c>
      <c r="H6" s="222">
        <v>5000</v>
      </c>
      <c r="I6" s="190">
        <f t="shared" ref="I6:I17" si="1">G6-H6</f>
        <v>0</v>
      </c>
      <c r="J6" s="9" t="s">
        <v>188</v>
      </c>
      <c r="K6" s="69"/>
    </row>
    <row r="7" spans="1:11" x14ac:dyDescent="0.25">
      <c r="A7" s="69"/>
      <c r="B7" s="189">
        <v>3</v>
      </c>
      <c r="C7" s="190" t="s">
        <v>185</v>
      </c>
      <c r="D7" s="190"/>
      <c r="E7" s="222">
        <f>SEPTEMBER20!I7:I18</f>
        <v>0</v>
      </c>
      <c r="F7" s="222">
        <v>6000</v>
      </c>
      <c r="G7" s="222">
        <f t="shared" si="0"/>
        <v>6000</v>
      </c>
      <c r="H7" s="222">
        <v>6000</v>
      </c>
      <c r="I7" s="190">
        <f t="shared" si="1"/>
        <v>0</v>
      </c>
      <c r="J7" s="1"/>
      <c r="K7" s="69"/>
    </row>
    <row r="8" spans="1:11" x14ac:dyDescent="0.25">
      <c r="A8" s="69"/>
      <c r="B8" s="192">
        <v>4</v>
      </c>
      <c r="C8" s="190" t="s">
        <v>153</v>
      </c>
      <c r="D8" s="190"/>
      <c r="E8" s="222">
        <f>SEPTEMBER20!I8:I19</f>
        <v>0</v>
      </c>
      <c r="F8" s="241">
        <v>5000</v>
      </c>
      <c r="G8" s="222">
        <f t="shared" si="0"/>
        <v>5000</v>
      </c>
      <c r="H8" s="222">
        <v>5000</v>
      </c>
      <c r="I8" s="190">
        <f t="shared" si="1"/>
        <v>0</v>
      </c>
      <c r="J8" s="1"/>
      <c r="K8" s="69"/>
    </row>
    <row r="9" spans="1:11" x14ac:dyDescent="0.25">
      <c r="A9" s="69"/>
      <c r="B9" s="192">
        <v>5</v>
      </c>
      <c r="C9" s="190" t="s">
        <v>79</v>
      </c>
      <c r="D9" s="190"/>
      <c r="E9" s="222">
        <f>SEPTEMBER20!I9:I20</f>
        <v>0</v>
      </c>
      <c r="F9" s="241">
        <v>3500</v>
      </c>
      <c r="G9" s="222">
        <f t="shared" si="0"/>
        <v>3500</v>
      </c>
      <c r="H9" s="222">
        <f>3500</f>
        <v>3500</v>
      </c>
      <c r="I9" s="190">
        <f t="shared" si="1"/>
        <v>0</v>
      </c>
      <c r="J9" s="1"/>
      <c r="K9" s="69"/>
    </row>
    <row r="10" spans="1:11" x14ac:dyDescent="0.25">
      <c r="A10" s="69"/>
      <c r="B10" s="194">
        <v>6</v>
      </c>
      <c r="C10" s="190" t="s">
        <v>238</v>
      </c>
      <c r="D10" s="190"/>
      <c r="E10" s="222">
        <f>SEPTEMBER20!I10:I21</f>
        <v>0</v>
      </c>
      <c r="F10" s="243">
        <v>8000</v>
      </c>
      <c r="G10" s="222">
        <f t="shared" si="0"/>
        <v>8000</v>
      </c>
      <c r="H10" s="222">
        <v>8000</v>
      </c>
      <c r="I10" s="190">
        <f t="shared" si="1"/>
        <v>0</v>
      </c>
      <c r="J10" s="1"/>
      <c r="K10" s="69"/>
    </row>
    <row r="11" spans="1:11" x14ac:dyDescent="0.25">
      <c r="A11" s="69"/>
      <c r="B11" s="194">
        <v>7</v>
      </c>
      <c r="C11" s="195" t="s">
        <v>175</v>
      </c>
      <c r="D11" s="190"/>
      <c r="E11" s="222">
        <f>SEPTEMBER20!I11:I22</f>
        <v>0</v>
      </c>
      <c r="F11" s="241">
        <v>5000</v>
      </c>
      <c r="G11" s="222">
        <f t="shared" si="0"/>
        <v>5000</v>
      </c>
      <c r="H11" s="222">
        <v>5000</v>
      </c>
      <c r="I11" s="190">
        <f t="shared" si="1"/>
        <v>0</v>
      </c>
      <c r="J11" s="1"/>
      <c r="K11" s="69"/>
    </row>
    <row r="12" spans="1:11" x14ac:dyDescent="0.25">
      <c r="A12" s="69"/>
      <c r="B12" s="194">
        <v>8</v>
      </c>
      <c r="C12" s="190" t="s">
        <v>239</v>
      </c>
      <c r="D12" s="190"/>
      <c r="E12" s="222">
        <f>SEPTEMBER20!I12:I23</f>
        <v>0</v>
      </c>
      <c r="F12" s="241">
        <v>3000</v>
      </c>
      <c r="G12" s="222">
        <f t="shared" si="0"/>
        <v>3000</v>
      </c>
      <c r="H12" s="222">
        <v>3000</v>
      </c>
      <c r="I12" s="190">
        <f t="shared" si="1"/>
        <v>0</v>
      </c>
      <c r="J12" s="9"/>
      <c r="K12" s="69"/>
    </row>
    <row r="13" spans="1:11" x14ac:dyDescent="0.25">
      <c r="A13" s="69"/>
      <c r="B13" s="194">
        <v>9</v>
      </c>
      <c r="C13" s="195" t="s">
        <v>192</v>
      </c>
      <c r="D13" s="190"/>
      <c r="E13" s="222">
        <f>SEPTEMBER20!I13:I24</f>
        <v>0</v>
      </c>
      <c r="F13" s="241">
        <v>4000</v>
      </c>
      <c r="G13" s="222">
        <f t="shared" si="0"/>
        <v>4000</v>
      </c>
      <c r="H13" s="222">
        <v>4000</v>
      </c>
      <c r="I13" s="190">
        <f t="shared" si="1"/>
        <v>0</v>
      </c>
      <c r="J13" s="9" t="s">
        <v>188</v>
      </c>
      <c r="K13" s="69"/>
    </row>
    <row r="14" spans="1:11" x14ac:dyDescent="0.25">
      <c r="A14" s="69"/>
      <c r="B14" s="194">
        <v>10</v>
      </c>
      <c r="C14" s="260" t="s">
        <v>291</v>
      </c>
      <c r="D14" s="190"/>
      <c r="E14" s="222">
        <f>SEPTEMBER20!I14:I25</f>
        <v>0</v>
      </c>
      <c r="F14" s="244">
        <v>4000</v>
      </c>
      <c r="G14" s="222">
        <f t="shared" si="0"/>
        <v>4000</v>
      </c>
      <c r="H14" s="222">
        <f>4000</f>
        <v>4000</v>
      </c>
      <c r="I14" s="190">
        <f t="shared" si="1"/>
        <v>0</v>
      </c>
      <c r="J14" s="1"/>
      <c r="K14" s="69"/>
    </row>
    <row r="15" spans="1:11" x14ac:dyDescent="0.25">
      <c r="A15" s="69"/>
      <c r="B15" s="194">
        <v>11</v>
      </c>
      <c r="C15" s="260" t="s">
        <v>242</v>
      </c>
      <c r="D15" s="190"/>
      <c r="E15" s="222">
        <f>SEPTEMBER20!I15:I26</f>
        <v>0</v>
      </c>
      <c r="F15" s="244">
        <v>6000</v>
      </c>
      <c r="G15" s="222">
        <f t="shared" si="0"/>
        <v>6000</v>
      </c>
      <c r="H15" s="222">
        <f>6000</f>
        <v>6000</v>
      </c>
      <c r="I15" s="190"/>
      <c r="J15" s="1"/>
      <c r="K15" s="69"/>
    </row>
    <row r="16" spans="1:11" x14ac:dyDescent="0.25">
      <c r="A16" s="69"/>
      <c r="B16" s="194">
        <v>12</v>
      </c>
      <c r="C16" s="195" t="s">
        <v>295</v>
      </c>
      <c r="D16" s="190"/>
      <c r="E16" s="222">
        <f>SEPTEMBER20!I16:I27</f>
        <v>0</v>
      </c>
      <c r="F16" s="244">
        <v>5000</v>
      </c>
      <c r="G16" s="222">
        <f t="shared" si="0"/>
        <v>5000</v>
      </c>
      <c r="H16" s="222">
        <f>5000</f>
        <v>5000</v>
      </c>
      <c r="I16" s="190">
        <f t="shared" si="1"/>
        <v>0</v>
      </c>
      <c r="J16" s="1"/>
      <c r="K16" s="69"/>
    </row>
    <row r="17" spans="1:11" x14ac:dyDescent="0.25">
      <c r="A17" s="69"/>
      <c r="B17" s="246"/>
      <c r="C17" s="257" t="s">
        <v>119</v>
      </c>
      <c r="D17" s="190">
        <f>SUM(D5:D16)</f>
        <v>0</v>
      </c>
      <c r="E17" s="222">
        <f>SUM(E5:E16)</f>
        <v>5000</v>
      </c>
      <c r="F17" s="248">
        <f>SUM(F5:F16)</f>
        <v>59500</v>
      </c>
      <c r="G17" s="252">
        <f>SUM(G5:G16)</f>
        <v>64500</v>
      </c>
      <c r="H17" s="222">
        <f>SUM(H5:H16)</f>
        <v>64500</v>
      </c>
      <c r="I17" s="190">
        <f t="shared" si="1"/>
        <v>0</v>
      </c>
      <c r="J17" s="1"/>
      <c r="K17" s="69"/>
    </row>
    <row r="18" spans="1:11" x14ac:dyDescent="0.25">
      <c r="A18" s="69"/>
      <c r="B18" s="1"/>
      <c r="C18" s="1"/>
      <c r="D18" s="1"/>
      <c r="E18" s="1"/>
      <c r="F18" s="1"/>
      <c r="G18" s="1"/>
      <c r="H18" s="1"/>
      <c r="I18" s="1"/>
      <c r="J18" s="225"/>
      <c r="K18" s="69"/>
    </row>
    <row r="19" spans="1:11" x14ac:dyDescent="0.25">
      <c r="A19" s="69"/>
      <c r="B19" s="1"/>
      <c r="C19" s="1"/>
      <c r="D19" s="1"/>
      <c r="E19" s="1"/>
      <c r="F19" s="1"/>
      <c r="G19" s="1"/>
      <c r="H19" s="1"/>
      <c r="I19" s="1"/>
      <c r="J19" s="1"/>
      <c r="K19" s="69"/>
    </row>
    <row r="20" spans="1:11" x14ac:dyDescent="0.25">
      <c r="A20" s="69"/>
      <c r="B20" s="226" t="s">
        <v>204</v>
      </c>
      <c r="C20" s="227"/>
      <c r="D20" s="227"/>
      <c r="E20" s="228"/>
      <c r="F20" s="229"/>
      <c r="G20" s="251"/>
      <c r="H20" s="231"/>
      <c r="I20" s="230"/>
      <c r="J20" s="1"/>
      <c r="K20" s="69"/>
    </row>
    <row r="21" spans="1:11" x14ac:dyDescent="0.25">
      <c r="A21" s="69"/>
      <c r="B21" s="79" t="s">
        <v>205</v>
      </c>
      <c r="C21" s="79"/>
      <c r="D21" s="79"/>
      <c r="E21" s="79"/>
      <c r="F21" s="79" t="s">
        <v>3</v>
      </c>
      <c r="G21" s="1"/>
      <c r="H21" s="1"/>
      <c r="I21" s="1"/>
      <c r="J21" s="1"/>
      <c r="K21" s="69"/>
    </row>
    <row r="22" spans="1:11" x14ac:dyDescent="0.25">
      <c r="A22" s="69"/>
      <c r="B22" s="233" t="s">
        <v>206</v>
      </c>
      <c r="C22" s="233" t="s">
        <v>207</v>
      </c>
      <c r="D22" s="233" t="s">
        <v>208</v>
      </c>
      <c r="E22" s="233" t="s">
        <v>120</v>
      </c>
      <c r="F22" s="233" t="s">
        <v>206</v>
      </c>
      <c r="G22" s="233" t="s">
        <v>207</v>
      </c>
      <c r="H22" s="233" t="s">
        <v>208</v>
      </c>
      <c r="I22" s="233" t="s">
        <v>120</v>
      </c>
      <c r="J22" s="1"/>
      <c r="K22" s="69"/>
    </row>
    <row r="23" spans="1:11" x14ac:dyDescent="0.25">
      <c r="A23" s="69"/>
      <c r="B23" s="190" t="s">
        <v>255</v>
      </c>
      <c r="C23" s="234">
        <f>F17</f>
        <v>59500</v>
      </c>
      <c r="D23" s="190"/>
      <c r="E23" s="190"/>
      <c r="F23" s="190" t="s">
        <v>255</v>
      </c>
      <c r="G23" s="234">
        <f>H17</f>
        <v>64500</v>
      </c>
      <c r="H23" s="190"/>
      <c r="I23" s="190"/>
      <c r="J23" s="1"/>
      <c r="K23" s="69"/>
    </row>
    <row r="24" spans="1:11" x14ac:dyDescent="0.25">
      <c r="A24" s="69"/>
      <c r="B24" s="190" t="s">
        <v>61</v>
      </c>
      <c r="C24" s="234">
        <f>SEPTEMBER20!E34</f>
        <v>0</v>
      </c>
      <c r="D24" s="190"/>
      <c r="E24" s="190"/>
      <c r="F24" s="190" t="s">
        <v>61</v>
      </c>
      <c r="G24" s="234">
        <f>SEPTEMBER20!I34</f>
        <v>-5000</v>
      </c>
      <c r="H24" s="190"/>
      <c r="I24" s="190"/>
      <c r="J24" s="1"/>
      <c r="K24" s="69"/>
    </row>
    <row r="25" spans="1:11" x14ac:dyDescent="0.25">
      <c r="A25" s="69"/>
      <c r="B25" s="190" t="s">
        <v>31</v>
      </c>
      <c r="C25" s="234"/>
      <c r="D25" s="190"/>
      <c r="E25" s="190"/>
      <c r="F25" s="190"/>
      <c r="G25" s="234"/>
      <c r="H25" s="190"/>
      <c r="I25" s="190"/>
      <c r="J25" s="1"/>
      <c r="K25" s="69"/>
    </row>
    <row r="26" spans="1:11" x14ac:dyDescent="0.25">
      <c r="A26" s="69"/>
      <c r="B26" s="190" t="s">
        <v>282</v>
      </c>
      <c r="C26" s="235">
        <v>0.1</v>
      </c>
      <c r="D26" s="234">
        <f>C23*C26</f>
        <v>5950</v>
      </c>
      <c r="E26" s="190"/>
      <c r="F26" s="190" t="s">
        <v>210</v>
      </c>
      <c r="G26" s="235">
        <v>0.1</v>
      </c>
      <c r="H26" s="234">
        <f>D26</f>
        <v>5950</v>
      </c>
      <c r="I26" s="190"/>
      <c r="J26" s="1"/>
      <c r="K26" s="69"/>
    </row>
    <row r="27" spans="1:11" x14ac:dyDescent="0.25">
      <c r="A27" s="69"/>
      <c r="B27" s="249" t="s">
        <v>211</v>
      </c>
      <c r="C27" s="249" t="s">
        <v>30</v>
      </c>
      <c r="D27" s="249"/>
      <c r="E27" s="249"/>
      <c r="F27" s="249" t="s">
        <v>211</v>
      </c>
      <c r="G27" s="234"/>
      <c r="H27" s="190"/>
      <c r="I27" s="190"/>
      <c r="J27" s="1"/>
      <c r="K27" s="69"/>
    </row>
    <row r="28" spans="1:11" x14ac:dyDescent="0.25">
      <c r="A28" s="69"/>
      <c r="B28" s="183" t="s">
        <v>215</v>
      </c>
      <c r="C28" s="205"/>
      <c r="D28" s="210">
        <f>F6+F13</f>
        <v>9000</v>
      </c>
      <c r="E28" s="210"/>
      <c r="F28" s="183" t="s">
        <v>215</v>
      </c>
      <c r="G28" s="205"/>
      <c r="H28" s="210">
        <f>F6+F13</f>
        <v>9000</v>
      </c>
      <c r="I28" s="190"/>
      <c r="J28" s="1"/>
      <c r="K28" s="69"/>
    </row>
    <row r="29" spans="1:11" x14ac:dyDescent="0.25">
      <c r="A29" s="69"/>
      <c r="B29" s="236"/>
      <c r="C29" s="190"/>
      <c r="D29" s="190"/>
      <c r="E29" s="190"/>
      <c r="F29" s="236"/>
      <c r="G29" s="190"/>
      <c r="H29" s="190"/>
      <c r="I29" s="190"/>
      <c r="J29" s="1"/>
      <c r="K29" s="69"/>
    </row>
    <row r="30" spans="1:11" x14ac:dyDescent="0.25">
      <c r="A30" s="69"/>
      <c r="B30" s="74" t="s">
        <v>121</v>
      </c>
      <c r="C30" s="74"/>
      <c r="D30" s="74">
        <v>15000</v>
      </c>
      <c r="E30" s="74"/>
      <c r="F30" s="74" t="s">
        <v>121</v>
      </c>
      <c r="G30" s="74"/>
      <c r="H30" s="74">
        <v>15000</v>
      </c>
      <c r="I30" s="190"/>
      <c r="J30" s="1"/>
      <c r="K30" s="69"/>
    </row>
    <row r="31" spans="1:11" x14ac:dyDescent="0.25">
      <c r="A31" s="69"/>
      <c r="B31" s="237" t="s">
        <v>299</v>
      </c>
      <c r="C31" s="190"/>
      <c r="D31" s="190">
        <v>15000</v>
      </c>
      <c r="E31" s="190"/>
      <c r="F31" s="237" t="s">
        <v>299</v>
      </c>
      <c r="G31" s="190"/>
      <c r="H31" s="190">
        <v>15000</v>
      </c>
      <c r="I31" s="190"/>
      <c r="J31" s="1"/>
      <c r="K31" s="69"/>
    </row>
    <row r="32" spans="1:11" x14ac:dyDescent="0.25">
      <c r="A32" s="69"/>
      <c r="B32" s="238" t="s">
        <v>300</v>
      </c>
      <c r="C32" s="235"/>
      <c r="D32" s="190">
        <v>14500</v>
      </c>
      <c r="E32" s="190"/>
      <c r="F32" s="238" t="s">
        <v>300</v>
      </c>
      <c r="G32" s="235"/>
      <c r="H32" s="190">
        <v>14500</v>
      </c>
      <c r="I32" s="190"/>
      <c r="J32" s="1"/>
      <c r="K32" s="69"/>
    </row>
    <row r="33" spans="1:11" x14ac:dyDescent="0.25">
      <c r="A33" s="69"/>
      <c r="B33" s="237"/>
      <c r="C33" s="190"/>
      <c r="D33" s="195"/>
      <c r="E33" s="190"/>
      <c r="F33" s="237"/>
      <c r="G33" s="190"/>
      <c r="H33" s="195"/>
      <c r="I33" s="190"/>
      <c r="J33" s="1"/>
      <c r="K33" s="69"/>
    </row>
    <row r="34" spans="1:11" x14ac:dyDescent="0.25">
      <c r="A34" s="69"/>
      <c r="B34" s="249" t="s">
        <v>119</v>
      </c>
      <c r="C34" s="253">
        <f>C23+C24+C25-D26</f>
        <v>53550</v>
      </c>
      <c r="D34" s="253">
        <f>SUM(D28:D33)</f>
        <v>53500</v>
      </c>
      <c r="E34" s="253">
        <f>C34-D34</f>
        <v>50</v>
      </c>
      <c r="F34" s="249" t="s">
        <v>119</v>
      </c>
      <c r="G34" s="253">
        <f>G23+G24-H26</f>
        <v>53550</v>
      </c>
      <c r="H34" s="253">
        <f>SUM(H28:H33)</f>
        <v>53500</v>
      </c>
      <c r="I34" s="254">
        <f>G34-H34</f>
        <v>50</v>
      </c>
      <c r="J34" s="1"/>
      <c r="K34" s="69"/>
    </row>
    <row r="35" spans="1:11" x14ac:dyDescent="0.25">
      <c r="A35" s="69"/>
      <c r="B35" s="1"/>
      <c r="C35" s="1"/>
      <c r="D35" s="1"/>
      <c r="E35" s="1"/>
      <c r="F35" s="1"/>
      <c r="G35" s="1"/>
      <c r="H35" s="1"/>
      <c r="I35" s="1"/>
      <c r="J35" s="1"/>
      <c r="K35" s="69"/>
    </row>
    <row r="36" spans="1:11" x14ac:dyDescent="0.25">
      <c r="A36" s="69"/>
      <c r="B36" s="214" t="s">
        <v>15</v>
      </c>
      <c r="C36" s="214"/>
      <c r="D36" s="214"/>
      <c r="E36" s="7" t="s">
        <v>10</v>
      </c>
      <c r="F36" s="69"/>
      <c r="G36" s="69"/>
      <c r="H36" s="1" t="s">
        <v>12</v>
      </c>
      <c r="I36" s="69"/>
      <c r="J36" s="69"/>
      <c r="K36" s="69"/>
    </row>
    <row r="37" spans="1:11" x14ac:dyDescent="0.25">
      <c r="A37" s="69"/>
      <c r="B37" s="69"/>
      <c r="C37" s="69"/>
      <c r="D37" s="69"/>
      <c r="E37" s="69"/>
      <c r="F37" s="69"/>
      <c r="G37" s="69"/>
      <c r="H37" s="69"/>
      <c r="I37" s="69"/>
      <c r="J37" s="69"/>
      <c r="K37" s="69"/>
    </row>
    <row r="38" spans="1:11" x14ac:dyDescent="0.25">
      <c r="A38" s="69"/>
      <c r="B38" s="1" t="s">
        <v>247</v>
      </c>
      <c r="C38" s="1"/>
      <c r="D38" s="1"/>
      <c r="E38" s="7" t="s">
        <v>39</v>
      </c>
      <c r="F38" s="69"/>
      <c r="G38" s="69"/>
      <c r="H38" s="1" t="s">
        <v>184</v>
      </c>
      <c r="I38" s="69"/>
      <c r="J38" s="69"/>
      <c r="K38" s="69"/>
    </row>
    <row r="39" spans="1:11" x14ac:dyDescent="0.25">
      <c r="A39" s="69"/>
      <c r="B39" s="69"/>
      <c r="C39" s="69"/>
      <c r="D39" s="69"/>
      <c r="E39" s="69"/>
      <c r="F39" s="69"/>
      <c r="G39" s="69"/>
      <c r="H39" s="69"/>
      <c r="I39" s="69"/>
      <c r="J39" s="69"/>
      <c r="K39" s="69"/>
    </row>
  </sheetData>
  <pageMargins left="0.7" right="0.7" top="0.75" bottom="0.75" header="0.3" footer="0.3"/>
  <pageSetup orientation="portrait" horizontalDpi="0" verticalDpi="0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workbookViewId="0">
      <selection activeCell="E37" sqref="E37"/>
    </sheetView>
  </sheetViews>
  <sheetFormatPr defaultRowHeight="15" x14ac:dyDescent="0.25"/>
  <cols>
    <col min="1" max="1" width="3.42578125" customWidth="1"/>
    <col min="3" max="3" width="11.85546875" customWidth="1"/>
  </cols>
  <sheetData>
    <row r="1" spans="1:10" x14ac:dyDescent="0.25">
      <c r="A1" s="69"/>
      <c r="B1" s="9"/>
      <c r="C1" s="213" t="s">
        <v>179</v>
      </c>
      <c r="D1" s="213"/>
      <c r="E1" s="213"/>
      <c r="F1" s="199"/>
      <c r="G1" s="87"/>
      <c r="H1" s="87"/>
      <c r="I1" s="87"/>
      <c r="J1" s="9"/>
    </row>
    <row r="2" spans="1:10" x14ac:dyDescent="0.25">
      <c r="A2" s="9"/>
      <c r="B2" s="213"/>
      <c r="C2" s="213" t="s">
        <v>180</v>
      </c>
      <c r="D2" s="213"/>
      <c r="E2" s="213"/>
      <c r="F2" s="87"/>
      <c r="G2" s="199"/>
      <c r="H2" s="87"/>
      <c r="I2" s="87"/>
      <c r="J2" s="9"/>
    </row>
    <row r="3" spans="1:10" x14ac:dyDescent="0.25">
      <c r="A3" s="9"/>
      <c r="B3" s="213"/>
      <c r="C3" s="213" t="s">
        <v>301</v>
      </c>
      <c r="D3" s="213"/>
      <c r="E3" s="213"/>
      <c r="F3" s="87"/>
      <c r="G3" s="199"/>
      <c r="H3" s="87"/>
      <c r="I3" s="87"/>
      <c r="J3" s="9"/>
    </row>
    <row r="4" spans="1:10" x14ac:dyDescent="0.25">
      <c r="A4" s="69"/>
      <c r="B4" s="255" t="s">
        <v>19</v>
      </c>
      <c r="C4" s="255" t="s">
        <v>0</v>
      </c>
      <c r="D4" s="255" t="s">
        <v>31</v>
      </c>
      <c r="E4" s="249" t="s">
        <v>61</v>
      </c>
      <c r="F4" s="255" t="s">
        <v>1</v>
      </c>
      <c r="G4" s="256" t="s">
        <v>2</v>
      </c>
      <c r="H4" s="255" t="s">
        <v>3</v>
      </c>
      <c r="I4" s="256" t="s">
        <v>139</v>
      </c>
      <c r="J4" s="1"/>
    </row>
    <row r="5" spans="1:10" x14ac:dyDescent="0.25">
      <c r="A5" s="69"/>
      <c r="B5" s="189">
        <v>1</v>
      </c>
      <c r="C5" s="190" t="s">
        <v>141</v>
      </c>
      <c r="D5" s="190"/>
      <c r="E5" s="222">
        <f>'OCTOBER 20'!I5:I17</f>
        <v>0</v>
      </c>
      <c r="F5" s="222">
        <v>5000</v>
      </c>
      <c r="G5" s="222">
        <f>D5+F5+E5</f>
        <v>5000</v>
      </c>
      <c r="H5" s="222"/>
      <c r="I5" s="190">
        <f>G5-H5</f>
        <v>5000</v>
      </c>
      <c r="J5" s="1"/>
    </row>
    <row r="6" spans="1:10" x14ac:dyDescent="0.25">
      <c r="A6" s="69"/>
      <c r="B6" s="189">
        <v>2</v>
      </c>
      <c r="C6" s="190" t="s">
        <v>216</v>
      </c>
      <c r="D6" s="190"/>
      <c r="E6" s="222">
        <f>'OCTOBER 20'!I6:I18</f>
        <v>0</v>
      </c>
      <c r="F6" s="222">
        <v>5000</v>
      </c>
      <c r="G6" s="222">
        <f t="shared" ref="G6:G16" si="0">D6+F6+E6</f>
        <v>5000</v>
      </c>
      <c r="H6" s="222">
        <v>5000</v>
      </c>
      <c r="I6" s="190">
        <f t="shared" ref="I6:I17" si="1">G6-H6</f>
        <v>0</v>
      </c>
      <c r="J6" s="9" t="s">
        <v>188</v>
      </c>
    </row>
    <row r="7" spans="1:10" x14ac:dyDescent="0.25">
      <c r="A7" s="69"/>
      <c r="B7" s="189">
        <v>3</v>
      </c>
      <c r="C7" s="190" t="s">
        <v>185</v>
      </c>
      <c r="D7" s="190"/>
      <c r="E7" s="222">
        <f>'OCTOBER 20'!I7:I19</f>
        <v>0</v>
      </c>
      <c r="F7" s="222">
        <v>6000</v>
      </c>
      <c r="G7" s="222">
        <f t="shared" si="0"/>
        <v>6000</v>
      </c>
      <c r="H7" s="222">
        <v>6000</v>
      </c>
      <c r="I7" s="190">
        <f t="shared" si="1"/>
        <v>0</v>
      </c>
      <c r="J7" s="1"/>
    </row>
    <row r="8" spans="1:10" x14ac:dyDescent="0.25">
      <c r="A8" s="69"/>
      <c r="B8" s="192">
        <v>4</v>
      </c>
      <c r="C8" s="190" t="s">
        <v>153</v>
      </c>
      <c r="D8" s="190"/>
      <c r="E8" s="222">
        <f>'OCTOBER 20'!I8:I20</f>
        <v>0</v>
      </c>
      <c r="F8" s="241">
        <v>5000</v>
      </c>
      <c r="G8" s="222">
        <f t="shared" si="0"/>
        <v>5000</v>
      </c>
      <c r="H8" s="222">
        <v>5000</v>
      </c>
      <c r="I8" s="190">
        <f t="shared" si="1"/>
        <v>0</v>
      </c>
      <c r="J8" s="1"/>
    </row>
    <row r="9" spans="1:10" x14ac:dyDescent="0.25">
      <c r="A9" s="69"/>
      <c r="B9" s="192">
        <v>5</v>
      </c>
      <c r="C9" s="190" t="s">
        <v>79</v>
      </c>
      <c r="D9" s="190"/>
      <c r="E9" s="222">
        <f>'OCTOBER 20'!I9:I21</f>
        <v>0</v>
      </c>
      <c r="F9" s="241">
        <v>3500</v>
      </c>
      <c r="G9" s="222">
        <f t="shared" si="0"/>
        <v>3500</v>
      </c>
      <c r="H9" s="222">
        <v>3500</v>
      </c>
      <c r="I9" s="190">
        <f t="shared" si="1"/>
        <v>0</v>
      </c>
      <c r="J9" s="1"/>
    </row>
    <row r="10" spans="1:10" x14ac:dyDescent="0.25">
      <c r="A10" s="69"/>
      <c r="B10" s="194">
        <v>6</v>
      </c>
      <c r="C10" s="190" t="s">
        <v>238</v>
      </c>
      <c r="D10" s="190"/>
      <c r="E10" s="222">
        <f>'OCTOBER 20'!I10:I22</f>
        <v>0</v>
      </c>
      <c r="F10" s="243">
        <v>8000</v>
      </c>
      <c r="G10" s="222">
        <f t="shared" si="0"/>
        <v>8000</v>
      </c>
      <c r="H10" s="222">
        <v>8000</v>
      </c>
      <c r="I10" s="190">
        <f t="shared" si="1"/>
        <v>0</v>
      </c>
      <c r="J10" s="1"/>
    </row>
    <row r="11" spans="1:10" x14ac:dyDescent="0.25">
      <c r="A11" s="69"/>
      <c r="B11" s="194">
        <v>7</v>
      </c>
      <c r="C11" s="195" t="s">
        <v>175</v>
      </c>
      <c r="D11" s="190"/>
      <c r="E11" s="222">
        <f>'OCTOBER 20'!I11:I23</f>
        <v>0</v>
      </c>
      <c r="F11" s="241">
        <v>5000</v>
      </c>
      <c r="G11" s="222">
        <f t="shared" si="0"/>
        <v>5000</v>
      </c>
      <c r="H11" s="222">
        <v>5000</v>
      </c>
      <c r="I11" s="190">
        <f t="shared" si="1"/>
        <v>0</v>
      </c>
      <c r="J11" s="1"/>
    </row>
    <row r="12" spans="1:10" x14ac:dyDescent="0.25">
      <c r="A12" s="69"/>
      <c r="B12" s="194">
        <v>8</v>
      </c>
      <c r="C12" s="190" t="s">
        <v>239</v>
      </c>
      <c r="D12" s="190"/>
      <c r="E12" s="222">
        <f>'OCTOBER 20'!I12:I24</f>
        <v>0</v>
      </c>
      <c r="F12" s="241">
        <v>3000</v>
      </c>
      <c r="G12" s="222">
        <f t="shared" si="0"/>
        <v>3000</v>
      </c>
      <c r="H12" s="222">
        <v>3000</v>
      </c>
      <c r="I12" s="190">
        <f t="shared" si="1"/>
        <v>0</v>
      </c>
      <c r="J12" s="9"/>
    </row>
    <row r="13" spans="1:10" x14ac:dyDescent="0.25">
      <c r="A13" s="69"/>
      <c r="B13" s="194">
        <v>9</v>
      </c>
      <c r="C13" s="195" t="s">
        <v>192</v>
      </c>
      <c r="D13" s="190"/>
      <c r="E13" s="222">
        <f>'OCTOBER 20'!I13:I25</f>
        <v>0</v>
      </c>
      <c r="F13" s="241">
        <v>4000</v>
      </c>
      <c r="G13" s="222">
        <f t="shared" si="0"/>
        <v>4000</v>
      </c>
      <c r="H13" s="222">
        <v>4000</v>
      </c>
      <c r="I13" s="190">
        <f t="shared" si="1"/>
        <v>0</v>
      </c>
      <c r="J13" s="9" t="s">
        <v>188</v>
      </c>
    </row>
    <row r="14" spans="1:10" x14ac:dyDescent="0.25">
      <c r="A14" s="69"/>
      <c r="B14" s="194">
        <v>10</v>
      </c>
      <c r="C14" s="260" t="s">
        <v>291</v>
      </c>
      <c r="D14" s="190"/>
      <c r="E14" s="222">
        <f>'OCTOBER 20'!I14:I26</f>
        <v>0</v>
      </c>
      <c r="F14" s="244">
        <v>4000</v>
      </c>
      <c r="G14" s="222">
        <f t="shared" si="0"/>
        <v>4000</v>
      </c>
      <c r="H14" s="222">
        <v>4000</v>
      </c>
      <c r="I14" s="190">
        <f t="shared" si="1"/>
        <v>0</v>
      </c>
      <c r="J14" s="1"/>
    </row>
    <row r="15" spans="1:10" x14ac:dyDescent="0.25">
      <c r="A15" s="69"/>
      <c r="B15" s="194">
        <v>11</v>
      </c>
      <c r="C15" s="260" t="s">
        <v>242</v>
      </c>
      <c r="D15" s="190"/>
      <c r="E15" s="222">
        <f>'OCTOBER 20'!I15:I27</f>
        <v>0</v>
      </c>
      <c r="F15" s="244">
        <v>6000</v>
      </c>
      <c r="G15" s="222">
        <f t="shared" si="0"/>
        <v>6000</v>
      </c>
      <c r="H15" s="222">
        <v>6000</v>
      </c>
      <c r="I15" s="190"/>
      <c r="J15" s="1"/>
    </row>
    <row r="16" spans="1:10" x14ac:dyDescent="0.25">
      <c r="A16" s="69"/>
      <c r="B16" s="194">
        <v>12</v>
      </c>
      <c r="C16" s="195" t="s">
        <v>295</v>
      </c>
      <c r="D16" s="190"/>
      <c r="E16" s="222">
        <f>'OCTOBER 20'!I16:I28</f>
        <v>0</v>
      </c>
      <c r="F16" s="244">
        <v>5000</v>
      </c>
      <c r="G16" s="222">
        <f t="shared" si="0"/>
        <v>5000</v>
      </c>
      <c r="H16" s="222">
        <v>5000</v>
      </c>
      <c r="I16" s="190">
        <f t="shared" si="1"/>
        <v>0</v>
      </c>
      <c r="J16" s="1"/>
    </row>
    <row r="17" spans="1:10" x14ac:dyDescent="0.25">
      <c r="A17" s="69"/>
      <c r="B17" s="246"/>
      <c r="C17" s="257" t="s">
        <v>119</v>
      </c>
      <c r="D17" s="190">
        <f>SUM(D5:D16)</f>
        <v>0</v>
      </c>
      <c r="E17" s="222">
        <f>'OCTOBER 20'!I17:I29</f>
        <v>0</v>
      </c>
      <c r="F17" s="248">
        <f>SUM(F5:F16)</f>
        <v>59500</v>
      </c>
      <c r="G17" s="252">
        <f>SUM(G5:G16)</f>
        <v>59500</v>
      </c>
      <c r="H17" s="222">
        <f>SUM(H5:H16)</f>
        <v>54500</v>
      </c>
      <c r="I17" s="190">
        <f t="shared" si="1"/>
        <v>5000</v>
      </c>
      <c r="J17" s="1"/>
    </row>
    <row r="18" spans="1:10" x14ac:dyDescent="0.25">
      <c r="A18" s="69"/>
      <c r="B18" s="1"/>
      <c r="C18" s="1"/>
      <c r="D18" s="1"/>
      <c r="E18" s="1"/>
      <c r="F18" s="1"/>
      <c r="G18" s="1"/>
      <c r="H18" s="1"/>
      <c r="I18" s="1"/>
      <c r="J18" s="225"/>
    </row>
    <row r="19" spans="1:10" x14ac:dyDescent="0.25">
      <c r="A19" s="69"/>
      <c r="B19" s="1"/>
      <c r="C19" s="1"/>
      <c r="D19" s="1"/>
      <c r="E19" s="1"/>
      <c r="F19" s="1"/>
      <c r="G19" s="1"/>
      <c r="H19" s="1"/>
      <c r="I19" s="1"/>
      <c r="J19" s="1"/>
    </row>
    <row r="20" spans="1:10" x14ac:dyDescent="0.25">
      <c r="A20" s="69"/>
      <c r="B20" s="226" t="s">
        <v>204</v>
      </c>
      <c r="C20" s="227"/>
      <c r="D20" s="227"/>
      <c r="E20" s="228"/>
      <c r="F20" s="229"/>
      <c r="G20" s="251"/>
      <c r="H20" s="231"/>
      <c r="I20" s="230"/>
      <c r="J20" s="1"/>
    </row>
    <row r="21" spans="1:10" x14ac:dyDescent="0.25">
      <c r="A21" s="69"/>
      <c r="B21" s="79" t="s">
        <v>205</v>
      </c>
      <c r="C21" s="79"/>
      <c r="D21" s="79"/>
      <c r="E21" s="79"/>
      <c r="F21" s="79" t="s">
        <v>3</v>
      </c>
      <c r="G21" s="1"/>
      <c r="H21" s="1"/>
      <c r="I21" s="1"/>
      <c r="J21" s="1"/>
    </row>
    <row r="22" spans="1:10" x14ac:dyDescent="0.25">
      <c r="A22" s="69"/>
      <c r="B22" s="233" t="s">
        <v>206</v>
      </c>
      <c r="C22" s="233" t="s">
        <v>207</v>
      </c>
      <c r="D22" s="233" t="s">
        <v>208</v>
      </c>
      <c r="E22" s="233" t="s">
        <v>120</v>
      </c>
      <c r="F22" s="233" t="s">
        <v>206</v>
      </c>
      <c r="G22" s="233" t="s">
        <v>207</v>
      </c>
      <c r="H22" s="233" t="s">
        <v>208</v>
      </c>
      <c r="I22" s="233" t="s">
        <v>120</v>
      </c>
      <c r="J22" s="1"/>
    </row>
    <row r="23" spans="1:10" x14ac:dyDescent="0.25">
      <c r="A23" s="69"/>
      <c r="B23" s="190" t="s">
        <v>258</v>
      </c>
      <c r="C23" s="234">
        <f>F17</f>
        <v>59500</v>
      </c>
      <c r="D23" s="190"/>
      <c r="E23" s="190"/>
      <c r="F23" s="190" t="s">
        <v>258</v>
      </c>
      <c r="G23" s="234">
        <f>H17</f>
        <v>54500</v>
      </c>
      <c r="H23" s="190"/>
      <c r="I23" s="190"/>
      <c r="J23" s="1"/>
    </row>
    <row r="24" spans="1:10" x14ac:dyDescent="0.25">
      <c r="A24" s="69"/>
      <c r="B24" s="190" t="s">
        <v>61</v>
      </c>
      <c r="C24" s="234">
        <f>'OCTOBER 20'!E34</f>
        <v>50</v>
      </c>
      <c r="D24" s="190"/>
      <c r="E24" s="190"/>
      <c r="F24" s="190" t="s">
        <v>61</v>
      </c>
      <c r="G24" s="234">
        <f>'OCTOBER 20'!I34</f>
        <v>50</v>
      </c>
      <c r="H24" s="190"/>
      <c r="I24" s="190"/>
      <c r="J24" s="1"/>
    </row>
    <row r="25" spans="1:10" x14ac:dyDescent="0.25">
      <c r="A25" s="69"/>
      <c r="B25" s="190" t="s">
        <v>31</v>
      </c>
      <c r="C25" s="234"/>
      <c r="D25" s="190"/>
      <c r="E25" s="190"/>
      <c r="F25" s="190"/>
      <c r="G25" s="234"/>
      <c r="H25" s="190"/>
      <c r="I25" s="190"/>
      <c r="J25" s="1"/>
    </row>
    <row r="26" spans="1:10" x14ac:dyDescent="0.25">
      <c r="A26" s="69"/>
      <c r="B26" s="190" t="s">
        <v>282</v>
      </c>
      <c r="C26" s="235">
        <v>0.1</v>
      </c>
      <c r="D26" s="234">
        <f>C23*C26</f>
        <v>5950</v>
      </c>
      <c r="E26" s="190"/>
      <c r="F26" s="190" t="s">
        <v>210</v>
      </c>
      <c r="G26" s="235">
        <v>0.1</v>
      </c>
      <c r="H26" s="234">
        <f>D26</f>
        <v>5950</v>
      </c>
      <c r="I26" s="190"/>
      <c r="J26" s="1"/>
    </row>
    <row r="27" spans="1:10" x14ac:dyDescent="0.25">
      <c r="A27" s="69"/>
      <c r="B27" s="249" t="s">
        <v>211</v>
      </c>
      <c r="C27" s="249" t="s">
        <v>30</v>
      </c>
      <c r="D27" s="249"/>
      <c r="E27" s="249"/>
      <c r="F27" s="249" t="s">
        <v>211</v>
      </c>
      <c r="G27" s="234"/>
      <c r="H27" s="190"/>
      <c r="I27" s="190"/>
      <c r="J27" s="1"/>
    </row>
    <row r="28" spans="1:10" x14ac:dyDescent="0.25">
      <c r="A28" s="69"/>
      <c r="B28" s="183" t="s">
        <v>215</v>
      </c>
      <c r="C28" s="205"/>
      <c r="D28" s="210">
        <f>F6+F13</f>
        <v>9000</v>
      </c>
      <c r="E28" s="210"/>
      <c r="F28" s="183" t="s">
        <v>215</v>
      </c>
      <c r="G28" s="205"/>
      <c r="H28" s="210">
        <f>F6+F13</f>
        <v>9000</v>
      </c>
      <c r="I28" s="190"/>
      <c r="J28" s="1"/>
    </row>
    <row r="29" spans="1:10" x14ac:dyDescent="0.25">
      <c r="A29" s="69"/>
      <c r="B29" s="236"/>
      <c r="C29" s="190"/>
      <c r="D29" s="190"/>
      <c r="E29" s="190"/>
      <c r="F29" s="236"/>
      <c r="G29" s="190"/>
      <c r="H29" s="190"/>
      <c r="I29" s="190"/>
      <c r="J29" s="1"/>
    </row>
    <row r="30" spans="1:10" x14ac:dyDescent="0.25">
      <c r="A30" s="69"/>
      <c r="B30" s="74" t="s">
        <v>121</v>
      </c>
      <c r="C30" s="74"/>
      <c r="D30" s="74">
        <v>15000</v>
      </c>
      <c r="E30" s="74"/>
      <c r="F30" s="74" t="s">
        <v>121</v>
      </c>
      <c r="G30" s="74"/>
      <c r="H30" s="74">
        <v>15000</v>
      </c>
      <c r="I30" s="190"/>
      <c r="J30" s="1"/>
    </row>
    <row r="31" spans="1:10" x14ac:dyDescent="0.25">
      <c r="A31" s="69"/>
      <c r="B31" s="237" t="s">
        <v>302</v>
      </c>
      <c r="C31" s="190"/>
      <c r="D31" s="190">
        <v>29600</v>
      </c>
      <c r="E31" s="190"/>
      <c r="F31" s="237" t="s">
        <v>302</v>
      </c>
      <c r="G31" s="190"/>
      <c r="H31" s="190">
        <v>29600</v>
      </c>
      <c r="I31" s="190"/>
      <c r="J31" s="1"/>
    </row>
    <row r="32" spans="1:10" x14ac:dyDescent="0.25">
      <c r="A32" s="69"/>
      <c r="B32" s="238"/>
      <c r="C32" s="235"/>
      <c r="D32" s="190"/>
      <c r="E32" s="190"/>
      <c r="F32" s="238"/>
      <c r="G32" s="235"/>
      <c r="H32" s="190"/>
      <c r="I32" s="190"/>
      <c r="J32" s="1"/>
    </row>
    <row r="33" spans="1:10" x14ac:dyDescent="0.25">
      <c r="A33" s="69"/>
      <c r="B33" s="237"/>
      <c r="C33" s="190"/>
      <c r="D33" s="195"/>
      <c r="E33" s="190"/>
      <c r="F33" s="237"/>
      <c r="G33" s="190"/>
      <c r="H33" s="195"/>
      <c r="I33" s="190"/>
      <c r="J33" s="1"/>
    </row>
    <row r="34" spans="1:10" x14ac:dyDescent="0.25">
      <c r="A34" s="69"/>
      <c r="B34" s="249" t="s">
        <v>119</v>
      </c>
      <c r="C34" s="253">
        <f>C23+C24+C25-D26</f>
        <v>53600</v>
      </c>
      <c r="D34" s="253">
        <f>SUM(D28:D33)</f>
        <v>53600</v>
      </c>
      <c r="E34" s="253">
        <f>C34-D34</f>
        <v>0</v>
      </c>
      <c r="F34" s="249" t="s">
        <v>119</v>
      </c>
      <c r="G34" s="253">
        <f>G23+G24-H26</f>
        <v>48600</v>
      </c>
      <c r="H34" s="253">
        <f>SUM(H28:H33)</f>
        <v>53600</v>
      </c>
      <c r="I34" s="254">
        <f>G34-H34</f>
        <v>-5000</v>
      </c>
      <c r="J34" s="1"/>
    </row>
    <row r="35" spans="1:10" x14ac:dyDescent="0.25">
      <c r="A35" s="69"/>
      <c r="B35" s="1"/>
      <c r="C35" s="1"/>
      <c r="D35" s="1"/>
      <c r="E35" s="1"/>
      <c r="F35" s="1"/>
      <c r="G35" s="1"/>
      <c r="H35" s="1"/>
      <c r="I35" s="1"/>
      <c r="J35" s="1"/>
    </row>
    <row r="36" spans="1:10" x14ac:dyDescent="0.25">
      <c r="A36" s="69"/>
      <c r="B36" s="214" t="s">
        <v>15</v>
      </c>
      <c r="C36" s="214"/>
      <c r="D36" s="214"/>
      <c r="E36" s="7" t="s">
        <v>10</v>
      </c>
      <c r="F36" s="69"/>
      <c r="G36" s="69"/>
      <c r="H36" s="1" t="s">
        <v>12</v>
      </c>
      <c r="I36" s="69"/>
      <c r="J36" s="69"/>
    </row>
    <row r="37" spans="1:10" x14ac:dyDescent="0.25">
      <c r="A37" s="69"/>
      <c r="B37" s="69"/>
      <c r="C37" s="69"/>
      <c r="D37" s="69"/>
      <c r="E37" s="69"/>
      <c r="F37" s="69"/>
      <c r="G37" s="69"/>
      <c r="H37" s="69"/>
      <c r="I37" s="69"/>
      <c r="J37" s="69"/>
    </row>
    <row r="38" spans="1:10" x14ac:dyDescent="0.25">
      <c r="A38" s="69"/>
      <c r="B38" s="1" t="s">
        <v>247</v>
      </c>
      <c r="C38" s="1"/>
      <c r="D38" s="1"/>
      <c r="E38" s="7" t="s">
        <v>39</v>
      </c>
      <c r="F38" s="69"/>
      <c r="G38" s="69"/>
      <c r="H38" s="1" t="s">
        <v>184</v>
      </c>
      <c r="I38" s="69"/>
      <c r="J38" s="69"/>
    </row>
    <row r="39" spans="1:10" x14ac:dyDescent="0.25">
      <c r="A39" s="69"/>
      <c r="B39" s="69"/>
      <c r="C39" s="69"/>
      <c r="D39" s="69"/>
      <c r="E39" s="69"/>
      <c r="F39" s="69"/>
      <c r="G39" s="69"/>
      <c r="H39" s="69"/>
      <c r="I39" s="69"/>
      <c r="J39" s="69"/>
    </row>
  </sheetData>
  <pageMargins left="0.7" right="0.7" top="0.75" bottom="0.75" header="0.3" footer="0.3"/>
  <pageSetup orientation="portrait" horizontalDpi="0" verticalDpi="0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workbookViewId="0">
      <selection activeCell="J40" sqref="A1:J40"/>
    </sheetView>
  </sheetViews>
  <sheetFormatPr defaultRowHeight="15" x14ac:dyDescent="0.25"/>
  <cols>
    <col min="1" max="1" width="1.85546875" customWidth="1"/>
    <col min="3" max="3" width="15.7109375" customWidth="1"/>
  </cols>
  <sheetData>
    <row r="1" spans="1:11" x14ac:dyDescent="0.25">
      <c r="A1" s="69"/>
      <c r="B1" s="9"/>
      <c r="C1" s="213" t="s">
        <v>179</v>
      </c>
      <c r="D1" s="213"/>
      <c r="E1" s="213"/>
      <c r="F1" s="199"/>
      <c r="G1" s="87"/>
      <c r="H1" s="87"/>
      <c r="I1" s="87"/>
      <c r="J1" s="9"/>
      <c r="K1" s="69"/>
    </row>
    <row r="2" spans="1:11" x14ac:dyDescent="0.25">
      <c r="A2" s="9"/>
      <c r="B2" s="213"/>
      <c r="C2" s="213" t="s">
        <v>180</v>
      </c>
      <c r="D2" s="213"/>
      <c r="E2" s="213"/>
      <c r="F2" s="87"/>
      <c r="G2" s="199"/>
      <c r="H2" s="87"/>
      <c r="I2" s="87"/>
      <c r="J2" s="9"/>
      <c r="K2" s="69"/>
    </row>
    <row r="3" spans="1:11" x14ac:dyDescent="0.25">
      <c r="A3" s="9"/>
      <c r="B3" s="213"/>
      <c r="C3" s="213" t="s">
        <v>303</v>
      </c>
      <c r="D3" s="213"/>
      <c r="E3" s="213"/>
      <c r="F3" s="87"/>
      <c r="G3" s="199"/>
      <c r="H3" s="87"/>
      <c r="I3" s="87"/>
      <c r="J3" s="9"/>
      <c r="K3" s="69"/>
    </row>
    <row r="4" spans="1:11" x14ac:dyDescent="0.25">
      <c r="A4" s="69"/>
      <c r="B4" s="255" t="s">
        <v>19</v>
      </c>
      <c r="C4" s="255" t="s">
        <v>0</v>
      </c>
      <c r="D4" s="255" t="s">
        <v>31</v>
      </c>
      <c r="E4" s="249" t="s">
        <v>61</v>
      </c>
      <c r="F4" s="255" t="s">
        <v>1</v>
      </c>
      <c r="G4" s="256" t="s">
        <v>2</v>
      </c>
      <c r="H4" s="255" t="s">
        <v>3</v>
      </c>
      <c r="I4" s="256" t="s">
        <v>139</v>
      </c>
      <c r="J4" s="1"/>
      <c r="K4" s="69"/>
    </row>
    <row r="5" spans="1:11" x14ac:dyDescent="0.25">
      <c r="A5" s="69"/>
      <c r="B5" s="189">
        <v>1</v>
      </c>
      <c r="C5" s="190" t="s">
        <v>141</v>
      </c>
      <c r="D5" s="190"/>
      <c r="E5" s="222">
        <f>NOVEMBER20!I5:I16</f>
        <v>5000</v>
      </c>
      <c r="F5" s="222">
        <v>5000</v>
      </c>
      <c r="G5" s="222">
        <f>D5+F5+E5</f>
        <v>10000</v>
      </c>
      <c r="H5" s="222">
        <v>10000</v>
      </c>
      <c r="I5" s="190">
        <f>G5-H5</f>
        <v>0</v>
      </c>
      <c r="J5" s="1"/>
      <c r="K5" s="69"/>
    </row>
    <row r="6" spans="1:11" x14ac:dyDescent="0.25">
      <c r="A6" s="69"/>
      <c r="B6" s="189">
        <v>2</v>
      </c>
      <c r="C6" s="190" t="s">
        <v>216</v>
      </c>
      <c r="D6" s="190"/>
      <c r="E6" s="222">
        <f>NOVEMBER20!I6:I17</f>
        <v>0</v>
      </c>
      <c r="F6" s="222">
        <v>5000</v>
      </c>
      <c r="G6" s="222">
        <f t="shared" ref="G6:G16" si="0">D6+F6+E6</f>
        <v>5000</v>
      </c>
      <c r="H6" s="222">
        <v>5000</v>
      </c>
      <c r="I6" s="190">
        <f t="shared" ref="I6:I16" si="1">G6-H6</f>
        <v>0</v>
      </c>
      <c r="J6" s="9" t="s">
        <v>188</v>
      </c>
      <c r="K6" s="69"/>
    </row>
    <row r="7" spans="1:11" x14ac:dyDescent="0.25">
      <c r="A7" s="69"/>
      <c r="B7" s="189">
        <v>3</v>
      </c>
      <c r="C7" s="190" t="s">
        <v>185</v>
      </c>
      <c r="D7" s="190"/>
      <c r="E7" s="222">
        <f>NOVEMBER20!I7:I18</f>
        <v>0</v>
      </c>
      <c r="F7" s="222">
        <v>6000</v>
      </c>
      <c r="G7" s="222">
        <f t="shared" si="0"/>
        <v>6000</v>
      </c>
      <c r="H7" s="222">
        <f>6000</f>
        <v>6000</v>
      </c>
      <c r="I7" s="190">
        <f t="shared" si="1"/>
        <v>0</v>
      </c>
      <c r="J7" s="1"/>
      <c r="K7" s="69"/>
    </row>
    <row r="8" spans="1:11" x14ac:dyDescent="0.25">
      <c r="A8" s="69"/>
      <c r="B8" s="192">
        <v>4</v>
      </c>
      <c r="C8" s="190" t="s">
        <v>153</v>
      </c>
      <c r="D8" s="190"/>
      <c r="E8" s="222">
        <f>NOVEMBER20!I8:I19</f>
        <v>0</v>
      </c>
      <c r="F8" s="241">
        <v>5000</v>
      </c>
      <c r="G8" s="222">
        <f t="shared" si="0"/>
        <v>5000</v>
      </c>
      <c r="H8" s="222">
        <v>5000</v>
      </c>
      <c r="I8" s="190">
        <f t="shared" si="1"/>
        <v>0</v>
      </c>
      <c r="J8" s="1"/>
      <c r="K8" s="69"/>
    </row>
    <row r="9" spans="1:11" x14ac:dyDescent="0.25">
      <c r="A9" s="69"/>
      <c r="B9" s="192">
        <v>5</v>
      </c>
      <c r="C9" s="190" t="s">
        <v>79</v>
      </c>
      <c r="D9" s="190"/>
      <c r="E9" s="222">
        <f>NOVEMBER20!I9:I20</f>
        <v>0</v>
      </c>
      <c r="F9" s="241">
        <v>3500</v>
      </c>
      <c r="G9" s="222">
        <f t="shared" si="0"/>
        <v>3500</v>
      </c>
      <c r="H9" s="222">
        <v>3500</v>
      </c>
      <c r="I9" s="190">
        <f t="shared" si="1"/>
        <v>0</v>
      </c>
      <c r="J9" s="1"/>
      <c r="K9" s="69"/>
    </row>
    <row r="10" spans="1:11" x14ac:dyDescent="0.25">
      <c r="A10" s="69"/>
      <c r="B10" s="194">
        <v>6</v>
      </c>
      <c r="C10" s="190" t="s">
        <v>238</v>
      </c>
      <c r="D10" s="190"/>
      <c r="E10" s="222">
        <f>NOVEMBER20!I10:I21</f>
        <v>0</v>
      </c>
      <c r="F10" s="243">
        <v>8000</v>
      </c>
      <c r="G10" s="222">
        <f t="shared" si="0"/>
        <v>8000</v>
      </c>
      <c r="H10" s="222">
        <v>8000</v>
      </c>
      <c r="I10" s="190">
        <f t="shared" si="1"/>
        <v>0</v>
      </c>
      <c r="J10" s="1"/>
      <c r="K10" s="69"/>
    </row>
    <row r="11" spans="1:11" x14ac:dyDescent="0.25">
      <c r="A11" s="69"/>
      <c r="B11" s="194">
        <v>7</v>
      </c>
      <c r="C11" s="195" t="s">
        <v>175</v>
      </c>
      <c r="D11" s="190"/>
      <c r="E11" s="222">
        <f>NOVEMBER20!I11:I22</f>
        <v>0</v>
      </c>
      <c r="F11" s="241">
        <v>5000</v>
      </c>
      <c r="G11" s="222">
        <f t="shared" si="0"/>
        <v>5000</v>
      </c>
      <c r="H11" s="222">
        <v>5000</v>
      </c>
      <c r="I11" s="190">
        <f t="shared" si="1"/>
        <v>0</v>
      </c>
      <c r="J11" s="1"/>
      <c r="K11" s="69"/>
    </row>
    <row r="12" spans="1:11" x14ac:dyDescent="0.25">
      <c r="A12" s="69"/>
      <c r="B12" s="194">
        <v>8</v>
      </c>
      <c r="C12" s="190" t="s">
        <v>239</v>
      </c>
      <c r="D12" s="190"/>
      <c r="E12" s="222">
        <f>NOVEMBER20!I12:I23</f>
        <v>0</v>
      </c>
      <c r="F12" s="241">
        <v>3000</v>
      </c>
      <c r="G12" s="222">
        <f t="shared" si="0"/>
        <v>3000</v>
      </c>
      <c r="H12" s="222">
        <f>3000</f>
        <v>3000</v>
      </c>
      <c r="I12" s="190">
        <f t="shared" si="1"/>
        <v>0</v>
      </c>
      <c r="J12" s="9"/>
      <c r="K12" s="69"/>
    </row>
    <row r="13" spans="1:11" x14ac:dyDescent="0.25">
      <c r="A13" s="69"/>
      <c r="B13" s="194">
        <v>9</v>
      </c>
      <c r="C13" s="195" t="s">
        <v>192</v>
      </c>
      <c r="D13" s="190"/>
      <c r="E13" s="222">
        <f>NOVEMBER20!I13:I24</f>
        <v>0</v>
      </c>
      <c r="F13" s="241">
        <v>4000</v>
      </c>
      <c r="G13" s="222">
        <f t="shared" si="0"/>
        <v>4000</v>
      </c>
      <c r="H13" s="222">
        <v>4000</v>
      </c>
      <c r="I13" s="190">
        <f t="shared" si="1"/>
        <v>0</v>
      </c>
      <c r="J13" s="9" t="s">
        <v>188</v>
      </c>
      <c r="K13" s="69"/>
    </row>
    <row r="14" spans="1:11" x14ac:dyDescent="0.25">
      <c r="A14" s="69"/>
      <c r="B14" s="194">
        <v>10</v>
      </c>
      <c r="C14" s="260" t="s">
        <v>291</v>
      </c>
      <c r="D14" s="190"/>
      <c r="E14" s="222">
        <f>NOVEMBER20!I14:I25</f>
        <v>0</v>
      </c>
      <c r="F14" s="244">
        <v>4000</v>
      </c>
      <c r="G14" s="222">
        <f t="shared" si="0"/>
        <v>4000</v>
      </c>
      <c r="H14" s="222">
        <f>4000</f>
        <v>4000</v>
      </c>
      <c r="I14" s="190">
        <f t="shared" si="1"/>
        <v>0</v>
      </c>
      <c r="J14" s="1"/>
      <c r="K14" s="69"/>
    </row>
    <row r="15" spans="1:11" x14ac:dyDescent="0.25">
      <c r="A15" s="69"/>
      <c r="B15" s="194">
        <v>11</v>
      </c>
      <c r="C15" s="260" t="s">
        <v>242</v>
      </c>
      <c r="D15" s="190"/>
      <c r="E15" s="222">
        <f>NOVEMBER20!I15:I26</f>
        <v>0</v>
      </c>
      <c r="F15" s="244">
        <v>6000</v>
      </c>
      <c r="G15" s="222">
        <f t="shared" si="0"/>
        <v>6000</v>
      </c>
      <c r="H15" s="222">
        <f>6000</f>
        <v>6000</v>
      </c>
      <c r="I15" s="190">
        <f t="shared" si="1"/>
        <v>0</v>
      </c>
      <c r="J15" s="1"/>
      <c r="K15" s="69"/>
    </row>
    <row r="16" spans="1:11" x14ac:dyDescent="0.25">
      <c r="A16" s="69"/>
      <c r="B16" s="194">
        <v>12</v>
      </c>
      <c r="C16" s="195" t="s">
        <v>295</v>
      </c>
      <c r="D16" s="190"/>
      <c r="E16" s="222">
        <f>NOVEMBER20!I16:I27</f>
        <v>0</v>
      </c>
      <c r="F16" s="244">
        <v>5000</v>
      </c>
      <c r="G16" s="222">
        <f t="shared" si="0"/>
        <v>5000</v>
      </c>
      <c r="H16" s="222">
        <v>5000</v>
      </c>
      <c r="I16" s="190">
        <f t="shared" si="1"/>
        <v>0</v>
      </c>
      <c r="J16" s="1" t="s">
        <v>304</v>
      </c>
      <c r="K16" s="69"/>
    </row>
    <row r="17" spans="1:11" x14ac:dyDescent="0.25">
      <c r="A17" s="69"/>
      <c r="B17" s="246"/>
      <c r="C17" s="257" t="s">
        <v>119</v>
      </c>
      <c r="D17" s="190">
        <f>SUM(D5:D16)</f>
        <v>0</v>
      </c>
      <c r="E17" s="222">
        <f>SUM(E5:E16)</f>
        <v>5000</v>
      </c>
      <c r="F17" s="248">
        <f>SUM(F5:F16)</f>
        <v>59500</v>
      </c>
      <c r="G17" s="252">
        <f>SUM(G5:G16)</f>
        <v>64500</v>
      </c>
      <c r="H17" s="222">
        <f>SUM(H5:H16)</f>
        <v>64500</v>
      </c>
      <c r="I17" s="258">
        <f>G17-H17</f>
        <v>0</v>
      </c>
      <c r="J17" s="1"/>
      <c r="K17" s="69"/>
    </row>
    <row r="18" spans="1:11" x14ac:dyDescent="0.25">
      <c r="A18" s="69"/>
      <c r="B18" s="1"/>
      <c r="C18" s="1"/>
      <c r="D18" s="1"/>
      <c r="E18" s="1"/>
      <c r="F18" s="1"/>
      <c r="G18" s="1"/>
      <c r="H18" s="1"/>
      <c r="I18" s="1"/>
      <c r="J18" s="225"/>
      <c r="K18" s="69"/>
    </row>
    <row r="19" spans="1:11" x14ac:dyDescent="0.25">
      <c r="A19" s="69"/>
      <c r="B19" s="1"/>
      <c r="C19" s="1"/>
      <c r="D19" s="1"/>
      <c r="E19" s="1"/>
      <c r="F19" s="1"/>
      <c r="G19" s="1"/>
      <c r="H19" s="1"/>
      <c r="I19" s="1"/>
      <c r="J19" s="1"/>
      <c r="K19" s="69"/>
    </row>
    <row r="20" spans="1:11" x14ac:dyDescent="0.25">
      <c r="A20" s="69"/>
      <c r="B20" s="226" t="s">
        <v>204</v>
      </c>
      <c r="C20" s="227"/>
      <c r="D20" s="227"/>
      <c r="E20" s="228"/>
      <c r="F20" s="229"/>
      <c r="G20" s="251"/>
      <c r="H20" s="231"/>
      <c r="I20" s="230"/>
      <c r="J20" s="1"/>
      <c r="K20" s="69"/>
    </row>
    <row r="21" spans="1:11" x14ac:dyDescent="0.25">
      <c r="A21" s="69"/>
      <c r="B21" s="79" t="s">
        <v>205</v>
      </c>
      <c r="C21" s="79"/>
      <c r="D21" s="79"/>
      <c r="E21" s="79"/>
      <c r="F21" s="79" t="s">
        <v>3</v>
      </c>
      <c r="G21" s="1"/>
      <c r="H21" s="1"/>
      <c r="I21" s="1"/>
      <c r="J21" s="1"/>
      <c r="K21" s="69"/>
    </row>
    <row r="22" spans="1:11" x14ac:dyDescent="0.25">
      <c r="A22" s="69"/>
      <c r="B22" s="233" t="s">
        <v>206</v>
      </c>
      <c r="C22" s="233" t="s">
        <v>207</v>
      </c>
      <c r="D22" s="233" t="s">
        <v>208</v>
      </c>
      <c r="E22" s="233" t="s">
        <v>120</v>
      </c>
      <c r="F22" s="233" t="s">
        <v>206</v>
      </c>
      <c r="G22" s="233" t="s">
        <v>207</v>
      </c>
      <c r="H22" s="233" t="s">
        <v>208</v>
      </c>
      <c r="I22" s="233" t="s">
        <v>120</v>
      </c>
      <c r="J22" s="1"/>
      <c r="K22" s="69"/>
    </row>
    <row r="23" spans="1:11" x14ac:dyDescent="0.25">
      <c r="A23" s="69"/>
      <c r="B23" s="190" t="s">
        <v>263</v>
      </c>
      <c r="C23" s="234">
        <f>F17</f>
        <v>59500</v>
      </c>
      <c r="D23" s="190"/>
      <c r="E23" s="190"/>
      <c r="F23" s="190" t="s">
        <v>263</v>
      </c>
      <c r="G23" s="234">
        <f>H17</f>
        <v>64500</v>
      </c>
      <c r="H23" s="190"/>
      <c r="I23" s="190"/>
      <c r="J23" s="1"/>
      <c r="K23" s="69"/>
    </row>
    <row r="24" spans="1:11" x14ac:dyDescent="0.25">
      <c r="A24" s="69"/>
      <c r="B24" s="190" t="s">
        <v>61</v>
      </c>
      <c r="C24" s="234">
        <f>NOVEMBER20!E34</f>
        <v>0</v>
      </c>
      <c r="D24" s="190"/>
      <c r="E24" s="190"/>
      <c r="F24" s="190" t="s">
        <v>61</v>
      </c>
      <c r="G24" s="234">
        <f>NOVEMBER20!I34</f>
        <v>-5000</v>
      </c>
      <c r="H24" s="190"/>
      <c r="I24" s="190"/>
      <c r="J24" s="1"/>
      <c r="K24" s="69"/>
    </row>
    <row r="25" spans="1:11" x14ac:dyDescent="0.25">
      <c r="A25" s="69"/>
      <c r="B25" s="190" t="s">
        <v>31</v>
      </c>
      <c r="C25" s="234"/>
      <c r="D25" s="190"/>
      <c r="E25" s="190"/>
      <c r="F25" s="190"/>
      <c r="G25" s="234"/>
      <c r="H25" s="190"/>
      <c r="I25" s="190"/>
      <c r="J25" s="1"/>
      <c r="K25" s="69"/>
    </row>
    <row r="26" spans="1:11" x14ac:dyDescent="0.25">
      <c r="A26" s="69"/>
      <c r="B26" s="190" t="s">
        <v>282</v>
      </c>
      <c r="C26" s="235">
        <v>0.1</v>
      </c>
      <c r="D26" s="234">
        <f>C23*C26</f>
        <v>5950</v>
      </c>
      <c r="E26" s="190"/>
      <c r="F26" s="190" t="s">
        <v>210</v>
      </c>
      <c r="G26" s="235">
        <v>0.1</v>
      </c>
      <c r="H26" s="234">
        <f>D26</f>
        <v>5950</v>
      </c>
      <c r="I26" s="190"/>
      <c r="J26" s="1"/>
      <c r="K26" s="69"/>
    </row>
    <row r="27" spans="1:11" x14ac:dyDescent="0.25">
      <c r="A27" s="69"/>
      <c r="B27" s="249" t="s">
        <v>211</v>
      </c>
      <c r="C27" s="249" t="s">
        <v>30</v>
      </c>
      <c r="D27" s="249"/>
      <c r="E27" s="249"/>
      <c r="F27" s="249" t="s">
        <v>211</v>
      </c>
      <c r="G27" s="234"/>
      <c r="H27" s="190"/>
      <c r="I27" s="190"/>
      <c r="J27" s="1"/>
      <c r="K27" s="69"/>
    </row>
    <row r="28" spans="1:11" x14ac:dyDescent="0.25">
      <c r="A28" s="69"/>
      <c r="B28" s="183" t="s">
        <v>215</v>
      </c>
      <c r="C28" s="205"/>
      <c r="D28" s="210">
        <f>F6+F13</f>
        <v>9000</v>
      </c>
      <c r="E28" s="210"/>
      <c r="F28" s="183" t="s">
        <v>215</v>
      </c>
      <c r="G28" s="205"/>
      <c r="H28" s="210">
        <f>F6+F13</f>
        <v>9000</v>
      </c>
      <c r="I28" s="190"/>
      <c r="J28" s="1"/>
      <c r="K28" s="69"/>
    </row>
    <row r="29" spans="1:11" x14ac:dyDescent="0.25">
      <c r="A29" s="69"/>
      <c r="B29" s="236" t="s">
        <v>121</v>
      </c>
      <c r="C29" s="190"/>
      <c r="D29" s="190"/>
      <c r="E29" s="190"/>
      <c r="F29" s="236"/>
      <c r="G29" s="190"/>
      <c r="H29" s="190"/>
      <c r="I29" s="190"/>
      <c r="J29" s="1"/>
      <c r="K29" s="69"/>
    </row>
    <row r="30" spans="1:11" x14ac:dyDescent="0.25">
      <c r="A30" s="69"/>
      <c r="B30" s="74" t="s">
        <v>306</v>
      </c>
      <c r="C30" s="74"/>
      <c r="D30" s="74">
        <v>30105</v>
      </c>
      <c r="E30" s="74"/>
      <c r="F30" s="74" t="s">
        <v>306</v>
      </c>
      <c r="G30" s="74"/>
      <c r="H30" s="74">
        <v>30105</v>
      </c>
      <c r="I30" s="190"/>
      <c r="J30" s="1"/>
      <c r="K30" s="69"/>
    </row>
    <row r="31" spans="1:11" x14ac:dyDescent="0.25">
      <c r="A31" s="69"/>
      <c r="B31" s="237" t="s">
        <v>305</v>
      </c>
      <c r="C31" s="190"/>
      <c r="D31" s="190">
        <v>5000</v>
      </c>
      <c r="E31" s="190"/>
      <c r="F31" s="237" t="s">
        <v>305</v>
      </c>
      <c r="G31" s="190"/>
      <c r="H31" s="190">
        <v>5000</v>
      </c>
      <c r="I31" s="190"/>
      <c r="J31" s="1"/>
      <c r="K31" s="69"/>
    </row>
    <row r="32" spans="1:11" x14ac:dyDescent="0.25">
      <c r="A32" s="69"/>
      <c r="B32" s="238" t="s">
        <v>307</v>
      </c>
      <c r="C32" s="235"/>
      <c r="D32" s="190">
        <v>5000</v>
      </c>
      <c r="E32" s="190"/>
      <c r="F32" s="238" t="s">
        <v>307</v>
      </c>
      <c r="G32" s="235"/>
      <c r="H32" s="190">
        <v>5000</v>
      </c>
      <c r="I32" s="190"/>
      <c r="J32" s="1"/>
      <c r="K32" s="69"/>
    </row>
    <row r="33" spans="1:11" x14ac:dyDescent="0.25">
      <c r="A33" s="69"/>
      <c r="B33" s="237" t="s">
        <v>308</v>
      </c>
      <c r="C33" s="190"/>
      <c r="D33" s="195">
        <v>4961</v>
      </c>
      <c r="E33" s="190"/>
      <c r="F33" s="237" t="s">
        <v>308</v>
      </c>
      <c r="G33" s="190"/>
      <c r="H33" s="195">
        <v>4961</v>
      </c>
      <c r="I33" s="190"/>
      <c r="J33" s="1"/>
      <c r="K33" s="69"/>
    </row>
    <row r="34" spans="1:11" x14ac:dyDescent="0.25">
      <c r="A34" s="69"/>
      <c r="B34" s="249" t="s">
        <v>119</v>
      </c>
      <c r="C34" s="253">
        <f>C23+C24+C25-D26</f>
        <v>53550</v>
      </c>
      <c r="D34" s="253">
        <f>SUM(D28:D33)</f>
        <v>54066</v>
      </c>
      <c r="E34" s="253">
        <f>C34-D34</f>
        <v>-516</v>
      </c>
      <c r="F34" s="249" t="s">
        <v>119</v>
      </c>
      <c r="G34" s="253">
        <f>G23+G24-H26</f>
        <v>53550</v>
      </c>
      <c r="H34" s="253">
        <f>SUM(H28:H33)</f>
        <v>54066</v>
      </c>
      <c r="I34" s="254">
        <f>G34-H34</f>
        <v>-516</v>
      </c>
      <c r="J34" s="1"/>
      <c r="K34" s="69"/>
    </row>
    <row r="35" spans="1:11" x14ac:dyDescent="0.25">
      <c r="A35" s="69"/>
      <c r="B35" s="1"/>
      <c r="C35" s="1"/>
      <c r="D35" s="1"/>
      <c r="E35" s="1"/>
      <c r="F35" s="1"/>
      <c r="G35" s="1"/>
      <c r="H35" s="1"/>
      <c r="I35" s="1"/>
      <c r="J35" s="1"/>
      <c r="K35" s="69"/>
    </row>
    <row r="36" spans="1:11" x14ac:dyDescent="0.25">
      <c r="A36" s="69"/>
      <c r="B36" s="214" t="s">
        <v>15</v>
      </c>
      <c r="C36" s="214"/>
      <c r="D36" s="214"/>
      <c r="E36" s="7" t="s">
        <v>10</v>
      </c>
      <c r="F36" s="69"/>
      <c r="G36" s="69"/>
      <c r="H36" s="1" t="s">
        <v>12</v>
      </c>
      <c r="I36" s="69"/>
      <c r="J36" s="69"/>
      <c r="K36" s="69"/>
    </row>
    <row r="37" spans="1:11" x14ac:dyDescent="0.25">
      <c r="A37" s="69"/>
      <c r="B37" s="69"/>
      <c r="C37" s="69"/>
      <c r="D37" s="69"/>
      <c r="E37" s="69"/>
      <c r="F37" s="69"/>
      <c r="G37" s="69"/>
      <c r="H37" s="69"/>
      <c r="I37" s="69"/>
      <c r="J37" s="69"/>
      <c r="K37" s="69"/>
    </row>
    <row r="38" spans="1:11" x14ac:dyDescent="0.25">
      <c r="A38" s="69"/>
      <c r="B38" s="1" t="s">
        <v>247</v>
      </c>
      <c r="C38" s="1"/>
      <c r="D38" s="1"/>
      <c r="E38" s="7" t="s">
        <v>39</v>
      </c>
      <c r="F38" s="69"/>
      <c r="G38" s="69"/>
      <c r="H38" s="1" t="s">
        <v>184</v>
      </c>
      <c r="I38" s="69"/>
      <c r="J38" s="69"/>
      <c r="K38" s="69"/>
    </row>
    <row r="39" spans="1:11" x14ac:dyDescent="0.25">
      <c r="A39" s="69"/>
      <c r="B39" s="69"/>
      <c r="C39" s="69"/>
      <c r="D39" s="69"/>
      <c r="E39" s="69"/>
      <c r="F39" s="69"/>
      <c r="G39" s="69"/>
      <c r="H39" s="69"/>
      <c r="I39" s="69"/>
      <c r="J39" s="69"/>
      <c r="K39" s="69"/>
    </row>
  </sheetData>
  <pageMargins left="0.7" right="0.7" top="0.75" bottom="0.75" header="0.3" footer="0.3"/>
  <pageSetup orientation="portrait" horizontalDpi="0" verticalDpi="0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workbookViewId="0">
      <selection activeCell="J34" sqref="J34"/>
    </sheetView>
  </sheetViews>
  <sheetFormatPr defaultRowHeight="15" x14ac:dyDescent="0.25"/>
  <cols>
    <col min="1" max="1" width="3.28515625" customWidth="1"/>
  </cols>
  <sheetData>
    <row r="1" spans="1:11" x14ac:dyDescent="0.25">
      <c r="A1" s="69"/>
      <c r="B1" s="9"/>
      <c r="C1" s="213" t="s">
        <v>179</v>
      </c>
      <c r="D1" s="213"/>
      <c r="E1" s="213"/>
      <c r="F1" s="199"/>
      <c r="G1" s="87"/>
      <c r="H1" s="87"/>
      <c r="I1" s="87"/>
      <c r="J1" s="9"/>
      <c r="K1" s="69"/>
    </row>
    <row r="2" spans="1:11" x14ac:dyDescent="0.25">
      <c r="A2" s="9"/>
      <c r="B2" s="213"/>
      <c r="C2" s="213" t="s">
        <v>180</v>
      </c>
      <c r="D2" s="213"/>
      <c r="E2" s="213"/>
      <c r="F2" s="87"/>
      <c r="G2" s="199"/>
      <c r="H2" s="87"/>
      <c r="I2" s="87"/>
      <c r="J2" s="9"/>
      <c r="K2" s="69"/>
    </row>
    <row r="3" spans="1:11" x14ac:dyDescent="0.25">
      <c r="A3" s="9"/>
      <c r="B3" s="213"/>
      <c r="C3" s="213" t="s">
        <v>311</v>
      </c>
      <c r="D3" s="213"/>
      <c r="E3" s="213"/>
      <c r="F3" s="87"/>
      <c r="G3" s="199"/>
      <c r="H3" s="87"/>
      <c r="I3" s="87"/>
      <c r="J3" s="9"/>
      <c r="K3" s="69"/>
    </row>
    <row r="4" spans="1:11" x14ac:dyDescent="0.25">
      <c r="A4" s="69"/>
      <c r="B4" s="255" t="s">
        <v>19</v>
      </c>
      <c r="C4" s="255" t="s">
        <v>0</v>
      </c>
      <c r="D4" s="255" t="s">
        <v>31</v>
      </c>
      <c r="E4" s="249" t="s">
        <v>61</v>
      </c>
      <c r="F4" s="255" t="s">
        <v>1</v>
      </c>
      <c r="G4" s="256" t="s">
        <v>2</v>
      </c>
      <c r="H4" s="255" t="s">
        <v>3</v>
      </c>
      <c r="I4" s="256" t="s">
        <v>139</v>
      </c>
      <c r="J4" s="1"/>
      <c r="K4" s="69"/>
    </row>
    <row r="5" spans="1:11" x14ac:dyDescent="0.25">
      <c r="A5" s="69"/>
      <c r="B5" s="189">
        <v>1</v>
      </c>
      <c r="C5" s="190" t="s">
        <v>141</v>
      </c>
      <c r="D5" s="190"/>
      <c r="E5" s="222">
        <f>'DECEMBER 20'!I17</f>
        <v>0</v>
      </c>
      <c r="F5" s="222">
        <v>5000</v>
      </c>
      <c r="G5" s="222">
        <f>D5+F5+E5</f>
        <v>5000</v>
      </c>
      <c r="H5" s="222">
        <f>5000</f>
        <v>5000</v>
      </c>
      <c r="I5" s="190">
        <f>G5-H5</f>
        <v>0</v>
      </c>
      <c r="J5" s="1"/>
      <c r="K5" s="69"/>
    </row>
    <row r="6" spans="1:11" x14ac:dyDescent="0.25">
      <c r="A6" s="69"/>
      <c r="B6" s="189">
        <v>2</v>
      </c>
      <c r="C6" s="190" t="s">
        <v>216</v>
      </c>
      <c r="D6" s="190"/>
      <c r="E6" s="222">
        <f>'DECEMBER 20'!I18</f>
        <v>0</v>
      </c>
      <c r="F6" s="222">
        <v>5000</v>
      </c>
      <c r="G6" s="222">
        <f t="shared" ref="G6:G16" si="0">D6+F6+E6</f>
        <v>5000</v>
      </c>
      <c r="H6" s="222">
        <v>5000</v>
      </c>
      <c r="I6" s="190">
        <f t="shared" ref="I6:I16" si="1">G6-H6</f>
        <v>0</v>
      </c>
      <c r="J6" s="9" t="s">
        <v>188</v>
      </c>
      <c r="K6" s="69"/>
    </row>
    <row r="7" spans="1:11" x14ac:dyDescent="0.25">
      <c r="A7" s="69"/>
      <c r="B7" s="189">
        <v>3</v>
      </c>
      <c r="C7" s="190" t="s">
        <v>185</v>
      </c>
      <c r="D7" s="190"/>
      <c r="E7" s="222">
        <f>'DECEMBER 20'!I19</f>
        <v>0</v>
      </c>
      <c r="F7" s="222">
        <v>6000</v>
      </c>
      <c r="G7" s="222">
        <f t="shared" si="0"/>
        <v>6000</v>
      </c>
      <c r="H7" s="222">
        <f>6000</f>
        <v>6000</v>
      </c>
      <c r="I7" s="190">
        <f t="shared" si="1"/>
        <v>0</v>
      </c>
      <c r="J7" s="1"/>
      <c r="K7" s="69"/>
    </row>
    <row r="8" spans="1:11" x14ac:dyDescent="0.25">
      <c r="A8" s="69"/>
      <c r="B8" s="192">
        <v>4</v>
      </c>
      <c r="C8" s="190" t="s">
        <v>309</v>
      </c>
      <c r="D8" s="190"/>
      <c r="E8" s="222">
        <f>'DECEMBER 20'!I20</f>
        <v>0</v>
      </c>
      <c r="F8" s="241">
        <v>5000</v>
      </c>
      <c r="G8" s="222">
        <f t="shared" si="0"/>
        <v>5000</v>
      </c>
      <c r="H8" s="222">
        <f>5000</f>
        <v>5000</v>
      </c>
      <c r="I8" s="190">
        <f t="shared" si="1"/>
        <v>0</v>
      </c>
      <c r="J8" s="1"/>
      <c r="K8" s="69"/>
    </row>
    <row r="9" spans="1:11" x14ac:dyDescent="0.25">
      <c r="A9" s="69"/>
      <c r="B9" s="192">
        <v>5</v>
      </c>
      <c r="C9" s="190" t="s">
        <v>79</v>
      </c>
      <c r="D9" s="190"/>
      <c r="E9" s="222">
        <f>'DECEMBER 20'!I21</f>
        <v>0</v>
      </c>
      <c r="F9" s="241">
        <v>3500</v>
      </c>
      <c r="G9" s="222">
        <f t="shared" si="0"/>
        <v>3500</v>
      </c>
      <c r="H9" s="222">
        <v>3500</v>
      </c>
      <c r="I9" s="190">
        <f t="shared" si="1"/>
        <v>0</v>
      </c>
      <c r="J9" s="1"/>
      <c r="K9" s="69"/>
    </row>
    <row r="10" spans="1:11" x14ac:dyDescent="0.25">
      <c r="A10" s="69"/>
      <c r="B10" s="194">
        <v>6</v>
      </c>
      <c r="C10" s="190" t="s">
        <v>238</v>
      </c>
      <c r="D10" s="190"/>
      <c r="E10" s="222"/>
      <c r="F10" s="243">
        <v>8000</v>
      </c>
      <c r="G10" s="222">
        <f t="shared" si="0"/>
        <v>8000</v>
      </c>
      <c r="H10" s="222">
        <v>8000</v>
      </c>
      <c r="I10" s="190">
        <f t="shared" si="1"/>
        <v>0</v>
      </c>
      <c r="J10" s="1"/>
      <c r="K10" s="69"/>
    </row>
    <row r="11" spans="1:11" x14ac:dyDescent="0.25">
      <c r="A11" s="69"/>
      <c r="B11" s="194">
        <v>7</v>
      </c>
      <c r="C11" s="195" t="s">
        <v>175</v>
      </c>
      <c r="D11" s="190"/>
      <c r="E11" s="222">
        <f>'DECEMBER 20'!I23</f>
        <v>0</v>
      </c>
      <c r="F11" s="241">
        <v>5000</v>
      </c>
      <c r="G11" s="222">
        <f t="shared" si="0"/>
        <v>5000</v>
      </c>
      <c r="H11" s="222">
        <f>5000</f>
        <v>5000</v>
      </c>
      <c r="I11" s="190">
        <f t="shared" si="1"/>
        <v>0</v>
      </c>
      <c r="J11" s="1"/>
      <c r="K11" s="69"/>
    </row>
    <row r="12" spans="1:11" x14ac:dyDescent="0.25">
      <c r="A12" s="69"/>
      <c r="B12" s="194">
        <v>8</v>
      </c>
      <c r="C12" s="190" t="s">
        <v>239</v>
      </c>
      <c r="D12" s="190"/>
      <c r="E12" s="222">
        <f>'DECEMBER 20'!I24</f>
        <v>0</v>
      </c>
      <c r="F12" s="241">
        <v>3000</v>
      </c>
      <c r="G12" s="222">
        <f t="shared" si="0"/>
        <v>3000</v>
      </c>
      <c r="H12" s="222">
        <f>3000</f>
        <v>3000</v>
      </c>
      <c r="I12" s="190">
        <f t="shared" si="1"/>
        <v>0</v>
      </c>
      <c r="J12" s="9"/>
      <c r="K12" s="69"/>
    </row>
    <row r="13" spans="1:11" x14ac:dyDescent="0.25">
      <c r="A13" s="69"/>
      <c r="B13" s="194">
        <v>9</v>
      </c>
      <c r="C13" s="195" t="s">
        <v>192</v>
      </c>
      <c r="D13" s="190"/>
      <c r="E13" s="222">
        <f>'DECEMBER 20'!I25</f>
        <v>0</v>
      </c>
      <c r="F13" s="241">
        <v>4000</v>
      </c>
      <c r="G13" s="222">
        <f t="shared" si="0"/>
        <v>4000</v>
      </c>
      <c r="H13" s="222">
        <v>4000</v>
      </c>
      <c r="I13" s="190">
        <f t="shared" si="1"/>
        <v>0</v>
      </c>
      <c r="J13" s="9" t="s">
        <v>188</v>
      </c>
      <c r="K13" s="69"/>
    </row>
    <row r="14" spans="1:11" x14ac:dyDescent="0.25">
      <c r="A14" s="69"/>
      <c r="B14" s="194">
        <v>10</v>
      </c>
      <c r="C14" s="260" t="s">
        <v>291</v>
      </c>
      <c r="D14" s="190"/>
      <c r="E14" s="222">
        <f>'DECEMBER 20'!I26</f>
        <v>0</v>
      </c>
      <c r="F14" s="244">
        <v>4000</v>
      </c>
      <c r="G14" s="222">
        <f t="shared" si="0"/>
        <v>4000</v>
      </c>
      <c r="H14" s="222">
        <f>4000</f>
        <v>4000</v>
      </c>
      <c r="I14" s="190">
        <f t="shared" si="1"/>
        <v>0</v>
      </c>
      <c r="J14" s="1"/>
      <c r="K14" s="69"/>
    </row>
    <row r="15" spans="1:11" x14ac:dyDescent="0.25">
      <c r="A15" s="69"/>
      <c r="B15" s="194">
        <v>11</v>
      </c>
      <c r="C15" s="260" t="s">
        <v>242</v>
      </c>
      <c r="D15" s="190"/>
      <c r="E15" s="222">
        <f>'DECEMBER 20'!I27</f>
        <v>0</v>
      </c>
      <c r="F15" s="244">
        <v>6000</v>
      </c>
      <c r="G15" s="222">
        <f t="shared" si="0"/>
        <v>6000</v>
      </c>
      <c r="H15" s="222">
        <f>6000</f>
        <v>6000</v>
      </c>
      <c r="I15" s="190">
        <f t="shared" si="1"/>
        <v>0</v>
      </c>
      <c r="J15" s="1"/>
      <c r="K15" s="69"/>
    </row>
    <row r="16" spans="1:11" x14ac:dyDescent="0.25">
      <c r="A16" s="69"/>
      <c r="B16" s="194">
        <v>12</v>
      </c>
      <c r="C16" s="195"/>
      <c r="D16" s="190"/>
      <c r="E16" s="222">
        <f>'DECEMBER 20'!I28</f>
        <v>0</v>
      </c>
      <c r="F16" s="244"/>
      <c r="G16" s="222">
        <f t="shared" si="0"/>
        <v>0</v>
      </c>
      <c r="H16" s="222"/>
      <c r="I16" s="190">
        <f t="shared" si="1"/>
        <v>0</v>
      </c>
      <c r="J16" s="1"/>
      <c r="K16" s="69"/>
    </row>
    <row r="17" spans="1:11" x14ac:dyDescent="0.25">
      <c r="A17" s="69"/>
      <c r="B17" s="246"/>
      <c r="C17" s="257" t="s">
        <v>119</v>
      </c>
      <c r="D17" s="190">
        <f>SUM(D5:D16)</f>
        <v>0</v>
      </c>
      <c r="E17" s="222">
        <f>SUM(E5:E16)</f>
        <v>0</v>
      </c>
      <c r="F17" s="248">
        <f>SUM(F5:F16)</f>
        <v>54500</v>
      </c>
      <c r="G17" s="252">
        <f>SUM(G5:G16)</f>
        <v>54500</v>
      </c>
      <c r="H17" s="222">
        <f>SUM(H5:H16)</f>
        <v>54500</v>
      </c>
      <c r="I17" s="258">
        <f>G17-H17</f>
        <v>0</v>
      </c>
      <c r="J17" s="1"/>
      <c r="K17" s="69"/>
    </row>
    <row r="18" spans="1:11" x14ac:dyDescent="0.25">
      <c r="A18" s="69"/>
      <c r="B18" s="1"/>
      <c r="C18" s="1"/>
      <c r="D18" s="1"/>
      <c r="E18" s="1"/>
      <c r="F18" s="1"/>
      <c r="G18" s="1"/>
      <c r="H18" s="1"/>
      <c r="I18" s="1"/>
      <c r="J18" s="225"/>
      <c r="K18" s="69"/>
    </row>
    <row r="19" spans="1:11" x14ac:dyDescent="0.25">
      <c r="A19" s="69"/>
      <c r="B19" s="1"/>
      <c r="C19" s="1"/>
      <c r="D19" s="1"/>
      <c r="E19" s="1"/>
      <c r="F19" s="1"/>
      <c r="G19" s="1"/>
      <c r="H19" s="1"/>
      <c r="I19" s="1"/>
      <c r="J19" s="1"/>
      <c r="K19" s="69"/>
    </row>
    <row r="20" spans="1:11" x14ac:dyDescent="0.25">
      <c r="A20" s="69"/>
      <c r="B20" s="226" t="s">
        <v>204</v>
      </c>
      <c r="C20" s="227"/>
      <c r="D20" s="227"/>
      <c r="E20" s="228"/>
      <c r="F20" s="229"/>
      <c r="G20" s="251"/>
      <c r="H20" s="231"/>
      <c r="I20" s="230"/>
      <c r="J20" s="1"/>
      <c r="K20" s="69"/>
    </row>
    <row r="21" spans="1:11" x14ac:dyDescent="0.25">
      <c r="A21" s="69"/>
      <c r="B21" s="79" t="s">
        <v>205</v>
      </c>
      <c r="C21" s="79"/>
      <c r="D21" s="79"/>
      <c r="E21" s="79"/>
      <c r="F21" s="79" t="s">
        <v>3</v>
      </c>
      <c r="G21" s="1"/>
      <c r="H21" s="1"/>
      <c r="I21" s="1"/>
      <c r="J21" s="1"/>
      <c r="K21" s="69"/>
    </row>
    <row r="22" spans="1:11" x14ac:dyDescent="0.25">
      <c r="A22" s="69"/>
      <c r="B22" s="233" t="s">
        <v>206</v>
      </c>
      <c r="C22" s="233" t="s">
        <v>207</v>
      </c>
      <c r="D22" s="233" t="s">
        <v>208</v>
      </c>
      <c r="E22" s="233" t="s">
        <v>120</v>
      </c>
      <c r="F22" s="233" t="s">
        <v>206</v>
      </c>
      <c r="G22" s="233" t="s">
        <v>207</v>
      </c>
      <c r="H22" s="233" t="s">
        <v>208</v>
      </c>
      <c r="I22" s="233" t="s">
        <v>120</v>
      </c>
      <c r="J22" s="1"/>
      <c r="K22" s="69"/>
    </row>
    <row r="23" spans="1:11" x14ac:dyDescent="0.25">
      <c r="A23" s="69"/>
      <c r="B23" s="190" t="s">
        <v>310</v>
      </c>
      <c r="C23" s="234">
        <f>F17</f>
        <v>54500</v>
      </c>
      <c r="D23" s="190"/>
      <c r="E23" s="190"/>
      <c r="F23" s="190" t="s">
        <v>269</v>
      </c>
      <c r="G23" s="234">
        <f>H17</f>
        <v>54500</v>
      </c>
      <c r="H23" s="190"/>
      <c r="I23" s="190"/>
      <c r="J23" s="1"/>
      <c r="K23" s="69"/>
    </row>
    <row r="24" spans="1:11" x14ac:dyDescent="0.25">
      <c r="A24" s="69"/>
      <c r="B24" s="190" t="s">
        <v>61</v>
      </c>
      <c r="C24" s="234">
        <f>'DECEMBER 20'!E34</f>
        <v>-516</v>
      </c>
      <c r="D24" s="190"/>
      <c r="E24" s="190"/>
      <c r="F24" s="190" t="s">
        <v>61</v>
      </c>
      <c r="G24" s="234">
        <f>'DECEMBER 20'!I34</f>
        <v>-516</v>
      </c>
      <c r="H24" s="190"/>
      <c r="I24" s="190"/>
      <c r="J24" s="1"/>
      <c r="K24" s="69"/>
    </row>
    <row r="25" spans="1:11" x14ac:dyDescent="0.25">
      <c r="A25" s="69"/>
      <c r="B25" s="190" t="s">
        <v>31</v>
      </c>
      <c r="C25" s="234"/>
      <c r="D25" s="190"/>
      <c r="E25" s="190"/>
      <c r="F25" s="190"/>
      <c r="G25" s="234"/>
      <c r="H25" s="190"/>
      <c r="I25" s="190"/>
      <c r="J25" s="1"/>
      <c r="K25" s="69"/>
    </row>
    <row r="26" spans="1:11" x14ac:dyDescent="0.25">
      <c r="A26" s="69"/>
      <c r="B26" s="190" t="s">
        <v>282</v>
      </c>
      <c r="C26" s="235">
        <v>0.1</v>
      </c>
      <c r="D26" s="234">
        <f>C23*C26</f>
        <v>5450</v>
      </c>
      <c r="E26" s="190"/>
      <c r="F26" s="190" t="s">
        <v>210</v>
      </c>
      <c r="G26" s="235">
        <v>0.1</v>
      </c>
      <c r="H26" s="234">
        <f>D26</f>
        <v>5450</v>
      </c>
      <c r="I26" s="190"/>
      <c r="J26" s="1"/>
      <c r="K26" s="69"/>
    </row>
    <row r="27" spans="1:11" x14ac:dyDescent="0.25">
      <c r="A27" s="69"/>
      <c r="B27" s="249" t="s">
        <v>211</v>
      </c>
      <c r="C27" s="249" t="s">
        <v>30</v>
      </c>
      <c r="D27" s="249"/>
      <c r="E27" s="249"/>
      <c r="F27" s="249" t="s">
        <v>211</v>
      </c>
      <c r="G27" s="234"/>
      <c r="H27" s="190"/>
      <c r="I27" s="190"/>
      <c r="J27" s="1"/>
      <c r="K27" s="69"/>
    </row>
    <row r="28" spans="1:11" x14ac:dyDescent="0.25">
      <c r="A28" s="69"/>
      <c r="B28" s="183" t="s">
        <v>215</v>
      </c>
      <c r="C28" s="205"/>
      <c r="D28" s="210">
        <f>F6+F13</f>
        <v>9000</v>
      </c>
      <c r="E28" s="210"/>
      <c r="F28" s="183" t="s">
        <v>215</v>
      </c>
      <c r="G28" s="205"/>
      <c r="H28" s="210">
        <f>F6+F13</f>
        <v>9000</v>
      </c>
      <c r="I28" s="190"/>
      <c r="J28" s="1"/>
      <c r="K28" s="69"/>
    </row>
    <row r="29" spans="1:11" x14ac:dyDescent="0.25">
      <c r="A29" s="69"/>
      <c r="B29" s="236" t="s">
        <v>121</v>
      </c>
      <c r="C29" s="190"/>
      <c r="D29" s="190">
        <v>15000</v>
      </c>
      <c r="E29" s="190"/>
      <c r="F29" s="236" t="s">
        <v>121</v>
      </c>
      <c r="G29" s="190"/>
      <c r="H29" s="190">
        <v>15000</v>
      </c>
      <c r="I29" s="190"/>
      <c r="J29" s="1"/>
      <c r="K29" s="69"/>
    </row>
    <row r="30" spans="1:11" x14ac:dyDescent="0.25">
      <c r="A30" s="69"/>
      <c r="B30" s="74" t="s">
        <v>268</v>
      </c>
      <c r="C30" s="74"/>
      <c r="D30" s="74">
        <v>20102</v>
      </c>
      <c r="E30" s="74"/>
      <c r="F30" s="74" t="s">
        <v>268</v>
      </c>
      <c r="G30" s="74"/>
      <c r="H30" s="74">
        <v>20102</v>
      </c>
      <c r="I30" s="190"/>
      <c r="J30" s="1"/>
      <c r="K30" s="69"/>
    </row>
    <row r="31" spans="1:11" x14ac:dyDescent="0.25">
      <c r="A31" s="69"/>
      <c r="B31" s="237" t="s">
        <v>313</v>
      </c>
      <c r="C31" s="190"/>
      <c r="D31" s="190">
        <v>4430</v>
      </c>
      <c r="E31" s="190"/>
      <c r="F31" s="237" t="s">
        <v>313</v>
      </c>
      <c r="G31" s="190"/>
      <c r="H31" s="190">
        <v>4430</v>
      </c>
      <c r="I31" s="190"/>
      <c r="J31" s="1"/>
      <c r="K31" s="69"/>
    </row>
    <row r="32" spans="1:11" x14ac:dyDescent="0.25">
      <c r="A32" s="69"/>
      <c r="B32" s="238"/>
      <c r="C32" s="235"/>
      <c r="D32" s="190"/>
      <c r="E32" s="190"/>
      <c r="F32" s="238"/>
      <c r="G32" s="235"/>
      <c r="H32" s="190"/>
      <c r="I32" s="190"/>
      <c r="J32" s="1"/>
      <c r="K32" s="69"/>
    </row>
    <row r="33" spans="1:11" x14ac:dyDescent="0.25">
      <c r="A33" s="69"/>
      <c r="B33" s="237"/>
      <c r="C33" s="190"/>
      <c r="D33" s="195"/>
      <c r="E33" s="190"/>
      <c r="F33" s="237"/>
      <c r="G33" s="190"/>
      <c r="H33" s="195"/>
      <c r="I33" s="190"/>
      <c r="J33" s="1"/>
      <c r="K33" s="69"/>
    </row>
    <row r="34" spans="1:11" x14ac:dyDescent="0.25">
      <c r="A34" s="69"/>
      <c r="B34" s="249" t="s">
        <v>119</v>
      </c>
      <c r="C34" s="253">
        <f>C23+C24+C25-D26</f>
        <v>48534</v>
      </c>
      <c r="D34" s="253">
        <f>SUM(D28:D33)</f>
        <v>48532</v>
      </c>
      <c r="E34" s="253">
        <f>C34-D34</f>
        <v>2</v>
      </c>
      <c r="F34" s="249" t="s">
        <v>119</v>
      </c>
      <c r="G34" s="253">
        <f>G23+G24-H26</f>
        <v>48534</v>
      </c>
      <c r="H34" s="253">
        <f>SUM(H28:H33)</f>
        <v>48532</v>
      </c>
      <c r="I34" s="254">
        <f>G34-H34</f>
        <v>2</v>
      </c>
      <c r="J34" s="1"/>
      <c r="K34" s="69"/>
    </row>
    <row r="35" spans="1:11" x14ac:dyDescent="0.25">
      <c r="A35" s="69"/>
      <c r="B35" s="1"/>
      <c r="C35" s="1"/>
      <c r="D35" s="1"/>
      <c r="E35" s="1"/>
      <c r="F35" s="1"/>
      <c r="G35" s="1"/>
      <c r="H35" s="1"/>
      <c r="I35" s="1"/>
      <c r="J35" s="1"/>
      <c r="K35" s="69"/>
    </row>
    <row r="36" spans="1:11" x14ac:dyDescent="0.25">
      <c r="A36" s="69"/>
      <c r="B36" s="214" t="s">
        <v>15</v>
      </c>
      <c r="C36" s="214"/>
      <c r="D36" s="214"/>
      <c r="E36" s="7" t="s">
        <v>10</v>
      </c>
      <c r="F36" s="69"/>
      <c r="G36" s="69"/>
      <c r="H36" s="1" t="s">
        <v>12</v>
      </c>
      <c r="I36" s="69"/>
      <c r="J36" s="69"/>
      <c r="K36" s="69"/>
    </row>
    <row r="37" spans="1:11" x14ac:dyDescent="0.25">
      <c r="A37" s="69"/>
      <c r="B37" s="69"/>
      <c r="C37" s="69"/>
      <c r="D37" s="69"/>
      <c r="E37" s="69"/>
      <c r="F37" s="69"/>
      <c r="G37" s="69"/>
      <c r="H37" s="69"/>
      <c r="I37" s="69"/>
      <c r="J37" s="69"/>
      <c r="K37" s="69"/>
    </row>
    <row r="38" spans="1:11" x14ac:dyDescent="0.25">
      <c r="A38" s="69"/>
      <c r="B38" s="1" t="s">
        <v>247</v>
      </c>
      <c r="C38" s="1"/>
      <c r="D38" s="1"/>
      <c r="E38" s="7" t="s">
        <v>39</v>
      </c>
      <c r="F38" s="69"/>
      <c r="G38" s="69"/>
      <c r="H38" s="1" t="s">
        <v>184</v>
      </c>
      <c r="I38" s="69"/>
      <c r="J38" s="69"/>
      <c r="K38" s="69"/>
    </row>
  </sheetData>
  <pageMargins left="0.7" right="0.7" top="0.75" bottom="0.75" header="0.3" footer="0.3"/>
  <pageSetup orientation="portrait" horizontalDpi="0" verticalDpi="0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workbookViewId="0">
      <selection activeCell="L32" sqref="L32"/>
    </sheetView>
  </sheetViews>
  <sheetFormatPr defaultRowHeight="15" x14ac:dyDescent="0.25"/>
  <cols>
    <col min="2" max="2" width="7.28515625" customWidth="1"/>
  </cols>
  <sheetData>
    <row r="1" spans="1:11" x14ac:dyDescent="0.25">
      <c r="A1" s="69"/>
      <c r="B1" s="9"/>
      <c r="C1" s="213" t="s">
        <v>179</v>
      </c>
      <c r="D1" s="213"/>
      <c r="E1" s="213"/>
      <c r="F1" s="199"/>
      <c r="G1" s="87"/>
      <c r="H1" s="87"/>
      <c r="I1" s="87"/>
      <c r="J1" s="9"/>
      <c r="K1" s="69"/>
    </row>
    <row r="2" spans="1:11" x14ac:dyDescent="0.25">
      <c r="A2" s="9"/>
      <c r="B2" s="213"/>
      <c r="C2" s="213" t="s">
        <v>180</v>
      </c>
      <c r="D2" s="213"/>
      <c r="E2" s="213"/>
      <c r="F2" s="87"/>
      <c r="G2" s="199"/>
      <c r="H2" s="87"/>
      <c r="I2" s="87"/>
      <c r="J2" s="9"/>
      <c r="K2" s="69"/>
    </row>
    <row r="3" spans="1:11" x14ac:dyDescent="0.25">
      <c r="A3" s="9"/>
      <c r="B3" s="213"/>
      <c r="C3" s="213" t="s">
        <v>312</v>
      </c>
      <c r="D3" s="213"/>
      <c r="E3" s="213"/>
      <c r="F3" s="87"/>
      <c r="G3" s="199"/>
      <c r="H3" s="87"/>
      <c r="I3" s="87"/>
      <c r="J3" s="9"/>
      <c r="K3" s="69"/>
    </row>
    <row r="4" spans="1:11" x14ac:dyDescent="0.25">
      <c r="A4" s="69"/>
      <c r="B4" s="255" t="s">
        <v>19</v>
      </c>
      <c r="C4" s="255" t="s">
        <v>0</v>
      </c>
      <c r="D4" s="255" t="s">
        <v>31</v>
      </c>
      <c r="E4" s="249" t="s">
        <v>61</v>
      </c>
      <c r="F4" s="255" t="s">
        <v>1</v>
      </c>
      <c r="G4" s="256" t="s">
        <v>2</v>
      </c>
      <c r="H4" s="255" t="s">
        <v>3</v>
      </c>
      <c r="I4" s="256" t="s">
        <v>139</v>
      </c>
      <c r="J4" s="1"/>
      <c r="K4" s="69"/>
    </row>
    <row r="5" spans="1:11" x14ac:dyDescent="0.25">
      <c r="A5" s="69"/>
      <c r="B5" s="189">
        <v>1</v>
      </c>
      <c r="C5" s="190" t="s">
        <v>141</v>
      </c>
      <c r="D5" s="190"/>
      <c r="E5" s="222">
        <f>'DECEMBER 20'!I17</f>
        <v>0</v>
      </c>
      <c r="F5" s="222">
        <v>5000</v>
      </c>
      <c r="G5" s="222">
        <f>D5+F5+E5</f>
        <v>5000</v>
      </c>
      <c r="H5" s="222"/>
      <c r="I5" s="190">
        <f>G5-H5</f>
        <v>5000</v>
      </c>
      <c r="J5" s="1"/>
      <c r="K5" s="69"/>
    </row>
    <row r="6" spans="1:11" x14ac:dyDescent="0.25">
      <c r="A6" s="69"/>
      <c r="B6" s="189">
        <v>2</v>
      </c>
      <c r="C6" s="190" t="s">
        <v>216</v>
      </c>
      <c r="D6" s="190"/>
      <c r="E6" s="222">
        <f>'DECEMBER 20'!I18</f>
        <v>0</v>
      </c>
      <c r="F6" s="222">
        <v>5000</v>
      </c>
      <c r="G6" s="222">
        <f t="shared" ref="G6:G16" si="0">D6+F6+E6</f>
        <v>5000</v>
      </c>
      <c r="H6" s="222">
        <v>5000</v>
      </c>
      <c r="I6" s="190">
        <f t="shared" ref="I6:I16" si="1">G6-H6</f>
        <v>0</v>
      </c>
      <c r="J6" s="9" t="s">
        <v>188</v>
      </c>
      <c r="K6" s="69"/>
    </row>
    <row r="7" spans="1:11" x14ac:dyDescent="0.25">
      <c r="A7" s="69"/>
      <c r="B7" s="189">
        <v>3</v>
      </c>
      <c r="C7" s="190" t="s">
        <v>185</v>
      </c>
      <c r="D7" s="190"/>
      <c r="E7" s="222">
        <f>'DECEMBER 20'!I19</f>
        <v>0</v>
      </c>
      <c r="F7" s="222">
        <v>6000</v>
      </c>
      <c r="G7" s="222">
        <f t="shared" si="0"/>
        <v>6000</v>
      </c>
      <c r="H7" s="222">
        <f>6000</f>
        <v>6000</v>
      </c>
      <c r="I7" s="190">
        <f t="shared" si="1"/>
        <v>0</v>
      </c>
      <c r="J7" s="1"/>
      <c r="K7" s="69"/>
    </row>
    <row r="8" spans="1:11" x14ac:dyDescent="0.25">
      <c r="A8" s="69"/>
      <c r="B8" s="192">
        <v>4</v>
      </c>
      <c r="C8" s="190" t="s">
        <v>309</v>
      </c>
      <c r="D8" s="190"/>
      <c r="E8" s="222">
        <f>'DECEMBER 20'!I20</f>
        <v>0</v>
      </c>
      <c r="F8" s="241">
        <v>5000</v>
      </c>
      <c r="G8" s="222">
        <f t="shared" si="0"/>
        <v>5000</v>
      </c>
      <c r="H8" s="222">
        <v>5000</v>
      </c>
      <c r="I8" s="190">
        <f t="shared" si="1"/>
        <v>0</v>
      </c>
      <c r="J8" s="1"/>
      <c r="K8" s="69"/>
    </row>
    <row r="9" spans="1:11" x14ac:dyDescent="0.25">
      <c r="A9" s="69"/>
      <c r="B9" s="192">
        <v>5</v>
      </c>
      <c r="C9" s="190" t="s">
        <v>79</v>
      </c>
      <c r="D9" s="190"/>
      <c r="E9" s="222">
        <f>'DECEMBER 20'!I21</f>
        <v>0</v>
      </c>
      <c r="F9" s="241">
        <v>3500</v>
      </c>
      <c r="G9" s="222">
        <f t="shared" si="0"/>
        <v>3500</v>
      </c>
      <c r="H9" s="222">
        <v>3500</v>
      </c>
      <c r="I9" s="190">
        <f t="shared" si="1"/>
        <v>0</v>
      </c>
      <c r="J9" s="1"/>
      <c r="K9" s="69"/>
    </row>
    <row r="10" spans="1:11" x14ac:dyDescent="0.25">
      <c r="A10" s="69"/>
      <c r="B10" s="194">
        <v>6</v>
      </c>
      <c r="C10" s="190" t="s">
        <v>238</v>
      </c>
      <c r="D10" s="190"/>
      <c r="E10" s="222"/>
      <c r="F10" s="243">
        <v>8000</v>
      </c>
      <c r="G10" s="222">
        <f t="shared" si="0"/>
        <v>8000</v>
      </c>
      <c r="H10" s="222">
        <v>8000</v>
      </c>
      <c r="I10" s="190">
        <f t="shared" si="1"/>
        <v>0</v>
      </c>
      <c r="J10" s="1"/>
      <c r="K10" s="69"/>
    </row>
    <row r="11" spans="1:11" x14ac:dyDescent="0.25">
      <c r="A11" s="69"/>
      <c r="B11" s="194">
        <v>7</v>
      </c>
      <c r="C11" s="195" t="s">
        <v>175</v>
      </c>
      <c r="D11" s="190"/>
      <c r="E11" s="222">
        <f>'DECEMBER 20'!I23</f>
        <v>0</v>
      </c>
      <c r="F11" s="241">
        <v>5000</v>
      </c>
      <c r="G11" s="222">
        <f t="shared" si="0"/>
        <v>5000</v>
      </c>
      <c r="H11" s="222">
        <v>5000</v>
      </c>
      <c r="I11" s="190">
        <f t="shared" si="1"/>
        <v>0</v>
      </c>
      <c r="J11" s="1"/>
      <c r="K11" s="69"/>
    </row>
    <row r="12" spans="1:11" x14ac:dyDescent="0.25">
      <c r="A12" s="69"/>
      <c r="B12" s="194">
        <v>8</v>
      </c>
      <c r="C12" s="190" t="s">
        <v>239</v>
      </c>
      <c r="D12" s="190"/>
      <c r="E12" s="222">
        <f>'DECEMBER 20'!I24</f>
        <v>0</v>
      </c>
      <c r="F12" s="241">
        <v>3000</v>
      </c>
      <c r="G12" s="222">
        <f t="shared" si="0"/>
        <v>3000</v>
      </c>
      <c r="H12" s="222">
        <v>3000</v>
      </c>
      <c r="I12" s="190">
        <f t="shared" si="1"/>
        <v>0</v>
      </c>
      <c r="J12" s="9"/>
      <c r="K12" s="69"/>
    </row>
    <row r="13" spans="1:11" x14ac:dyDescent="0.25">
      <c r="A13" s="69"/>
      <c r="B13" s="194">
        <v>9</v>
      </c>
      <c r="C13" s="195" t="s">
        <v>192</v>
      </c>
      <c r="D13" s="190"/>
      <c r="E13" s="222">
        <f>'DECEMBER 20'!I25</f>
        <v>0</v>
      </c>
      <c r="F13" s="241">
        <v>4000</v>
      </c>
      <c r="G13" s="222">
        <f t="shared" si="0"/>
        <v>4000</v>
      </c>
      <c r="H13" s="222">
        <v>4000</v>
      </c>
      <c r="I13" s="190">
        <f t="shared" si="1"/>
        <v>0</v>
      </c>
      <c r="J13" s="9" t="s">
        <v>188</v>
      </c>
      <c r="K13" s="69"/>
    </row>
    <row r="14" spans="1:11" x14ac:dyDescent="0.25">
      <c r="A14" s="69"/>
      <c r="B14" s="194">
        <v>10</v>
      </c>
      <c r="C14" s="260" t="s">
        <v>291</v>
      </c>
      <c r="D14" s="190"/>
      <c r="E14" s="222">
        <f>'DECEMBER 20'!I26</f>
        <v>0</v>
      </c>
      <c r="F14" s="244">
        <v>4000</v>
      </c>
      <c r="G14" s="222">
        <f t="shared" si="0"/>
        <v>4000</v>
      </c>
      <c r="H14" s="222">
        <f>4000</f>
        <v>4000</v>
      </c>
      <c r="I14" s="190">
        <f t="shared" si="1"/>
        <v>0</v>
      </c>
      <c r="J14" s="1"/>
      <c r="K14" s="69"/>
    </row>
    <row r="15" spans="1:11" x14ac:dyDescent="0.25">
      <c r="A15" s="69"/>
      <c r="B15" s="194">
        <v>11</v>
      </c>
      <c r="C15" s="260" t="s">
        <v>242</v>
      </c>
      <c r="D15" s="190"/>
      <c r="E15" s="222">
        <f>'DECEMBER 20'!I27</f>
        <v>0</v>
      </c>
      <c r="F15" s="244">
        <v>6000</v>
      </c>
      <c r="G15" s="222">
        <f t="shared" si="0"/>
        <v>6000</v>
      </c>
      <c r="H15" s="222">
        <f>6000</f>
        <v>6000</v>
      </c>
      <c r="I15" s="190">
        <f t="shared" si="1"/>
        <v>0</v>
      </c>
      <c r="J15" s="1"/>
      <c r="K15" s="69"/>
    </row>
    <row r="16" spans="1:11" x14ac:dyDescent="0.25">
      <c r="A16" s="69"/>
      <c r="B16" s="194">
        <v>12</v>
      </c>
      <c r="C16" s="195"/>
      <c r="D16" s="190"/>
      <c r="E16" s="222">
        <f>'DECEMBER 20'!I28</f>
        <v>0</v>
      </c>
      <c r="F16" s="244"/>
      <c r="G16" s="222">
        <f t="shared" si="0"/>
        <v>0</v>
      </c>
      <c r="H16" s="222"/>
      <c r="I16" s="190">
        <f t="shared" si="1"/>
        <v>0</v>
      </c>
      <c r="J16" s="1"/>
      <c r="K16" s="69"/>
    </row>
    <row r="17" spans="1:11" x14ac:dyDescent="0.25">
      <c r="A17" s="69"/>
      <c r="B17" s="246"/>
      <c r="C17" s="257" t="s">
        <v>119</v>
      </c>
      <c r="D17" s="190">
        <f>SUM(D5:D16)</f>
        <v>0</v>
      </c>
      <c r="E17" s="222">
        <f>SUM(E5:E16)</f>
        <v>0</v>
      </c>
      <c r="F17" s="248">
        <f>SUM(F5:F16)</f>
        <v>54500</v>
      </c>
      <c r="G17" s="252">
        <f>SUM(G5:G16)</f>
        <v>54500</v>
      </c>
      <c r="H17" s="222">
        <f>SUM(H5:H16)</f>
        <v>49500</v>
      </c>
      <c r="I17" s="258">
        <f>G17-H17</f>
        <v>5000</v>
      </c>
      <c r="J17" s="1"/>
      <c r="K17" s="69"/>
    </row>
    <row r="18" spans="1:11" x14ac:dyDescent="0.25">
      <c r="A18" s="69"/>
      <c r="B18" s="1"/>
      <c r="C18" s="1"/>
      <c r="D18" s="1"/>
      <c r="E18" s="1"/>
      <c r="F18" s="1"/>
      <c r="G18" s="1"/>
      <c r="H18" s="1"/>
      <c r="I18" s="1"/>
      <c r="J18" s="225"/>
      <c r="K18" s="69"/>
    </row>
    <row r="19" spans="1:11" x14ac:dyDescent="0.25">
      <c r="A19" s="69"/>
      <c r="B19" s="1"/>
      <c r="C19" s="1"/>
      <c r="D19" s="1"/>
      <c r="E19" s="1"/>
      <c r="F19" s="1"/>
      <c r="G19" s="1"/>
      <c r="H19" s="1"/>
      <c r="I19" s="1"/>
      <c r="J19" s="1"/>
      <c r="K19" s="69"/>
    </row>
    <row r="20" spans="1:11" x14ac:dyDescent="0.25">
      <c r="A20" s="69"/>
      <c r="B20" s="226" t="s">
        <v>204</v>
      </c>
      <c r="C20" s="227"/>
      <c r="D20" s="227"/>
      <c r="E20" s="228"/>
      <c r="F20" s="229"/>
      <c r="G20" s="251"/>
      <c r="H20" s="231"/>
      <c r="I20" s="230"/>
      <c r="J20" s="1"/>
      <c r="K20" s="69"/>
    </row>
    <row r="21" spans="1:11" x14ac:dyDescent="0.25">
      <c r="A21" s="69"/>
      <c r="B21" s="79" t="s">
        <v>205</v>
      </c>
      <c r="C21" s="79"/>
      <c r="D21" s="79"/>
      <c r="E21" s="79"/>
      <c r="F21" s="79" t="s">
        <v>3</v>
      </c>
      <c r="G21" s="1"/>
      <c r="H21" s="1"/>
      <c r="I21" s="1"/>
      <c r="J21" s="1"/>
      <c r="K21" s="69"/>
    </row>
    <row r="22" spans="1:11" x14ac:dyDescent="0.25">
      <c r="A22" s="69"/>
      <c r="B22" s="233" t="s">
        <v>206</v>
      </c>
      <c r="C22" s="233" t="s">
        <v>207</v>
      </c>
      <c r="D22" s="233" t="s">
        <v>208</v>
      </c>
      <c r="E22" s="233" t="s">
        <v>120</v>
      </c>
      <c r="F22" s="233" t="s">
        <v>206</v>
      </c>
      <c r="G22" s="233" t="s">
        <v>207</v>
      </c>
      <c r="H22" s="233" t="s">
        <v>208</v>
      </c>
      <c r="I22" s="233" t="s">
        <v>120</v>
      </c>
      <c r="J22" s="1"/>
      <c r="K22" s="69"/>
    </row>
    <row r="23" spans="1:11" x14ac:dyDescent="0.25">
      <c r="A23" s="69"/>
      <c r="B23" s="190" t="s">
        <v>200</v>
      </c>
      <c r="C23" s="234">
        <f>F17</f>
        <v>54500</v>
      </c>
      <c r="D23" s="190"/>
      <c r="E23" s="190"/>
      <c r="F23" s="190" t="s">
        <v>200</v>
      </c>
      <c r="G23" s="234">
        <f>H17</f>
        <v>49500</v>
      </c>
      <c r="H23" s="190"/>
      <c r="I23" s="190"/>
      <c r="J23" s="1"/>
      <c r="K23" s="69"/>
    </row>
    <row r="24" spans="1:11" x14ac:dyDescent="0.25">
      <c r="A24" s="69"/>
      <c r="B24" s="190" t="s">
        <v>61</v>
      </c>
      <c r="C24" s="234">
        <f>'JANUARY 21'!E34</f>
        <v>2</v>
      </c>
      <c r="D24" s="190"/>
      <c r="E24" s="190"/>
      <c r="F24" s="190" t="s">
        <v>61</v>
      </c>
      <c r="G24" s="234">
        <f>'JANUARY 21'!I34</f>
        <v>2</v>
      </c>
      <c r="H24" s="190"/>
      <c r="I24" s="190"/>
      <c r="J24" s="1"/>
      <c r="K24" s="69"/>
    </row>
    <row r="25" spans="1:11" x14ac:dyDescent="0.25">
      <c r="A25" s="69"/>
      <c r="B25" s="190" t="s">
        <v>31</v>
      </c>
      <c r="C25" s="234"/>
      <c r="D25" s="190"/>
      <c r="E25" s="190"/>
      <c r="F25" s="190"/>
      <c r="G25" s="234"/>
      <c r="H25" s="190"/>
      <c r="I25" s="190"/>
      <c r="J25" s="1"/>
      <c r="K25" s="69"/>
    </row>
    <row r="26" spans="1:11" x14ac:dyDescent="0.25">
      <c r="A26" s="69"/>
      <c r="B26" s="190" t="s">
        <v>282</v>
      </c>
      <c r="C26" s="235">
        <v>0.1</v>
      </c>
      <c r="D26" s="234">
        <f>C23*C26</f>
        <v>5450</v>
      </c>
      <c r="E26" s="190"/>
      <c r="F26" s="190" t="s">
        <v>210</v>
      </c>
      <c r="G26" s="235">
        <v>0.1</v>
      </c>
      <c r="H26" s="234">
        <f>D26</f>
        <v>5450</v>
      </c>
      <c r="I26" s="190"/>
      <c r="J26" s="1"/>
      <c r="K26" s="69"/>
    </row>
    <row r="27" spans="1:11" x14ac:dyDescent="0.25">
      <c r="A27" s="69"/>
      <c r="B27" s="249" t="s">
        <v>211</v>
      </c>
      <c r="C27" s="249" t="s">
        <v>30</v>
      </c>
      <c r="D27" s="249"/>
      <c r="E27" s="249"/>
      <c r="F27" s="249" t="s">
        <v>211</v>
      </c>
      <c r="G27" s="234"/>
      <c r="H27" s="190"/>
      <c r="I27" s="190"/>
      <c r="J27" s="1"/>
      <c r="K27" s="69"/>
    </row>
    <row r="28" spans="1:11" x14ac:dyDescent="0.25">
      <c r="A28" s="69"/>
      <c r="B28" s="183" t="s">
        <v>215</v>
      </c>
      <c r="C28" s="205"/>
      <c r="D28" s="210">
        <f>F6+F13</f>
        <v>9000</v>
      </c>
      <c r="E28" s="210"/>
      <c r="F28" s="183" t="s">
        <v>215</v>
      </c>
      <c r="G28" s="205"/>
      <c r="H28" s="210">
        <f>F6+F13</f>
        <v>9000</v>
      </c>
      <c r="I28" s="190"/>
      <c r="J28" s="1"/>
      <c r="K28" s="69"/>
    </row>
    <row r="29" spans="1:11" x14ac:dyDescent="0.25">
      <c r="A29" s="69"/>
      <c r="B29" s="236" t="s">
        <v>121</v>
      </c>
      <c r="C29" s="190"/>
      <c r="D29" s="190">
        <v>15000</v>
      </c>
      <c r="E29" s="190"/>
      <c r="F29" s="236" t="s">
        <v>121</v>
      </c>
      <c r="G29" s="190"/>
      <c r="H29" s="190">
        <v>15000</v>
      </c>
      <c r="I29" s="190"/>
      <c r="J29" s="1"/>
      <c r="K29" s="69"/>
    </row>
    <row r="30" spans="1:11" x14ac:dyDescent="0.25">
      <c r="A30" s="69"/>
      <c r="B30" s="74" t="s">
        <v>315</v>
      </c>
      <c r="C30" s="74"/>
      <c r="D30" s="74"/>
      <c r="E30" s="74"/>
      <c r="F30" s="74"/>
      <c r="G30" s="74"/>
      <c r="H30" s="74"/>
      <c r="I30" s="190"/>
      <c r="J30" s="1"/>
      <c r="K30" s="69"/>
    </row>
    <row r="31" spans="1:11" x14ac:dyDescent="0.25">
      <c r="A31" s="69"/>
      <c r="B31" s="237" t="s">
        <v>316</v>
      </c>
      <c r="C31" s="190"/>
      <c r="D31" s="190">
        <v>20052</v>
      </c>
      <c r="E31" s="190"/>
      <c r="F31" s="237" t="s">
        <v>316</v>
      </c>
      <c r="G31" s="190"/>
      <c r="H31" s="190">
        <v>20052</v>
      </c>
      <c r="I31" s="190"/>
      <c r="J31" s="1"/>
      <c r="K31" s="69"/>
    </row>
    <row r="32" spans="1:11" x14ac:dyDescent="0.25">
      <c r="A32" s="69"/>
      <c r="B32" s="238"/>
      <c r="C32" s="235"/>
      <c r="D32" s="190"/>
      <c r="E32" s="190"/>
      <c r="F32" s="238"/>
      <c r="G32" s="235"/>
      <c r="H32" s="190"/>
      <c r="I32" s="190"/>
      <c r="J32" s="1"/>
      <c r="K32" s="69"/>
    </row>
    <row r="33" spans="1:11" x14ac:dyDescent="0.25">
      <c r="A33" s="69"/>
      <c r="B33" s="237"/>
      <c r="C33" s="190"/>
      <c r="D33" s="195"/>
      <c r="E33" s="190"/>
      <c r="F33" s="237"/>
      <c r="G33" s="190"/>
      <c r="H33" s="195"/>
      <c r="I33" s="190"/>
      <c r="J33" s="1"/>
      <c r="K33" s="69"/>
    </row>
    <row r="34" spans="1:11" x14ac:dyDescent="0.25">
      <c r="A34" s="69"/>
      <c r="B34" s="249" t="s">
        <v>119</v>
      </c>
      <c r="C34" s="253">
        <f>C23+C24+C25-D26</f>
        <v>49052</v>
      </c>
      <c r="D34" s="253">
        <f>SUM(D28:D33)</f>
        <v>44052</v>
      </c>
      <c r="E34" s="253">
        <f>C34-D34</f>
        <v>5000</v>
      </c>
      <c r="F34" s="249" t="s">
        <v>119</v>
      </c>
      <c r="G34" s="253">
        <f>G23+G24-H26</f>
        <v>44052</v>
      </c>
      <c r="H34" s="253">
        <f>SUM(H28:H33)</f>
        <v>44052</v>
      </c>
      <c r="I34" s="254">
        <f>G34-H34</f>
        <v>0</v>
      </c>
      <c r="J34" s="1"/>
      <c r="K34" s="69"/>
    </row>
    <row r="35" spans="1:11" x14ac:dyDescent="0.25">
      <c r="A35" s="69"/>
      <c r="B35" s="1"/>
      <c r="C35" s="1"/>
      <c r="D35" s="1"/>
      <c r="E35" s="1"/>
      <c r="F35" s="1"/>
      <c r="G35" s="1"/>
      <c r="H35" s="1"/>
      <c r="I35" s="1"/>
      <c r="J35" s="1"/>
      <c r="K35" s="69"/>
    </row>
    <row r="36" spans="1:11" x14ac:dyDescent="0.25">
      <c r="A36" s="69"/>
      <c r="B36" s="214" t="s">
        <v>15</v>
      </c>
      <c r="C36" s="214"/>
      <c r="D36" s="214"/>
      <c r="E36" s="7" t="s">
        <v>10</v>
      </c>
      <c r="F36" s="69"/>
      <c r="G36" s="69"/>
      <c r="H36" s="1" t="s">
        <v>12</v>
      </c>
      <c r="I36" s="69"/>
      <c r="J36" s="69"/>
      <c r="K36" s="69"/>
    </row>
    <row r="37" spans="1:11" x14ac:dyDescent="0.25">
      <c r="A37" s="69"/>
      <c r="B37" s="69"/>
      <c r="C37" s="69"/>
      <c r="D37" s="69"/>
      <c r="E37" s="69"/>
      <c r="F37" s="69"/>
      <c r="G37" s="69"/>
      <c r="H37" s="69"/>
      <c r="I37" s="69"/>
      <c r="J37" s="69"/>
      <c r="K37" s="69"/>
    </row>
    <row r="38" spans="1:11" x14ac:dyDescent="0.25">
      <c r="A38" s="69"/>
      <c r="B38" s="1" t="s">
        <v>247</v>
      </c>
      <c r="C38" s="1"/>
      <c r="D38" s="1"/>
      <c r="E38" s="7" t="s">
        <v>39</v>
      </c>
      <c r="F38" s="69"/>
      <c r="G38" s="69"/>
      <c r="H38" s="1" t="s">
        <v>184</v>
      </c>
      <c r="I38" s="69"/>
      <c r="J38" s="69"/>
      <c r="K38" s="69"/>
    </row>
    <row r="39" spans="1:11" x14ac:dyDescent="0.25">
      <c r="A39" s="69"/>
      <c r="B39" s="69"/>
      <c r="C39" s="69"/>
      <c r="D39" s="69"/>
      <c r="E39" s="69"/>
      <c r="F39" s="69"/>
      <c r="G39" s="69"/>
      <c r="H39" s="69"/>
      <c r="I39" s="69"/>
      <c r="J39" s="69"/>
      <c r="K39" s="69"/>
    </row>
    <row r="40" spans="1:11" x14ac:dyDescent="0.25">
      <c r="A40" s="69"/>
      <c r="B40" s="69"/>
      <c r="C40" s="69"/>
      <c r="D40" s="69"/>
      <c r="E40" s="69"/>
      <c r="F40" s="69"/>
      <c r="G40" s="69"/>
      <c r="H40" s="69"/>
      <c r="I40" s="69"/>
      <c r="J40" s="69"/>
      <c r="K40" s="69"/>
    </row>
    <row r="41" spans="1:11" x14ac:dyDescent="0.25">
      <c r="A41" s="69"/>
      <c r="B41" s="69"/>
      <c r="C41" s="69"/>
      <c r="D41" s="69"/>
      <c r="E41" s="69"/>
      <c r="F41" s="69"/>
      <c r="G41" s="69"/>
      <c r="H41" s="69"/>
      <c r="I41" s="69"/>
      <c r="J41" s="69"/>
      <c r="K41" s="69"/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workbookViewId="0">
      <selection activeCell="L34" sqref="L34"/>
    </sheetView>
  </sheetViews>
  <sheetFormatPr defaultRowHeight="15" x14ac:dyDescent="0.25"/>
  <sheetData>
    <row r="1" spans="1:10" x14ac:dyDescent="0.25">
      <c r="A1" s="69"/>
      <c r="B1" s="9"/>
      <c r="C1" s="213" t="s">
        <v>179</v>
      </c>
      <c r="D1" s="213"/>
      <c r="E1" s="213"/>
      <c r="F1" s="199"/>
      <c r="G1" s="87"/>
      <c r="H1" s="87"/>
      <c r="I1" s="87"/>
      <c r="J1" s="9"/>
    </row>
    <row r="2" spans="1:10" x14ac:dyDescent="0.25">
      <c r="A2" s="9"/>
      <c r="B2" s="213"/>
      <c r="C2" s="213" t="s">
        <v>180</v>
      </c>
      <c r="D2" s="213"/>
      <c r="E2" s="213"/>
      <c r="F2" s="87"/>
      <c r="G2" s="199"/>
      <c r="H2" s="87"/>
      <c r="I2" s="87"/>
      <c r="J2" s="9"/>
    </row>
    <row r="3" spans="1:10" x14ac:dyDescent="0.25">
      <c r="A3" s="9"/>
      <c r="B3" s="213"/>
      <c r="C3" s="213" t="s">
        <v>314</v>
      </c>
      <c r="D3" s="213"/>
      <c r="E3" s="213"/>
      <c r="F3" s="87"/>
      <c r="G3" s="199"/>
      <c r="H3" s="87"/>
      <c r="I3" s="87"/>
      <c r="J3" s="9"/>
    </row>
    <row r="4" spans="1:10" x14ac:dyDescent="0.25">
      <c r="A4" s="69"/>
      <c r="B4" s="255" t="s">
        <v>19</v>
      </c>
      <c r="C4" s="255" t="s">
        <v>0</v>
      </c>
      <c r="D4" s="255" t="s">
        <v>31</v>
      </c>
      <c r="E4" s="249" t="s">
        <v>61</v>
      </c>
      <c r="F4" s="255" t="s">
        <v>1</v>
      </c>
      <c r="G4" s="256" t="s">
        <v>2</v>
      </c>
      <c r="H4" s="255" t="s">
        <v>3</v>
      </c>
      <c r="I4" s="256" t="s">
        <v>139</v>
      </c>
      <c r="J4" s="1"/>
    </row>
    <row r="5" spans="1:10" x14ac:dyDescent="0.25">
      <c r="A5" s="69"/>
      <c r="B5" s="189">
        <v>1</v>
      </c>
      <c r="C5" s="190" t="s">
        <v>141</v>
      </c>
      <c r="D5" s="190"/>
      <c r="E5" s="222">
        <f>'FEBRUARY 21'!I5:I16</f>
        <v>5000</v>
      </c>
      <c r="F5" s="222">
        <v>5000</v>
      </c>
      <c r="G5" s="222">
        <f>D5+F5+E5</f>
        <v>10000</v>
      </c>
      <c r="H5" s="222">
        <v>10000</v>
      </c>
      <c r="I5" s="190">
        <f>G5-H5</f>
        <v>0</v>
      </c>
      <c r="J5" s="1"/>
    </row>
    <row r="6" spans="1:10" x14ac:dyDescent="0.25">
      <c r="A6" s="69"/>
      <c r="B6" s="189">
        <v>2</v>
      </c>
      <c r="C6" s="190" t="s">
        <v>216</v>
      </c>
      <c r="D6" s="190"/>
      <c r="E6" s="222">
        <f>'FEBRUARY 21'!I6:I17</f>
        <v>0</v>
      </c>
      <c r="F6" s="222">
        <v>5000</v>
      </c>
      <c r="G6" s="222">
        <f t="shared" ref="G6:G16" si="0">D6+F6+E6</f>
        <v>5000</v>
      </c>
      <c r="H6" s="222">
        <v>5000</v>
      </c>
      <c r="I6" s="190">
        <f t="shared" ref="I6:I16" si="1">G6-H6</f>
        <v>0</v>
      </c>
      <c r="J6" s="9" t="s">
        <v>188</v>
      </c>
    </row>
    <row r="7" spans="1:10" x14ac:dyDescent="0.25">
      <c r="A7" s="69"/>
      <c r="B7" s="189">
        <v>3</v>
      </c>
      <c r="C7" s="190" t="s">
        <v>185</v>
      </c>
      <c r="D7" s="190"/>
      <c r="E7" s="222">
        <f>'FEBRUARY 21'!I7:I18</f>
        <v>0</v>
      </c>
      <c r="F7" s="222">
        <v>6000</v>
      </c>
      <c r="G7" s="222">
        <f t="shared" si="0"/>
        <v>6000</v>
      </c>
      <c r="H7" s="222">
        <f>6000</f>
        <v>6000</v>
      </c>
      <c r="I7" s="190">
        <f t="shared" si="1"/>
        <v>0</v>
      </c>
      <c r="J7" s="1"/>
    </row>
    <row r="8" spans="1:10" x14ac:dyDescent="0.25">
      <c r="A8" s="69"/>
      <c r="B8" s="192">
        <v>4</v>
      </c>
      <c r="C8" s="190" t="s">
        <v>309</v>
      </c>
      <c r="D8" s="190"/>
      <c r="E8" s="222">
        <f>'FEBRUARY 21'!I8:I19</f>
        <v>0</v>
      </c>
      <c r="F8" s="241">
        <v>5000</v>
      </c>
      <c r="G8" s="222">
        <f t="shared" si="0"/>
        <v>5000</v>
      </c>
      <c r="H8" s="222">
        <f>5000</f>
        <v>5000</v>
      </c>
      <c r="I8" s="190">
        <f t="shared" si="1"/>
        <v>0</v>
      </c>
      <c r="J8" s="1"/>
    </row>
    <row r="9" spans="1:10" x14ac:dyDescent="0.25">
      <c r="A9" s="69"/>
      <c r="B9" s="192">
        <v>5</v>
      </c>
      <c r="C9" s="190" t="s">
        <v>79</v>
      </c>
      <c r="D9" s="190"/>
      <c r="E9" s="222">
        <f>'FEBRUARY 21'!I9:I20</f>
        <v>0</v>
      </c>
      <c r="F9" s="241">
        <v>3500</v>
      </c>
      <c r="G9" s="222">
        <f t="shared" si="0"/>
        <v>3500</v>
      </c>
      <c r="H9" s="222">
        <f>3500</f>
        <v>3500</v>
      </c>
      <c r="I9" s="190">
        <f t="shared" si="1"/>
        <v>0</v>
      </c>
      <c r="J9" s="1"/>
    </row>
    <row r="10" spans="1:10" x14ac:dyDescent="0.25">
      <c r="A10" s="69"/>
      <c r="B10" s="194">
        <v>6</v>
      </c>
      <c r="C10" s="190" t="s">
        <v>238</v>
      </c>
      <c r="D10" s="190"/>
      <c r="E10" s="222">
        <f>'FEBRUARY 21'!I10:I21</f>
        <v>0</v>
      </c>
      <c r="F10" s="243">
        <v>8000</v>
      </c>
      <c r="G10" s="222">
        <f t="shared" si="0"/>
        <v>8000</v>
      </c>
      <c r="H10" s="222">
        <f>8000</f>
        <v>8000</v>
      </c>
      <c r="I10" s="190">
        <f t="shared" si="1"/>
        <v>0</v>
      </c>
      <c r="J10" s="1"/>
    </row>
    <row r="11" spans="1:10" x14ac:dyDescent="0.25">
      <c r="A11" s="69"/>
      <c r="B11" s="194">
        <v>7</v>
      </c>
      <c r="C11" s="195" t="s">
        <v>175</v>
      </c>
      <c r="D11" s="190"/>
      <c r="E11" s="222">
        <f>'FEBRUARY 21'!I11:I22</f>
        <v>0</v>
      </c>
      <c r="F11" s="241">
        <v>5000</v>
      </c>
      <c r="G11" s="222">
        <f t="shared" si="0"/>
        <v>5000</v>
      </c>
      <c r="H11" s="222">
        <f>5000</f>
        <v>5000</v>
      </c>
      <c r="I11" s="190">
        <f t="shared" si="1"/>
        <v>0</v>
      </c>
      <c r="J11" s="1"/>
    </row>
    <row r="12" spans="1:10" x14ac:dyDescent="0.25">
      <c r="A12" s="69"/>
      <c r="B12" s="194">
        <v>8</v>
      </c>
      <c r="C12" s="190" t="s">
        <v>239</v>
      </c>
      <c r="D12" s="190"/>
      <c r="E12" s="222">
        <f>'FEBRUARY 21'!I12:I23</f>
        <v>0</v>
      </c>
      <c r="F12" s="241">
        <v>3000</v>
      </c>
      <c r="G12" s="222">
        <f t="shared" si="0"/>
        <v>3000</v>
      </c>
      <c r="H12" s="222">
        <f>3000</f>
        <v>3000</v>
      </c>
      <c r="I12" s="190">
        <f t="shared" si="1"/>
        <v>0</v>
      </c>
      <c r="J12" s="9"/>
    </row>
    <row r="13" spans="1:10" x14ac:dyDescent="0.25">
      <c r="A13" s="69"/>
      <c r="B13" s="194">
        <v>9</v>
      </c>
      <c r="C13" s="195" t="s">
        <v>192</v>
      </c>
      <c r="D13" s="190"/>
      <c r="E13" s="222">
        <f>'FEBRUARY 21'!I13:I24</f>
        <v>0</v>
      </c>
      <c r="F13" s="241">
        <v>4000</v>
      </c>
      <c r="G13" s="222">
        <f t="shared" si="0"/>
        <v>4000</v>
      </c>
      <c r="H13" s="222">
        <v>4000</v>
      </c>
      <c r="I13" s="190">
        <f t="shared" si="1"/>
        <v>0</v>
      </c>
      <c r="J13" s="9" t="s">
        <v>188</v>
      </c>
    </row>
    <row r="14" spans="1:10" x14ac:dyDescent="0.25">
      <c r="A14" s="69"/>
      <c r="B14" s="194">
        <v>10</v>
      </c>
      <c r="C14" s="260" t="s">
        <v>291</v>
      </c>
      <c r="D14" s="190"/>
      <c r="E14" s="222">
        <f>'FEBRUARY 21'!I14:I25</f>
        <v>0</v>
      </c>
      <c r="F14" s="244">
        <v>4000</v>
      </c>
      <c r="G14" s="222">
        <f t="shared" si="0"/>
        <v>4000</v>
      </c>
      <c r="H14" s="222">
        <v>4000</v>
      </c>
      <c r="I14" s="190">
        <f t="shared" si="1"/>
        <v>0</v>
      </c>
      <c r="J14" s="1"/>
    </row>
    <row r="15" spans="1:10" x14ac:dyDescent="0.25">
      <c r="A15" s="69"/>
      <c r="B15" s="194">
        <v>11</v>
      </c>
      <c r="C15" s="260" t="s">
        <v>242</v>
      </c>
      <c r="D15" s="190"/>
      <c r="E15" s="222">
        <f>'FEBRUARY 21'!I15:I26</f>
        <v>0</v>
      </c>
      <c r="F15" s="244">
        <v>6000</v>
      </c>
      <c r="G15" s="222">
        <f t="shared" si="0"/>
        <v>6000</v>
      </c>
      <c r="H15" s="222">
        <f>6000</f>
        <v>6000</v>
      </c>
      <c r="I15" s="190">
        <f t="shared" si="1"/>
        <v>0</v>
      </c>
      <c r="J15" s="1"/>
    </row>
    <row r="16" spans="1:10" x14ac:dyDescent="0.25">
      <c r="A16" s="69"/>
      <c r="B16" s="194">
        <v>12</v>
      </c>
      <c r="C16" s="195"/>
      <c r="D16" s="190"/>
      <c r="E16" s="222">
        <f>'DECEMBER 20'!I28</f>
        <v>0</v>
      </c>
      <c r="F16" s="244"/>
      <c r="G16" s="222">
        <f t="shared" si="0"/>
        <v>0</v>
      </c>
      <c r="H16" s="222"/>
      <c r="I16" s="190">
        <f t="shared" si="1"/>
        <v>0</v>
      </c>
      <c r="J16" s="1"/>
    </row>
    <row r="17" spans="1:10" x14ac:dyDescent="0.25">
      <c r="A17" s="69"/>
      <c r="B17" s="246"/>
      <c r="C17" s="257" t="s">
        <v>119</v>
      </c>
      <c r="D17" s="190">
        <f>SUM(D5:D16)</f>
        <v>0</v>
      </c>
      <c r="E17" s="222">
        <f>SUM(E5:E16)</f>
        <v>5000</v>
      </c>
      <c r="F17" s="248">
        <f>SUM(F5:F16)</f>
        <v>54500</v>
      </c>
      <c r="G17" s="252">
        <f>SUM(G5:G16)</f>
        <v>59500</v>
      </c>
      <c r="H17" s="222">
        <f>SUM(H5:H16)</f>
        <v>59500</v>
      </c>
      <c r="I17" s="258">
        <f>G17-H17</f>
        <v>0</v>
      </c>
      <c r="J17" s="1"/>
    </row>
    <row r="18" spans="1:10" x14ac:dyDescent="0.25">
      <c r="A18" s="69"/>
      <c r="B18" s="1"/>
      <c r="C18" s="1"/>
      <c r="D18" s="1"/>
      <c r="E18" s="1"/>
      <c r="F18" s="1"/>
      <c r="G18" s="1"/>
      <c r="H18" s="1"/>
      <c r="I18" s="1"/>
      <c r="J18" s="225"/>
    </row>
    <row r="19" spans="1:10" x14ac:dyDescent="0.25">
      <c r="A19" s="69"/>
      <c r="B19" s="1"/>
      <c r="C19" s="1"/>
      <c r="D19" s="1"/>
      <c r="E19" s="1"/>
      <c r="F19" s="1"/>
      <c r="G19" s="1"/>
      <c r="H19" s="1"/>
      <c r="I19" s="1"/>
      <c r="J19" s="1"/>
    </row>
    <row r="20" spans="1:10" x14ac:dyDescent="0.25">
      <c r="A20" s="69"/>
      <c r="B20" s="226" t="s">
        <v>204</v>
      </c>
      <c r="C20" s="227"/>
      <c r="D20" s="227"/>
      <c r="E20" s="228"/>
      <c r="F20" s="229"/>
      <c r="G20" s="251"/>
      <c r="H20" s="231"/>
      <c r="I20" s="230"/>
      <c r="J20" s="1"/>
    </row>
    <row r="21" spans="1:10" x14ac:dyDescent="0.25">
      <c r="A21" s="69"/>
      <c r="B21" s="79" t="s">
        <v>205</v>
      </c>
      <c r="C21" s="79"/>
      <c r="D21" s="79"/>
      <c r="E21" s="79"/>
      <c r="F21" s="79" t="s">
        <v>3</v>
      </c>
      <c r="G21" s="1"/>
      <c r="H21" s="1"/>
      <c r="I21" s="1"/>
      <c r="J21" s="1"/>
    </row>
    <row r="22" spans="1:10" x14ac:dyDescent="0.25">
      <c r="A22" s="69"/>
      <c r="B22" s="233" t="s">
        <v>206</v>
      </c>
      <c r="C22" s="233" t="s">
        <v>207</v>
      </c>
      <c r="D22" s="233" t="s">
        <v>208</v>
      </c>
      <c r="E22" s="233" t="s">
        <v>120</v>
      </c>
      <c r="F22" s="233" t="s">
        <v>206</v>
      </c>
      <c r="G22" s="233" t="s">
        <v>207</v>
      </c>
      <c r="H22" s="233" t="s">
        <v>208</v>
      </c>
      <c r="I22" s="233" t="s">
        <v>120</v>
      </c>
      <c r="J22" s="1"/>
    </row>
    <row r="23" spans="1:10" x14ac:dyDescent="0.25">
      <c r="A23" s="69"/>
      <c r="B23" s="190" t="s">
        <v>222</v>
      </c>
      <c r="C23" s="234">
        <f>F17</f>
        <v>54500</v>
      </c>
      <c r="D23" s="190"/>
      <c r="E23" s="190"/>
      <c r="F23" s="190" t="s">
        <v>222</v>
      </c>
      <c r="G23" s="234">
        <f>H17</f>
        <v>59500</v>
      </c>
      <c r="H23" s="190"/>
      <c r="I23" s="190"/>
      <c r="J23" s="1"/>
    </row>
    <row r="24" spans="1:10" x14ac:dyDescent="0.25">
      <c r="A24" s="69"/>
      <c r="B24" s="190" t="s">
        <v>61</v>
      </c>
      <c r="C24" s="234">
        <f>'FEBRUARY 21'!E34</f>
        <v>5000</v>
      </c>
      <c r="D24" s="190"/>
      <c r="E24" s="190"/>
      <c r="F24" s="190" t="s">
        <v>61</v>
      </c>
      <c r="G24" s="234">
        <f>'FEBRUARY 21'!I34</f>
        <v>0</v>
      </c>
      <c r="H24" s="190"/>
      <c r="I24" s="190"/>
      <c r="J24" s="1"/>
    </row>
    <row r="25" spans="1:10" x14ac:dyDescent="0.25">
      <c r="A25" s="69"/>
      <c r="B25" s="190" t="s">
        <v>31</v>
      </c>
      <c r="C25" s="234"/>
      <c r="D25" s="190"/>
      <c r="E25" s="190"/>
      <c r="F25" s="190"/>
      <c r="G25" s="234"/>
      <c r="H25" s="190"/>
      <c r="I25" s="190"/>
      <c r="J25" s="1"/>
    </row>
    <row r="26" spans="1:10" x14ac:dyDescent="0.25">
      <c r="A26" s="69"/>
      <c r="B26" s="190" t="s">
        <v>282</v>
      </c>
      <c r="C26" s="235">
        <v>0.1</v>
      </c>
      <c r="D26" s="234">
        <f>C23*C26</f>
        <v>5450</v>
      </c>
      <c r="E26" s="190"/>
      <c r="F26" s="190" t="s">
        <v>210</v>
      </c>
      <c r="G26" s="235">
        <v>0.1</v>
      </c>
      <c r="H26" s="234">
        <f>D26</f>
        <v>5450</v>
      </c>
      <c r="I26" s="190"/>
      <c r="J26" s="1"/>
    </row>
    <row r="27" spans="1:10" x14ac:dyDescent="0.25">
      <c r="A27" s="69"/>
      <c r="B27" s="249" t="s">
        <v>211</v>
      </c>
      <c r="C27" s="249" t="s">
        <v>30</v>
      </c>
      <c r="D27" s="249"/>
      <c r="E27" s="249"/>
      <c r="F27" s="249" t="s">
        <v>211</v>
      </c>
      <c r="G27" s="234"/>
      <c r="H27" s="190"/>
      <c r="I27" s="190"/>
      <c r="J27" s="1"/>
    </row>
    <row r="28" spans="1:10" x14ac:dyDescent="0.25">
      <c r="A28" s="69"/>
      <c r="B28" s="183" t="s">
        <v>215</v>
      </c>
      <c r="C28" s="205"/>
      <c r="D28" s="210">
        <f>F6+F13</f>
        <v>9000</v>
      </c>
      <c r="E28" s="210"/>
      <c r="F28" s="183" t="s">
        <v>215</v>
      </c>
      <c r="G28" s="205"/>
      <c r="H28" s="210">
        <f>F6+F13</f>
        <v>9000</v>
      </c>
      <c r="I28" s="190"/>
      <c r="J28" s="1"/>
    </row>
    <row r="29" spans="1:10" x14ac:dyDescent="0.25">
      <c r="A29" s="69"/>
      <c r="B29" s="236" t="s">
        <v>121</v>
      </c>
      <c r="C29" s="190"/>
      <c r="D29" s="190">
        <v>15000</v>
      </c>
      <c r="E29" s="190"/>
      <c r="F29" s="236" t="s">
        <v>121</v>
      </c>
      <c r="G29" s="190"/>
      <c r="H29" s="190">
        <v>15000</v>
      </c>
      <c r="I29" s="190"/>
      <c r="J29" s="1"/>
    </row>
    <row r="30" spans="1:10" x14ac:dyDescent="0.25">
      <c r="A30" s="69"/>
      <c r="B30" s="74"/>
      <c r="C30" s="74"/>
      <c r="D30" s="74"/>
      <c r="E30" s="74"/>
      <c r="F30" s="74"/>
      <c r="G30" s="74"/>
      <c r="H30" s="74"/>
      <c r="I30" s="190"/>
      <c r="J30" s="1"/>
    </row>
    <row r="31" spans="1:10" x14ac:dyDescent="0.25">
      <c r="A31" s="69"/>
      <c r="B31" s="237" t="s">
        <v>274</v>
      </c>
      <c r="C31" s="190"/>
      <c r="D31" s="190">
        <v>20052</v>
      </c>
      <c r="E31" s="190"/>
      <c r="F31" s="237" t="s">
        <v>274</v>
      </c>
      <c r="G31" s="190"/>
      <c r="H31" s="190">
        <v>20052</v>
      </c>
      <c r="I31" s="190"/>
      <c r="J31" s="1"/>
    </row>
    <row r="32" spans="1:10" x14ac:dyDescent="0.25">
      <c r="A32" s="69"/>
      <c r="B32" s="238"/>
      <c r="C32" s="235"/>
      <c r="D32" s="190"/>
      <c r="E32" s="190"/>
      <c r="F32" s="238"/>
      <c r="G32" s="235"/>
      <c r="H32" s="190"/>
      <c r="I32" s="190"/>
      <c r="J32" s="1"/>
    </row>
    <row r="33" spans="1:12" x14ac:dyDescent="0.25">
      <c r="A33" s="69"/>
      <c r="B33" s="237"/>
      <c r="C33" s="190"/>
      <c r="D33" s="195"/>
      <c r="E33" s="190"/>
      <c r="F33" s="237"/>
      <c r="G33" s="190"/>
      <c r="H33" s="195"/>
      <c r="I33" s="190"/>
      <c r="J33" s="1"/>
      <c r="L33" s="261"/>
    </row>
    <row r="34" spans="1:12" x14ac:dyDescent="0.25">
      <c r="A34" s="69"/>
      <c r="B34" s="249" t="s">
        <v>119</v>
      </c>
      <c r="C34" s="253">
        <f>C23+C24+C25-D26</f>
        <v>54050</v>
      </c>
      <c r="D34" s="253">
        <f>SUM(D28:D33)</f>
        <v>44052</v>
      </c>
      <c r="E34" s="253">
        <f>C34-D34</f>
        <v>9998</v>
      </c>
      <c r="F34" s="249" t="s">
        <v>119</v>
      </c>
      <c r="G34" s="253">
        <f>G23+G24-H26</f>
        <v>54050</v>
      </c>
      <c r="H34" s="253">
        <f>SUM(H28:H33)</f>
        <v>44052</v>
      </c>
      <c r="I34" s="254">
        <f>G34-H34</f>
        <v>9998</v>
      </c>
      <c r="J34" s="1"/>
    </row>
    <row r="35" spans="1:12" x14ac:dyDescent="0.25">
      <c r="A35" s="69"/>
      <c r="B35" s="1"/>
      <c r="C35" s="1"/>
      <c r="D35" s="1"/>
      <c r="E35" s="1"/>
      <c r="F35" s="1"/>
      <c r="G35" s="1"/>
      <c r="H35" s="1"/>
      <c r="I35" s="1"/>
      <c r="J35" s="1"/>
    </row>
    <row r="36" spans="1:12" x14ac:dyDescent="0.25">
      <c r="A36" s="69"/>
      <c r="B36" s="214" t="s">
        <v>15</v>
      </c>
      <c r="C36" s="214"/>
      <c r="D36" s="214"/>
      <c r="E36" s="7" t="s">
        <v>10</v>
      </c>
      <c r="F36" s="69"/>
      <c r="G36" s="69"/>
      <c r="H36" s="1" t="s">
        <v>12</v>
      </c>
      <c r="I36" s="69"/>
      <c r="J36" s="69"/>
    </row>
    <row r="37" spans="1:12" x14ac:dyDescent="0.25">
      <c r="A37" s="69"/>
      <c r="B37" s="69"/>
      <c r="C37" s="69"/>
      <c r="D37" s="69"/>
      <c r="E37" s="69"/>
      <c r="F37" s="69"/>
      <c r="G37" s="69"/>
      <c r="H37" s="69"/>
      <c r="I37" s="69"/>
      <c r="J37" s="69"/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38"/>
  <sheetViews>
    <sheetView workbookViewId="0">
      <selection activeCell="L34" sqref="L34"/>
    </sheetView>
  </sheetViews>
  <sheetFormatPr defaultRowHeight="15" x14ac:dyDescent="0.25"/>
  <sheetData>
    <row r="3" spans="1:10" x14ac:dyDescent="0.25">
      <c r="A3" s="69"/>
      <c r="B3" s="9"/>
      <c r="C3" s="213" t="s">
        <v>179</v>
      </c>
      <c r="D3" s="213"/>
      <c r="E3" s="213"/>
      <c r="F3" s="199"/>
      <c r="G3" s="87"/>
      <c r="H3" s="87"/>
      <c r="I3" s="87"/>
      <c r="J3" s="9"/>
    </row>
    <row r="4" spans="1:10" x14ac:dyDescent="0.25">
      <c r="A4" s="9"/>
      <c r="B4" s="213"/>
      <c r="C4" s="213" t="s">
        <v>180</v>
      </c>
      <c r="D4" s="213"/>
      <c r="E4" s="213"/>
      <c r="F4" s="87"/>
      <c r="G4" s="199"/>
      <c r="H4" s="87"/>
      <c r="I4" s="87"/>
      <c r="J4" s="9"/>
    </row>
    <row r="5" spans="1:10" x14ac:dyDescent="0.25">
      <c r="A5" s="9"/>
      <c r="B5" s="213"/>
      <c r="C5" s="213" t="s">
        <v>317</v>
      </c>
      <c r="D5" s="213"/>
      <c r="E5" s="213"/>
      <c r="F5" s="87"/>
      <c r="G5" s="199"/>
      <c r="H5" s="87"/>
      <c r="I5" s="87"/>
      <c r="J5" s="9"/>
    </row>
    <row r="6" spans="1:10" x14ac:dyDescent="0.25">
      <c r="A6" s="69"/>
      <c r="B6" s="255" t="s">
        <v>19</v>
      </c>
      <c r="C6" s="255" t="s">
        <v>0</v>
      </c>
      <c r="D6" s="255" t="s">
        <v>31</v>
      </c>
      <c r="E6" s="249" t="s">
        <v>61</v>
      </c>
      <c r="F6" s="255" t="s">
        <v>1</v>
      </c>
      <c r="G6" s="256" t="s">
        <v>2</v>
      </c>
      <c r="H6" s="255" t="s">
        <v>3</v>
      </c>
      <c r="I6" s="256" t="s">
        <v>139</v>
      </c>
      <c r="J6" s="1"/>
    </row>
    <row r="7" spans="1:10" x14ac:dyDescent="0.25">
      <c r="A7" s="69"/>
      <c r="B7" s="189">
        <v>1</v>
      </c>
      <c r="C7" s="190" t="s">
        <v>141</v>
      </c>
      <c r="D7" s="190"/>
      <c r="E7" s="222">
        <f>'MARCH 21'!I5:I17</f>
        <v>0</v>
      </c>
      <c r="F7" s="222">
        <v>5000</v>
      </c>
      <c r="G7" s="222">
        <f>D7+F7+E7</f>
        <v>5000</v>
      </c>
      <c r="H7" s="222"/>
      <c r="I7" s="190">
        <f>G7-H7</f>
        <v>5000</v>
      </c>
      <c r="J7" s="1"/>
    </row>
    <row r="8" spans="1:10" x14ac:dyDescent="0.25">
      <c r="A8" s="69"/>
      <c r="B8" s="189">
        <v>2</v>
      </c>
      <c r="C8" s="190" t="s">
        <v>216</v>
      </c>
      <c r="D8" s="190"/>
      <c r="E8" s="222">
        <f>'MARCH 21'!I6:I18</f>
        <v>0</v>
      </c>
      <c r="F8" s="222">
        <v>5000</v>
      </c>
      <c r="G8" s="222">
        <f t="shared" ref="G8:G18" si="0">D8+F8+E8</f>
        <v>5000</v>
      </c>
      <c r="H8" s="222">
        <v>5000</v>
      </c>
      <c r="I8" s="190">
        <f t="shared" ref="I8:I18" si="1">G8-H8</f>
        <v>0</v>
      </c>
      <c r="J8" s="9" t="s">
        <v>188</v>
      </c>
    </row>
    <row r="9" spans="1:10" x14ac:dyDescent="0.25">
      <c r="A9" s="69"/>
      <c r="B9" s="189">
        <v>3</v>
      </c>
      <c r="C9" s="190" t="s">
        <v>185</v>
      </c>
      <c r="D9" s="190"/>
      <c r="E9" s="222">
        <f>'MARCH 21'!I7:I19</f>
        <v>0</v>
      </c>
      <c r="F9" s="222">
        <v>6000</v>
      </c>
      <c r="G9" s="222">
        <f t="shared" si="0"/>
        <v>6000</v>
      </c>
      <c r="H9" s="222">
        <v>6000</v>
      </c>
      <c r="I9" s="190">
        <f t="shared" si="1"/>
        <v>0</v>
      </c>
      <c r="J9" s="1"/>
    </row>
    <row r="10" spans="1:10" x14ac:dyDescent="0.25">
      <c r="A10" s="69"/>
      <c r="B10" s="192">
        <v>4</v>
      </c>
      <c r="C10" s="190" t="s">
        <v>309</v>
      </c>
      <c r="D10" s="190"/>
      <c r="E10" s="222">
        <f>'MARCH 21'!I8:I20</f>
        <v>0</v>
      </c>
      <c r="F10" s="241">
        <v>5000</v>
      </c>
      <c r="G10" s="222">
        <f t="shared" si="0"/>
        <v>5000</v>
      </c>
      <c r="H10" s="222"/>
      <c r="I10" s="190">
        <f t="shared" si="1"/>
        <v>5000</v>
      </c>
      <c r="J10" s="1"/>
    </row>
    <row r="11" spans="1:10" x14ac:dyDescent="0.25">
      <c r="A11" s="69"/>
      <c r="B11" s="192">
        <v>5</v>
      </c>
      <c r="C11" s="190" t="s">
        <v>79</v>
      </c>
      <c r="D11" s="190"/>
      <c r="E11" s="222">
        <f>'MARCH 21'!I9:I21</f>
        <v>0</v>
      </c>
      <c r="F11" s="241">
        <v>3500</v>
      </c>
      <c r="G11" s="222">
        <f t="shared" si="0"/>
        <v>3500</v>
      </c>
      <c r="H11" s="222">
        <v>3500</v>
      </c>
      <c r="I11" s="190">
        <f t="shared" si="1"/>
        <v>0</v>
      </c>
      <c r="J11" s="1"/>
    </row>
    <row r="12" spans="1:10" x14ac:dyDescent="0.25">
      <c r="A12" s="69"/>
      <c r="B12" s="194">
        <v>6</v>
      </c>
      <c r="C12" s="190" t="s">
        <v>238</v>
      </c>
      <c r="D12" s="190"/>
      <c r="E12" s="222">
        <f>'MARCH 21'!I10:I22</f>
        <v>0</v>
      </c>
      <c r="F12" s="243">
        <v>8000</v>
      </c>
      <c r="G12" s="222">
        <f t="shared" si="0"/>
        <v>8000</v>
      </c>
      <c r="H12" s="222">
        <v>8000</v>
      </c>
      <c r="I12" s="190">
        <f t="shared" si="1"/>
        <v>0</v>
      </c>
      <c r="J12" s="1"/>
    </row>
    <row r="13" spans="1:10" x14ac:dyDescent="0.25">
      <c r="A13" s="69"/>
      <c r="B13" s="194">
        <v>7</v>
      </c>
      <c r="C13" s="195"/>
      <c r="D13" s="190"/>
      <c r="E13" s="222">
        <f>'MARCH 21'!I11:I23</f>
        <v>0</v>
      </c>
      <c r="F13" s="241"/>
      <c r="G13" s="222">
        <f t="shared" si="0"/>
        <v>0</v>
      </c>
      <c r="H13" s="222"/>
      <c r="I13" s="190">
        <f t="shared" si="1"/>
        <v>0</v>
      </c>
      <c r="J13" s="1"/>
    </row>
    <row r="14" spans="1:10" x14ac:dyDescent="0.25">
      <c r="A14" s="69"/>
      <c r="B14" s="194">
        <v>8</v>
      </c>
      <c r="C14" s="190" t="s">
        <v>239</v>
      </c>
      <c r="D14" s="190"/>
      <c r="E14" s="222">
        <f>'MARCH 21'!I12:I24</f>
        <v>0</v>
      </c>
      <c r="F14" s="241">
        <v>3000</v>
      </c>
      <c r="G14" s="222">
        <f t="shared" si="0"/>
        <v>3000</v>
      </c>
      <c r="H14" s="222">
        <f>3000</f>
        <v>3000</v>
      </c>
      <c r="I14" s="190">
        <f t="shared" si="1"/>
        <v>0</v>
      </c>
      <c r="J14" s="9"/>
    </row>
    <row r="15" spans="1:10" x14ac:dyDescent="0.25">
      <c r="A15" s="69"/>
      <c r="B15" s="194">
        <v>9</v>
      </c>
      <c r="C15" s="195" t="s">
        <v>192</v>
      </c>
      <c r="D15" s="190"/>
      <c r="E15" s="222">
        <f>'MARCH 21'!I13:I25</f>
        <v>0</v>
      </c>
      <c r="F15" s="241">
        <v>4000</v>
      </c>
      <c r="G15" s="222">
        <f t="shared" si="0"/>
        <v>4000</v>
      </c>
      <c r="H15" s="222">
        <v>4000</v>
      </c>
      <c r="I15" s="190">
        <f t="shared" si="1"/>
        <v>0</v>
      </c>
      <c r="J15" s="9" t="s">
        <v>188</v>
      </c>
    </row>
    <row r="16" spans="1:10" x14ac:dyDescent="0.25">
      <c r="A16" s="69"/>
      <c r="B16" s="194">
        <v>10</v>
      </c>
      <c r="C16" s="260"/>
      <c r="D16" s="190"/>
      <c r="E16" s="222">
        <f>'MARCH 21'!I14:I26</f>
        <v>0</v>
      </c>
      <c r="F16" s="244"/>
      <c r="G16" s="222">
        <f t="shared" si="0"/>
        <v>0</v>
      </c>
      <c r="H16" s="222"/>
      <c r="I16" s="190">
        <f t="shared" si="1"/>
        <v>0</v>
      </c>
      <c r="J16" s="1"/>
    </row>
    <row r="17" spans="1:10" x14ac:dyDescent="0.25">
      <c r="A17" s="69"/>
      <c r="B17" s="194">
        <v>11</v>
      </c>
      <c r="C17" s="260" t="s">
        <v>242</v>
      </c>
      <c r="D17" s="190"/>
      <c r="E17" s="222">
        <f>'MARCH 21'!I15:I27</f>
        <v>0</v>
      </c>
      <c r="F17" s="244">
        <v>6000</v>
      </c>
      <c r="G17" s="222">
        <f t="shared" si="0"/>
        <v>6000</v>
      </c>
      <c r="H17" s="222">
        <f>6000</f>
        <v>6000</v>
      </c>
      <c r="I17" s="190">
        <f t="shared" si="1"/>
        <v>0</v>
      </c>
      <c r="J17" s="1"/>
    </row>
    <row r="18" spans="1:10" x14ac:dyDescent="0.25">
      <c r="A18" s="69"/>
      <c r="B18" s="194">
        <v>12</v>
      </c>
      <c r="C18" s="195"/>
      <c r="D18" s="190"/>
      <c r="E18" s="222">
        <f>'MARCH 21'!I16:I28</f>
        <v>0</v>
      </c>
      <c r="F18" s="244"/>
      <c r="G18" s="222">
        <f t="shared" si="0"/>
        <v>0</v>
      </c>
      <c r="H18" s="222"/>
      <c r="I18" s="190">
        <f t="shared" si="1"/>
        <v>0</v>
      </c>
      <c r="J18" s="1"/>
    </row>
    <row r="19" spans="1:10" x14ac:dyDescent="0.25">
      <c r="A19" s="69"/>
      <c r="B19" s="246"/>
      <c r="C19" s="257" t="s">
        <v>119</v>
      </c>
      <c r="D19" s="190">
        <f>SUM(D7:D18)</f>
        <v>0</v>
      </c>
      <c r="E19" s="222">
        <f>'MARCH 21'!I17:I29</f>
        <v>0</v>
      </c>
      <c r="F19" s="248">
        <f>SUM(F7:F18)</f>
        <v>45500</v>
      </c>
      <c r="G19" s="252">
        <f>SUM(G7:G18)</f>
        <v>45500</v>
      </c>
      <c r="H19" s="222">
        <f>SUM(H7:H18)</f>
        <v>35500</v>
      </c>
      <c r="I19" s="258">
        <f>G19-H19</f>
        <v>10000</v>
      </c>
      <c r="J19" s="1"/>
    </row>
    <row r="20" spans="1:10" x14ac:dyDescent="0.25">
      <c r="A20" s="69"/>
      <c r="B20" s="1"/>
      <c r="C20" s="1"/>
      <c r="D20" s="1"/>
      <c r="E20" s="1"/>
      <c r="F20" s="1"/>
      <c r="G20" s="1"/>
      <c r="H20" s="1"/>
      <c r="I20" s="1"/>
      <c r="J20" s="225"/>
    </row>
    <row r="21" spans="1:10" x14ac:dyDescent="0.25">
      <c r="A21" s="69"/>
      <c r="B21" s="1"/>
      <c r="C21" s="1"/>
      <c r="D21" s="1"/>
      <c r="E21" s="1"/>
      <c r="F21" s="1"/>
      <c r="G21" s="1"/>
      <c r="H21" s="1"/>
      <c r="I21" s="1"/>
      <c r="J21" s="1"/>
    </row>
    <row r="22" spans="1:10" x14ac:dyDescent="0.25">
      <c r="A22" s="69"/>
      <c r="B22" s="226" t="s">
        <v>204</v>
      </c>
      <c r="C22" s="227"/>
      <c r="D22" s="227"/>
      <c r="E22" s="228"/>
      <c r="F22" s="229"/>
      <c r="G22" s="251"/>
      <c r="H22" s="231"/>
      <c r="I22" s="230"/>
      <c r="J22" s="1"/>
    </row>
    <row r="23" spans="1:10" x14ac:dyDescent="0.25">
      <c r="A23" s="69"/>
      <c r="B23" s="79" t="s">
        <v>205</v>
      </c>
      <c r="C23" s="79"/>
      <c r="D23" s="79"/>
      <c r="E23" s="79"/>
      <c r="F23" s="79" t="s">
        <v>3</v>
      </c>
      <c r="G23" s="1"/>
      <c r="H23" s="1"/>
      <c r="I23" s="1"/>
      <c r="J23" s="1"/>
    </row>
    <row r="24" spans="1:10" x14ac:dyDescent="0.25">
      <c r="A24" s="69"/>
      <c r="B24" s="233" t="s">
        <v>206</v>
      </c>
      <c r="C24" s="233" t="s">
        <v>207</v>
      </c>
      <c r="D24" s="233" t="s">
        <v>208</v>
      </c>
      <c r="E24" s="233" t="s">
        <v>120</v>
      </c>
      <c r="F24" s="233" t="s">
        <v>206</v>
      </c>
      <c r="G24" s="233" t="s">
        <v>207</v>
      </c>
      <c r="H24" s="233" t="s">
        <v>208</v>
      </c>
      <c r="I24" s="233" t="s">
        <v>120</v>
      </c>
      <c r="J24" s="1"/>
    </row>
    <row r="25" spans="1:10" x14ac:dyDescent="0.25">
      <c r="A25" s="69"/>
      <c r="B25" s="190" t="s">
        <v>227</v>
      </c>
      <c r="C25" s="234">
        <f>F19</f>
        <v>45500</v>
      </c>
      <c r="D25" s="190"/>
      <c r="E25" s="190"/>
      <c r="F25" s="190" t="s">
        <v>227</v>
      </c>
      <c r="G25" s="234">
        <f>H19</f>
        <v>35500</v>
      </c>
      <c r="H25" s="190"/>
      <c r="I25" s="190"/>
      <c r="J25" s="1"/>
    </row>
    <row r="26" spans="1:10" x14ac:dyDescent="0.25">
      <c r="A26" s="69"/>
      <c r="B26" s="190" t="s">
        <v>61</v>
      </c>
      <c r="C26" s="234">
        <f>'MARCH 21'!E34</f>
        <v>9998</v>
      </c>
      <c r="D26" s="190"/>
      <c r="E26" s="190"/>
      <c r="F26" s="190" t="s">
        <v>61</v>
      </c>
      <c r="G26" s="234">
        <f>'MARCH 21'!I34</f>
        <v>9998</v>
      </c>
      <c r="H26" s="190"/>
      <c r="I26" s="190"/>
      <c r="J26" s="1"/>
    </row>
    <row r="27" spans="1:10" x14ac:dyDescent="0.25">
      <c r="A27" s="69"/>
      <c r="B27" s="190" t="s">
        <v>31</v>
      </c>
      <c r="C27" s="234"/>
      <c r="D27" s="190"/>
      <c r="E27" s="190"/>
      <c r="F27" s="190"/>
      <c r="G27" s="234"/>
      <c r="H27" s="190"/>
      <c r="I27" s="190"/>
      <c r="J27" s="1"/>
    </row>
    <row r="28" spans="1:10" x14ac:dyDescent="0.25">
      <c r="A28" s="69"/>
      <c r="B28" s="190" t="s">
        <v>282</v>
      </c>
      <c r="C28" s="235">
        <v>0.1</v>
      </c>
      <c r="D28" s="234">
        <f>C25*C28</f>
        <v>4550</v>
      </c>
      <c r="E28" s="190"/>
      <c r="F28" s="190" t="s">
        <v>210</v>
      </c>
      <c r="G28" s="235">
        <v>0.1</v>
      </c>
      <c r="H28" s="234">
        <f>D28</f>
        <v>4550</v>
      </c>
      <c r="I28" s="190"/>
      <c r="J28" s="1"/>
    </row>
    <row r="29" spans="1:10" x14ac:dyDescent="0.25">
      <c r="A29" s="69"/>
      <c r="B29" s="249" t="s">
        <v>211</v>
      </c>
      <c r="C29" s="249" t="s">
        <v>30</v>
      </c>
      <c r="D29" s="249"/>
      <c r="E29" s="249"/>
      <c r="F29" s="249" t="s">
        <v>211</v>
      </c>
      <c r="G29" s="234"/>
      <c r="H29" s="190"/>
      <c r="I29" s="190"/>
      <c r="J29" s="1"/>
    </row>
    <row r="30" spans="1:10" x14ac:dyDescent="0.25">
      <c r="A30" s="69"/>
      <c r="B30" s="183" t="s">
        <v>215</v>
      </c>
      <c r="C30" s="205"/>
      <c r="D30" s="210">
        <f>F8+F15</f>
        <v>9000</v>
      </c>
      <c r="E30" s="210"/>
      <c r="F30" s="183" t="s">
        <v>215</v>
      </c>
      <c r="G30" s="205"/>
      <c r="H30" s="210">
        <f>D30</f>
        <v>9000</v>
      </c>
      <c r="I30" s="190"/>
      <c r="J30" s="1"/>
    </row>
    <row r="31" spans="1:10" x14ac:dyDescent="0.25">
      <c r="A31" s="69"/>
      <c r="B31" s="236" t="s">
        <v>121</v>
      </c>
      <c r="C31" s="190"/>
      <c r="D31" s="190">
        <v>15000</v>
      </c>
      <c r="E31" s="190"/>
      <c r="F31" s="236" t="s">
        <v>121</v>
      </c>
      <c r="G31" s="190"/>
      <c r="H31" s="190">
        <v>15000</v>
      </c>
      <c r="I31" s="190"/>
      <c r="J31" s="1"/>
    </row>
    <row r="32" spans="1:10" x14ac:dyDescent="0.25">
      <c r="A32" s="69"/>
      <c r="B32" s="74" t="s">
        <v>318</v>
      </c>
      <c r="C32" s="74"/>
      <c r="D32" s="74">
        <v>10000</v>
      </c>
      <c r="E32" s="74"/>
      <c r="F32" s="74" t="s">
        <v>318</v>
      </c>
      <c r="G32" s="74"/>
      <c r="H32" s="74">
        <v>10000</v>
      </c>
      <c r="I32" s="190"/>
      <c r="J32" s="1"/>
    </row>
    <row r="33" spans="1:10" x14ac:dyDescent="0.25">
      <c r="A33" s="69"/>
      <c r="B33" s="237" t="s">
        <v>319</v>
      </c>
      <c r="C33" s="190"/>
      <c r="D33" s="190">
        <v>16948</v>
      </c>
      <c r="E33" s="190"/>
      <c r="F33" s="237" t="s">
        <v>319</v>
      </c>
      <c r="G33" s="190"/>
      <c r="H33" s="190">
        <v>16948</v>
      </c>
      <c r="I33" s="190"/>
      <c r="J33" s="1"/>
    </row>
    <row r="34" spans="1:10" x14ac:dyDescent="0.25">
      <c r="A34" s="69"/>
      <c r="B34" s="238"/>
      <c r="C34" s="235"/>
      <c r="D34" s="190"/>
      <c r="E34" s="190"/>
      <c r="F34" s="238"/>
      <c r="G34" s="235"/>
      <c r="H34" s="190"/>
      <c r="I34" s="190"/>
      <c r="J34" s="1"/>
    </row>
    <row r="35" spans="1:10" x14ac:dyDescent="0.25">
      <c r="A35" s="69"/>
      <c r="B35" s="237"/>
      <c r="C35" s="190"/>
      <c r="D35" s="195"/>
      <c r="E35" s="190"/>
      <c r="F35" s="237"/>
      <c r="G35" s="190"/>
      <c r="H35" s="195"/>
      <c r="I35" s="190"/>
      <c r="J35" s="1"/>
    </row>
    <row r="36" spans="1:10" x14ac:dyDescent="0.25">
      <c r="A36" s="69"/>
      <c r="B36" s="249" t="s">
        <v>119</v>
      </c>
      <c r="C36" s="253">
        <f>C25+C26+C27-D28</f>
        <v>50948</v>
      </c>
      <c r="D36" s="253">
        <f>SUM(D30:D35)</f>
        <v>50948</v>
      </c>
      <c r="E36" s="253">
        <f>C36-D36</f>
        <v>0</v>
      </c>
      <c r="F36" s="249" t="s">
        <v>119</v>
      </c>
      <c r="G36" s="253">
        <f>G25+G26-H28</f>
        <v>40948</v>
      </c>
      <c r="H36" s="253">
        <f>SUM(H30:H35)</f>
        <v>50948</v>
      </c>
      <c r="I36" s="254">
        <f>G36-H36</f>
        <v>-10000</v>
      </c>
      <c r="J36" s="1"/>
    </row>
    <row r="37" spans="1:10" x14ac:dyDescent="0.25">
      <c r="A37" s="69"/>
      <c r="B37" s="1"/>
      <c r="C37" s="1"/>
      <c r="D37" s="1"/>
      <c r="E37" s="1"/>
      <c r="F37" s="1"/>
      <c r="G37" s="1"/>
      <c r="H37" s="1"/>
      <c r="I37" s="1"/>
      <c r="J37" s="1"/>
    </row>
    <row r="38" spans="1:10" x14ac:dyDescent="0.25">
      <c r="A38" s="69"/>
      <c r="B38" s="214" t="s">
        <v>15</v>
      </c>
      <c r="C38" s="214"/>
      <c r="D38" s="214"/>
      <c r="E38" s="7" t="s">
        <v>10</v>
      </c>
      <c r="F38" s="69"/>
      <c r="G38" s="69"/>
      <c r="H38" s="1" t="s">
        <v>12</v>
      </c>
      <c r="I38" s="69"/>
      <c r="J38" s="69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opLeftCell="A13" workbookViewId="0">
      <selection activeCell="E27" sqref="E27"/>
    </sheetView>
  </sheetViews>
  <sheetFormatPr defaultRowHeight="15" x14ac:dyDescent="0.25"/>
  <cols>
    <col min="1" max="1" width="6.140625" customWidth="1"/>
    <col min="2" max="2" width="14.5703125" customWidth="1"/>
    <col min="4" max="4" width="8.140625" customWidth="1"/>
    <col min="5" max="5" width="10.42578125" customWidth="1"/>
  </cols>
  <sheetData>
    <row r="1" spans="1:12" ht="33.75" x14ac:dyDescent="0.25">
      <c r="A1" s="32"/>
      <c r="B1" s="33"/>
      <c r="C1" s="35"/>
      <c r="D1" s="35"/>
      <c r="E1" s="36" t="s">
        <v>7</v>
      </c>
      <c r="F1" s="36"/>
      <c r="G1" s="35"/>
      <c r="H1" s="2"/>
      <c r="I1" s="2"/>
      <c r="J1" s="2"/>
      <c r="K1" s="2"/>
      <c r="L1" s="2"/>
    </row>
    <row r="2" spans="1:12" ht="15.75" x14ac:dyDescent="0.3">
      <c r="A2" s="27"/>
      <c r="B2" s="2"/>
      <c r="C2" s="27"/>
      <c r="D2" s="30" t="s">
        <v>22</v>
      </c>
      <c r="E2" s="30"/>
      <c r="F2" s="27"/>
      <c r="G2" s="27"/>
      <c r="H2" s="2"/>
      <c r="I2" s="2"/>
      <c r="J2" s="2"/>
      <c r="K2" s="2"/>
      <c r="L2" s="2"/>
    </row>
    <row r="3" spans="1:12" x14ac:dyDescent="0.25">
      <c r="A3" s="2"/>
      <c r="B3" s="2"/>
      <c r="C3" s="9"/>
      <c r="D3" s="10"/>
      <c r="E3" s="31" t="s">
        <v>23</v>
      </c>
      <c r="F3" s="11"/>
      <c r="G3" s="10"/>
      <c r="H3" s="2"/>
      <c r="I3" s="2"/>
      <c r="J3" s="2"/>
      <c r="K3" s="2" t="s">
        <v>30</v>
      </c>
      <c r="L3" s="2"/>
    </row>
    <row r="4" spans="1:12" ht="15.75" x14ac:dyDescent="0.25">
      <c r="A4" s="2"/>
      <c r="B4" s="2"/>
      <c r="C4" s="2"/>
      <c r="D4" s="6" t="s">
        <v>41</v>
      </c>
      <c r="E4" s="2"/>
      <c r="F4" s="2"/>
      <c r="G4" s="2"/>
      <c r="H4" s="2"/>
      <c r="I4" s="2"/>
      <c r="J4" s="2"/>
      <c r="K4" s="2"/>
      <c r="L4" s="2"/>
    </row>
    <row r="5" spans="1:12" ht="21" x14ac:dyDescent="0.25">
      <c r="A5" s="8"/>
      <c r="B5" s="8"/>
      <c r="C5" s="8"/>
      <c r="D5" s="8"/>
      <c r="E5" s="38"/>
      <c r="F5" s="39" t="s">
        <v>56</v>
      </c>
      <c r="G5" s="38"/>
      <c r="H5" s="2"/>
      <c r="I5" s="2"/>
      <c r="J5" s="2"/>
      <c r="K5" s="2"/>
      <c r="L5" s="2"/>
    </row>
    <row r="6" spans="1:12" ht="21" x14ac:dyDescent="0.25">
      <c r="A6" s="8"/>
      <c r="B6" s="8"/>
      <c r="C6" s="8"/>
      <c r="D6" s="8"/>
      <c r="E6" s="38"/>
      <c r="F6" s="39"/>
      <c r="G6" s="38"/>
      <c r="H6" s="38"/>
      <c r="I6" s="38"/>
      <c r="J6" s="38"/>
      <c r="K6" s="8"/>
      <c r="L6" s="8"/>
    </row>
    <row r="7" spans="1:12" x14ac:dyDescent="0.25">
      <c r="A7" s="13" t="s">
        <v>19</v>
      </c>
      <c r="B7" s="13" t="s">
        <v>0</v>
      </c>
      <c r="C7" s="13" t="s">
        <v>19</v>
      </c>
      <c r="D7" s="13" t="s">
        <v>16</v>
      </c>
      <c r="E7" s="13" t="s">
        <v>17</v>
      </c>
      <c r="F7" s="13" t="s">
        <v>31</v>
      </c>
      <c r="G7" s="13" t="s">
        <v>1</v>
      </c>
      <c r="H7" s="14" t="s">
        <v>2</v>
      </c>
      <c r="I7" s="13" t="s">
        <v>3</v>
      </c>
      <c r="J7" s="14" t="s">
        <v>4</v>
      </c>
      <c r="K7" s="14" t="s">
        <v>5</v>
      </c>
      <c r="L7" s="14" t="s">
        <v>6</v>
      </c>
    </row>
    <row r="8" spans="1:12" x14ac:dyDescent="0.25">
      <c r="A8" s="15">
        <v>1</v>
      </c>
      <c r="B8" s="52" t="s">
        <v>35</v>
      </c>
      <c r="C8" s="53">
        <v>1</v>
      </c>
      <c r="D8" s="54"/>
      <c r="E8" s="54"/>
      <c r="F8" s="55"/>
      <c r="G8" s="55">
        <v>10000</v>
      </c>
      <c r="H8" s="55"/>
      <c r="I8" s="55"/>
      <c r="J8" s="54"/>
      <c r="K8" s="16"/>
      <c r="L8" s="16"/>
    </row>
    <row r="9" spans="1:12" x14ac:dyDescent="0.25">
      <c r="A9" s="15">
        <v>2</v>
      </c>
      <c r="B9" s="52" t="s">
        <v>36</v>
      </c>
      <c r="C9" s="53">
        <v>2</v>
      </c>
      <c r="D9" s="54"/>
      <c r="E9" s="54"/>
      <c r="F9" s="55"/>
      <c r="G9" s="55">
        <v>2200</v>
      </c>
      <c r="H9" s="55"/>
      <c r="I9" s="55"/>
      <c r="J9" s="54"/>
      <c r="K9" s="16">
        <v>0</v>
      </c>
      <c r="L9" s="16">
        <v>0</v>
      </c>
    </row>
    <row r="10" spans="1:12" x14ac:dyDescent="0.25">
      <c r="A10" s="15">
        <v>3</v>
      </c>
      <c r="B10" s="52" t="s">
        <v>37</v>
      </c>
      <c r="C10" s="53">
        <v>3</v>
      </c>
      <c r="D10" s="54"/>
      <c r="E10" s="54"/>
      <c r="F10" s="55"/>
      <c r="G10" s="55">
        <v>2500</v>
      </c>
      <c r="H10" s="55"/>
      <c r="I10" s="55"/>
      <c r="J10" s="54"/>
      <c r="K10" s="16">
        <v>0</v>
      </c>
      <c r="L10" s="16"/>
    </row>
    <row r="11" spans="1:12" x14ac:dyDescent="0.25">
      <c r="A11" s="24">
        <v>6</v>
      </c>
      <c r="B11" s="52" t="s">
        <v>55</v>
      </c>
      <c r="C11" s="53">
        <v>6</v>
      </c>
      <c r="D11" s="54"/>
      <c r="E11" s="54"/>
      <c r="F11" s="55">
        <v>2500</v>
      </c>
      <c r="G11" s="55">
        <v>7500</v>
      </c>
      <c r="H11" s="55"/>
      <c r="I11" s="55"/>
      <c r="J11" s="54"/>
      <c r="K11" s="16"/>
      <c r="L11" s="16"/>
    </row>
    <row r="12" spans="1:12" x14ac:dyDescent="0.25">
      <c r="A12" s="24">
        <v>5</v>
      </c>
      <c r="B12" s="52" t="s">
        <v>39</v>
      </c>
      <c r="C12" s="53">
        <v>5</v>
      </c>
      <c r="D12" s="54"/>
      <c r="E12" s="54"/>
      <c r="F12" s="55"/>
      <c r="G12" s="55">
        <v>5000</v>
      </c>
      <c r="H12" s="55"/>
      <c r="I12" s="55"/>
      <c r="J12" s="54"/>
      <c r="K12" s="16"/>
      <c r="L12" s="16"/>
    </row>
    <row r="13" spans="1:12" x14ac:dyDescent="0.25">
      <c r="A13" s="60">
        <v>6</v>
      </c>
      <c r="B13" s="54" t="s">
        <v>57</v>
      </c>
      <c r="C13" s="54">
        <v>4</v>
      </c>
      <c r="D13" s="54"/>
      <c r="E13" s="54"/>
      <c r="F13" s="54"/>
      <c r="G13" s="54">
        <v>1500</v>
      </c>
      <c r="H13" s="54"/>
      <c r="I13" s="54"/>
      <c r="J13" s="54"/>
      <c r="K13" s="54"/>
      <c r="L13" s="54"/>
    </row>
    <row r="14" spans="1:12" x14ac:dyDescent="0.25">
      <c r="A14" s="19"/>
      <c r="B14" s="19"/>
      <c r="C14" s="19"/>
      <c r="D14" s="20"/>
      <c r="E14" s="20"/>
      <c r="F14" s="26"/>
      <c r="G14" s="21">
        <f>SUM(G8:G13)</f>
        <v>28700</v>
      </c>
      <c r="H14" s="21">
        <f>SUM(H8:H12)</f>
        <v>0</v>
      </c>
      <c r="I14" s="21">
        <f>SUM(I8:I12)</f>
        <v>0</v>
      </c>
      <c r="J14" s="21">
        <f>SUM(J8:J12)</f>
        <v>0</v>
      </c>
      <c r="K14" s="21">
        <f>SUM(K8:K12)</f>
        <v>0</v>
      </c>
      <c r="L14" s="21">
        <f>SUM(L8:L12)</f>
        <v>0</v>
      </c>
    </row>
    <row r="15" spans="1:12" x14ac:dyDescent="0.25">
      <c r="A15" s="3"/>
      <c r="B15" s="3" t="s">
        <v>21</v>
      </c>
      <c r="C15" s="3"/>
      <c r="D15" s="3"/>
      <c r="E15" s="25">
        <f>SUM(G14)</f>
        <v>28700</v>
      </c>
      <c r="F15" s="41"/>
      <c r="G15" s="40"/>
      <c r="H15" s="42"/>
      <c r="I15" s="40"/>
      <c r="J15" s="40"/>
      <c r="K15" s="40"/>
      <c r="L15" s="3"/>
    </row>
    <row r="16" spans="1:12" x14ac:dyDescent="0.25">
      <c r="A16" s="3"/>
      <c r="B16" s="3" t="s">
        <v>31</v>
      </c>
      <c r="C16" s="3"/>
      <c r="D16" s="3"/>
      <c r="E16" s="25">
        <v>2500</v>
      </c>
      <c r="F16" s="41"/>
      <c r="G16" s="40" t="s">
        <v>44</v>
      </c>
      <c r="H16" s="42"/>
      <c r="I16" s="40"/>
      <c r="J16" s="40"/>
      <c r="K16" s="40"/>
      <c r="L16" s="3"/>
    </row>
    <row r="17" spans="1:12" x14ac:dyDescent="0.25">
      <c r="A17" s="3"/>
      <c r="B17" s="3" t="s">
        <v>27</v>
      </c>
      <c r="C17" s="3"/>
      <c r="D17" s="3"/>
      <c r="E17" s="29"/>
      <c r="F17" s="3"/>
      <c r="G17" s="3"/>
      <c r="H17" s="3"/>
      <c r="I17" s="3"/>
      <c r="J17" s="3"/>
      <c r="K17" s="3"/>
      <c r="L17" s="3"/>
    </row>
    <row r="18" spans="1:12" x14ac:dyDescent="0.25">
      <c r="A18" s="3"/>
      <c r="B18" s="3" t="s">
        <v>24</v>
      </c>
      <c r="C18" s="3"/>
      <c r="D18" s="3"/>
      <c r="E18" s="25">
        <f>SUM(E15:E17)</f>
        <v>31200</v>
      </c>
      <c r="F18" s="41"/>
      <c r="G18" s="40"/>
      <c r="H18" s="3"/>
      <c r="I18" s="40"/>
      <c r="J18" s="40"/>
      <c r="K18" s="40"/>
      <c r="L18" s="3"/>
    </row>
    <row r="19" spans="1:12" x14ac:dyDescent="0.25">
      <c r="A19" s="3"/>
      <c r="B19" s="48" t="s">
        <v>20</v>
      </c>
      <c r="C19" s="3"/>
      <c r="D19" s="3"/>
      <c r="E19" s="22"/>
      <c r="F19" s="40"/>
      <c r="G19" s="40"/>
      <c r="H19" s="3"/>
      <c r="I19" s="40"/>
      <c r="J19" s="40"/>
      <c r="K19" s="40"/>
      <c r="L19" s="3"/>
    </row>
    <row r="20" spans="1:12" x14ac:dyDescent="0.25">
      <c r="A20" s="3"/>
      <c r="B20" s="3" t="s">
        <v>33</v>
      </c>
      <c r="C20" s="3"/>
      <c r="D20" s="3"/>
      <c r="E20" s="43">
        <f>SUM(E15*8%)</f>
        <v>2296</v>
      </c>
      <c r="F20" s="3"/>
      <c r="G20" s="3"/>
      <c r="H20" s="3"/>
      <c r="I20" s="40"/>
      <c r="J20" s="40"/>
      <c r="K20" s="44"/>
      <c r="L20" s="3"/>
    </row>
    <row r="21" spans="1:12" x14ac:dyDescent="0.25">
      <c r="A21" s="3"/>
      <c r="B21" s="3" t="s">
        <v>3</v>
      </c>
      <c r="C21" s="3"/>
      <c r="D21" s="3"/>
      <c r="E21" s="43">
        <v>26210</v>
      </c>
      <c r="F21" s="3">
        <v>19055</v>
      </c>
      <c r="G21" s="3"/>
      <c r="H21" s="3"/>
      <c r="I21" s="40"/>
      <c r="J21" s="12"/>
      <c r="K21" s="45"/>
      <c r="L21" s="46"/>
    </row>
    <row r="22" spans="1:12" x14ac:dyDescent="0.25">
      <c r="A22" s="3"/>
      <c r="B22" s="3" t="s">
        <v>53</v>
      </c>
      <c r="C22" s="3"/>
      <c r="D22" s="3"/>
      <c r="E22" s="43">
        <v>1300</v>
      </c>
      <c r="F22" s="3">
        <v>7155</v>
      </c>
      <c r="G22" s="3"/>
      <c r="H22" s="3"/>
      <c r="I22" s="40" t="s">
        <v>30</v>
      </c>
      <c r="J22" s="12"/>
      <c r="K22" s="45"/>
      <c r="L22" s="46"/>
    </row>
    <row r="23" spans="1:12" s="2" customFormat="1" x14ac:dyDescent="0.25">
      <c r="A23" s="3"/>
      <c r="B23" s="3" t="s">
        <v>54</v>
      </c>
      <c r="C23" s="3"/>
      <c r="D23" s="3"/>
      <c r="E23" s="43">
        <v>130</v>
      </c>
      <c r="F23" s="3">
        <f>SUM(F21:F22)</f>
        <v>26210</v>
      </c>
      <c r="G23" s="3"/>
      <c r="H23" s="3"/>
      <c r="I23" s="40"/>
      <c r="J23" s="12"/>
      <c r="K23" s="45"/>
      <c r="L23" s="46"/>
    </row>
    <row r="24" spans="1:12" x14ac:dyDescent="0.25">
      <c r="A24" s="49"/>
      <c r="B24" s="49" t="s">
        <v>28</v>
      </c>
      <c r="C24" s="49"/>
      <c r="D24" s="49"/>
      <c r="E24" s="50">
        <f>SUM(E20:E22)</f>
        <v>29806</v>
      </c>
      <c r="F24" s="49"/>
      <c r="G24" s="49"/>
      <c r="H24" s="49"/>
      <c r="I24" s="49"/>
      <c r="J24" s="49"/>
      <c r="K24" s="49"/>
      <c r="L24" s="49"/>
    </row>
    <row r="25" spans="1:12" x14ac:dyDescent="0.25">
      <c r="A25" s="3"/>
      <c r="B25" s="37"/>
      <c r="C25" s="3"/>
      <c r="D25" s="3"/>
      <c r="E25" s="47"/>
      <c r="F25" s="3"/>
      <c r="G25" s="3"/>
      <c r="H25" s="3"/>
      <c r="I25" s="3"/>
      <c r="J25" s="3"/>
      <c r="K25" s="3"/>
      <c r="L25" s="3"/>
    </row>
    <row r="26" spans="1:12" ht="15.75" x14ac:dyDescent="0.25">
      <c r="A26" s="5"/>
      <c r="B26" s="51" t="s">
        <v>29</v>
      </c>
      <c r="C26" s="2"/>
      <c r="D26" s="5"/>
      <c r="E26" s="23">
        <f>SUM(E15-E24+E16)</f>
        <v>1394</v>
      </c>
      <c r="F26" s="2"/>
      <c r="G26" s="2"/>
      <c r="H26" s="2"/>
      <c r="I26" s="5"/>
      <c r="J26" s="5"/>
      <c r="K26" s="5"/>
      <c r="L26" s="5"/>
    </row>
    <row r="27" spans="1:12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</row>
    <row r="28" spans="1:12" x14ac:dyDescent="0.25">
      <c r="A28" s="2"/>
      <c r="B28" s="2"/>
      <c r="C28" s="37" t="s">
        <v>15</v>
      </c>
      <c r="D28" s="37"/>
      <c r="E28" s="56" t="s">
        <v>10</v>
      </c>
      <c r="F28" s="3" t="s">
        <v>12</v>
      </c>
      <c r="G28" s="2"/>
      <c r="H28" s="2"/>
      <c r="I28" s="2"/>
      <c r="J28" s="2"/>
      <c r="K28" s="2"/>
      <c r="L28" s="2"/>
    </row>
    <row r="29" spans="1:12" x14ac:dyDescent="0.25">
      <c r="A29" s="2"/>
      <c r="B29" s="1"/>
      <c r="C29" s="2"/>
      <c r="D29" s="2"/>
      <c r="E29" s="57"/>
      <c r="F29" s="2"/>
      <c r="G29" s="2"/>
      <c r="H29" s="3"/>
      <c r="I29" s="2"/>
      <c r="J29" s="2"/>
      <c r="K29" s="2"/>
      <c r="L29" s="2"/>
    </row>
    <row r="30" spans="1:12" x14ac:dyDescent="0.25">
      <c r="A30" s="2"/>
      <c r="B30" s="1"/>
      <c r="C30" s="3"/>
      <c r="D30" s="3"/>
      <c r="E30" s="56"/>
      <c r="F30" s="3"/>
      <c r="G30" s="2"/>
      <c r="H30" s="3"/>
      <c r="I30" s="2"/>
      <c r="J30" s="2"/>
      <c r="K30" s="2"/>
      <c r="L30" s="2"/>
    </row>
    <row r="31" spans="1:12" x14ac:dyDescent="0.25">
      <c r="A31" s="2"/>
      <c r="B31" s="1"/>
      <c r="C31" s="3" t="s">
        <v>39</v>
      </c>
      <c r="D31" s="3"/>
      <c r="E31" s="56" t="s">
        <v>11</v>
      </c>
      <c r="F31" s="3" t="s">
        <v>40</v>
      </c>
      <c r="G31" s="2"/>
      <c r="H31" s="3"/>
      <c r="I31" s="2"/>
      <c r="J31" s="2"/>
      <c r="K31" s="2"/>
      <c r="L31" s="2"/>
    </row>
    <row r="32" spans="1:12" x14ac:dyDescent="0.25">
      <c r="A32" s="2"/>
      <c r="B32" s="7" t="s">
        <v>9</v>
      </c>
      <c r="C32" s="3" t="s">
        <v>13</v>
      </c>
      <c r="D32" s="3"/>
      <c r="E32" s="56" t="s">
        <v>13</v>
      </c>
      <c r="F32" s="3" t="s">
        <v>14</v>
      </c>
      <c r="G32" s="2"/>
      <c r="H32" s="3"/>
      <c r="I32" s="2"/>
      <c r="J32" s="2"/>
      <c r="K32" s="2"/>
      <c r="L32" s="2"/>
    </row>
    <row r="33" spans="1:12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</row>
  </sheetData>
  <pageMargins left="0.7" right="0.7" top="0.75" bottom="0.75" header="0.3" footer="0.3"/>
  <pageSetup orientation="landscape" horizontalDpi="0" verticalDpi="0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workbookViewId="0">
      <selection activeCell="K26" sqref="K26"/>
    </sheetView>
  </sheetViews>
  <sheetFormatPr defaultRowHeight="15" x14ac:dyDescent="0.25"/>
  <sheetData>
    <row r="1" spans="1:11" x14ac:dyDescent="0.25">
      <c r="A1" s="69"/>
      <c r="B1" s="69"/>
      <c r="C1" s="69"/>
      <c r="D1" s="69"/>
      <c r="E1" s="69"/>
      <c r="F1" s="69"/>
      <c r="G1" s="69"/>
      <c r="H1" s="69"/>
      <c r="I1" s="69"/>
      <c r="J1" s="69"/>
      <c r="K1" s="69"/>
    </row>
    <row r="2" spans="1:11" x14ac:dyDescent="0.25">
      <c r="A2" s="69"/>
      <c r="B2" s="69"/>
      <c r="C2" s="69"/>
      <c r="D2" s="69"/>
      <c r="E2" s="69"/>
      <c r="F2" s="69"/>
      <c r="G2" s="69"/>
      <c r="H2" s="69"/>
      <c r="I2" s="69"/>
      <c r="J2" s="69"/>
      <c r="K2" s="69"/>
    </row>
    <row r="3" spans="1:11" x14ac:dyDescent="0.25">
      <c r="A3" s="69"/>
      <c r="B3" s="9"/>
      <c r="C3" s="213" t="s">
        <v>179</v>
      </c>
      <c r="D3" s="213"/>
      <c r="E3" s="213"/>
      <c r="F3" s="199"/>
      <c r="G3" s="87"/>
      <c r="H3" s="87"/>
      <c r="I3" s="87"/>
      <c r="J3" s="9"/>
      <c r="K3" s="69"/>
    </row>
    <row r="4" spans="1:11" x14ac:dyDescent="0.25">
      <c r="A4" s="9"/>
      <c r="B4" s="213"/>
      <c r="C4" s="213" t="s">
        <v>180</v>
      </c>
      <c r="D4" s="213"/>
      <c r="E4" s="213"/>
      <c r="F4" s="87"/>
      <c r="G4" s="199"/>
      <c r="H4" s="87"/>
      <c r="I4" s="87"/>
      <c r="J4" s="9"/>
      <c r="K4" s="69"/>
    </row>
    <row r="5" spans="1:11" x14ac:dyDescent="0.25">
      <c r="A5" s="9"/>
      <c r="B5" s="213"/>
      <c r="C5" s="213" t="s">
        <v>320</v>
      </c>
      <c r="D5" s="213"/>
      <c r="E5" s="213"/>
      <c r="F5" s="87"/>
      <c r="G5" s="199"/>
      <c r="H5" s="87"/>
      <c r="I5" s="87"/>
      <c r="J5" s="9"/>
      <c r="K5" s="69"/>
    </row>
    <row r="6" spans="1:11" x14ac:dyDescent="0.25">
      <c r="A6" s="69"/>
      <c r="B6" s="255" t="s">
        <v>19</v>
      </c>
      <c r="C6" s="255" t="s">
        <v>0</v>
      </c>
      <c r="D6" s="255" t="s">
        <v>31</v>
      </c>
      <c r="E6" s="249" t="s">
        <v>61</v>
      </c>
      <c r="F6" s="255" t="s">
        <v>1</v>
      </c>
      <c r="G6" s="256" t="s">
        <v>2</v>
      </c>
      <c r="H6" s="255" t="s">
        <v>3</v>
      </c>
      <c r="I6" s="256" t="s">
        <v>139</v>
      </c>
      <c r="J6" s="1"/>
      <c r="K6" s="69"/>
    </row>
    <row r="7" spans="1:11" x14ac:dyDescent="0.25">
      <c r="A7" s="69"/>
      <c r="B7" s="189">
        <v>1</v>
      </c>
      <c r="C7" s="190" t="s">
        <v>141</v>
      </c>
      <c r="D7" s="190"/>
      <c r="E7" s="222">
        <f>APRIL21!I7:I18</f>
        <v>5000</v>
      </c>
      <c r="F7" s="222">
        <v>5000</v>
      </c>
      <c r="G7" s="222">
        <f>D7+F7+E7</f>
        <v>10000</v>
      </c>
      <c r="H7" s="222">
        <v>10000</v>
      </c>
      <c r="I7" s="190">
        <f>G7-H7</f>
        <v>0</v>
      </c>
      <c r="J7" s="1"/>
      <c r="K7" s="69"/>
    </row>
    <row r="8" spans="1:11" x14ac:dyDescent="0.25">
      <c r="A8" s="69"/>
      <c r="B8" s="189">
        <v>2</v>
      </c>
      <c r="C8" s="190" t="s">
        <v>216</v>
      </c>
      <c r="D8" s="190"/>
      <c r="E8" s="222">
        <f>APRIL21!I8:I19</f>
        <v>0</v>
      </c>
      <c r="F8" s="222">
        <v>5000</v>
      </c>
      <c r="G8" s="222">
        <f t="shared" ref="G8:G18" si="0">D8+F8+E8</f>
        <v>5000</v>
      </c>
      <c r="H8" s="222">
        <v>5000</v>
      </c>
      <c r="I8" s="190">
        <f t="shared" ref="I8:I18" si="1">G8-H8</f>
        <v>0</v>
      </c>
      <c r="J8" s="9"/>
      <c r="K8" s="69"/>
    </row>
    <row r="9" spans="1:11" x14ac:dyDescent="0.25">
      <c r="A9" s="69"/>
      <c r="B9" s="189">
        <v>3</v>
      </c>
      <c r="C9" s="190" t="s">
        <v>185</v>
      </c>
      <c r="D9" s="190"/>
      <c r="E9" s="222">
        <f>APRIL21!I9:I20</f>
        <v>0</v>
      </c>
      <c r="F9" s="222">
        <v>6000</v>
      </c>
      <c r="G9" s="222">
        <f t="shared" si="0"/>
        <v>6000</v>
      </c>
      <c r="H9" s="222">
        <v>6000</v>
      </c>
      <c r="I9" s="190">
        <f t="shared" si="1"/>
        <v>0</v>
      </c>
      <c r="J9" s="1"/>
      <c r="K9" s="69"/>
    </row>
    <row r="10" spans="1:11" x14ac:dyDescent="0.25">
      <c r="A10" s="69"/>
      <c r="B10" s="192">
        <v>4</v>
      </c>
      <c r="C10" s="190" t="s">
        <v>309</v>
      </c>
      <c r="D10" s="190"/>
      <c r="E10" s="222">
        <f>APRIL21!I10:I21</f>
        <v>5000</v>
      </c>
      <c r="F10" s="241">
        <v>5000</v>
      </c>
      <c r="G10" s="222">
        <f t="shared" si="0"/>
        <v>10000</v>
      </c>
      <c r="H10" s="222">
        <f>5000</f>
        <v>5000</v>
      </c>
      <c r="I10" s="190">
        <f t="shared" si="1"/>
        <v>5000</v>
      </c>
      <c r="J10" s="1"/>
      <c r="K10" s="69"/>
    </row>
    <row r="11" spans="1:11" x14ac:dyDescent="0.25">
      <c r="A11" s="69"/>
      <c r="B11" s="192">
        <v>5</v>
      </c>
      <c r="C11" s="190" t="s">
        <v>79</v>
      </c>
      <c r="D11" s="190"/>
      <c r="E11" s="222">
        <f>APRIL21!I11:I22</f>
        <v>0</v>
      </c>
      <c r="F11" s="241">
        <v>3500</v>
      </c>
      <c r="G11" s="222">
        <f t="shared" si="0"/>
        <v>3500</v>
      </c>
      <c r="H11" s="222">
        <v>3500</v>
      </c>
      <c r="I11" s="190">
        <f t="shared" si="1"/>
        <v>0</v>
      </c>
      <c r="J11" s="1"/>
      <c r="K11" s="69"/>
    </row>
    <row r="12" spans="1:11" x14ac:dyDescent="0.25">
      <c r="A12" s="69"/>
      <c r="B12" s="194">
        <v>6</v>
      </c>
      <c r="C12" s="190" t="s">
        <v>238</v>
      </c>
      <c r="D12" s="190"/>
      <c r="E12" s="222">
        <f>APRIL21!I12:I23</f>
        <v>0</v>
      </c>
      <c r="F12" s="243">
        <v>8000</v>
      </c>
      <c r="G12" s="222">
        <f t="shared" si="0"/>
        <v>8000</v>
      </c>
      <c r="H12" s="222">
        <v>8000</v>
      </c>
      <c r="I12" s="190">
        <f t="shared" si="1"/>
        <v>0</v>
      </c>
      <c r="J12" s="1"/>
      <c r="K12" s="69"/>
    </row>
    <row r="13" spans="1:11" x14ac:dyDescent="0.25">
      <c r="A13" s="69"/>
      <c r="B13" s="194">
        <v>7</v>
      </c>
      <c r="C13" s="195" t="s">
        <v>322</v>
      </c>
      <c r="D13" s="190"/>
      <c r="E13" s="222">
        <f>APRIL21!I13:I24</f>
        <v>0</v>
      </c>
      <c r="F13" s="241">
        <v>5000</v>
      </c>
      <c r="G13" s="222">
        <f t="shared" si="0"/>
        <v>5000</v>
      </c>
      <c r="H13" s="222"/>
      <c r="I13" s="190"/>
      <c r="J13" s="1" t="s">
        <v>327</v>
      </c>
      <c r="K13" s="69"/>
    </row>
    <row r="14" spans="1:11" x14ac:dyDescent="0.25">
      <c r="A14" s="69"/>
      <c r="B14" s="194">
        <v>8</v>
      </c>
      <c r="C14" s="190" t="s">
        <v>239</v>
      </c>
      <c r="D14" s="190"/>
      <c r="E14" s="222">
        <f>APRIL21!I14:I25</f>
        <v>0</v>
      </c>
      <c r="F14" s="241">
        <v>3000</v>
      </c>
      <c r="G14" s="222">
        <f t="shared" si="0"/>
        <v>3000</v>
      </c>
      <c r="H14" s="222">
        <v>3000</v>
      </c>
      <c r="I14" s="190">
        <f t="shared" si="1"/>
        <v>0</v>
      </c>
      <c r="J14" s="9"/>
      <c r="K14" s="69"/>
    </row>
    <row r="15" spans="1:11" x14ac:dyDescent="0.25">
      <c r="A15" s="69"/>
      <c r="B15" s="194">
        <v>9</v>
      </c>
      <c r="C15" s="195" t="s">
        <v>192</v>
      </c>
      <c r="D15" s="190"/>
      <c r="E15" s="222">
        <f>APRIL21!I15:I26</f>
        <v>0</v>
      </c>
      <c r="F15" s="241">
        <v>4000</v>
      </c>
      <c r="G15" s="222">
        <f t="shared" si="0"/>
        <v>4000</v>
      </c>
      <c r="H15" s="222">
        <v>4000</v>
      </c>
      <c r="I15" s="190">
        <f t="shared" si="1"/>
        <v>0</v>
      </c>
      <c r="J15" s="9" t="s">
        <v>188</v>
      </c>
      <c r="K15" s="69"/>
    </row>
    <row r="16" spans="1:11" x14ac:dyDescent="0.25">
      <c r="A16" s="69"/>
      <c r="B16" s="194">
        <v>10</v>
      </c>
      <c r="C16" s="260" t="s">
        <v>239</v>
      </c>
      <c r="D16" s="190"/>
      <c r="E16" s="222">
        <f>APRIL21!I16:I27</f>
        <v>0</v>
      </c>
      <c r="F16" s="244">
        <v>3000</v>
      </c>
      <c r="G16" s="222">
        <f t="shared" si="0"/>
        <v>3000</v>
      </c>
      <c r="H16" s="222">
        <v>3000</v>
      </c>
      <c r="I16" s="190">
        <f t="shared" si="1"/>
        <v>0</v>
      </c>
      <c r="J16" s="1"/>
      <c r="K16" s="69"/>
    </row>
    <row r="17" spans="1:11" x14ac:dyDescent="0.25">
      <c r="A17" s="69"/>
      <c r="B17" s="194">
        <v>11</v>
      </c>
      <c r="C17" s="260" t="s">
        <v>242</v>
      </c>
      <c r="D17" s="190"/>
      <c r="E17" s="222">
        <f>APRIL21!I17:I28</f>
        <v>0</v>
      </c>
      <c r="F17" s="244">
        <v>6000</v>
      </c>
      <c r="G17" s="222">
        <f t="shared" si="0"/>
        <v>6000</v>
      </c>
      <c r="H17" s="222">
        <v>6000</v>
      </c>
      <c r="I17" s="190">
        <f t="shared" si="1"/>
        <v>0</v>
      </c>
      <c r="J17" s="1"/>
      <c r="K17" s="69"/>
    </row>
    <row r="18" spans="1:11" x14ac:dyDescent="0.25">
      <c r="A18" s="69"/>
      <c r="B18" s="194">
        <v>12</v>
      </c>
      <c r="C18" s="195"/>
      <c r="D18" s="190"/>
      <c r="E18" s="222"/>
      <c r="F18" s="244"/>
      <c r="G18" s="222">
        <f t="shared" si="0"/>
        <v>0</v>
      </c>
      <c r="H18" s="222"/>
      <c r="I18" s="190">
        <f t="shared" si="1"/>
        <v>0</v>
      </c>
      <c r="J18" s="1"/>
      <c r="K18" s="69"/>
    </row>
    <row r="19" spans="1:11" x14ac:dyDescent="0.25">
      <c r="A19" s="69"/>
      <c r="B19" s="246"/>
      <c r="C19" s="257" t="s">
        <v>119</v>
      </c>
      <c r="D19" s="190">
        <f t="shared" ref="D19:I19" si="2">SUM(D7:D18)</f>
        <v>0</v>
      </c>
      <c r="E19" s="222">
        <f t="shared" si="2"/>
        <v>10000</v>
      </c>
      <c r="F19" s="248">
        <f t="shared" si="2"/>
        <v>53500</v>
      </c>
      <c r="G19" s="252">
        <f t="shared" si="2"/>
        <v>63500</v>
      </c>
      <c r="H19" s="222">
        <f t="shared" si="2"/>
        <v>53500</v>
      </c>
      <c r="I19" s="258">
        <f t="shared" si="2"/>
        <v>5000</v>
      </c>
      <c r="J19" s="1"/>
      <c r="K19" s="69"/>
    </row>
    <row r="20" spans="1:11" x14ac:dyDescent="0.25">
      <c r="A20" s="69"/>
      <c r="B20" s="1"/>
      <c r="C20" s="1"/>
      <c r="D20" s="1"/>
      <c r="E20" s="1"/>
      <c r="F20" s="1"/>
      <c r="G20" s="1"/>
      <c r="H20" s="1"/>
      <c r="I20" s="1"/>
      <c r="J20" s="225"/>
      <c r="K20" s="69"/>
    </row>
    <row r="21" spans="1:11" x14ac:dyDescent="0.25">
      <c r="A21" s="69"/>
      <c r="B21" s="1"/>
      <c r="C21" s="1"/>
      <c r="D21" s="1"/>
      <c r="E21" s="1"/>
      <c r="F21" s="1"/>
      <c r="G21" s="1"/>
      <c r="H21" s="1"/>
      <c r="I21" s="1"/>
      <c r="J21" s="1"/>
      <c r="K21" s="69"/>
    </row>
    <row r="22" spans="1:11" x14ac:dyDescent="0.25">
      <c r="A22" s="69"/>
      <c r="B22" s="226" t="s">
        <v>204</v>
      </c>
      <c r="C22" s="227"/>
      <c r="D22" s="227"/>
      <c r="E22" s="228"/>
      <c r="F22" s="229"/>
      <c r="G22" s="251"/>
      <c r="H22" s="231"/>
      <c r="I22" s="230"/>
      <c r="J22" s="1"/>
      <c r="K22" s="69"/>
    </row>
    <row r="23" spans="1:11" x14ac:dyDescent="0.25">
      <c r="A23" s="69"/>
      <c r="B23" s="79" t="s">
        <v>205</v>
      </c>
      <c r="C23" s="79"/>
      <c r="D23" s="79"/>
      <c r="E23" s="79"/>
      <c r="F23" s="79" t="s">
        <v>3</v>
      </c>
      <c r="G23" s="1"/>
      <c r="H23" s="1"/>
      <c r="I23" s="1"/>
      <c r="J23" s="1"/>
      <c r="K23" s="69"/>
    </row>
    <row r="24" spans="1:11" x14ac:dyDescent="0.25">
      <c r="A24" s="69"/>
      <c r="B24" s="233" t="s">
        <v>206</v>
      </c>
      <c r="C24" s="233" t="s">
        <v>207</v>
      </c>
      <c r="D24" s="233" t="s">
        <v>208</v>
      </c>
      <c r="E24" s="233" t="s">
        <v>120</v>
      </c>
      <c r="F24" s="233" t="s">
        <v>206</v>
      </c>
      <c r="G24" s="233" t="s">
        <v>207</v>
      </c>
      <c r="H24" s="233" t="s">
        <v>208</v>
      </c>
      <c r="I24" s="233" t="s">
        <v>120</v>
      </c>
      <c r="J24" s="1"/>
      <c r="K24" s="69"/>
    </row>
    <row r="25" spans="1:11" x14ac:dyDescent="0.25">
      <c r="A25" s="69"/>
      <c r="B25" s="190" t="s">
        <v>230</v>
      </c>
      <c r="C25" s="234">
        <f>F19</f>
        <v>53500</v>
      </c>
      <c r="D25" s="190"/>
      <c r="E25" s="190"/>
      <c r="F25" s="190" t="s">
        <v>230</v>
      </c>
      <c r="G25" s="234">
        <f>H19</f>
        <v>53500</v>
      </c>
      <c r="H25" s="190"/>
      <c r="I25" s="190"/>
      <c r="J25" s="1"/>
      <c r="K25" s="69"/>
    </row>
    <row r="26" spans="1:11" x14ac:dyDescent="0.25">
      <c r="A26" s="69"/>
      <c r="B26" s="190" t="s">
        <v>61</v>
      </c>
      <c r="C26" s="234">
        <f>APRIL21!E36</f>
        <v>0</v>
      </c>
      <c r="D26" s="190"/>
      <c r="E26" s="190"/>
      <c r="F26" s="190" t="s">
        <v>61</v>
      </c>
      <c r="G26" s="234">
        <f>APRIL21!I36</f>
        <v>-10000</v>
      </c>
      <c r="H26" s="190"/>
      <c r="I26" s="190"/>
      <c r="J26" s="1"/>
      <c r="K26" s="69"/>
    </row>
    <row r="27" spans="1:11" x14ac:dyDescent="0.25">
      <c r="A27" s="69"/>
      <c r="B27" s="190" t="s">
        <v>31</v>
      </c>
      <c r="C27" s="234"/>
      <c r="D27" s="190"/>
      <c r="E27" s="190"/>
      <c r="F27" s="190"/>
      <c r="G27" s="234"/>
      <c r="H27" s="190"/>
      <c r="I27" s="190"/>
      <c r="J27" s="1"/>
      <c r="K27" s="69"/>
    </row>
    <row r="28" spans="1:11" x14ac:dyDescent="0.25">
      <c r="A28" s="69"/>
      <c r="B28" s="190" t="s">
        <v>282</v>
      </c>
      <c r="C28" s="235">
        <v>0.1</v>
      </c>
      <c r="D28" s="234">
        <f>C25*C28</f>
        <v>5350</v>
      </c>
      <c r="E28" s="190"/>
      <c r="F28" s="190" t="s">
        <v>210</v>
      </c>
      <c r="G28" s="235">
        <v>0.1</v>
      </c>
      <c r="H28" s="234">
        <f>D28</f>
        <v>5350</v>
      </c>
      <c r="I28" s="190"/>
      <c r="J28" s="1"/>
      <c r="K28" s="69"/>
    </row>
    <row r="29" spans="1:11" x14ac:dyDescent="0.25">
      <c r="A29" s="69"/>
      <c r="B29" s="249" t="s">
        <v>211</v>
      </c>
      <c r="C29" s="249" t="s">
        <v>30</v>
      </c>
      <c r="D29" s="249"/>
      <c r="E29" s="249"/>
      <c r="F29" s="249" t="s">
        <v>211</v>
      </c>
      <c r="G29" s="234"/>
      <c r="H29" s="190"/>
      <c r="I29" s="190"/>
      <c r="J29" s="1"/>
      <c r="K29" s="69"/>
    </row>
    <row r="30" spans="1:11" x14ac:dyDescent="0.25">
      <c r="A30" s="69"/>
      <c r="B30" s="183" t="s">
        <v>215</v>
      </c>
      <c r="C30" s="205"/>
      <c r="D30" s="210">
        <f>F15</f>
        <v>4000</v>
      </c>
      <c r="E30" s="210"/>
      <c r="F30" s="183" t="s">
        <v>215</v>
      </c>
      <c r="G30" s="205"/>
      <c r="H30" s="210">
        <f>D30</f>
        <v>4000</v>
      </c>
      <c r="I30" s="190"/>
      <c r="J30" s="1"/>
      <c r="K30" s="69"/>
    </row>
    <row r="31" spans="1:11" x14ac:dyDescent="0.25">
      <c r="A31" s="69"/>
      <c r="B31" s="236" t="s">
        <v>121</v>
      </c>
      <c r="C31" s="190"/>
      <c r="D31" s="190">
        <v>15000</v>
      </c>
      <c r="E31" s="190"/>
      <c r="F31" s="236" t="s">
        <v>121</v>
      </c>
      <c r="G31" s="190"/>
      <c r="H31" s="190">
        <v>15000</v>
      </c>
      <c r="I31" s="190"/>
      <c r="J31" s="1"/>
      <c r="K31" s="69"/>
    </row>
    <row r="32" spans="1:11" x14ac:dyDescent="0.25">
      <c r="A32" s="69"/>
      <c r="B32" s="236" t="s">
        <v>321</v>
      </c>
      <c r="C32" s="74"/>
      <c r="D32" s="74">
        <v>14087</v>
      </c>
      <c r="E32" s="74"/>
      <c r="F32" s="236" t="s">
        <v>321</v>
      </c>
      <c r="G32" s="74"/>
      <c r="H32" s="74">
        <v>14087</v>
      </c>
      <c r="I32" s="190"/>
      <c r="J32" s="1"/>
      <c r="K32" s="69"/>
    </row>
    <row r="33" spans="1:11" x14ac:dyDescent="0.25">
      <c r="A33" s="69"/>
      <c r="B33" s="237" t="s">
        <v>323</v>
      </c>
      <c r="C33" s="190"/>
      <c r="D33" s="190">
        <v>15000</v>
      </c>
      <c r="E33" s="190"/>
      <c r="F33" s="237" t="s">
        <v>323</v>
      </c>
      <c r="G33" s="190"/>
      <c r="H33" s="190">
        <v>15000</v>
      </c>
      <c r="I33" s="190"/>
      <c r="J33" s="1"/>
      <c r="K33" s="69"/>
    </row>
    <row r="34" spans="1:11" x14ac:dyDescent="0.25">
      <c r="A34" s="69"/>
      <c r="B34" s="238" t="s">
        <v>325</v>
      </c>
      <c r="C34" s="235"/>
      <c r="D34" s="190">
        <v>5000</v>
      </c>
      <c r="E34" s="190"/>
      <c r="F34" s="238"/>
      <c r="G34" s="235"/>
      <c r="H34" s="190"/>
      <c r="I34" s="190"/>
      <c r="J34" s="1"/>
      <c r="K34" s="69"/>
    </row>
    <row r="35" spans="1:11" x14ac:dyDescent="0.25">
      <c r="A35" s="69"/>
      <c r="B35" s="237"/>
      <c r="C35" s="190"/>
      <c r="D35" s="195"/>
      <c r="E35" s="190"/>
      <c r="F35" s="237"/>
      <c r="G35" s="190"/>
      <c r="H35" s="195"/>
      <c r="I35" s="190"/>
      <c r="J35" s="1"/>
      <c r="K35" s="69"/>
    </row>
    <row r="36" spans="1:11" x14ac:dyDescent="0.25">
      <c r="A36" s="69"/>
      <c r="B36" s="249" t="s">
        <v>119</v>
      </c>
      <c r="C36" s="253">
        <f>C25+C26+C27-D28</f>
        <v>48150</v>
      </c>
      <c r="D36" s="253">
        <f>SUM(D30:D35)</f>
        <v>53087</v>
      </c>
      <c r="E36" s="253">
        <f>C36-D36</f>
        <v>-4937</v>
      </c>
      <c r="F36" s="249" t="s">
        <v>119</v>
      </c>
      <c r="G36" s="253">
        <f>G25+G26-H28</f>
        <v>38150</v>
      </c>
      <c r="H36" s="253">
        <f>SUM(H30:H35)</f>
        <v>48087</v>
      </c>
      <c r="I36" s="254">
        <f>G36-H36</f>
        <v>-9937</v>
      </c>
      <c r="J36" s="1"/>
      <c r="K36" s="69"/>
    </row>
    <row r="37" spans="1:11" x14ac:dyDescent="0.25">
      <c r="A37" s="69"/>
      <c r="B37" s="1"/>
      <c r="C37" s="1"/>
      <c r="D37" s="1"/>
      <c r="E37" s="1"/>
      <c r="F37" s="1"/>
      <c r="G37" s="1"/>
      <c r="H37" s="1"/>
      <c r="I37" s="1"/>
      <c r="J37" s="1"/>
      <c r="K37" s="69"/>
    </row>
    <row r="38" spans="1:11" x14ac:dyDescent="0.25">
      <c r="A38" s="69"/>
      <c r="B38" s="214" t="s">
        <v>15</v>
      </c>
      <c r="C38" s="214"/>
      <c r="D38" s="214"/>
      <c r="E38" s="7" t="s">
        <v>10</v>
      </c>
      <c r="F38" s="69"/>
      <c r="G38" s="69"/>
      <c r="H38" s="1" t="s">
        <v>12</v>
      </c>
      <c r="I38" s="69"/>
      <c r="J38" s="69"/>
      <c r="K38" s="69"/>
    </row>
    <row r="39" spans="1:11" x14ac:dyDescent="0.25">
      <c r="A39" s="69"/>
      <c r="B39" s="69"/>
      <c r="C39" s="69"/>
      <c r="D39" s="69"/>
      <c r="E39" s="69"/>
      <c r="F39" s="69"/>
      <c r="G39" s="69"/>
      <c r="H39" s="69"/>
      <c r="I39" s="69"/>
      <c r="J39" s="69"/>
      <c r="K39" s="69"/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workbookViewId="0">
      <selection activeCell="L35" sqref="L35"/>
    </sheetView>
  </sheetViews>
  <sheetFormatPr defaultRowHeight="15" x14ac:dyDescent="0.25"/>
  <sheetData>
    <row r="1" spans="1:10" x14ac:dyDescent="0.25">
      <c r="A1" s="69"/>
      <c r="B1" s="69"/>
      <c r="C1" s="69"/>
      <c r="D1" s="69"/>
      <c r="E1" s="69"/>
      <c r="F1" s="69"/>
      <c r="G1" s="69"/>
      <c r="H1" s="69"/>
      <c r="I1" s="69"/>
      <c r="J1" s="69"/>
    </row>
    <row r="2" spans="1:10" x14ac:dyDescent="0.25">
      <c r="A2" s="69"/>
      <c r="B2" s="69"/>
      <c r="C2" s="69"/>
      <c r="D2" s="69"/>
      <c r="E2" s="69"/>
      <c r="F2" s="69"/>
      <c r="G2" s="69"/>
      <c r="H2" s="69"/>
      <c r="I2" s="69"/>
      <c r="J2" s="69"/>
    </row>
    <row r="3" spans="1:10" x14ac:dyDescent="0.25">
      <c r="A3" s="69"/>
      <c r="B3" s="9"/>
      <c r="C3" s="213" t="s">
        <v>179</v>
      </c>
      <c r="D3" s="213"/>
      <c r="E3" s="213"/>
      <c r="F3" s="199"/>
      <c r="G3" s="87"/>
      <c r="H3" s="87"/>
      <c r="I3" s="87"/>
      <c r="J3" s="9"/>
    </row>
    <row r="4" spans="1:10" x14ac:dyDescent="0.25">
      <c r="A4" s="9"/>
      <c r="B4" s="213"/>
      <c r="C4" s="213" t="s">
        <v>180</v>
      </c>
      <c r="D4" s="213"/>
      <c r="E4" s="213"/>
      <c r="F4" s="87"/>
      <c r="G4" s="199"/>
      <c r="H4" s="87"/>
      <c r="I4" s="87"/>
      <c r="J4" s="9"/>
    </row>
    <row r="5" spans="1:10" x14ac:dyDescent="0.25">
      <c r="A5" s="9"/>
      <c r="B5" s="213"/>
      <c r="C5" s="213" t="s">
        <v>324</v>
      </c>
      <c r="D5" s="213"/>
      <c r="E5" s="213"/>
      <c r="F5" s="87"/>
      <c r="G5" s="199"/>
      <c r="H5" s="87"/>
      <c r="I5" s="87"/>
      <c r="J5" s="9"/>
    </row>
    <row r="6" spans="1:10" x14ac:dyDescent="0.25">
      <c r="A6" s="69"/>
      <c r="B6" s="255" t="s">
        <v>19</v>
      </c>
      <c r="C6" s="255" t="s">
        <v>0</v>
      </c>
      <c r="D6" s="255" t="s">
        <v>31</v>
      </c>
      <c r="E6" s="249" t="s">
        <v>61</v>
      </c>
      <c r="F6" s="255" t="s">
        <v>1</v>
      </c>
      <c r="G6" s="256" t="s">
        <v>2</v>
      </c>
      <c r="H6" s="255" t="s">
        <v>3</v>
      </c>
      <c r="I6" s="256" t="s">
        <v>139</v>
      </c>
      <c r="J6" s="1"/>
    </row>
    <row r="7" spans="1:10" x14ac:dyDescent="0.25">
      <c r="A7" s="69"/>
      <c r="B7" s="189">
        <v>1</v>
      </c>
      <c r="C7" s="190" t="s">
        <v>141</v>
      </c>
      <c r="D7" s="190"/>
      <c r="E7" s="222">
        <f>'MAY 21'!I7:I19</f>
        <v>0</v>
      </c>
      <c r="F7" s="222">
        <v>5000</v>
      </c>
      <c r="G7" s="222">
        <f>D7+F7+E7</f>
        <v>5000</v>
      </c>
      <c r="H7" s="222"/>
      <c r="I7" s="190">
        <f>G7-H7</f>
        <v>5000</v>
      </c>
      <c r="J7" s="1"/>
    </row>
    <row r="8" spans="1:10" x14ac:dyDescent="0.25">
      <c r="A8" s="69"/>
      <c r="B8" s="189">
        <v>2</v>
      </c>
      <c r="C8" s="190" t="s">
        <v>216</v>
      </c>
      <c r="D8" s="190"/>
      <c r="E8" s="222">
        <f>'MAY 21'!I8:I20</f>
        <v>0</v>
      </c>
      <c r="F8" s="222">
        <v>5000</v>
      </c>
      <c r="G8" s="222">
        <f t="shared" ref="G8:G18" si="0">D8+F8+E8</f>
        <v>5000</v>
      </c>
      <c r="H8" s="222">
        <v>5000</v>
      </c>
      <c r="I8" s="190">
        <f t="shared" ref="I8:I18" si="1">G8-H8</f>
        <v>0</v>
      </c>
      <c r="J8" s="9"/>
    </row>
    <row r="9" spans="1:10" x14ac:dyDescent="0.25">
      <c r="A9" s="69"/>
      <c r="B9" s="189">
        <v>3</v>
      </c>
      <c r="C9" s="190" t="s">
        <v>185</v>
      </c>
      <c r="D9" s="190"/>
      <c r="E9" s="222">
        <f>'MAY 21'!I9:I21</f>
        <v>0</v>
      </c>
      <c r="F9" s="222">
        <v>6000</v>
      </c>
      <c r="G9" s="222">
        <f t="shared" si="0"/>
        <v>6000</v>
      </c>
      <c r="H9" s="222">
        <f>6000</f>
        <v>6000</v>
      </c>
      <c r="I9" s="190">
        <f t="shared" si="1"/>
        <v>0</v>
      </c>
      <c r="J9" s="1"/>
    </row>
    <row r="10" spans="1:10" x14ac:dyDescent="0.25">
      <c r="A10" s="69"/>
      <c r="B10" s="192">
        <v>4</v>
      </c>
      <c r="C10" s="190" t="s">
        <v>309</v>
      </c>
      <c r="D10" s="190"/>
      <c r="E10" s="222">
        <f>'MAY 21'!I10:I22</f>
        <v>5000</v>
      </c>
      <c r="F10" s="241">
        <v>5000</v>
      </c>
      <c r="G10" s="222">
        <f t="shared" si="0"/>
        <v>10000</v>
      </c>
      <c r="H10" s="222">
        <v>5000</v>
      </c>
      <c r="I10" s="190">
        <f t="shared" si="1"/>
        <v>5000</v>
      </c>
      <c r="J10" s="1"/>
    </row>
    <row r="11" spans="1:10" x14ac:dyDescent="0.25">
      <c r="A11" s="69"/>
      <c r="B11" s="192">
        <v>5</v>
      </c>
      <c r="C11" s="190" t="s">
        <v>79</v>
      </c>
      <c r="D11" s="190"/>
      <c r="E11" s="222">
        <f>'MAY 21'!I11:I23</f>
        <v>0</v>
      </c>
      <c r="F11" s="241">
        <v>3500</v>
      </c>
      <c r="G11" s="222">
        <f t="shared" si="0"/>
        <v>3500</v>
      </c>
      <c r="H11" s="222">
        <f>3500</f>
        <v>3500</v>
      </c>
      <c r="I11" s="190">
        <f t="shared" si="1"/>
        <v>0</v>
      </c>
      <c r="J11" s="1"/>
    </row>
    <row r="12" spans="1:10" x14ac:dyDescent="0.25">
      <c r="A12" s="69"/>
      <c r="B12" s="194">
        <v>6</v>
      </c>
      <c r="C12" s="190" t="s">
        <v>238</v>
      </c>
      <c r="D12" s="190"/>
      <c r="E12" s="222">
        <f>'MAY 21'!I12:I24</f>
        <v>0</v>
      </c>
      <c r="F12" s="243">
        <v>8000</v>
      </c>
      <c r="G12" s="222">
        <f t="shared" si="0"/>
        <v>8000</v>
      </c>
      <c r="H12" s="222">
        <f>8000</f>
        <v>8000</v>
      </c>
      <c r="I12" s="190">
        <f t="shared" si="1"/>
        <v>0</v>
      </c>
      <c r="J12" s="1"/>
    </row>
    <row r="13" spans="1:10" x14ac:dyDescent="0.25">
      <c r="A13" s="69"/>
      <c r="B13" s="194">
        <v>7</v>
      </c>
      <c r="C13" s="195"/>
      <c r="D13" s="190"/>
      <c r="E13" s="222"/>
      <c r="F13" s="241"/>
      <c r="G13" s="222">
        <f t="shared" si="0"/>
        <v>0</v>
      </c>
      <c r="H13" s="222"/>
      <c r="I13" s="190">
        <f t="shared" si="1"/>
        <v>0</v>
      </c>
      <c r="J13" s="1"/>
    </row>
    <row r="14" spans="1:10" x14ac:dyDescent="0.25">
      <c r="A14" s="69"/>
      <c r="B14" s="194">
        <v>8</v>
      </c>
      <c r="C14" s="190" t="s">
        <v>239</v>
      </c>
      <c r="D14" s="190"/>
      <c r="E14" s="222">
        <f>'MAY 21'!I14:I26</f>
        <v>0</v>
      </c>
      <c r="F14" s="241">
        <v>3000</v>
      </c>
      <c r="G14" s="222">
        <f t="shared" si="0"/>
        <v>3000</v>
      </c>
      <c r="H14" s="222">
        <f>3000</f>
        <v>3000</v>
      </c>
      <c r="I14" s="190">
        <f t="shared" si="1"/>
        <v>0</v>
      </c>
      <c r="J14" s="9"/>
    </row>
    <row r="15" spans="1:10" x14ac:dyDescent="0.25">
      <c r="A15" s="69"/>
      <c r="B15" s="194">
        <v>9</v>
      </c>
      <c r="C15" s="195" t="s">
        <v>192</v>
      </c>
      <c r="D15" s="190"/>
      <c r="E15" s="222">
        <f>'MAY 21'!I15:I27</f>
        <v>0</v>
      </c>
      <c r="F15" s="241">
        <v>4000</v>
      </c>
      <c r="G15" s="222">
        <f t="shared" si="0"/>
        <v>4000</v>
      </c>
      <c r="H15" s="222">
        <v>4000</v>
      </c>
      <c r="I15" s="190">
        <f t="shared" si="1"/>
        <v>0</v>
      </c>
      <c r="J15" s="9" t="s">
        <v>188</v>
      </c>
    </row>
    <row r="16" spans="1:10" x14ac:dyDescent="0.25">
      <c r="A16" s="69"/>
      <c r="B16" s="194">
        <v>10</v>
      </c>
      <c r="C16" s="260" t="s">
        <v>239</v>
      </c>
      <c r="D16" s="190"/>
      <c r="E16" s="222">
        <f>'MAY 21'!I16:I28</f>
        <v>0</v>
      </c>
      <c r="F16" s="244">
        <v>3000</v>
      </c>
      <c r="G16" s="222">
        <f t="shared" si="0"/>
        <v>3000</v>
      </c>
      <c r="H16" s="222">
        <v>3000</v>
      </c>
      <c r="I16" s="190">
        <f t="shared" si="1"/>
        <v>0</v>
      </c>
      <c r="J16" s="1"/>
    </row>
    <row r="17" spans="1:10" x14ac:dyDescent="0.25">
      <c r="A17" s="69"/>
      <c r="B17" s="194">
        <v>11</v>
      </c>
      <c r="C17" s="260" t="s">
        <v>242</v>
      </c>
      <c r="D17" s="190"/>
      <c r="E17" s="222">
        <f>'MAY 21'!I17:I29</f>
        <v>0</v>
      </c>
      <c r="F17" s="244">
        <v>6000</v>
      </c>
      <c r="G17" s="222">
        <f t="shared" si="0"/>
        <v>6000</v>
      </c>
      <c r="H17" s="222">
        <v>6000</v>
      </c>
      <c r="I17" s="190">
        <f t="shared" si="1"/>
        <v>0</v>
      </c>
      <c r="J17" s="1"/>
    </row>
    <row r="18" spans="1:10" x14ac:dyDescent="0.25">
      <c r="A18" s="69"/>
      <c r="B18" s="194">
        <v>12</v>
      </c>
      <c r="C18" s="195"/>
      <c r="D18" s="190"/>
      <c r="E18" s="222">
        <f>'MAY 21'!I18:I30</f>
        <v>0</v>
      </c>
      <c r="F18" s="244"/>
      <c r="G18" s="222">
        <f t="shared" si="0"/>
        <v>0</v>
      </c>
      <c r="H18" s="222"/>
      <c r="I18" s="190">
        <f t="shared" si="1"/>
        <v>0</v>
      </c>
      <c r="J18" s="1"/>
    </row>
    <row r="19" spans="1:10" x14ac:dyDescent="0.25">
      <c r="A19" s="69"/>
      <c r="B19" s="246"/>
      <c r="C19" s="257" t="s">
        <v>119</v>
      </c>
      <c r="D19" s="190">
        <f>SUM(D7:D18)</f>
        <v>0</v>
      </c>
      <c r="E19" s="222">
        <f>SUM(E7:E18)</f>
        <v>5000</v>
      </c>
      <c r="F19" s="248">
        <f>SUM(F7:F18)</f>
        <v>48500</v>
      </c>
      <c r="G19" s="252">
        <f>SUM(G7:G18)</f>
        <v>53500</v>
      </c>
      <c r="H19" s="222">
        <f>SUM(H7:H18)</f>
        <v>43500</v>
      </c>
      <c r="I19" s="258">
        <f>G19-H19</f>
        <v>10000</v>
      </c>
      <c r="J19" s="1"/>
    </row>
    <row r="20" spans="1:10" x14ac:dyDescent="0.25">
      <c r="A20" s="69"/>
      <c r="B20" s="1"/>
      <c r="C20" s="1"/>
      <c r="D20" s="1"/>
      <c r="E20" s="1"/>
      <c r="F20" s="1"/>
      <c r="G20" s="1"/>
      <c r="H20" s="1"/>
      <c r="I20" s="1"/>
      <c r="J20" s="225"/>
    </row>
    <row r="21" spans="1:10" x14ac:dyDescent="0.25">
      <c r="A21" s="69"/>
      <c r="B21" s="1"/>
      <c r="C21" s="1"/>
      <c r="D21" s="1"/>
      <c r="E21" s="1"/>
      <c r="F21" s="1"/>
      <c r="G21" s="1"/>
      <c r="H21" s="1"/>
      <c r="I21" s="1"/>
      <c r="J21" s="1"/>
    </row>
    <row r="22" spans="1:10" x14ac:dyDescent="0.25">
      <c r="A22" s="69"/>
      <c r="B22" s="226" t="s">
        <v>204</v>
      </c>
      <c r="C22" s="227"/>
      <c r="D22" s="227"/>
      <c r="E22" s="228"/>
      <c r="F22" s="229"/>
      <c r="G22" s="251"/>
      <c r="H22" s="231"/>
      <c r="I22" s="230"/>
      <c r="J22" s="1"/>
    </row>
    <row r="23" spans="1:10" x14ac:dyDescent="0.25">
      <c r="A23" s="69"/>
      <c r="B23" s="79" t="s">
        <v>205</v>
      </c>
      <c r="C23" s="79"/>
      <c r="D23" s="79"/>
      <c r="E23" s="79"/>
      <c r="F23" s="79" t="s">
        <v>3</v>
      </c>
      <c r="G23" s="1"/>
      <c r="H23" s="1"/>
      <c r="I23" s="1"/>
      <c r="J23" s="1"/>
    </row>
    <row r="24" spans="1:10" x14ac:dyDescent="0.25">
      <c r="A24" s="69"/>
      <c r="B24" s="233" t="s">
        <v>206</v>
      </c>
      <c r="C24" s="233" t="s">
        <v>207</v>
      </c>
      <c r="D24" s="233" t="s">
        <v>208</v>
      </c>
      <c r="E24" s="233" t="s">
        <v>120</v>
      </c>
      <c r="F24" s="233" t="s">
        <v>206</v>
      </c>
      <c r="G24" s="233" t="s">
        <v>207</v>
      </c>
      <c r="H24" s="233" t="s">
        <v>208</v>
      </c>
      <c r="I24" s="233" t="s">
        <v>120</v>
      </c>
      <c r="J24" s="1"/>
    </row>
    <row r="25" spans="1:10" x14ac:dyDescent="0.25">
      <c r="A25" s="69"/>
      <c r="B25" s="190" t="s">
        <v>232</v>
      </c>
      <c r="C25" s="234">
        <f>F19</f>
        <v>48500</v>
      </c>
      <c r="D25" s="190"/>
      <c r="E25" s="190"/>
      <c r="F25" s="190" t="s">
        <v>232</v>
      </c>
      <c r="G25" s="234">
        <f>H19</f>
        <v>43500</v>
      </c>
      <c r="H25" s="190"/>
      <c r="I25" s="190"/>
      <c r="J25" s="1"/>
    </row>
    <row r="26" spans="1:10" x14ac:dyDescent="0.25">
      <c r="A26" s="69"/>
      <c r="B26" s="190" t="s">
        <v>61</v>
      </c>
      <c r="C26" s="234">
        <f>'MAY 21'!E36</f>
        <v>-4937</v>
      </c>
      <c r="D26" s="190"/>
      <c r="E26" s="190"/>
      <c r="F26" s="190" t="s">
        <v>61</v>
      </c>
      <c r="G26" s="234">
        <f>'MAY 21'!I36</f>
        <v>-9937</v>
      </c>
      <c r="H26" s="190"/>
      <c r="I26" s="190"/>
      <c r="J26" s="1"/>
    </row>
    <row r="27" spans="1:10" x14ac:dyDescent="0.25">
      <c r="A27" s="69"/>
      <c r="B27" s="190" t="s">
        <v>31</v>
      </c>
      <c r="C27" s="234"/>
      <c r="D27" s="190"/>
      <c r="E27" s="190"/>
      <c r="F27" s="190"/>
      <c r="G27" s="234"/>
      <c r="H27" s="190"/>
      <c r="I27" s="190"/>
      <c r="J27" s="1"/>
    </row>
    <row r="28" spans="1:10" x14ac:dyDescent="0.25">
      <c r="A28" s="69"/>
      <c r="B28" s="190" t="s">
        <v>282</v>
      </c>
      <c r="C28" s="235">
        <v>0.1</v>
      </c>
      <c r="D28" s="234">
        <f>C25*C28</f>
        <v>4850</v>
      </c>
      <c r="E28" s="190"/>
      <c r="F28" s="190" t="s">
        <v>210</v>
      </c>
      <c r="G28" s="235">
        <v>0.1</v>
      </c>
      <c r="H28" s="234">
        <f>D28</f>
        <v>4850</v>
      </c>
      <c r="I28" s="190"/>
      <c r="J28" s="1"/>
    </row>
    <row r="29" spans="1:10" x14ac:dyDescent="0.25">
      <c r="A29" s="69"/>
      <c r="B29" s="249" t="s">
        <v>211</v>
      </c>
      <c r="C29" s="249" t="s">
        <v>30</v>
      </c>
      <c r="D29" s="249"/>
      <c r="E29" s="249"/>
      <c r="F29" s="249" t="s">
        <v>211</v>
      </c>
      <c r="G29" s="234"/>
      <c r="H29" s="190"/>
      <c r="I29" s="190"/>
      <c r="J29" s="1"/>
    </row>
    <row r="30" spans="1:10" x14ac:dyDescent="0.25">
      <c r="A30" s="69"/>
      <c r="B30" s="183" t="s">
        <v>215</v>
      </c>
      <c r="C30" s="205"/>
      <c r="D30" s="210">
        <f>F15</f>
        <v>4000</v>
      </c>
      <c r="E30" s="210"/>
      <c r="F30" s="183" t="s">
        <v>215</v>
      </c>
      <c r="G30" s="205"/>
      <c r="H30" s="210">
        <f>D30</f>
        <v>4000</v>
      </c>
      <c r="I30" s="190"/>
      <c r="J30" s="1"/>
    </row>
    <row r="31" spans="1:10" x14ac:dyDescent="0.25">
      <c r="A31" s="69"/>
      <c r="B31" s="236" t="s">
        <v>121</v>
      </c>
      <c r="C31" s="190"/>
      <c r="D31" s="190">
        <v>15000</v>
      </c>
      <c r="E31" s="190"/>
      <c r="F31" s="236" t="s">
        <v>121</v>
      </c>
      <c r="G31" s="190"/>
      <c r="H31" s="190">
        <v>15000</v>
      </c>
      <c r="I31" s="190"/>
      <c r="J31" s="1"/>
    </row>
    <row r="32" spans="1:10" x14ac:dyDescent="0.25">
      <c r="A32" s="69"/>
      <c r="B32" s="236" t="s">
        <v>326</v>
      </c>
      <c r="C32" s="74"/>
      <c r="D32" s="74">
        <v>19713</v>
      </c>
      <c r="E32" s="74"/>
      <c r="F32" s="236" t="s">
        <v>326</v>
      </c>
      <c r="G32" s="74"/>
      <c r="H32" s="74">
        <v>19713</v>
      </c>
      <c r="I32" s="190"/>
      <c r="J32" s="1"/>
    </row>
    <row r="33" spans="1:10" x14ac:dyDescent="0.25">
      <c r="A33" s="69"/>
      <c r="B33" s="237"/>
      <c r="C33" s="190"/>
      <c r="D33" s="190"/>
      <c r="E33" s="190"/>
      <c r="F33" s="237"/>
      <c r="G33" s="190"/>
      <c r="H33" s="190"/>
      <c r="I33" s="190"/>
      <c r="J33" s="1"/>
    </row>
    <row r="34" spans="1:10" x14ac:dyDescent="0.25">
      <c r="A34" s="69"/>
      <c r="B34" s="238"/>
      <c r="C34" s="235"/>
      <c r="D34" s="190"/>
      <c r="E34" s="190"/>
      <c r="F34" s="238"/>
      <c r="G34" s="235"/>
      <c r="H34" s="190"/>
      <c r="I34" s="190"/>
      <c r="J34" s="1"/>
    </row>
    <row r="35" spans="1:10" x14ac:dyDescent="0.25">
      <c r="A35" s="69"/>
      <c r="B35" s="237"/>
      <c r="C35" s="190"/>
      <c r="D35" s="195"/>
      <c r="E35" s="190"/>
      <c r="F35" s="237"/>
      <c r="G35" s="190"/>
      <c r="H35" s="195"/>
      <c r="I35" s="190"/>
      <c r="J35" s="1"/>
    </row>
    <row r="36" spans="1:10" x14ac:dyDescent="0.25">
      <c r="A36" s="69"/>
      <c r="B36" s="249" t="s">
        <v>119</v>
      </c>
      <c r="C36" s="253">
        <f>C25+C26+C27-D28</f>
        <v>38713</v>
      </c>
      <c r="D36" s="253">
        <f>SUM(D30:D35)</f>
        <v>38713</v>
      </c>
      <c r="E36" s="253">
        <f>C36-D36</f>
        <v>0</v>
      </c>
      <c r="F36" s="249" t="s">
        <v>119</v>
      </c>
      <c r="G36" s="253">
        <f>G25+G26-H28</f>
        <v>28713</v>
      </c>
      <c r="H36" s="253">
        <f>SUM(H30:H35)</f>
        <v>38713</v>
      </c>
      <c r="I36" s="254">
        <f>G36-H36</f>
        <v>-10000</v>
      </c>
      <c r="J36" s="1"/>
    </row>
    <row r="37" spans="1:10" x14ac:dyDescent="0.25">
      <c r="A37" s="69"/>
      <c r="B37" s="1"/>
      <c r="C37" s="1"/>
      <c r="D37" s="1"/>
      <c r="E37" s="1"/>
      <c r="F37" s="1"/>
      <c r="G37" s="1"/>
      <c r="H37" s="1"/>
      <c r="I37" s="1"/>
      <c r="J37" s="1"/>
    </row>
    <row r="38" spans="1:10" x14ac:dyDescent="0.25">
      <c r="A38" s="69"/>
      <c r="B38" s="214" t="s">
        <v>15</v>
      </c>
      <c r="C38" s="214"/>
      <c r="D38" s="214"/>
      <c r="E38" s="7" t="s">
        <v>10</v>
      </c>
      <c r="F38" s="69"/>
      <c r="G38" s="69"/>
      <c r="H38" s="1" t="s">
        <v>12</v>
      </c>
      <c r="I38" s="69"/>
      <c r="J38" s="69"/>
    </row>
    <row r="39" spans="1:10" x14ac:dyDescent="0.25">
      <c r="A39" s="69"/>
      <c r="B39" s="69"/>
      <c r="C39" s="69"/>
      <c r="D39" s="69"/>
      <c r="E39" s="69"/>
      <c r="F39" s="69"/>
      <c r="G39" s="69"/>
      <c r="H39" s="69"/>
      <c r="I39" s="69"/>
      <c r="J39" s="69"/>
    </row>
    <row r="41" spans="1:10" x14ac:dyDescent="0.25">
      <c r="H41" s="261"/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workbookViewId="0">
      <selection activeCell="L33" sqref="L33"/>
    </sheetView>
  </sheetViews>
  <sheetFormatPr defaultRowHeight="15" x14ac:dyDescent="0.25"/>
  <sheetData>
    <row r="1" spans="1:11" x14ac:dyDescent="0.25">
      <c r="A1" s="69"/>
      <c r="B1" s="69"/>
      <c r="C1" s="69"/>
      <c r="D1" s="69"/>
      <c r="E1" s="69"/>
      <c r="F1" s="69"/>
      <c r="G1" s="69"/>
      <c r="H1" s="69"/>
      <c r="I1" s="69"/>
      <c r="J1" s="69"/>
      <c r="K1" s="69"/>
    </row>
    <row r="2" spans="1:11" x14ac:dyDescent="0.25">
      <c r="A2" s="69"/>
      <c r="B2" s="69"/>
      <c r="C2" s="69"/>
      <c r="D2" s="69"/>
      <c r="E2" s="69"/>
      <c r="F2" s="69"/>
      <c r="G2" s="69"/>
      <c r="H2" s="69"/>
      <c r="I2" s="69"/>
      <c r="J2" s="69"/>
      <c r="K2" s="69"/>
    </row>
    <row r="3" spans="1:11" x14ac:dyDescent="0.25">
      <c r="A3" s="69"/>
      <c r="B3" s="9"/>
      <c r="C3" s="213" t="s">
        <v>179</v>
      </c>
      <c r="D3" s="213"/>
      <c r="E3" s="213"/>
      <c r="F3" s="199"/>
      <c r="G3" s="87"/>
      <c r="H3" s="87"/>
      <c r="I3" s="87"/>
      <c r="J3" s="9"/>
      <c r="K3" s="69"/>
    </row>
    <row r="4" spans="1:11" x14ac:dyDescent="0.25">
      <c r="A4" s="9"/>
      <c r="B4" s="213"/>
      <c r="C4" s="213" t="s">
        <v>180</v>
      </c>
      <c r="D4" s="213"/>
      <c r="E4" s="213"/>
      <c r="F4" s="87"/>
      <c r="G4" s="199"/>
      <c r="H4" s="87"/>
      <c r="I4" s="87"/>
      <c r="J4" s="9"/>
      <c r="K4" s="69"/>
    </row>
    <row r="5" spans="1:11" x14ac:dyDescent="0.25">
      <c r="A5" s="9"/>
      <c r="B5" s="213"/>
      <c r="C5" s="213" t="s">
        <v>328</v>
      </c>
      <c r="D5" s="213"/>
      <c r="E5" s="213"/>
      <c r="F5" s="87"/>
      <c r="G5" s="199"/>
      <c r="H5" s="87"/>
      <c r="I5" s="87"/>
      <c r="J5" s="9"/>
      <c r="K5" s="69"/>
    </row>
    <row r="6" spans="1:11" x14ac:dyDescent="0.25">
      <c r="A6" s="69"/>
      <c r="B6" s="255" t="s">
        <v>19</v>
      </c>
      <c r="C6" s="255" t="s">
        <v>0</v>
      </c>
      <c r="D6" s="255" t="s">
        <v>31</v>
      </c>
      <c r="E6" s="249" t="s">
        <v>61</v>
      </c>
      <c r="F6" s="255" t="s">
        <v>1</v>
      </c>
      <c r="G6" s="256" t="s">
        <v>2</v>
      </c>
      <c r="H6" s="255" t="s">
        <v>3</v>
      </c>
      <c r="I6" s="256" t="s">
        <v>139</v>
      </c>
      <c r="J6" s="1"/>
      <c r="K6" s="69"/>
    </row>
    <row r="7" spans="1:11" x14ac:dyDescent="0.25">
      <c r="A7" s="69"/>
      <c r="B7" s="189">
        <v>1</v>
      </c>
      <c r="C7" s="190" t="s">
        <v>141</v>
      </c>
      <c r="D7" s="190"/>
      <c r="E7" s="222">
        <f>'JUNE 21'!I7:I18</f>
        <v>5000</v>
      </c>
      <c r="F7" s="222">
        <v>5000</v>
      </c>
      <c r="G7" s="222">
        <f>D7+F7+E7</f>
        <v>10000</v>
      </c>
      <c r="H7" s="222">
        <v>10000</v>
      </c>
      <c r="I7" s="190">
        <f>G7-H7</f>
        <v>0</v>
      </c>
      <c r="J7" s="1"/>
      <c r="K7" s="69"/>
    </row>
    <row r="8" spans="1:11" x14ac:dyDescent="0.25">
      <c r="A8" s="69"/>
      <c r="B8" s="189">
        <v>2</v>
      </c>
      <c r="C8" s="190" t="s">
        <v>216</v>
      </c>
      <c r="D8" s="190"/>
      <c r="E8" s="222">
        <f>'JUNE 21'!I8:I19</f>
        <v>0</v>
      </c>
      <c r="F8" s="222">
        <v>5000</v>
      </c>
      <c r="G8" s="222">
        <f t="shared" ref="G8:G17" si="0">D8+F8+E8</f>
        <v>5000</v>
      </c>
      <c r="H8" s="222">
        <v>5000</v>
      </c>
      <c r="I8" s="190">
        <f t="shared" ref="I8:I18" si="1">G8-H8</f>
        <v>0</v>
      </c>
      <c r="J8" s="9"/>
      <c r="K8" s="69"/>
    </row>
    <row r="9" spans="1:11" x14ac:dyDescent="0.25">
      <c r="A9" s="69"/>
      <c r="B9" s="189">
        <v>3</v>
      </c>
      <c r="C9" s="190" t="s">
        <v>185</v>
      </c>
      <c r="D9" s="190"/>
      <c r="E9" s="222">
        <f>'JUNE 21'!I9:I20</f>
        <v>0</v>
      </c>
      <c r="F9" s="222">
        <v>6000</v>
      </c>
      <c r="G9" s="222">
        <f t="shared" si="0"/>
        <v>6000</v>
      </c>
      <c r="H9" s="222">
        <f>6000</f>
        <v>6000</v>
      </c>
      <c r="I9" s="190">
        <f t="shared" si="1"/>
        <v>0</v>
      </c>
      <c r="J9" s="1"/>
      <c r="K9" s="69"/>
    </row>
    <row r="10" spans="1:11" x14ac:dyDescent="0.25">
      <c r="A10" s="69"/>
      <c r="B10" s="192">
        <v>4</v>
      </c>
      <c r="C10" s="190" t="s">
        <v>309</v>
      </c>
      <c r="D10" s="190"/>
      <c r="E10" s="222">
        <f>'JUNE 21'!I10:I21</f>
        <v>5000</v>
      </c>
      <c r="F10" s="241">
        <v>5000</v>
      </c>
      <c r="G10" s="222">
        <f t="shared" si="0"/>
        <v>10000</v>
      </c>
      <c r="H10" s="222">
        <v>5000</v>
      </c>
      <c r="I10" s="190">
        <f t="shared" si="1"/>
        <v>5000</v>
      </c>
      <c r="J10" s="1"/>
      <c r="K10" s="69"/>
    </row>
    <row r="11" spans="1:11" x14ac:dyDescent="0.25">
      <c r="A11" s="69"/>
      <c r="B11" s="192">
        <v>5</v>
      </c>
      <c r="C11" s="190" t="s">
        <v>79</v>
      </c>
      <c r="D11" s="190"/>
      <c r="E11" s="222">
        <f>'JUNE 21'!I11:I22</f>
        <v>0</v>
      </c>
      <c r="F11" s="241">
        <v>3500</v>
      </c>
      <c r="G11" s="222">
        <f t="shared" si="0"/>
        <v>3500</v>
      </c>
      <c r="H11" s="222">
        <f>3500</f>
        <v>3500</v>
      </c>
      <c r="I11" s="190">
        <f t="shared" si="1"/>
        <v>0</v>
      </c>
      <c r="J11" s="1"/>
      <c r="K11" s="69"/>
    </row>
    <row r="12" spans="1:11" x14ac:dyDescent="0.25">
      <c r="A12" s="69"/>
      <c r="B12" s="194">
        <v>6</v>
      </c>
      <c r="C12" s="190" t="s">
        <v>238</v>
      </c>
      <c r="D12" s="190"/>
      <c r="E12" s="222">
        <f>'JUNE 21'!I12:I23</f>
        <v>0</v>
      </c>
      <c r="F12" s="243">
        <v>8000</v>
      </c>
      <c r="G12" s="222">
        <f t="shared" si="0"/>
        <v>8000</v>
      </c>
      <c r="H12" s="222">
        <v>8000</v>
      </c>
      <c r="I12" s="190">
        <f t="shared" si="1"/>
        <v>0</v>
      </c>
      <c r="J12" s="1"/>
      <c r="K12" s="69"/>
    </row>
    <row r="13" spans="1:11" x14ac:dyDescent="0.25">
      <c r="A13" s="69"/>
      <c r="B13" s="194">
        <v>7</v>
      </c>
      <c r="C13" s="195"/>
      <c r="D13" s="190"/>
      <c r="E13" s="222">
        <f>'JUNE 21'!I13:I24</f>
        <v>0</v>
      </c>
      <c r="F13" s="241"/>
      <c r="G13" s="222">
        <f t="shared" si="0"/>
        <v>0</v>
      </c>
      <c r="H13" s="222"/>
      <c r="I13" s="190">
        <f t="shared" si="1"/>
        <v>0</v>
      </c>
      <c r="J13" s="1"/>
      <c r="K13" s="69"/>
    </row>
    <row r="14" spans="1:11" x14ac:dyDescent="0.25">
      <c r="A14" s="69"/>
      <c r="B14" s="194">
        <v>8</v>
      </c>
      <c r="C14" s="190" t="s">
        <v>239</v>
      </c>
      <c r="D14" s="190"/>
      <c r="E14" s="222">
        <f>'JUNE 21'!I14:I25</f>
        <v>0</v>
      </c>
      <c r="F14" s="241">
        <v>3000</v>
      </c>
      <c r="G14" s="222">
        <f t="shared" si="0"/>
        <v>3000</v>
      </c>
      <c r="H14" s="222">
        <v>3000</v>
      </c>
      <c r="I14" s="190">
        <f t="shared" si="1"/>
        <v>0</v>
      </c>
      <c r="J14" s="9"/>
      <c r="K14" s="69"/>
    </row>
    <row r="15" spans="1:11" x14ac:dyDescent="0.25">
      <c r="A15" s="69"/>
      <c r="B15" s="194">
        <v>9</v>
      </c>
      <c r="C15" s="195" t="s">
        <v>192</v>
      </c>
      <c r="D15" s="190"/>
      <c r="E15" s="222">
        <f>'JUNE 21'!I15:I26</f>
        <v>0</v>
      </c>
      <c r="F15" s="241">
        <v>4000</v>
      </c>
      <c r="G15" s="222">
        <f t="shared" si="0"/>
        <v>4000</v>
      </c>
      <c r="H15" s="222">
        <v>4000</v>
      </c>
      <c r="I15" s="190">
        <f t="shared" si="1"/>
        <v>0</v>
      </c>
      <c r="J15" s="9" t="s">
        <v>188</v>
      </c>
      <c r="K15" s="69"/>
    </row>
    <row r="16" spans="1:11" x14ac:dyDescent="0.25">
      <c r="A16" s="69"/>
      <c r="B16" s="194">
        <v>10</v>
      </c>
      <c r="C16" s="260" t="s">
        <v>239</v>
      </c>
      <c r="D16" s="190"/>
      <c r="E16" s="222">
        <f>'JUNE 21'!I16:I27</f>
        <v>0</v>
      </c>
      <c r="F16" s="244">
        <v>3000</v>
      </c>
      <c r="G16" s="222">
        <f t="shared" si="0"/>
        <v>3000</v>
      </c>
      <c r="H16" s="222">
        <v>3000</v>
      </c>
      <c r="I16" s="190">
        <f t="shared" si="1"/>
        <v>0</v>
      </c>
      <c r="J16" s="1"/>
      <c r="K16" s="69"/>
    </row>
    <row r="17" spans="1:11" x14ac:dyDescent="0.25">
      <c r="A17" s="69"/>
      <c r="B17" s="194">
        <v>11</v>
      </c>
      <c r="C17" s="260" t="s">
        <v>242</v>
      </c>
      <c r="D17" s="190"/>
      <c r="E17" s="222">
        <f>'JUNE 21'!I17:I28</f>
        <v>0</v>
      </c>
      <c r="F17" s="244">
        <v>6000</v>
      </c>
      <c r="G17" s="222">
        <f t="shared" si="0"/>
        <v>6000</v>
      </c>
      <c r="H17" s="222">
        <v>6000</v>
      </c>
      <c r="I17" s="190">
        <f t="shared" si="1"/>
        <v>0</v>
      </c>
      <c r="J17" s="1"/>
      <c r="K17" s="69"/>
    </row>
    <row r="18" spans="1:11" x14ac:dyDescent="0.25">
      <c r="A18" s="69"/>
      <c r="B18" s="194">
        <v>12</v>
      </c>
      <c r="C18" s="195"/>
      <c r="D18" s="190"/>
      <c r="E18" s="222">
        <f>'JUNE 21'!I18:I29</f>
        <v>0</v>
      </c>
      <c r="F18" s="244"/>
      <c r="G18" s="222">
        <f>D18+F18+E18</f>
        <v>0</v>
      </c>
      <c r="H18" s="222"/>
      <c r="I18" s="190">
        <f t="shared" si="1"/>
        <v>0</v>
      </c>
      <c r="J18" s="1"/>
      <c r="K18" s="69"/>
    </row>
    <row r="19" spans="1:11" x14ac:dyDescent="0.25">
      <c r="A19" s="69"/>
      <c r="B19" s="246"/>
      <c r="C19" s="257" t="s">
        <v>119</v>
      </c>
      <c r="D19" s="190">
        <f>SUM(D7:D18)</f>
        <v>0</v>
      </c>
      <c r="E19" s="222">
        <f>SUM(E7:E18)</f>
        <v>10000</v>
      </c>
      <c r="F19" s="248">
        <f>SUM(F7:F18)</f>
        <v>48500</v>
      </c>
      <c r="G19" s="252">
        <f>SUM(G7:G18)</f>
        <v>58500</v>
      </c>
      <c r="H19" s="222">
        <f>SUM(H7:H18)</f>
        <v>53500</v>
      </c>
      <c r="I19" s="258">
        <f>G19-H19</f>
        <v>5000</v>
      </c>
      <c r="J19" s="1"/>
      <c r="K19" s="69"/>
    </row>
    <row r="20" spans="1:11" x14ac:dyDescent="0.25">
      <c r="A20" s="69"/>
      <c r="B20" s="1"/>
      <c r="C20" s="1"/>
      <c r="D20" s="1"/>
      <c r="E20" s="1"/>
      <c r="F20" s="1"/>
      <c r="G20" s="1"/>
      <c r="H20" s="1"/>
      <c r="I20" s="1"/>
      <c r="J20" s="225"/>
      <c r="K20" s="69"/>
    </row>
    <row r="21" spans="1:11" x14ac:dyDescent="0.25">
      <c r="A21" s="69"/>
      <c r="B21" s="1"/>
      <c r="C21" s="1"/>
      <c r="D21" s="1"/>
      <c r="E21" s="1"/>
      <c r="F21" s="1"/>
      <c r="G21" s="1"/>
      <c r="H21" s="1"/>
      <c r="I21" s="1"/>
      <c r="J21" s="1"/>
      <c r="K21" s="69"/>
    </row>
    <row r="22" spans="1:11" x14ac:dyDescent="0.25">
      <c r="A22" s="69"/>
      <c r="B22" s="226" t="s">
        <v>204</v>
      </c>
      <c r="C22" s="227"/>
      <c r="D22" s="227"/>
      <c r="E22" s="228"/>
      <c r="F22" s="229"/>
      <c r="G22" s="251"/>
      <c r="H22" s="231"/>
      <c r="I22" s="230"/>
      <c r="J22" s="1"/>
      <c r="K22" s="69"/>
    </row>
    <row r="23" spans="1:11" x14ac:dyDescent="0.25">
      <c r="A23" s="69"/>
      <c r="B23" s="79" t="s">
        <v>205</v>
      </c>
      <c r="C23" s="79"/>
      <c r="D23" s="79"/>
      <c r="E23" s="79"/>
      <c r="F23" s="79" t="s">
        <v>3</v>
      </c>
      <c r="G23" s="1"/>
      <c r="H23" s="1"/>
      <c r="I23" s="1"/>
      <c r="J23" s="1"/>
      <c r="K23" s="69"/>
    </row>
    <row r="24" spans="1:11" x14ac:dyDescent="0.25">
      <c r="A24" s="69"/>
      <c r="B24" s="233" t="s">
        <v>206</v>
      </c>
      <c r="C24" s="233" t="s">
        <v>207</v>
      </c>
      <c r="D24" s="233" t="s">
        <v>208</v>
      </c>
      <c r="E24" s="233" t="s">
        <v>120</v>
      </c>
      <c r="F24" s="233" t="s">
        <v>206</v>
      </c>
      <c r="G24" s="233" t="s">
        <v>207</v>
      </c>
      <c r="H24" s="233" t="s">
        <v>208</v>
      </c>
      <c r="I24" s="233" t="s">
        <v>120</v>
      </c>
      <c r="J24" s="1"/>
      <c r="K24" s="69"/>
    </row>
    <row r="25" spans="1:11" x14ac:dyDescent="0.25">
      <c r="A25" s="69"/>
      <c r="B25" s="190" t="s">
        <v>237</v>
      </c>
      <c r="C25" s="234">
        <f>F19</f>
        <v>48500</v>
      </c>
      <c r="D25" s="190"/>
      <c r="E25" s="190"/>
      <c r="F25" s="190" t="s">
        <v>237</v>
      </c>
      <c r="G25" s="234">
        <f>H19</f>
        <v>53500</v>
      </c>
      <c r="H25" s="190"/>
      <c r="I25" s="190"/>
      <c r="J25" s="1"/>
      <c r="K25" s="69"/>
    </row>
    <row r="26" spans="1:11" x14ac:dyDescent="0.25">
      <c r="A26" s="69"/>
      <c r="B26" s="190" t="s">
        <v>61</v>
      </c>
      <c r="C26" s="234">
        <f>'JUNE 21'!E36</f>
        <v>0</v>
      </c>
      <c r="D26" s="190"/>
      <c r="E26" s="190"/>
      <c r="F26" s="190" t="s">
        <v>61</v>
      </c>
      <c r="G26" s="234">
        <f>'JUNE 21'!I36</f>
        <v>-10000</v>
      </c>
      <c r="H26" s="190"/>
      <c r="I26" s="190"/>
      <c r="J26" s="1"/>
      <c r="K26" s="69"/>
    </row>
    <row r="27" spans="1:11" x14ac:dyDescent="0.25">
      <c r="A27" s="69"/>
      <c r="B27" s="190" t="s">
        <v>31</v>
      </c>
      <c r="C27" s="234"/>
      <c r="D27" s="190"/>
      <c r="E27" s="190"/>
      <c r="F27" s="190"/>
      <c r="G27" s="234"/>
      <c r="H27" s="190"/>
      <c r="I27" s="190"/>
      <c r="J27" s="1"/>
      <c r="K27" s="69"/>
    </row>
    <row r="28" spans="1:11" x14ac:dyDescent="0.25">
      <c r="A28" s="69"/>
      <c r="B28" s="190" t="s">
        <v>282</v>
      </c>
      <c r="C28" s="235">
        <v>0.1</v>
      </c>
      <c r="D28" s="234">
        <f>C25*C28</f>
        <v>4850</v>
      </c>
      <c r="E28" s="190"/>
      <c r="F28" s="190" t="s">
        <v>210</v>
      </c>
      <c r="G28" s="235">
        <v>0.1</v>
      </c>
      <c r="H28" s="234">
        <f>D28</f>
        <v>4850</v>
      </c>
      <c r="I28" s="190"/>
      <c r="J28" s="1"/>
      <c r="K28" s="69"/>
    </row>
    <row r="29" spans="1:11" x14ac:dyDescent="0.25">
      <c r="A29" s="69"/>
      <c r="B29" s="249" t="s">
        <v>211</v>
      </c>
      <c r="C29" s="249" t="s">
        <v>30</v>
      </c>
      <c r="D29" s="249"/>
      <c r="E29" s="249"/>
      <c r="F29" s="249" t="s">
        <v>211</v>
      </c>
      <c r="G29" s="234"/>
      <c r="H29" s="190"/>
      <c r="I29" s="190"/>
      <c r="J29" s="1"/>
      <c r="K29" s="69"/>
    </row>
    <row r="30" spans="1:11" x14ac:dyDescent="0.25">
      <c r="A30" s="69"/>
      <c r="B30" s="183" t="s">
        <v>215</v>
      </c>
      <c r="C30" s="205"/>
      <c r="D30" s="210">
        <f>F15</f>
        <v>4000</v>
      </c>
      <c r="E30" s="210"/>
      <c r="F30" s="183" t="s">
        <v>215</v>
      </c>
      <c r="G30" s="205"/>
      <c r="H30" s="210">
        <f>D30</f>
        <v>4000</v>
      </c>
      <c r="I30" s="190"/>
      <c r="J30" s="1"/>
      <c r="K30" s="69"/>
    </row>
    <row r="31" spans="1:11" x14ac:dyDescent="0.25">
      <c r="A31" s="69"/>
      <c r="B31" s="236" t="s">
        <v>121</v>
      </c>
      <c r="C31" s="190"/>
      <c r="D31" s="190">
        <v>15000</v>
      </c>
      <c r="E31" s="190"/>
      <c r="F31" s="236" t="s">
        <v>121</v>
      </c>
      <c r="G31" s="190"/>
      <c r="H31" s="190">
        <v>15000</v>
      </c>
      <c r="I31" s="190"/>
      <c r="J31" s="1"/>
      <c r="K31" s="69"/>
    </row>
    <row r="32" spans="1:11" x14ac:dyDescent="0.25">
      <c r="A32" s="69"/>
      <c r="B32" s="236" t="s">
        <v>329</v>
      </c>
      <c r="C32" s="74"/>
      <c r="D32" s="74">
        <v>10087</v>
      </c>
      <c r="E32" s="74"/>
      <c r="F32" s="236" t="s">
        <v>329</v>
      </c>
      <c r="G32" s="74"/>
      <c r="H32" s="74">
        <v>10087</v>
      </c>
      <c r="I32" s="190"/>
      <c r="J32" s="1"/>
      <c r="K32" s="69"/>
    </row>
    <row r="33" spans="1:11" x14ac:dyDescent="0.25">
      <c r="A33" s="69"/>
      <c r="B33" s="237" t="s">
        <v>330</v>
      </c>
      <c r="C33" s="190"/>
      <c r="D33" s="190">
        <v>14560</v>
      </c>
      <c r="E33" s="190"/>
      <c r="F33" s="237" t="s">
        <v>330</v>
      </c>
      <c r="G33" s="190"/>
      <c r="H33" s="190">
        <v>14560</v>
      </c>
      <c r="I33" s="190"/>
      <c r="J33" s="1"/>
      <c r="K33" s="69"/>
    </row>
    <row r="34" spans="1:11" x14ac:dyDescent="0.25">
      <c r="A34" s="69"/>
      <c r="B34" s="238" t="s">
        <v>331</v>
      </c>
      <c r="C34" s="235"/>
      <c r="D34" s="190">
        <v>5000</v>
      </c>
      <c r="E34" s="190"/>
      <c r="F34" s="238" t="s">
        <v>331</v>
      </c>
      <c r="G34" s="235"/>
      <c r="H34" s="190">
        <v>5000</v>
      </c>
      <c r="I34" s="190"/>
      <c r="J34" s="1"/>
      <c r="K34" s="69"/>
    </row>
    <row r="35" spans="1:11" x14ac:dyDescent="0.25">
      <c r="A35" s="69"/>
      <c r="B35" s="237"/>
      <c r="C35" s="190"/>
      <c r="D35" s="195"/>
      <c r="E35" s="190"/>
      <c r="F35" s="237"/>
      <c r="G35" s="190"/>
      <c r="H35" s="195"/>
      <c r="I35" s="190"/>
      <c r="J35" s="1"/>
      <c r="K35" s="69"/>
    </row>
    <row r="36" spans="1:11" x14ac:dyDescent="0.25">
      <c r="A36" s="69"/>
      <c r="B36" s="249" t="s">
        <v>119</v>
      </c>
      <c r="C36" s="253">
        <f>C25+C26+C27-D28</f>
        <v>43650</v>
      </c>
      <c r="D36" s="253">
        <f>SUM(D30:D35)</f>
        <v>48647</v>
      </c>
      <c r="E36" s="253">
        <f>C36-D36</f>
        <v>-4997</v>
      </c>
      <c r="F36" s="249" t="s">
        <v>119</v>
      </c>
      <c r="G36" s="253">
        <f>G25+G26-H28</f>
        <v>38650</v>
      </c>
      <c r="H36" s="253">
        <f>SUM(H30:H35)</f>
        <v>48647</v>
      </c>
      <c r="I36" s="254">
        <f>G36-H36</f>
        <v>-9997</v>
      </c>
      <c r="J36" s="1"/>
      <c r="K36" s="69"/>
    </row>
    <row r="37" spans="1:11" x14ac:dyDescent="0.25">
      <c r="A37" s="69"/>
      <c r="B37" s="1"/>
      <c r="C37" s="1"/>
      <c r="D37" s="1"/>
      <c r="E37" s="1"/>
      <c r="F37" s="1"/>
      <c r="G37" s="1"/>
      <c r="H37" s="1"/>
      <c r="I37" s="1"/>
      <c r="J37" s="1"/>
      <c r="K37" s="69"/>
    </row>
    <row r="38" spans="1:11" x14ac:dyDescent="0.25">
      <c r="A38" s="69"/>
      <c r="B38" s="214" t="s">
        <v>15</v>
      </c>
      <c r="C38" s="214"/>
      <c r="D38" s="214"/>
      <c r="E38" s="7" t="s">
        <v>10</v>
      </c>
      <c r="F38" s="69"/>
      <c r="G38" s="69"/>
      <c r="H38" s="1" t="s">
        <v>12</v>
      </c>
      <c r="I38" s="69"/>
      <c r="J38" s="69"/>
      <c r="K38" s="69"/>
    </row>
    <row r="39" spans="1:11" x14ac:dyDescent="0.25">
      <c r="A39" s="69"/>
      <c r="B39" s="69"/>
      <c r="C39" s="69"/>
      <c r="D39" s="69"/>
      <c r="E39" s="69"/>
      <c r="F39" s="69"/>
      <c r="G39" s="69"/>
      <c r="H39" s="69"/>
      <c r="I39" s="69"/>
      <c r="J39" s="69"/>
      <c r="K39" s="69"/>
    </row>
    <row r="40" spans="1:11" x14ac:dyDescent="0.25">
      <c r="A40" s="69"/>
      <c r="B40" s="69"/>
      <c r="C40" s="69"/>
      <c r="D40" s="69"/>
      <c r="E40" s="69"/>
      <c r="F40" s="69"/>
      <c r="G40" s="69"/>
      <c r="H40" s="69"/>
      <c r="I40" s="69"/>
      <c r="J40" s="69"/>
      <c r="K40" s="69"/>
    </row>
    <row r="41" spans="1:11" x14ac:dyDescent="0.25">
      <c r="A41" s="69"/>
      <c r="B41" s="69"/>
      <c r="C41" s="69"/>
      <c r="D41" s="69"/>
      <c r="E41" s="69"/>
      <c r="F41" s="69"/>
      <c r="G41" s="69"/>
      <c r="H41" s="261"/>
      <c r="I41" s="69"/>
      <c r="J41" s="69"/>
      <c r="K41" s="69"/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topLeftCell="A7" workbookViewId="0">
      <selection activeCell="O27" sqref="O27"/>
    </sheetView>
  </sheetViews>
  <sheetFormatPr defaultRowHeight="15" x14ac:dyDescent="0.25"/>
  <sheetData>
    <row r="1" spans="1:11" x14ac:dyDescent="0.25">
      <c r="A1" s="69"/>
      <c r="B1" s="69"/>
      <c r="C1" s="69"/>
      <c r="D1" s="69"/>
      <c r="E1" s="69"/>
      <c r="F1" s="69"/>
      <c r="G1" s="69"/>
      <c r="H1" s="69"/>
      <c r="I1" s="69"/>
      <c r="J1" s="69"/>
      <c r="K1" s="69"/>
    </row>
    <row r="2" spans="1:11" x14ac:dyDescent="0.25">
      <c r="A2" s="69"/>
      <c r="B2" s="69"/>
      <c r="C2" s="69"/>
      <c r="D2" s="69"/>
      <c r="E2" s="69"/>
      <c r="F2" s="69"/>
      <c r="G2" s="69"/>
      <c r="H2" s="69"/>
      <c r="I2" s="69"/>
      <c r="J2" s="69"/>
      <c r="K2" s="69"/>
    </row>
    <row r="3" spans="1:11" x14ac:dyDescent="0.25">
      <c r="A3" s="69"/>
      <c r="B3" s="9"/>
      <c r="C3" s="213" t="s">
        <v>179</v>
      </c>
      <c r="D3" s="213"/>
      <c r="E3" s="213"/>
      <c r="F3" s="199"/>
      <c r="G3" s="87"/>
      <c r="H3" s="87"/>
      <c r="I3" s="87"/>
      <c r="J3" s="9"/>
      <c r="K3" s="69"/>
    </row>
    <row r="4" spans="1:11" x14ac:dyDescent="0.25">
      <c r="A4" s="9"/>
      <c r="B4" s="213"/>
      <c r="C4" s="213" t="s">
        <v>180</v>
      </c>
      <c r="D4" s="213"/>
      <c r="E4" s="213"/>
      <c r="F4" s="87"/>
      <c r="G4" s="199"/>
      <c r="H4" s="87"/>
      <c r="I4" s="87"/>
      <c r="J4" s="9"/>
      <c r="K4" s="69"/>
    </row>
    <row r="5" spans="1:11" x14ac:dyDescent="0.25">
      <c r="A5" s="9"/>
      <c r="B5" s="213"/>
      <c r="C5" s="213" t="s">
        <v>332</v>
      </c>
      <c r="D5" s="213"/>
      <c r="E5" s="213"/>
      <c r="F5" s="87"/>
      <c r="G5" s="199"/>
      <c r="H5" s="87"/>
      <c r="I5" s="87"/>
      <c r="J5" s="9"/>
      <c r="K5" s="69"/>
    </row>
    <row r="6" spans="1:11" x14ac:dyDescent="0.25">
      <c r="A6" s="69"/>
      <c r="B6" s="255" t="s">
        <v>19</v>
      </c>
      <c r="C6" s="255" t="s">
        <v>0</v>
      </c>
      <c r="D6" s="255" t="s">
        <v>31</v>
      </c>
      <c r="E6" s="249" t="s">
        <v>61</v>
      </c>
      <c r="F6" s="255" t="s">
        <v>1</v>
      </c>
      <c r="G6" s="256" t="s">
        <v>2</v>
      </c>
      <c r="H6" s="255" t="s">
        <v>3</v>
      </c>
      <c r="I6" s="256" t="s">
        <v>139</v>
      </c>
      <c r="J6" s="1"/>
      <c r="K6" s="69"/>
    </row>
    <row r="7" spans="1:11" x14ac:dyDescent="0.25">
      <c r="A7" s="69"/>
      <c r="B7" s="189">
        <v>1</v>
      </c>
      <c r="C7" s="190" t="s">
        <v>141</v>
      </c>
      <c r="D7" s="190"/>
      <c r="E7" s="222">
        <f>'JULY 21'!I7:I18</f>
        <v>0</v>
      </c>
      <c r="F7" s="222">
        <v>5000</v>
      </c>
      <c r="G7" s="222">
        <f>D7+F7+E7</f>
        <v>5000</v>
      </c>
      <c r="H7" s="222">
        <v>5000</v>
      </c>
      <c r="I7" s="190">
        <f>G7-H7</f>
        <v>0</v>
      </c>
      <c r="J7" s="1"/>
      <c r="K7" s="69"/>
    </row>
    <row r="8" spans="1:11" x14ac:dyDescent="0.25">
      <c r="A8" s="69"/>
      <c r="B8" s="189">
        <v>2</v>
      </c>
      <c r="C8" s="190" t="s">
        <v>216</v>
      </c>
      <c r="D8" s="190"/>
      <c r="E8" s="222">
        <f>'JULY 21'!I8:I19</f>
        <v>0</v>
      </c>
      <c r="F8" s="222">
        <v>5000</v>
      </c>
      <c r="G8" s="222">
        <f t="shared" ref="G8:G17" si="0">D8+F8+E8</f>
        <v>5000</v>
      </c>
      <c r="H8" s="222">
        <v>5000</v>
      </c>
      <c r="I8" s="190">
        <f t="shared" ref="I8:I18" si="1">G8-H8</f>
        <v>0</v>
      </c>
      <c r="J8" s="9"/>
      <c r="K8" s="69"/>
    </row>
    <row r="9" spans="1:11" x14ac:dyDescent="0.25">
      <c r="A9" s="69"/>
      <c r="B9" s="189">
        <v>3</v>
      </c>
      <c r="C9" s="190" t="s">
        <v>185</v>
      </c>
      <c r="D9" s="190"/>
      <c r="E9" s="222">
        <f>'JULY 21'!I9:I20</f>
        <v>0</v>
      </c>
      <c r="F9" s="222">
        <v>6000</v>
      </c>
      <c r="G9" s="222">
        <f t="shared" si="0"/>
        <v>6000</v>
      </c>
      <c r="H9" s="222">
        <v>6000</v>
      </c>
      <c r="I9" s="190">
        <f t="shared" si="1"/>
        <v>0</v>
      </c>
      <c r="J9" s="1"/>
      <c r="K9" s="69"/>
    </row>
    <row r="10" spans="1:11" x14ac:dyDescent="0.25">
      <c r="A10" s="69"/>
      <c r="B10" s="192">
        <v>4</v>
      </c>
      <c r="C10" s="190" t="s">
        <v>309</v>
      </c>
      <c r="D10" s="190"/>
      <c r="E10" s="222">
        <f>'JULY 21'!I10:I21</f>
        <v>5000</v>
      </c>
      <c r="F10" s="241">
        <v>5000</v>
      </c>
      <c r="G10" s="222">
        <f t="shared" si="0"/>
        <v>10000</v>
      </c>
      <c r="H10" s="222">
        <f>5000</f>
        <v>5000</v>
      </c>
      <c r="I10" s="190">
        <f t="shared" si="1"/>
        <v>5000</v>
      </c>
      <c r="J10" s="1"/>
      <c r="K10" s="69"/>
    </row>
    <row r="11" spans="1:11" x14ac:dyDescent="0.25">
      <c r="A11" s="69"/>
      <c r="B11" s="192">
        <v>5</v>
      </c>
      <c r="C11" s="190" t="s">
        <v>79</v>
      </c>
      <c r="D11" s="190"/>
      <c r="E11" s="222">
        <f>'JULY 21'!I11:I22</f>
        <v>0</v>
      </c>
      <c r="F11" s="241">
        <v>3500</v>
      </c>
      <c r="G11" s="222">
        <f t="shared" si="0"/>
        <v>3500</v>
      </c>
      <c r="H11" s="222">
        <v>3500</v>
      </c>
      <c r="I11" s="190">
        <f t="shared" si="1"/>
        <v>0</v>
      </c>
      <c r="J11" s="1"/>
      <c r="K11" s="69"/>
    </row>
    <row r="12" spans="1:11" x14ac:dyDescent="0.25">
      <c r="A12" s="69"/>
      <c r="B12" s="194">
        <v>6</v>
      </c>
      <c r="C12" s="190" t="s">
        <v>238</v>
      </c>
      <c r="D12" s="190"/>
      <c r="E12" s="222">
        <f>'JULY 21'!I12:I23</f>
        <v>0</v>
      </c>
      <c r="F12" s="243">
        <v>8000</v>
      </c>
      <c r="G12" s="222">
        <f t="shared" si="0"/>
        <v>8000</v>
      </c>
      <c r="H12" s="222">
        <v>8000</v>
      </c>
      <c r="I12" s="190">
        <f t="shared" si="1"/>
        <v>0</v>
      </c>
      <c r="J12" s="1"/>
      <c r="K12" s="69"/>
    </row>
    <row r="13" spans="1:11" x14ac:dyDescent="0.25">
      <c r="A13" s="69"/>
      <c r="B13" s="194">
        <v>7</v>
      </c>
      <c r="C13" s="195"/>
      <c r="D13" s="190"/>
      <c r="E13" s="222">
        <f>'JULY 21'!I13:I24</f>
        <v>0</v>
      </c>
      <c r="F13" s="241"/>
      <c r="G13" s="222">
        <f t="shared" si="0"/>
        <v>0</v>
      </c>
      <c r="H13" s="222"/>
      <c r="I13" s="190">
        <f t="shared" si="1"/>
        <v>0</v>
      </c>
      <c r="J13" s="1"/>
      <c r="K13" s="69"/>
    </row>
    <row r="14" spans="1:11" x14ac:dyDescent="0.25">
      <c r="A14" s="69"/>
      <c r="B14" s="194">
        <v>8</v>
      </c>
      <c r="C14" s="190" t="s">
        <v>239</v>
      </c>
      <c r="D14" s="190"/>
      <c r="E14" s="222">
        <f>'JULY 21'!I14:I25</f>
        <v>0</v>
      </c>
      <c r="F14" s="241">
        <v>3000</v>
      </c>
      <c r="G14" s="222">
        <f t="shared" si="0"/>
        <v>3000</v>
      </c>
      <c r="H14" s="222">
        <v>3000</v>
      </c>
      <c r="I14" s="190">
        <f t="shared" si="1"/>
        <v>0</v>
      </c>
      <c r="J14" s="9"/>
      <c r="K14" s="69"/>
    </row>
    <row r="15" spans="1:11" x14ac:dyDescent="0.25">
      <c r="A15" s="69"/>
      <c r="B15" s="194">
        <v>9</v>
      </c>
      <c r="C15" s="195" t="s">
        <v>192</v>
      </c>
      <c r="D15" s="190"/>
      <c r="E15" s="222">
        <f>'JULY 21'!I15:I26</f>
        <v>0</v>
      </c>
      <c r="F15" s="241">
        <v>4000</v>
      </c>
      <c r="G15" s="222">
        <f t="shared" si="0"/>
        <v>4000</v>
      </c>
      <c r="H15" s="222">
        <v>4000</v>
      </c>
      <c r="I15" s="190">
        <f t="shared" si="1"/>
        <v>0</v>
      </c>
      <c r="J15" s="9" t="s">
        <v>188</v>
      </c>
      <c r="K15" s="69"/>
    </row>
    <row r="16" spans="1:11" x14ac:dyDescent="0.25">
      <c r="A16" s="69"/>
      <c r="B16" s="194">
        <v>10</v>
      </c>
      <c r="C16" s="260" t="s">
        <v>239</v>
      </c>
      <c r="D16" s="190"/>
      <c r="E16" s="222">
        <f>'JULY 21'!I16:I27</f>
        <v>0</v>
      </c>
      <c r="F16" s="244">
        <v>3000</v>
      </c>
      <c r="G16" s="222">
        <f t="shared" si="0"/>
        <v>3000</v>
      </c>
      <c r="H16" s="222">
        <v>3000</v>
      </c>
      <c r="I16" s="190">
        <f t="shared" si="1"/>
        <v>0</v>
      </c>
      <c r="J16" s="1"/>
      <c r="K16" s="69"/>
    </row>
    <row r="17" spans="1:11" x14ac:dyDescent="0.25">
      <c r="A17" s="69"/>
      <c r="B17" s="194">
        <v>11</v>
      </c>
      <c r="C17" s="260" t="s">
        <v>242</v>
      </c>
      <c r="D17" s="190"/>
      <c r="E17" s="222">
        <f>'JULY 21'!I17:I28</f>
        <v>0</v>
      </c>
      <c r="F17" s="244">
        <v>6000</v>
      </c>
      <c r="G17" s="222">
        <f t="shared" si="0"/>
        <v>6000</v>
      </c>
      <c r="H17" s="222">
        <v>6000</v>
      </c>
      <c r="I17" s="190">
        <f t="shared" si="1"/>
        <v>0</v>
      </c>
      <c r="J17" s="1"/>
      <c r="K17" s="69"/>
    </row>
    <row r="18" spans="1:11" x14ac:dyDescent="0.25">
      <c r="A18" s="69"/>
      <c r="B18" s="194">
        <v>12</v>
      </c>
      <c r="C18" s="195"/>
      <c r="D18" s="190"/>
      <c r="E18" s="222">
        <f>'JULY 21'!I18:I29</f>
        <v>0</v>
      </c>
      <c r="F18" s="244"/>
      <c r="G18" s="222">
        <f>D18+F18+E18</f>
        <v>0</v>
      </c>
      <c r="H18" s="222"/>
      <c r="I18" s="190">
        <f t="shared" si="1"/>
        <v>0</v>
      </c>
      <c r="J18" s="1"/>
      <c r="K18" s="69"/>
    </row>
    <row r="19" spans="1:11" x14ac:dyDescent="0.25">
      <c r="A19" s="69"/>
      <c r="B19" s="246"/>
      <c r="C19" s="257" t="s">
        <v>119</v>
      </c>
      <c r="D19" s="190">
        <f>SUM(D7:D18)</f>
        <v>0</v>
      </c>
      <c r="E19" s="222">
        <f>SUM(E7:E18)</f>
        <v>5000</v>
      </c>
      <c r="F19" s="248">
        <f>SUM(F7:F18)</f>
        <v>48500</v>
      </c>
      <c r="G19" s="252">
        <f>SUM(G7:G18)</f>
        <v>53500</v>
      </c>
      <c r="H19" s="222">
        <f>SUM(H7:H18)</f>
        <v>48500</v>
      </c>
      <c r="I19" s="258">
        <f>G19-H19</f>
        <v>5000</v>
      </c>
      <c r="J19" s="1"/>
      <c r="K19" s="69"/>
    </row>
    <row r="20" spans="1:11" x14ac:dyDescent="0.25">
      <c r="A20" s="69"/>
      <c r="B20" s="1"/>
      <c r="C20" s="1"/>
      <c r="D20" s="1"/>
      <c r="E20" s="1"/>
      <c r="F20" s="1"/>
      <c r="G20" s="1"/>
      <c r="H20" s="1"/>
      <c r="I20" s="1"/>
      <c r="J20" s="225"/>
      <c r="K20" s="69"/>
    </row>
    <row r="21" spans="1:11" x14ac:dyDescent="0.25">
      <c r="A21" s="69"/>
      <c r="B21" s="1"/>
      <c r="C21" s="1"/>
      <c r="D21" s="1"/>
      <c r="E21" s="1"/>
      <c r="F21" s="1"/>
      <c r="G21" s="1"/>
      <c r="H21" s="1"/>
      <c r="I21" s="1"/>
      <c r="J21" s="1"/>
      <c r="K21" s="69"/>
    </row>
    <row r="22" spans="1:11" x14ac:dyDescent="0.25">
      <c r="A22" s="69"/>
      <c r="B22" s="226" t="s">
        <v>204</v>
      </c>
      <c r="C22" s="227"/>
      <c r="D22" s="227"/>
      <c r="E22" s="228"/>
      <c r="F22" s="229"/>
      <c r="G22" s="251"/>
      <c r="H22" s="231"/>
      <c r="I22" s="230"/>
      <c r="J22" s="1"/>
      <c r="K22" s="69"/>
    </row>
    <row r="23" spans="1:11" x14ac:dyDescent="0.25">
      <c r="A23" s="69"/>
      <c r="B23" s="79" t="s">
        <v>205</v>
      </c>
      <c r="C23" s="79"/>
      <c r="D23" s="79"/>
      <c r="E23" s="79"/>
      <c r="F23" s="79" t="s">
        <v>3</v>
      </c>
      <c r="G23" s="1"/>
      <c r="H23" s="1"/>
      <c r="I23" s="1"/>
      <c r="J23" s="1"/>
      <c r="K23" s="69"/>
    </row>
    <row r="24" spans="1:11" x14ac:dyDescent="0.25">
      <c r="A24" s="69"/>
      <c r="B24" s="233" t="s">
        <v>206</v>
      </c>
      <c r="C24" s="233" t="s">
        <v>207</v>
      </c>
      <c r="D24" s="233" t="s">
        <v>208</v>
      </c>
      <c r="E24" s="233" t="s">
        <v>120</v>
      </c>
      <c r="F24" s="233" t="s">
        <v>206</v>
      </c>
      <c r="G24" s="233" t="s">
        <v>207</v>
      </c>
      <c r="H24" s="233" t="s">
        <v>208</v>
      </c>
      <c r="I24" s="233" t="s">
        <v>120</v>
      </c>
      <c r="J24" s="1"/>
      <c r="K24" s="69"/>
    </row>
    <row r="25" spans="1:11" x14ac:dyDescent="0.25">
      <c r="A25" s="69"/>
      <c r="B25" s="190" t="s">
        <v>241</v>
      </c>
      <c r="C25" s="234">
        <f>F19</f>
        <v>48500</v>
      </c>
      <c r="D25" s="190"/>
      <c r="E25" s="190"/>
      <c r="F25" s="190" t="s">
        <v>241</v>
      </c>
      <c r="G25" s="234">
        <f>H19</f>
        <v>48500</v>
      </c>
      <c r="H25" s="190"/>
      <c r="I25" s="190"/>
      <c r="J25" s="1"/>
      <c r="K25" s="69"/>
    </row>
    <row r="26" spans="1:11" x14ac:dyDescent="0.25">
      <c r="A26" s="69"/>
      <c r="B26" s="190" t="s">
        <v>61</v>
      </c>
      <c r="C26" s="234">
        <f>'JULY 21'!E36</f>
        <v>-4997</v>
      </c>
      <c r="D26" s="190"/>
      <c r="E26" s="190"/>
      <c r="F26" s="190" t="s">
        <v>61</v>
      </c>
      <c r="G26" s="234">
        <f>'JULY 21'!I36</f>
        <v>-9997</v>
      </c>
      <c r="H26" s="190"/>
      <c r="I26" s="190"/>
      <c r="J26" s="1"/>
      <c r="K26" s="69"/>
    </row>
    <row r="27" spans="1:11" x14ac:dyDescent="0.25">
      <c r="A27" s="69"/>
      <c r="B27" s="190" t="s">
        <v>31</v>
      </c>
      <c r="C27" s="234"/>
      <c r="D27" s="190"/>
      <c r="E27" s="190"/>
      <c r="F27" s="190"/>
      <c r="G27" s="234"/>
      <c r="H27" s="190"/>
      <c r="I27" s="190"/>
      <c r="J27" s="1"/>
      <c r="K27" s="69"/>
    </row>
    <row r="28" spans="1:11" x14ac:dyDescent="0.25">
      <c r="A28" s="69"/>
      <c r="B28" s="190" t="s">
        <v>282</v>
      </c>
      <c r="C28" s="235">
        <v>0.1</v>
      </c>
      <c r="D28" s="234">
        <f>C25*C28</f>
        <v>4850</v>
      </c>
      <c r="E28" s="190"/>
      <c r="F28" s="190" t="s">
        <v>210</v>
      </c>
      <c r="G28" s="235">
        <v>0.1</v>
      </c>
      <c r="H28" s="234">
        <f>D28</f>
        <v>4850</v>
      </c>
      <c r="I28" s="190"/>
      <c r="J28" s="1"/>
      <c r="K28" s="69"/>
    </row>
    <row r="29" spans="1:11" x14ac:dyDescent="0.25">
      <c r="A29" s="69"/>
      <c r="B29" s="249" t="s">
        <v>211</v>
      </c>
      <c r="C29" s="249" t="s">
        <v>30</v>
      </c>
      <c r="D29" s="249"/>
      <c r="E29" s="249"/>
      <c r="F29" s="249" t="s">
        <v>211</v>
      </c>
      <c r="G29" s="234"/>
      <c r="H29" s="190"/>
      <c r="I29" s="190"/>
      <c r="J29" s="1"/>
      <c r="K29" s="69"/>
    </row>
    <row r="30" spans="1:11" x14ac:dyDescent="0.25">
      <c r="A30" s="69"/>
      <c r="B30" s="183" t="s">
        <v>215</v>
      </c>
      <c r="C30" s="205"/>
      <c r="D30" s="210">
        <f>F15</f>
        <v>4000</v>
      </c>
      <c r="E30" s="210"/>
      <c r="F30" s="183" t="s">
        <v>215</v>
      </c>
      <c r="G30" s="205"/>
      <c r="H30" s="210">
        <f>D30</f>
        <v>4000</v>
      </c>
      <c r="I30" s="190"/>
      <c r="J30" s="1"/>
      <c r="K30" s="69"/>
    </row>
    <row r="31" spans="1:11" x14ac:dyDescent="0.25">
      <c r="A31" s="69"/>
      <c r="B31" s="236" t="s">
        <v>121</v>
      </c>
      <c r="C31" s="190"/>
      <c r="D31" s="190">
        <v>15000</v>
      </c>
      <c r="E31" s="190"/>
      <c r="F31" s="236" t="s">
        <v>121</v>
      </c>
      <c r="G31" s="190"/>
      <c r="H31" s="190">
        <v>15000</v>
      </c>
      <c r="I31" s="190"/>
      <c r="J31" s="1"/>
      <c r="K31" s="69"/>
    </row>
    <row r="32" spans="1:11" x14ac:dyDescent="0.25">
      <c r="A32" s="69"/>
      <c r="B32" s="236" t="s">
        <v>333</v>
      </c>
      <c r="C32" s="74"/>
      <c r="D32" s="74">
        <v>9000</v>
      </c>
      <c r="E32" s="74"/>
      <c r="F32" s="236" t="s">
        <v>333</v>
      </c>
      <c r="G32" s="74"/>
      <c r="H32" s="74">
        <v>9000</v>
      </c>
      <c r="I32" s="190"/>
      <c r="J32" s="1"/>
      <c r="K32" s="69"/>
    </row>
    <row r="33" spans="1:11" x14ac:dyDescent="0.25">
      <c r="A33" s="69"/>
      <c r="B33" s="237" t="s">
        <v>334</v>
      </c>
      <c r="C33" s="190"/>
      <c r="D33" s="190">
        <v>15000</v>
      </c>
      <c r="E33" s="190"/>
      <c r="F33" s="237" t="s">
        <v>334</v>
      </c>
      <c r="G33" s="190"/>
      <c r="H33" s="190">
        <v>15000</v>
      </c>
      <c r="I33" s="190"/>
      <c r="J33" s="1"/>
      <c r="K33" s="69"/>
    </row>
    <row r="34" spans="1:11" x14ac:dyDescent="0.25">
      <c r="A34" s="69"/>
      <c r="B34" s="238"/>
      <c r="C34" s="235"/>
      <c r="D34" s="190"/>
      <c r="E34" s="190"/>
      <c r="F34" s="238"/>
      <c r="G34" s="235"/>
      <c r="H34" s="190"/>
      <c r="I34" s="190"/>
      <c r="J34" s="1"/>
      <c r="K34" s="69"/>
    </row>
    <row r="35" spans="1:11" x14ac:dyDescent="0.25">
      <c r="A35" s="69"/>
      <c r="B35" s="237"/>
      <c r="C35" s="190"/>
      <c r="D35" s="195"/>
      <c r="E35" s="190"/>
      <c r="F35" s="237"/>
      <c r="G35" s="190"/>
      <c r="H35" s="195"/>
      <c r="I35" s="190"/>
      <c r="J35" s="1"/>
      <c r="K35" s="69"/>
    </row>
    <row r="36" spans="1:11" x14ac:dyDescent="0.25">
      <c r="A36" s="69"/>
      <c r="B36" s="249" t="s">
        <v>119</v>
      </c>
      <c r="C36" s="253">
        <f>C25+C26+C27-D28</f>
        <v>38653</v>
      </c>
      <c r="D36" s="253">
        <f>SUM(D30:D35)</f>
        <v>43000</v>
      </c>
      <c r="E36" s="253">
        <f>C36-D36</f>
        <v>-4347</v>
      </c>
      <c r="F36" s="249" t="s">
        <v>119</v>
      </c>
      <c r="G36" s="253">
        <f>G25+G26-H28</f>
        <v>33653</v>
      </c>
      <c r="H36" s="253">
        <f>SUM(H30:H35)</f>
        <v>43000</v>
      </c>
      <c r="I36" s="254">
        <f>G36-H36</f>
        <v>-9347</v>
      </c>
      <c r="J36" s="1"/>
      <c r="K36" s="69"/>
    </row>
    <row r="37" spans="1:11" x14ac:dyDescent="0.25">
      <c r="A37" s="69"/>
      <c r="B37" s="1"/>
      <c r="C37" s="1"/>
      <c r="D37" s="1"/>
      <c r="E37" s="1"/>
      <c r="F37" s="1"/>
      <c r="G37" s="1"/>
      <c r="H37" s="1"/>
      <c r="I37" s="1"/>
      <c r="J37" s="1"/>
      <c r="K37" s="69"/>
    </row>
    <row r="38" spans="1:11" x14ac:dyDescent="0.25">
      <c r="A38" s="69"/>
      <c r="B38" s="214" t="s">
        <v>15</v>
      </c>
      <c r="C38" s="214"/>
      <c r="D38" s="214"/>
      <c r="E38" s="7" t="s">
        <v>10</v>
      </c>
      <c r="F38" s="69"/>
      <c r="G38" s="69"/>
      <c r="H38" s="1" t="s">
        <v>12</v>
      </c>
      <c r="I38" s="69"/>
      <c r="J38" s="69"/>
      <c r="K38" s="69"/>
    </row>
    <row r="39" spans="1:11" x14ac:dyDescent="0.25">
      <c r="A39" s="69"/>
      <c r="B39" s="69"/>
      <c r="C39" s="69"/>
      <c r="D39" s="69"/>
      <c r="E39" s="69"/>
      <c r="F39" s="69"/>
      <c r="G39" s="69"/>
      <c r="H39" s="69"/>
      <c r="I39" s="69"/>
      <c r="J39" s="69"/>
      <c r="K39" s="69"/>
    </row>
    <row r="40" spans="1:11" x14ac:dyDescent="0.25">
      <c r="A40" s="69"/>
      <c r="B40" s="69"/>
      <c r="C40" s="69"/>
      <c r="D40" s="69"/>
      <c r="E40" s="69"/>
      <c r="F40" s="69"/>
      <c r="G40" s="69"/>
      <c r="H40" s="69"/>
      <c r="I40" s="69"/>
      <c r="J40" s="69"/>
      <c r="K40" s="69"/>
    </row>
    <row r="41" spans="1:11" x14ac:dyDescent="0.25">
      <c r="A41" s="69"/>
      <c r="B41" s="69"/>
      <c r="C41" s="69"/>
      <c r="D41" s="69"/>
      <c r="E41" s="69"/>
      <c r="F41" s="69"/>
      <c r="G41" s="69"/>
      <c r="H41" s="261"/>
      <c r="I41" s="69"/>
      <c r="J41" s="69"/>
      <c r="K41" s="69"/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topLeftCell="A7" workbookViewId="0">
      <selection activeCell="L24" sqref="L24"/>
    </sheetView>
  </sheetViews>
  <sheetFormatPr defaultRowHeight="15" x14ac:dyDescent="0.25"/>
  <sheetData>
    <row r="1" spans="1:11" x14ac:dyDescent="0.25">
      <c r="A1" s="69"/>
      <c r="B1" s="69"/>
      <c r="C1" s="69"/>
      <c r="D1" s="69"/>
      <c r="E1" s="69"/>
      <c r="F1" s="69"/>
      <c r="G1" s="69"/>
      <c r="H1" s="69"/>
      <c r="I1" s="69"/>
      <c r="J1" s="69"/>
      <c r="K1" s="69"/>
    </row>
    <row r="2" spans="1:11" x14ac:dyDescent="0.25">
      <c r="A2" s="69"/>
      <c r="B2" s="69"/>
      <c r="C2" s="69"/>
      <c r="D2" s="69"/>
      <c r="E2" s="69"/>
      <c r="F2" s="69"/>
      <c r="G2" s="69"/>
      <c r="H2" s="69"/>
      <c r="I2" s="69"/>
      <c r="J2" s="69"/>
      <c r="K2" s="69"/>
    </row>
    <row r="3" spans="1:11" x14ac:dyDescent="0.25">
      <c r="A3" s="69"/>
      <c r="B3" s="9"/>
      <c r="C3" s="213" t="s">
        <v>179</v>
      </c>
      <c r="D3" s="213"/>
      <c r="E3" s="213"/>
      <c r="F3" s="199"/>
      <c r="G3" s="87"/>
      <c r="H3" s="87"/>
      <c r="I3" s="87"/>
      <c r="J3" s="9"/>
      <c r="K3" s="69"/>
    </row>
    <row r="4" spans="1:11" x14ac:dyDescent="0.25">
      <c r="A4" s="9"/>
      <c r="B4" s="213"/>
      <c r="C4" s="213" t="s">
        <v>180</v>
      </c>
      <c r="D4" s="213"/>
      <c r="E4" s="213"/>
      <c r="F4" s="87"/>
      <c r="G4" s="199"/>
      <c r="H4" s="87"/>
      <c r="I4" s="87"/>
      <c r="J4" s="9"/>
      <c r="K4" s="69"/>
    </row>
    <row r="5" spans="1:11" x14ac:dyDescent="0.25">
      <c r="A5" s="9"/>
      <c r="B5" s="213"/>
      <c r="C5" s="213" t="s">
        <v>335</v>
      </c>
      <c r="D5" s="213"/>
      <c r="E5" s="213"/>
      <c r="F5" s="87"/>
      <c r="G5" s="199"/>
      <c r="H5" s="87"/>
      <c r="I5" s="87"/>
      <c r="J5" s="9"/>
      <c r="K5" s="69"/>
    </row>
    <row r="6" spans="1:11" x14ac:dyDescent="0.25">
      <c r="A6" s="69"/>
      <c r="B6" s="255" t="s">
        <v>19</v>
      </c>
      <c r="C6" s="255" t="s">
        <v>0</v>
      </c>
      <c r="D6" s="255" t="s">
        <v>31</v>
      </c>
      <c r="E6" s="249" t="s">
        <v>61</v>
      </c>
      <c r="F6" s="255" t="s">
        <v>1</v>
      </c>
      <c r="G6" s="256" t="s">
        <v>2</v>
      </c>
      <c r="H6" s="255" t="s">
        <v>3</v>
      </c>
      <c r="I6" s="256" t="s">
        <v>139</v>
      </c>
      <c r="J6" s="1"/>
      <c r="K6" s="69"/>
    </row>
    <row r="7" spans="1:11" x14ac:dyDescent="0.25">
      <c r="A7" s="69"/>
      <c r="B7" s="189">
        <v>1</v>
      </c>
      <c r="C7" s="190" t="s">
        <v>141</v>
      </c>
      <c r="D7" s="190"/>
      <c r="E7" s="222">
        <f>'AUGUST 21'!I7:I18</f>
        <v>0</v>
      </c>
      <c r="F7" s="222">
        <v>5000</v>
      </c>
      <c r="G7" s="222">
        <f>D7+F7+E7</f>
        <v>5000</v>
      </c>
      <c r="H7" s="222">
        <v>5000</v>
      </c>
      <c r="I7" s="190">
        <f>G7-H7</f>
        <v>0</v>
      </c>
      <c r="J7" s="1"/>
      <c r="K7" s="69"/>
    </row>
    <row r="8" spans="1:11" x14ac:dyDescent="0.25">
      <c r="A8" s="69"/>
      <c r="B8" s="189">
        <v>2</v>
      </c>
      <c r="C8" s="190" t="s">
        <v>216</v>
      </c>
      <c r="D8" s="190"/>
      <c r="E8" s="222">
        <f>'AUGUST 21'!I8:I19</f>
        <v>0</v>
      </c>
      <c r="F8" s="222">
        <v>5000</v>
      </c>
      <c r="G8" s="222">
        <f t="shared" ref="G8:G17" si="0">D8+F8+E8</f>
        <v>5000</v>
      </c>
      <c r="H8" s="222">
        <v>5000</v>
      </c>
      <c r="I8" s="190">
        <f t="shared" ref="I8:I18" si="1">G8-H8</f>
        <v>0</v>
      </c>
      <c r="J8" s="9"/>
      <c r="K8" s="69"/>
    </row>
    <row r="9" spans="1:11" x14ac:dyDescent="0.25">
      <c r="A9" s="69"/>
      <c r="B9" s="189">
        <v>3</v>
      </c>
      <c r="C9" s="190" t="s">
        <v>185</v>
      </c>
      <c r="D9" s="190"/>
      <c r="E9" s="222">
        <f>'AUGUST 21'!I9:I20</f>
        <v>0</v>
      </c>
      <c r="F9" s="222">
        <v>6000</v>
      </c>
      <c r="G9" s="222">
        <f t="shared" si="0"/>
        <v>6000</v>
      </c>
      <c r="H9" s="222">
        <f>6000</f>
        <v>6000</v>
      </c>
      <c r="I9" s="190">
        <f t="shared" si="1"/>
        <v>0</v>
      </c>
      <c r="J9" s="1"/>
      <c r="K9" s="69"/>
    </row>
    <row r="10" spans="1:11" x14ac:dyDescent="0.25">
      <c r="A10" s="69"/>
      <c r="B10" s="192">
        <v>4</v>
      </c>
      <c r="C10" s="190" t="s">
        <v>309</v>
      </c>
      <c r="D10" s="190"/>
      <c r="E10" s="222">
        <f>'AUGUST 21'!I10:I21</f>
        <v>5000</v>
      </c>
      <c r="F10" s="241">
        <v>5000</v>
      </c>
      <c r="G10" s="222">
        <f t="shared" si="0"/>
        <v>10000</v>
      </c>
      <c r="H10" s="222">
        <f>5000</f>
        <v>5000</v>
      </c>
      <c r="I10" s="190">
        <f t="shared" si="1"/>
        <v>5000</v>
      </c>
      <c r="J10" s="1"/>
      <c r="K10" s="69"/>
    </row>
    <row r="11" spans="1:11" x14ac:dyDescent="0.25">
      <c r="A11" s="69"/>
      <c r="B11" s="192">
        <v>5</v>
      </c>
      <c r="C11" s="190" t="s">
        <v>79</v>
      </c>
      <c r="D11" s="190"/>
      <c r="E11" s="222">
        <f>'AUGUST 21'!I11:I22</f>
        <v>0</v>
      </c>
      <c r="F11" s="241">
        <v>3500</v>
      </c>
      <c r="G11" s="222">
        <f t="shared" si="0"/>
        <v>3500</v>
      </c>
      <c r="H11" s="222">
        <f>3500</f>
        <v>3500</v>
      </c>
      <c r="I11" s="190">
        <f t="shared" si="1"/>
        <v>0</v>
      </c>
      <c r="J11" s="1"/>
      <c r="K11" s="69"/>
    </row>
    <row r="12" spans="1:11" x14ac:dyDescent="0.25">
      <c r="A12" s="69"/>
      <c r="B12" s="194">
        <v>6</v>
      </c>
      <c r="C12" s="190" t="s">
        <v>238</v>
      </c>
      <c r="D12" s="190"/>
      <c r="E12" s="222">
        <f>'AUGUST 21'!I12:I23</f>
        <v>0</v>
      </c>
      <c r="F12" s="243">
        <v>8000</v>
      </c>
      <c r="G12" s="222">
        <f t="shared" si="0"/>
        <v>8000</v>
      </c>
      <c r="H12" s="222">
        <v>8000</v>
      </c>
      <c r="I12" s="190">
        <f t="shared" si="1"/>
        <v>0</v>
      </c>
      <c r="J12" s="1"/>
      <c r="K12" s="69"/>
    </row>
    <row r="13" spans="1:11" x14ac:dyDescent="0.25">
      <c r="A13" s="69"/>
      <c r="B13" s="194">
        <v>7</v>
      </c>
      <c r="C13" s="195"/>
      <c r="D13" s="190"/>
      <c r="E13" s="222">
        <f>'AUGUST 21'!I13:I24</f>
        <v>0</v>
      </c>
      <c r="F13" s="241"/>
      <c r="G13" s="222">
        <f t="shared" si="0"/>
        <v>0</v>
      </c>
      <c r="H13" s="222"/>
      <c r="I13" s="190">
        <f t="shared" si="1"/>
        <v>0</v>
      </c>
      <c r="J13" s="1"/>
      <c r="K13" s="69"/>
    </row>
    <row r="14" spans="1:11" x14ac:dyDescent="0.25">
      <c r="A14" s="69"/>
      <c r="B14" s="194">
        <v>8</v>
      </c>
      <c r="C14" s="190" t="s">
        <v>239</v>
      </c>
      <c r="D14" s="190"/>
      <c r="E14" s="222">
        <f>'AUGUST 21'!I14:I25</f>
        <v>0</v>
      </c>
      <c r="F14" s="241">
        <v>3000</v>
      </c>
      <c r="G14" s="222">
        <f t="shared" si="0"/>
        <v>3000</v>
      </c>
      <c r="H14" s="222">
        <v>3000</v>
      </c>
      <c r="I14" s="190">
        <f t="shared" si="1"/>
        <v>0</v>
      </c>
      <c r="J14" s="9"/>
      <c r="K14" s="69"/>
    </row>
    <row r="15" spans="1:11" x14ac:dyDescent="0.25">
      <c r="A15" s="69"/>
      <c r="B15" s="194">
        <v>9</v>
      </c>
      <c r="C15" s="195" t="s">
        <v>192</v>
      </c>
      <c r="D15" s="190"/>
      <c r="E15" s="222">
        <f>'AUGUST 21'!I15:I26</f>
        <v>0</v>
      </c>
      <c r="F15" s="241">
        <v>4000</v>
      </c>
      <c r="G15" s="222">
        <f t="shared" si="0"/>
        <v>4000</v>
      </c>
      <c r="H15" s="222">
        <v>4000</v>
      </c>
      <c r="I15" s="190">
        <f t="shared" si="1"/>
        <v>0</v>
      </c>
      <c r="J15" s="9" t="s">
        <v>188</v>
      </c>
      <c r="K15" s="69"/>
    </row>
    <row r="16" spans="1:11" x14ac:dyDescent="0.25">
      <c r="A16" s="69"/>
      <c r="B16" s="194">
        <v>10</v>
      </c>
      <c r="C16" s="260" t="s">
        <v>239</v>
      </c>
      <c r="D16" s="190"/>
      <c r="E16" s="222">
        <f>'AUGUST 21'!I16:I27</f>
        <v>0</v>
      </c>
      <c r="F16" s="244">
        <v>3000</v>
      </c>
      <c r="G16" s="222">
        <f t="shared" si="0"/>
        <v>3000</v>
      </c>
      <c r="H16" s="222">
        <v>3000</v>
      </c>
      <c r="I16" s="190">
        <f t="shared" si="1"/>
        <v>0</v>
      </c>
      <c r="J16" s="1"/>
      <c r="K16" s="69"/>
    </row>
    <row r="17" spans="1:11" x14ac:dyDescent="0.25">
      <c r="A17" s="69"/>
      <c r="B17" s="194">
        <v>11</v>
      </c>
      <c r="C17" s="260" t="s">
        <v>242</v>
      </c>
      <c r="D17" s="190"/>
      <c r="E17" s="222">
        <f>'AUGUST 21'!I17:I28</f>
        <v>0</v>
      </c>
      <c r="F17" s="244">
        <v>6000</v>
      </c>
      <c r="G17" s="222">
        <f t="shared" si="0"/>
        <v>6000</v>
      </c>
      <c r="H17" s="222">
        <v>6000</v>
      </c>
      <c r="I17" s="190">
        <f t="shared" si="1"/>
        <v>0</v>
      </c>
      <c r="J17" s="1"/>
      <c r="K17" s="69"/>
    </row>
    <row r="18" spans="1:11" x14ac:dyDescent="0.25">
      <c r="A18" s="69"/>
      <c r="B18" s="194">
        <v>12</v>
      </c>
      <c r="C18" s="195"/>
      <c r="D18" s="190"/>
      <c r="E18" s="222">
        <f>'JULY 21'!I18:I29</f>
        <v>0</v>
      </c>
      <c r="F18" s="244"/>
      <c r="G18" s="222">
        <f>D18+F18+E18</f>
        <v>0</v>
      </c>
      <c r="H18" s="222"/>
      <c r="I18" s="190">
        <f t="shared" si="1"/>
        <v>0</v>
      </c>
      <c r="J18" s="1"/>
      <c r="K18" s="69"/>
    </row>
    <row r="19" spans="1:11" x14ac:dyDescent="0.25">
      <c r="A19" s="69"/>
      <c r="B19" s="246"/>
      <c r="C19" s="257" t="s">
        <v>119</v>
      </c>
      <c r="D19" s="190">
        <f>SUM(D7:D18)</f>
        <v>0</v>
      </c>
      <c r="E19" s="222">
        <f>SUM(E7:E18)</f>
        <v>5000</v>
      </c>
      <c r="F19" s="248">
        <f>SUM(F7:F18)</f>
        <v>48500</v>
      </c>
      <c r="G19" s="252">
        <f>SUM(G7:G18)</f>
        <v>53500</v>
      </c>
      <c r="H19" s="222">
        <f>SUM(H7:H18)</f>
        <v>48500</v>
      </c>
      <c r="I19" s="258">
        <f>G19-H19</f>
        <v>5000</v>
      </c>
      <c r="J19" s="1"/>
      <c r="K19" s="69"/>
    </row>
    <row r="20" spans="1:11" x14ac:dyDescent="0.25">
      <c r="A20" s="69"/>
      <c r="B20" s="1"/>
      <c r="C20" s="1"/>
      <c r="D20" s="1"/>
      <c r="E20" s="1"/>
      <c r="F20" s="1"/>
      <c r="G20" s="1"/>
      <c r="H20" s="1"/>
      <c r="I20" s="1"/>
      <c r="J20" s="225"/>
      <c r="K20" s="69"/>
    </row>
    <row r="21" spans="1:11" x14ac:dyDescent="0.25">
      <c r="A21" s="69"/>
      <c r="B21" s="1"/>
      <c r="C21" s="1"/>
      <c r="D21" s="1"/>
      <c r="E21" s="1"/>
      <c r="F21" s="1"/>
      <c r="G21" s="1"/>
      <c r="H21" s="1"/>
      <c r="I21" s="1"/>
      <c r="J21" s="1"/>
      <c r="K21" s="69"/>
    </row>
    <row r="22" spans="1:11" x14ac:dyDescent="0.25">
      <c r="A22" s="69"/>
      <c r="B22" s="226" t="s">
        <v>204</v>
      </c>
      <c r="C22" s="227"/>
      <c r="D22" s="227"/>
      <c r="E22" s="228"/>
      <c r="F22" s="229"/>
      <c r="G22" s="251"/>
      <c r="H22" s="231"/>
      <c r="I22" s="230"/>
      <c r="J22" s="1"/>
      <c r="K22" s="69"/>
    </row>
    <row r="23" spans="1:11" x14ac:dyDescent="0.25">
      <c r="A23" s="69"/>
      <c r="B23" s="79" t="s">
        <v>205</v>
      </c>
      <c r="C23" s="79"/>
      <c r="D23" s="79"/>
      <c r="E23" s="79"/>
      <c r="F23" s="79" t="s">
        <v>3</v>
      </c>
      <c r="G23" s="1"/>
      <c r="H23" s="1"/>
      <c r="I23" s="1"/>
      <c r="J23" s="1"/>
      <c r="K23" s="69"/>
    </row>
    <row r="24" spans="1:11" x14ac:dyDescent="0.25">
      <c r="A24" s="69"/>
      <c r="B24" s="233" t="s">
        <v>206</v>
      </c>
      <c r="C24" s="233" t="s">
        <v>207</v>
      </c>
      <c r="D24" s="233" t="s">
        <v>208</v>
      </c>
      <c r="E24" s="233" t="s">
        <v>120</v>
      </c>
      <c r="F24" s="233" t="s">
        <v>206</v>
      </c>
      <c r="G24" s="233" t="s">
        <v>207</v>
      </c>
      <c r="H24" s="233" t="s">
        <v>208</v>
      </c>
      <c r="I24" s="233" t="s">
        <v>120</v>
      </c>
      <c r="J24" s="1"/>
      <c r="K24" s="69"/>
    </row>
    <row r="25" spans="1:11" x14ac:dyDescent="0.25">
      <c r="A25" s="69"/>
      <c r="B25" s="190" t="s">
        <v>294</v>
      </c>
      <c r="C25" s="234">
        <f>F19</f>
        <v>48500</v>
      </c>
      <c r="D25" s="190"/>
      <c r="E25" s="190"/>
      <c r="F25" s="190" t="s">
        <v>294</v>
      </c>
      <c r="G25" s="234">
        <f>H19</f>
        <v>48500</v>
      </c>
      <c r="H25" s="190"/>
      <c r="I25" s="190"/>
      <c r="J25" s="1"/>
      <c r="K25" s="69"/>
    </row>
    <row r="26" spans="1:11" x14ac:dyDescent="0.25">
      <c r="A26" s="69"/>
      <c r="B26" s="190" t="s">
        <v>61</v>
      </c>
      <c r="C26" s="234">
        <f>'AUGUST 21'!E36</f>
        <v>-4347</v>
      </c>
      <c r="D26" s="190"/>
      <c r="E26" s="190"/>
      <c r="F26" s="190" t="s">
        <v>61</v>
      </c>
      <c r="G26" s="234">
        <f>'AUGUST 21'!I36</f>
        <v>-9347</v>
      </c>
      <c r="H26" s="190"/>
      <c r="I26" s="190"/>
      <c r="J26" s="1"/>
      <c r="K26" s="69"/>
    </row>
    <row r="27" spans="1:11" x14ac:dyDescent="0.25">
      <c r="A27" s="69"/>
      <c r="B27" s="190" t="s">
        <v>31</v>
      </c>
      <c r="C27" s="234"/>
      <c r="D27" s="190"/>
      <c r="E27" s="190"/>
      <c r="F27" s="190"/>
      <c r="G27" s="234"/>
      <c r="H27" s="190"/>
      <c r="I27" s="190"/>
      <c r="J27" s="1"/>
      <c r="K27" s="69"/>
    </row>
    <row r="28" spans="1:11" x14ac:dyDescent="0.25">
      <c r="A28" s="69"/>
      <c r="B28" s="190" t="s">
        <v>282</v>
      </c>
      <c r="C28" s="235">
        <v>0.1</v>
      </c>
      <c r="D28" s="234">
        <f>C25*C28</f>
        <v>4850</v>
      </c>
      <c r="E28" s="190"/>
      <c r="F28" s="190" t="s">
        <v>210</v>
      </c>
      <c r="G28" s="235">
        <v>0.1</v>
      </c>
      <c r="H28" s="234">
        <f>D28</f>
        <v>4850</v>
      </c>
      <c r="I28" s="190"/>
      <c r="J28" s="1"/>
      <c r="K28" s="69"/>
    </row>
    <row r="29" spans="1:11" x14ac:dyDescent="0.25">
      <c r="A29" s="69"/>
      <c r="B29" s="249" t="s">
        <v>211</v>
      </c>
      <c r="C29" s="249" t="s">
        <v>30</v>
      </c>
      <c r="D29" s="249"/>
      <c r="E29" s="249"/>
      <c r="F29" s="249" t="s">
        <v>211</v>
      </c>
      <c r="G29" s="234"/>
      <c r="H29" s="190"/>
      <c r="I29" s="190"/>
      <c r="J29" s="1"/>
      <c r="K29" s="69"/>
    </row>
    <row r="30" spans="1:11" x14ac:dyDescent="0.25">
      <c r="A30" s="69"/>
      <c r="B30" s="183" t="s">
        <v>215</v>
      </c>
      <c r="C30" s="205"/>
      <c r="D30" s="210">
        <f>F15</f>
        <v>4000</v>
      </c>
      <c r="E30" s="210"/>
      <c r="F30" s="183" t="s">
        <v>215</v>
      </c>
      <c r="G30" s="205"/>
      <c r="H30" s="210">
        <f>D30</f>
        <v>4000</v>
      </c>
      <c r="I30" s="190"/>
      <c r="J30" s="1"/>
      <c r="K30" s="69"/>
    </row>
    <row r="31" spans="1:11" x14ac:dyDescent="0.25">
      <c r="A31" s="69"/>
      <c r="B31" s="236" t="s">
        <v>121</v>
      </c>
      <c r="C31" s="190"/>
      <c r="D31" s="190">
        <v>15000</v>
      </c>
      <c r="E31" s="190"/>
      <c r="F31" s="236" t="s">
        <v>121</v>
      </c>
      <c r="G31" s="190"/>
      <c r="H31" s="190">
        <v>15000</v>
      </c>
      <c r="I31" s="190"/>
      <c r="J31" s="1"/>
      <c r="K31" s="69"/>
    </row>
    <row r="32" spans="1:11" x14ac:dyDescent="0.25">
      <c r="A32" s="69"/>
      <c r="B32" s="236" t="s">
        <v>336</v>
      </c>
      <c r="C32" s="74"/>
      <c r="D32" s="74">
        <v>10087</v>
      </c>
      <c r="E32" s="74"/>
      <c r="F32" s="236" t="s">
        <v>336</v>
      </c>
      <c r="G32" s="74"/>
      <c r="H32" s="74">
        <v>10087</v>
      </c>
      <c r="I32" s="190"/>
      <c r="J32" s="1"/>
      <c r="K32" s="69"/>
    </row>
    <row r="33" spans="1:11" x14ac:dyDescent="0.25">
      <c r="A33" s="69"/>
      <c r="B33" s="237" t="s">
        <v>337</v>
      </c>
      <c r="C33" s="190"/>
      <c r="D33" s="190">
        <v>10087</v>
      </c>
      <c r="E33" s="190"/>
      <c r="F33" s="237" t="s">
        <v>337</v>
      </c>
      <c r="G33" s="190"/>
      <c r="H33" s="190">
        <v>10087</v>
      </c>
      <c r="I33" s="190"/>
      <c r="J33" s="1"/>
      <c r="K33" s="69"/>
    </row>
    <row r="34" spans="1:11" x14ac:dyDescent="0.25">
      <c r="A34" s="69"/>
      <c r="B34" s="238" t="s">
        <v>339</v>
      </c>
      <c r="C34" s="235"/>
      <c r="D34" s="190">
        <v>6075</v>
      </c>
      <c r="E34" s="190"/>
      <c r="F34" s="238" t="s">
        <v>339</v>
      </c>
      <c r="G34" s="235"/>
      <c r="H34" s="190">
        <v>6075</v>
      </c>
      <c r="I34" s="190"/>
      <c r="J34" s="1"/>
      <c r="K34" s="69"/>
    </row>
    <row r="35" spans="1:11" x14ac:dyDescent="0.25">
      <c r="A35" s="69"/>
      <c r="B35" s="237"/>
      <c r="C35" s="190"/>
      <c r="D35" s="195"/>
      <c r="E35" s="190"/>
      <c r="F35" s="237"/>
      <c r="G35" s="190"/>
      <c r="H35" s="195"/>
      <c r="I35" s="190"/>
      <c r="J35" s="1"/>
      <c r="K35" s="69"/>
    </row>
    <row r="36" spans="1:11" x14ac:dyDescent="0.25">
      <c r="A36" s="69"/>
      <c r="B36" s="249" t="s">
        <v>119</v>
      </c>
      <c r="C36" s="253">
        <f>C25+C26+C27-D28</f>
        <v>39303</v>
      </c>
      <c r="D36" s="253">
        <f>SUM(D30:D35)</f>
        <v>45249</v>
      </c>
      <c r="E36" s="253">
        <f>C36-D36</f>
        <v>-5946</v>
      </c>
      <c r="F36" s="249" t="s">
        <v>119</v>
      </c>
      <c r="G36" s="253">
        <f>G25+G26-H28</f>
        <v>34303</v>
      </c>
      <c r="H36" s="253">
        <f>SUM(H30:H35)</f>
        <v>45249</v>
      </c>
      <c r="I36" s="254">
        <f>G36-H36</f>
        <v>-10946</v>
      </c>
      <c r="J36" s="1"/>
      <c r="K36" s="69"/>
    </row>
    <row r="37" spans="1:11" x14ac:dyDescent="0.25">
      <c r="A37" s="69"/>
      <c r="B37" s="1"/>
      <c r="C37" s="1"/>
      <c r="D37" s="1"/>
      <c r="E37" s="1"/>
      <c r="F37" s="1"/>
      <c r="G37" s="1"/>
      <c r="H37" s="1"/>
      <c r="I37" s="1"/>
      <c r="J37" s="1"/>
      <c r="K37" s="69"/>
    </row>
    <row r="38" spans="1:11" x14ac:dyDescent="0.25">
      <c r="A38" s="69"/>
      <c r="B38" s="214" t="s">
        <v>15</v>
      </c>
      <c r="C38" s="214"/>
      <c r="D38" s="214"/>
      <c r="E38" s="7" t="s">
        <v>10</v>
      </c>
      <c r="F38" s="69"/>
      <c r="G38" s="69"/>
      <c r="H38" s="1" t="s">
        <v>12</v>
      </c>
      <c r="I38" s="69"/>
      <c r="J38" s="69"/>
      <c r="K38" s="69"/>
    </row>
    <row r="39" spans="1:11" x14ac:dyDescent="0.25">
      <c r="A39" s="69"/>
      <c r="B39" s="69"/>
      <c r="C39" s="69"/>
      <c r="D39" s="69"/>
      <c r="E39" s="69"/>
      <c r="F39" s="69"/>
      <c r="G39" s="69"/>
      <c r="H39" s="69"/>
      <c r="I39" s="69"/>
      <c r="J39" s="69"/>
      <c r="K39" s="69"/>
    </row>
    <row r="40" spans="1:11" x14ac:dyDescent="0.25">
      <c r="A40" s="69"/>
      <c r="B40" s="69"/>
      <c r="C40" s="69"/>
      <c r="D40" s="69"/>
      <c r="E40" s="69"/>
      <c r="F40" s="69"/>
      <c r="G40" s="69"/>
      <c r="H40" s="69"/>
      <c r="I40" s="69"/>
      <c r="J40" s="69"/>
      <c r="K40" s="69"/>
    </row>
    <row r="41" spans="1:11" x14ac:dyDescent="0.25">
      <c r="A41" s="69"/>
      <c r="B41" s="69"/>
      <c r="C41" s="69"/>
      <c r="D41" s="69"/>
      <c r="E41" s="69"/>
      <c r="F41" s="69"/>
      <c r="G41" s="69"/>
      <c r="H41" s="261"/>
      <c r="I41" s="69"/>
      <c r="J41" s="69"/>
      <c r="K41" s="69"/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workbookViewId="0">
      <selection activeCell="G27" sqref="G27"/>
    </sheetView>
  </sheetViews>
  <sheetFormatPr defaultRowHeight="15" x14ac:dyDescent="0.25"/>
  <sheetData>
    <row r="1" spans="1:9" x14ac:dyDescent="0.25">
      <c r="A1" s="69"/>
      <c r="B1" s="69"/>
      <c r="C1" s="69"/>
      <c r="D1" s="69"/>
      <c r="E1" s="69"/>
      <c r="F1" s="69"/>
      <c r="G1" s="69"/>
      <c r="H1" s="69"/>
      <c r="I1" s="69"/>
    </row>
    <row r="2" spans="1:9" x14ac:dyDescent="0.25">
      <c r="A2" s="69"/>
      <c r="B2" s="69"/>
      <c r="C2" s="69"/>
      <c r="D2" s="69"/>
      <c r="E2" s="69"/>
      <c r="F2" s="69"/>
      <c r="G2" s="69"/>
      <c r="H2" s="69"/>
      <c r="I2" s="69"/>
    </row>
    <row r="3" spans="1:9" x14ac:dyDescent="0.25">
      <c r="A3" s="69"/>
      <c r="B3" s="9"/>
      <c r="C3" s="213" t="s">
        <v>179</v>
      </c>
      <c r="D3" s="213"/>
      <c r="E3" s="213"/>
      <c r="F3" s="199"/>
      <c r="G3" s="87"/>
      <c r="H3" s="87"/>
      <c r="I3" s="87"/>
    </row>
    <row r="4" spans="1:9" x14ac:dyDescent="0.25">
      <c r="A4" s="9"/>
      <c r="B4" s="213"/>
      <c r="C4" s="213" t="s">
        <v>180</v>
      </c>
      <c r="D4" s="213"/>
      <c r="E4" s="213"/>
      <c r="F4" s="87"/>
      <c r="G4" s="199"/>
      <c r="H4" s="87"/>
      <c r="I4" s="87"/>
    </row>
    <row r="5" spans="1:9" x14ac:dyDescent="0.25">
      <c r="A5" s="9"/>
      <c r="B5" s="213"/>
      <c r="C5" s="213" t="s">
        <v>338</v>
      </c>
      <c r="D5" s="213"/>
      <c r="E5" s="213"/>
      <c r="F5" s="87"/>
      <c r="G5" s="199"/>
      <c r="H5" s="87"/>
      <c r="I5" s="87"/>
    </row>
    <row r="6" spans="1:9" x14ac:dyDescent="0.25">
      <c r="A6" s="69"/>
      <c r="B6" s="255" t="s">
        <v>19</v>
      </c>
      <c r="C6" s="255" t="s">
        <v>0</v>
      </c>
      <c r="D6" s="255" t="s">
        <v>31</v>
      </c>
      <c r="E6" s="249" t="s">
        <v>61</v>
      </c>
      <c r="F6" s="255" t="s">
        <v>1</v>
      </c>
      <c r="G6" s="256" t="s">
        <v>2</v>
      </c>
      <c r="H6" s="255" t="s">
        <v>3</v>
      </c>
      <c r="I6" s="256" t="s">
        <v>139</v>
      </c>
    </row>
    <row r="7" spans="1:9" x14ac:dyDescent="0.25">
      <c r="A7" s="69"/>
      <c r="B7" s="189">
        <v>1</v>
      </c>
      <c r="C7" s="190" t="s">
        <v>141</v>
      </c>
      <c r="D7" s="190"/>
      <c r="E7" s="222">
        <f>'SEPT 21'!I7:I19</f>
        <v>0</v>
      </c>
      <c r="F7" s="222">
        <v>5000</v>
      </c>
      <c r="G7" s="222">
        <f>D7+F7+E7</f>
        <v>5000</v>
      </c>
      <c r="H7" s="222">
        <v>5000</v>
      </c>
      <c r="I7" s="190">
        <f>G7-H7</f>
        <v>0</v>
      </c>
    </row>
    <row r="8" spans="1:9" x14ac:dyDescent="0.25">
      <c r="A8" s="69"/>
      <c r="B8" s="189">
        <v>2</v>
      </c>
      <c r="C8" s="190" t="s">
        <v>216</v>
      </c>
      <c r="D8" s="190"/>
      <c r="E8" s="222">
        <f>'SEPT 21'!I8:I20</f>
        <v>0</v>
      </c>
      <c r="F8" s="222">
        <v>5000</v>
      </c>
      <c r="G8" s="222">
        <f t="shared" ref="G8:G17" si="0">D8+F8+E8</f>
        <v>5000</v>
      </c>
      <c r="H8" s="222">
        <v>5000</v>
      </c>
      <c r="I8" s="190">
        <f t="shared" ref="I8:I18" si="1">G8-H8</f>
        <v>0</v>
      </c>
    </row>
    <row r="9" spans="1:9" x14ac:dyDescent="0.25">
      <c r="A9" s="69"/>
      <c r="B9" s="189">
        <v>3</v>
      </c>
      <c r="C9" s="190" t="s">
        <v>185</v>
      </c>
      <c r="D9" s="190"/>
      <c r="E9" s="222">
        <f>'SEPT 21'!I9:I21</f>
        <v>0</v>
      </c>
      <c r="F9" s="222">
        <v>6000</v>
      </c>
      <c r="G9" s="222">
        <f t="shared" si="0"/>
        <v>6000</v>
      </c>
      <c r="H9" s="222">
        <v>6000</v>
      </c>
      <c r="I9" s="190">
        <f t="shared" si="1"/>
        <v>0</v>
      </c>
    </row>
    <row r="10" spans="1:9" x14ac:dyDescent="0.25">
      <c r="A10" s="69"/>
      <c r="B10" s="192">
        <v>4</v>
      </c>
      <c r="C10" s="190" t="s">
        <v>309</v>
      </c>
      <c r="D10" s="190"/>
      <c r="E10" s="222">
        <f>'SEPT 21'!I10:I22</f>
        <v>5000</v>
      </c>
      <c r="F10" s="241">
        <v>5000</v>
      </c>
      <c r="G10" s="222">
        <f t="shared" si="0"/>
        <v>10000</v>
      </c>
      <c r="H10" s="222">
        <f>10000</f>
        <v>10000</v>
      </c>
      <c r="I10" s="190">
        <f t="shared" si="1"/>
        <v>0</v>
      </c>
    </row>
    <row r="11" spans="1:9" x14ac:dyDescent="0.25">
      <c r="A11" s="69"/>
      <c r="B11" s="192">
        <v>5</v>
      </c>
      <c r="C11" s="190" t="s">
        <v>79</v>
      </c>
      <c r="D11" s="190"/>
      <c r="E11" s="222">
        <f>'SEPT 21'!I11:I23</f>
        <v>0</v>
      </c>
      <c r="F11" s="241">
        <v>3500</v>
      </c>
      <c r="G11" s="222">
        <f t="shared" si="0"/>
        <v>3500</v>
      </c>
      <c r="H11" s="222">
        <v>3500</v>
      </c>
      <c r="I11" s="190">
        <f t="shared" si="1"/>
        <v>0</v>
      </c>
    </row>
    <row r="12" spans="1:9" x14ac:dyDescent="0.25">
      <c r="A12" s="69"/>
      <c r="B12" s="194">
        <v>6</v>
      </c>
      <c r="C12" s="190" t="s">
        <v>238</v>
      </c>
      <c r="D12" s="190"/>
      <c r="E12" s="222">
        <f>'SEPT 21'!I12:I24</f>
        <v>0</v>
      </c>
      <c r="F12" s="243">
        <v>8000</v>
      </c>
      <c r="G12" s="222">
        <f t="shared" si="0"/>
        <v>8000</v>
      </c>
      <c r="H12" s="222">
        <v>8000</v>
      </c>
      <c r="I12" s="190">
        <f t="shared" si="1"/>
        <v>0</v>
      </c>
    </row>
    <row r="13" spans="1:9" x14ac:dyDescent="0.25">
      <c r="A13" s="69"/>
      <c r="B13" s="194">
        <v>7</v>
      </c>
      <c r="C13" s="195" t="s">
        <v>340</v>
      </c>
      <c r="D13" s="190"/>
      <c r="E13" s="222">
        <f>'SEPT 21'!I13:I25</f>
        <v>0</v>
      </c>
      <c r="F13" s="241">
        <v>5000</v>
      </c>
      <c r="G13" s="222">
        <f t="shared" si="0"/>
        <v>5000</v>
      </c>
      <c r="H13" s="222">
        <v>5000</v>
      </c>
      <c r="I13" s="190">
        <f t="shared" si="1"/>
        <v>0</v>
      </c>
    </row>
    <row r="14" spans="1:9" x14ac:dyDescent="0.25">
      <c r="A14" s="69"/>
      <c r="B14" s="194">
        <v>8</v>
      </c>
      <c r="C14" s="190" t="s">
        <v>239</v>
      </c>
      <c r="D14" s="190"/>
      <c r="E14" s="222">
        <f>'SEPT 21'!I14:I26</f>
        <v>0</v>
      </c>
      <c r="F14" s="241">
        <v>3000</v>
      </c>
      <c r="G14" s="222">
        <f t="shared" si="0"/>
        <v>3000</v>
      </c>
      <c r="H14" s="222">
        <v>3000</v>
      </c>
      <c r="I14" s="190">
        <f t="shared" si="1"/>
        <v>0</v>
      </c>
    </row>
    <row r="15" spans="1:9" x14ac:dyDescent="0.25">
      <c r="A15" s="69"/>
      <c r="B15" s="194">
        <v>9</v>
      </c>
      <c r="C15" s="195" t="s">
        <v>192</v>
      </c>
      <c r="D15" s="190"/>
      <c r="E15" s="222">
        <f>'SEPT 21'!I15:I27</f>
        <v>0</v>
      </c>
      <c r="F15" s="241">
        <v>4000</v>
      </c>
      <c r="G15" s="222">
        <f t="shared" si="0"/>
        <v>4000</v>
      </c>
      <c r="H15" s="222">
        <v>4000</v>
      </c>
      <c r="I15" s="190">
        <f t="shared" si="1"/>
        <v>0</v>
      </c>
    </row>
    <row r="16" spans="1:9" x14ac:dyDescent="0.25">
      <c r="A16" s="69"/>
      <c r="B16" s="194">
        <v>10</v>
      </c>
      <c r="C16" s="260" t="s">
        <v>239</v>
      </c>
      <c r="D16" s="190"/>
      <c r="E16" s="222">
        <f>'SEPT 21'!I16:I28</f>
        <v>0</v>
      </c>
      <c r="F16" s="244">
        <v>3000</v>
      </c>
      <c r="G16" s="222">
        <f t="shared" si="0"/>
        <v>3000</v>
      </c>
      <c r="H16" s="222">
        <v>3000</v>
      </c>
      <c r="I16" s="190">
        <f t="shared" si="1"/>
        <v>0</v>
      </c>
    </row>
    <row r="17" spans="1:9" x14ac:dyDescent="0.25">
      <c r="A17" s="69"/>
      <c r="B17" s="194">
        <v>11</v>
      </c>
      <c r="C17" s="260" t="s">
        <v>242</v>
      </c>
      <c r="D17" s="190"/>
      <c r="E17" s="222">
        <f>'SEPT 21'!I17:I29</f>
        <v>0</v>
      </c>
      <c r="F17" s="244">
        <v>6000</v>
      </c>
      <c r="G17" s="222">
        <f t="shared" si="0"/>
        <v>6000</v>
      </c>
      <c r="H17" s="222">
        <v>6000</v>
      </c>
      <c r="I17" s="190">
        <f t="shared" si="1"/>
        <v>0</v>
      </c>
    </row>
    <row r="18" spans="1:9" x14ac:dyDescent="0.25">
      <c r="A18" s="69"/>
      <c r="B18" s="194">
        <v>12</v>
      </c>
      <c r="C18" s="195"/>
      <c r="D18" s="190"/>
      <c r="E18" s="222">
        <f>'SEPT 21'!I18:I30</f>
        <v>0</v>
      </c>
      <c r="F18" s="244"/>
      <c r="G18" s="222">
        <f>D18+F18+E18</f>
        <v>0</v>
      </c>
      <c r="H18" s="222"/>
      <c r="I18" s="190">
        <f t="shared" si="1"/>
        <v>0</v>
      </c>
    </row>
    <row r="19" spans="1:9" x14ac:dyDescent="0.25">
      <c r="A19" s="69"/>
      <c r="B19" s="246"/>
      <c r="C19" s="257" t="s">
        <v>119</v>
      </c>
      <c r="D19" s="190">
        <f>SUM(D7:D18)</f>
        <v>0</v>
      </c>
      <c r="E19" s="222">
        <f>'SEPT 21'!I19:I31</f>
        <v>5000</v>
      </c>
      <c r="F19" s="248">
        <f>SUM(F7:F18)</f>
        <v>53500</v>
      </c>
      <c r="G19" s="252">
        <f>SUM(G7:G18)</f>
        <v>58500</v>
      </c>
      <c r="H19" s="222">
        <f>SUM(H7:H18)</f>
        <v>58500</v>
      </c>
      <c r="I19" s="258">
        <f>G19-H19</f>
        <v>0</v>
      </c>
    </row>
    <row r="20" spans="1:9" x14ac:dyDescent="0.25">
      <c r="A20" s="69"/>
      <c r="B20" s="1"/>
      <c r="C20" s="1"/>
      <c r="D20" s="1"/>
      <c r="E20" s="1"/>
      <c r="F20" s="1"/>
      <c r="G20" s="1"/>
      <c r="H20" s="1"/>
      <c r="I20" s="1"/>
    </row>
    <row r="21" spans="1:9" x14ac:dyDescent="0.25">
      <c r="A21" s="69"/>
      <c r="B21" s="1"/>
      <c r="C21" s="1"/>
      <c r="D21" s="1"/>
      <c r="E21" s="1"/>
      <c r="F21" s="1"/>
      <c r="G21" s="1"/>
      <c r="H21" s="1"/>
      <c r="I21" s="1"/>
    </row>
    <row r="22" spans="1:9" x14ac:dyDescent="0.25">
      <c r="A22" s="69"/>
      <c r="B22" s="226" t="s">
        <v>204</v>
      </c>
      <c r="C22" s="227"/>
      <c r="D22" s="227"/>
      <c r="E22" s="228"/>
      <c r="F22" s="229"/>
      <c r="G22" s="251"/>
      <c r="H22" s="231"/>
      <c r="I22" s="230"/>
    </row>
    <row r="23" spans="1:9" x14ac:dyDescent="0.25">
      <c r="A23" s="69"/>
      <c r="B23" s="79" t="s">
        <v>205</v>
      </c>
      <c r="C23" s="79"/>
      <c r="D23" s="79"/>
      <c r="E23" s="79"/>
      <c r="F23" s="79" t="s">
        <v>3</v>
      </c>
      <c r="G23" s="1"/>
      <c r="H23" s="1"/>
      <c r="I23" s="1"/>
    </row>
    <row r="24" spans="1:9" x14ac:dyDescent="0.25">
      <c r="A24" s="69"/>
      <c r="B24" s="233" t="s">
        <v>206</v>
      </c>
      <c r="C24" s="233" t="s">
        <v>207</v>
      </c>
      <c r="D24" s="233" t="s">
        <v>208</v>
      </c>
      <c r="E24" s="233" t="s">
        <v>120</v>
      </c>
      <c r="F24" s="233" t="s">
        <v>206</v>
      </c>
      <c r="G24" s="233" t="s">
        <v>207</v>
      </c>
      <c r="H24" s="233" t="s">
        <v>208</v>
      </c>
      <c r="I24" s="233" t="s">
        <v>120</v>
      </c>
    </row>
    <row r="25" spans="1:9" x14ac:dyDescent="0.25">
      <c r="A25" s="69"/>
      <c r="B25" s="190" t="s">
        <v>255</v>
      </c>
      <c r="C25" s="234">
        <f>F19</f>
        <v>53500</v>
      </c>
      <c r="D25" s="190"/>
      <c r="E25" s="190"/>
      <c r="F25" s="190" t="s">
        <v>255</v>
      </c>
      <c r="G25" s="234">
        <f>H19</f>
        <v>58500</v>
      </c>
      <c r="H25" s="190"/>
      <c r="I25" s="190"/>
    </row>
    <row r="26" spans="1:9" x14ac:dyDescent="0.25">
      <c r="A26" s="69"/>
      <c r="B26" s="190" t="s">
        <v>61</v>
      </c>
      <c r="C26" s="234">
        <f>'SEPT 21'!E36</f>
        <v>-5946</v>
      </c>
      <c r="D26" s="190"/>
      <c r="E26" s="190"/>
      <c r="F26" s="190" t="s">
        <v>61</v>
      </c>
      <c r="G26" s="234">
        <f>'SEPT 21'!I36</f>
        <v>-10946</v>
      </c>
      <c r="H26" s="190"/>
      <c r="I26" s="190"/>
    </row>
    <row r="27" spans="1:9" x14ac:dyDescent="0.25">
      <c r="A27" s="69"/>
      <c r="B27" s="190" t="s">
        <v>31</v>
      </c>
      <c r="C27" s="234"/>
      <c r="D27" s="190"/>
      <c r="E27" s="190"/>
      <c r="F27" s="190"/>
      <c r="G27" s="234"/>
      <c r="H27" s="190"/>
      <c r="I27" s="190"/>
    </row>
    <row r="28" spans="1:9" x14ac:dyDescent="0.25">
      <c r="A28" s="69"/>
      <c r="B28" s="190" t="s">
        <v>282</v>
      </c>
      <c r="C28" s="235">
        <v>0.1</v>
      </c>
      <c r="D28" s="234">
        <f>C25*C28</f>
        <v>5350</v>
      </c>
      <c r="E28" s="190"/>
      <c r="F28" s="190" t="s">
        <v>210</v>
      </c>
      <c r="G28" s="235">
        <v>0.1</v>
      </c>
      <c r="H28" s="234">
        <f>D28</f>
        <v>5350</v>
      </c>
      <c r="I28" s="190"/>
    </row>
    <row r="29" spans="1:9" x14ac:dyDescent="0.25">
      <c r="A29" s="69"/>
      <c r="B29" s="249" t="s">
        <v>211</v>
      </c>
      <c r="C29" s="249" t="s">
        <v>30</v>
      </c>
      <c r="D29" s="249"/>
      <c r="E29" s="249"/>
      <c r="F29" s="249" t="s">
        <v>211</v>
      </c>
      <c r="G29" s="234"/>
      <c r="H29" s="190"/>
      <c r="I29" s="190"/>
    </row>
    <row r="30" spans="1:9" x14ac:dyDescent="0.25">
      <c r="A30" s="69"/>
      <c r="B30" s="183" t="s">
        <v>215</v>
      </c>
      <c r="C30" s="205"/>
      <c r="D30" s="210">
        <f>F15</f>
        <v>4000</v>
      </c>
      <c r="E30" s="210"/>
      <c r="F30" s="183" t="s">
        <v>215</v>
      </c>
      <c r="G30" s="205"/>
      <c r="H30" s="210">
        <f>D30</f>
        <v>4000</v>
      </c>
      <c r="I30" s="190"/>
    </row>
    <row r="31" spans="1:9" x14ac:dyDescent="0.25">
      <c r="A31" s="69"/>
      <c r="B31" s="236" t="s">
        <v>121</v>
      </c>
      <c r="C31" s="190"/>
      <c r="D31" s="190">
        <v>15000</v>
      </c>
      <c r="E31" s="190"/>
      <c r="F31" s="236" t="s">
        <v>121</v>
      </c>
      <c r="G31" s="190"/>
      <c r="H31" s="190">
        <v>15000</v>
      </c>
      <c r="I31" s="190"/>
    </row>
    <row r="32" spans="1:9" x14ac:dyDescent="0.25">
      <c r="A32" s="69"/>
      <c r="B32" s="236" t="s">
        <v>299</v>
      </c>
      <c r="C32" s="74"/>
      <c r="D32" s="74">
        <v>20102</v>
      </c>
      <c r="E32" s="74"/>
      <c r="F32" s="236" t="s">
        <v>299</v>
      </c>
      <c r="G32" s="74"/>
      <c r="H32" s="74">
        <v>20102</v>
      </c>
      <c r="I32" s="190"/>
    </row>
    <row r="33" spans="1:9" x14ac:dyDescent="0.25">
      <c r="A33" s="69"/>
      <c r="B33" s="237" t="s">
        <v>342</v>
      </c>
      <c r="C33" s="190"/>
      <c r="D33" s="190">
        <v>12097</v>
      </c>
      <c r="E33" s="190"/>
      <c r="F33" s="237" t="s">
        <v>342</v>
      </c>
      <c r="G33" s="190"/>
      <c r="H33" s="190">
        <v>12097</v>
      </c>
      <c r="I33" s="190"/>
    </row>
    <row r="34" spans="1:9" x14ac:dyDescent="0.25">
      <c r="A34" s="69"/>
      <c r="B34" s="238"/>
      <c r="C34" s="235"/>
      <c r="D34" s="190"/>
      <c r="E34" s="190"/>
      <c r="F34" s="238"/>
      <c r="G34" s="235"/>
      <c r="H34" s="190"/>
      <c r="I34" s="190"/>
    </row>
    <row r="35" spans="1:9" x14ac:dyDescent="0.25">
      <c r="A35" s="69"/>
      <c r="B35" s="237"/>
      <c r="C35" s="190"/>
      <c r="D35" s="195"/>
      <c r="E35" s="190"/>
      <c r="F35" s="237"/>
      <c r="G35" s="190"/>
      <c r="H35" s="195"/>
      <c r="I35" s="190"/>
    </row>
    <row r="36" spans="1:9" x14ac:dyDescent="0.25">
      <c r="A36" s="69"/>
      <c r="B36" s="249" t="s">
        <v>119</v>
      </c>
      <c r="C36" s="253">
        <f>C25+C26+C27-D28</f>
        <v>42204</v>
      </c>
      <c r="D36" s="253">
        <f>SUM(D30:D35)</f>
        <v>51199</v>
      </c>
      <c r="E36" s="253">
        <f>C36-D36</f>
        <v>-8995</v>
      </c>
      <c r="F36" s="249" t="s">
        <v>119</v>
      </c>
      <c r="G36" s="253">
        <f>G25+G26-H28</f>
        <v>42204</v>
      </c>
      <c r="H36" s="253">
        <f>SUM(H30:H35)</f>
        <v>51199</v>
      </c>
      <c r="I36" s="254">
        <f>G36-H36</f>
        <v>-8995</v>
      </c>
    </row>
    <row r="37" spans="1:9" x14ac:dyDescent="0.25">
      <c r="A37" s="69"/>
      <c r="B37" s="1"/>
      <c r="C37" s="1"/>
      <c r="D37" s="1"/>
      <c r="E37" s="1"/>
      <c r="F37" s="1"/>
      <c r="G37" s="1"/>
      <c r="H37" s="1"/>
      <c r="I37" s="1"/>
    </row>
    <row r="38" spans="1:9" x14ac:dyDescent="0.25">
      <c r="A38" s="69"/>
      <c r="B38" s="214" t="s">
        <v>15</v>
      </c>
      <c r="C38" s="214"/>
      <c r="D38" s="214"/>
      <c r="E38" s="7" t="s">
        <v>10</v>
      </c>
      <c r="F38" s="69"/>
      <c r="G38" s="69"/>
      <c r="H38" s="1" t="s">
        <v>12</v>
      </c>
      <c r="I38" s="69"/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M38"/>
  <sheetViews>
    <sheetView workbookViewId="0">
      <selection activeCell="B33" sqref="B33"/>
    </sheetView>
  </sheetViews>
  <sheetFormatPr defaultRowHeight="15" x14ac:dyDescent="0.25"/>
  <sheetData>
    <row r="3" spans="2:10" x14ac:dyDescent="0.25">
      <c r="B3" s="9"/>
      <c r="C3" s="213" t="s">
        <v>179</v>
      </c>
      <c r="D3" s="213"/>
      <c r="E3" s="213"/>
      <c r="F3" s="199"/>
      <c r="G3" s="87"/>
      <c r="H3" s="87"/>
      <c r="I3" s="87"/>
    </row>
    <row r="4" spans="2:10" x14ac:dyDescent="0.25">
      <c r="B4" s="213"/>
      <c r="C4" s="213" t="s">
        <v>180</v>
      </c>
      <c r="D4" s="213"/>
      <c r="E4" s="213"/>
      <c r="F4" s="87"/>
      <c r="G4" s="199"/>
      <c r="H4" s="87"/>
      <c r="I4" s="87"/>
    </row>
    <row r="5" spans="2:10" x14ac:dyDescent="0.25">
      <c r="B5" s="213"/>
      <c r="C5" s="213" t="s">
        <v>341</v>
      </c>
      <c r="D5" s="213"/>
      <c r="E5" s="213"/>
      <c r="F5" s="87"/>
      <c r="G5" s="199"/>
      <c r="H5" s="87"/>
      <c r="I5" s="87"/>
    </row>
    <row r="6" spans="2:10" x14ac:dyDescent="0.25">
      <c r="B6" s="255" t="s">
        <v>19</v>
      </c>
      <c r="C6" s="255" t="s">
        <v>0</v>
      </c>
      <c r="D6" s="255" t="s">
        <v>31</v>
      </c>
      <c r="E6" s="249" t="s">
        <v>61</v>
      </c>
      <c r="F6" s="255" t="s">
        <v>1</v>
      </c>
      <c r="G6" s="256" t="s">
        <v>2</v>
      </c>
      <c r="H6" s="255" t="s">
        <v>3</v>
      </c>
      <c r="I6" s="256" t="s">
        <v>139</v>
      </c>
    </row>
    <row r="7" spans="2:10" x14ac:dyDescent="0.25">
      <c r="B7" s="189">
        <v>1</v>
      </c>
      <c r="C7" s="190" t="s">
        <v>141</v>
      </c>
      <c r="D7" s="190"/>
      <c r="E7" s="222">
        <f>'OCTOBER 21'!I7</f>
        <v>0</v>
      </c>
      <c r="F7" s="222">
        <v>5000</v>
      </c>
      <c r="G7" s="222">
        <f>D7+F7+E7</f>
        <v>5000</v>
      </c>
      <c r="H7" s="222">
        <v>5000</v>
      </c>
      <c r="I7" s="190">
        <f>G7-H7</f>
        <v>0</v>
      </c>
    </row>
    <row r="8" spans="2:10" x14ac:dyDescent="0.25">
      <c r="B8" s="189">
        <v>2</v>
      </c>
      <c r="C8" s="190" t="s">
        <v>216</v>
      </c>
      <c r="D8" s="190"/>
      <c r="E8" s="222">
        <f>'OCTOBER 21'!I8</f>
        <v>0</v>
      </c>
      <c r="F8" s="222">
        <v>5000</v>
      </c>
      <c r="G8" s="222">
        <f t="shared" ref="G8:G17" si="0">D8+F8+E8</f>
        <v>5000</v>
      </c>
      <c r="H8" s="222">
        <v>5000</v>
      </c>
      <c r="I8" s="190">
        <f t="shared" ref="I8:I18" si="1">G8-H8</f>
        <v>0</v>
      </c>
    </row>
    <row r="9" spans="2:10" x14ac:dyDescent="0.25">
      <c r="B9" s="189">
        <v>3</v>
      </c>
      <c r="C9" s="190" t="s">
        <v>185</v>
      </c>
      <c r="D9" s="190"/>
      <c r="E9" s="222">
        <f>'OCTOBER 21'!I9</f>
        <v>0</v>
      </c>
      <c r="F9" s="222">
        <v>6000</v>
      </c>
      <c r="G9" s="222">
        <f t="shared" si="0"/>
        <v>6000</v>
      </c>
      <c r="H9" s="222">
        <v>6000</v>
      </c>
      <c r="I9" s="190">
        <f t="shared" si="1"/>
        <v>0</v>
      </c>
    </row>
    <row r="10" spans="2:10" x14ac:dyDescent="0.25">
      <c r="B10" s="192">
        <v>4</v>
      </c>
      <c r="C10" s="190" t="s">
        <v>309</v>
      </c>
      <c r="D10" s="190"/>
      <c r="E10" s="222">
        <f>'OCTOBER 21'!I10</f>
        <v>0</v>
      </c>
      <c r="F10" s="241">
        <v>5000</v>
      </c>
      <c r="G10" s="222">
        <f t="shared" si="0"/>
        <v>5000</v>
      </c>
      <c r="H10" s="222">
        <v>5000</v>
      </c>
      <c r="I10" s="190">
        <f t="shared" si="1"/>
        <v>0</v>
      </c>
    </row>
    <row r="11" spans="2:10" x14ac:dyDescent="0.25">
      <c r="B11" s="192">
        <v>5</v>
      </c>
      <c r="C11" s="190" t="s">
        <v>79</v>
      </c>
      <c r="D11" s="190"/>
      <c r="E11" s="222">
        <f>'OCTOBER 21'!I11</f>
        <v>0</v>
      </c>
      <c r="F11" s="241">
        <v>3500</v>
      </c>
      <c r="G11" s="222">
        <f t="shared" si="0"/>
        <v>3500</v>
      </c>
      <c r="H11" s="222">
        <v>3500</v>
      </c>
      <c r="I11" s="190">
        <f t="shared" si="1"/>
        <v>0</v>
      </c>
    </row>
    <row r="12" spans="2:10" x14ac:dyDescent="0.25">
      <c r="B12" s="194">
        <v>6</v>
      </c>
      <c r="C12" s="190" t="s">
        <v>238</v>
      </c>
      <c r="D12" s="190"/>
      <c r="E12" s="222">
        <f>'OCTOBER 21'!I12</f>
        <v>0</v>
      </c>
      <c r="F12" s="243">
        <v>8000</v>
      </c>
      <c r="G12" s="222">
        <f t="shared" si="0"/>
        <v>8000</v>
      </c>
      <c r="H12" s="222">
        <v>8000</v>
      </c>
      <c r="I12" s="190">
        <f t="shared" si="1"/>
        <v>0</v>
      </c>
    </row>
    <row r="13" spans="2:10" x14ac:dyDescent="0.25">
      <c r="B13" s="194">
        <v>7</v>
      </c>
      <c r="C13" s="195" t="s">
        <v>340</v>
      </c>
      <c r="D13" s="190"/>
      <c r="E13" s="222">
        <f>'OCTOBER 21'!I13</f>
        <v>0</v>
      </c>
      <c r="F13" s="241">
        <v>5000</v>
      </c>
      <c r="G13" s="222">
        <f t="shared" si="0"/>
        <v>5000</v>
      </c>
      <c r="H13" s="222">
        <v>5000</v>
      </c>
      <c r="I13" s="190">
        <f t="shared" si="1"/>
        <v>0</v>
      </c>
    </row>
    <row r="14" spans="2:10" x14ac:dyDescent="0.25">
      <c r="B14" s="194">
        <v>8</v>
      </c>
      <c r="C14" s="190" t="s">
        <v>239</v>
      </c>
      <c r="D14" s="190"/>
      <c r="E14" s="222">
        <f>'OCTOBER 21'!I14</f>
        <v>0</v>
      </c>
      <c r="F14" s="241">
        <v>3000</v>
      </c>
      <c r="G14" s="222">
        <f t="shared" si="0"/>
        <v>3000</v>
      </c>
      <c r="H14" s="222">
        <v>3000</v>
      </c>
      <c r="I14" s="190">
        <f t="shared" si="1"/>
        <v>0</v>
      </c>
    </row>
    <row r="15" spans="2:10" x14ac:dyDescent="0.25">
      <c r="B15" s="194">
        <v>9</v>
      </c>
      <c r="C15" s="195" t="s">
        <v>192</v>
      </c>
      <c r="D15" s="190"/>
      <c r="E15" s="222">
        <f>'OCTOBER 21'!I15</f>
        <v>0</v>
      </c>
      <c r="F15" s="241">
        <v>4000</v>
      </c>
      <c r="G15" s="222">
        <f t="shared" si="0"/>
        <v>4000</v>
      </c>
      <c r="H15" s="222">
        <v>4000</v>
      </c>
      <c r="I15" s="190">
        <f t="shared" si="1"/>
        <v>0</v>
      </c>
      <c r="J15" t="s">
        <v>188</v>
      </c>
    </row>
    <row r="16" spans="2:10" x14ac:dyDescent="0.25">
      <c r="B16" s="194">
        <v>10</v>
      </c>
      <c r="C16" s="260" t="s">
        <v>239</v>
      </c>
      <c r="D16" s="190"/>
      <c r="E16" s="222">
        <f>'OCTOBER 21'!I16</f>
        <v>0</v>
      </c>
      <c r="F16" s="244">
        <v>3000</v>
      </c>
      <c r="G16" s="222">
        <f t="shared" si="0"/>
        <v>3000</v>
      </c>
      <c r="H16" s="222">
        <v>3000</v>
      </c>
      <c r="I16" s="190">
        <f t="shared" si="1"/>
        <v>0</v>
      </c>
    </row>
    <row r="17" spans="2:9" x14ac:dyDescent="0.25">
      <c r="B17" s="194">
        <v>11</v>
      </c>
      <c r="C17" s="260" t="s">
        <v>242</v>
      </c>
      <c r="D17" s="190"/>
      <c r="E17" s="222">
        <f>'OCTOBER 21'!I17</f>
        <v>0</v>
      </c>
      <c r="F17" s="244">
        <v>6000</v>
      </c>
      <c r="G17" s="222">
        <f t="shared" si="0"/>
        <v>6000</v>
      </c>
      <c r="H17" s="222">
        <v>6000</v>
      </c>
      <c r="I17" s="190">
        <f t="shared" si="1"/>
        <v>0</v>
      </c>
    </row>
    <row r="18" spans="2:9" x14ac:dyDescent="0.25">
      <c r="B18" s="194">
        <v>12</v>
      </c>
      <c r="C18" s="195"/>
      <c r="D18" s="190"/>
      <c r="E18" s="222">
        <f>'OCTOBER 21'!I18</f>
        <v>0</v>
      </c>
      <c r="F18" s="244"/>
      <c r="G18" s="222">
        <f>D18+F18+E18</f>
        <v>0</v>
      </c>
      <c r="H18" s="222"/>
      <c r="I18" s="190">
        <f t="shared" si="1"/>
        <v>0</v>
      </c>
    </row>
    <row r="19" spans="2:9" x14ac:dyDescent="0.25">
      <c r="B19" s="246"/>
      <c r="C19" s="257" t="s">
        <v>119</v>
      </c>
      <c r="D19" s="190">
        <f>SUM(D7:D18)</f>
        <v>0</v>
      </c>
      <c r="E19" s="222">
        <f>'SEPT 21'!I19:I31</f>
        <v>5000</v>
      </c>
      <c r="F19" s="248">
        <f>SUM(F7:F18)</f>
        <v>53500</v>
      </c>
      <c r="G19" s="252">
        <f>SUM(G7:G18)</f>
        <v>53500</v>
      </c>
      <c r="H19" s="222">
        <f>SUM(H7:H18)</f>
        <v>53500</v>
      </c>
      <c r="I19" s="258">
        <f>G19-H19</f>
        <v>0</v>
      </c>
    </row>
    <row r="20" spans="2:9" x14ac:dyDescent="0.25">
      <c r="B20" s="1"/>
      <c r="C20" s="1"/>
      <c r="D20" s="1"/>
      <c r="E20" s="1"/>
      <c r="F20" s="1"/>
      <c r="G20" s="1"/>
      <c r="H20" s="1"/>
      <c r="I20" s="1"/>
    </row>
    <row r="21" spans="2:9" x14ac:dyDescent="0.25">
      <c r="B21" s="1"/>
      <c r="C21" s="1"/>
      <c r="D21" s="1"/>
      <c r="E21" s="1"/>
      <c r="F21" s="1"/>
      <c r="G21" s="1"/>
      <c r="H21" s="1"/>
      <c r="I21" s="1"/>
    </row>
    <row r="22" spans="2:9" x14ac:dyDescent="0.25">
      <c r="B22" s="226" t="s">
        <v>204</v>
      </c>
      <c r="C22" s="227"/>
      <c r="D22" s="227"/>
      <c r="E22" s="228"/>
      <c r="F22" s="229"/>
      <c r="G22" s="251"/>
      <c r="H22" s="231"/>
      <c r="I22" s="230"/>
    </row>
    <row r="23" spans="2:9" x14ac:dyDescent="0.25">
      <c r="B23" s="79" t="s">
        <v>205</v>
      </c>
      <c r="C23" s="79"/>
      <c r="D23" s="79"/>
      <c r="E23" s="79"/>
      <c r="F23" s="79" t="s">
        <v>3</v>
      </c>
      <c r="G23" s="1"/>
      <c r="H23" s="1"/>
      <c r="I23" s="1"/>
    </row>
    <row r="24" spans="2:9" x14ac:dyDescent="0.25">
      <c r="B24" s="233" t="s">
        <v>206</v>
      </c>
      <c r="C24" s="233" t="s">
        <v>207</v>
      </c>
      <c r="D24" s="233" t="s">
        <v>208</v>
      </c>
      <c r="E24" s="233" t="s">
        <v>120</v>
      </c>
      <c r="F24" s="233" t="s">
        <v>206</v>
      </c>
      <c r="G24" s="233" t="s">
        <v>207</v>
      </c>
      <c r="H24" s="233" t="s">
        <v>208</v>
      </c>
      <c r="I24" s="233" t="s">
        <v>120</v>
      </c>
    </row>
    <row r="25" spans="2:9" x14ac:dyDescent="0.25">
      <c r="B25" s="190" t="s">
        <v>209</v>
      </c>
      <c r="C25" s="234">
        <f>F19</f>
        <v>53500</v>
      </c>
      <c r="D25" s="190"/>
      <c r="E25" s="190"/>
      <c r="F25" s="190" t="s">
        <v>209</v>
      </c>
      <c r="G25" s="234">
        <f>H19</f>
        <v>53500</v>
      </c>
      <c r="H25" s="190"/>
      <c r="I25" s="190"/>
    </row>
    <row r="26" spans="2:9" x14ac:dyDescent="0.25">
      <c r="B26" s="190" t="s">
        <v>61</v>
      </c>
      <c r="C26" s="234">
        <f>'OCTOBER 21'!E36</f>
        <v>-8995</v>
      </c>
      <c r="D26" s="190"/>
      <c r="E26" s="190"/>
      <c r="F26" s="190" t="s">
        <v>61</v>
      </c>
      <c r="G26" s="234">
        <f>'OCTOBER 21'!I36</f>
        <v>-8995</v>
      </c>
      <c r="H26" s="190"/>
      <c r="I26" s="190"/>
    </row>
    <row r="27" spans="2:9" x14ac:dyDescent="0.25">
      <c r="B27" s="190" t="s">
        <v>31</v>
      </c>
      <c r="C27" s="234"/>
      <c r="D27" s="190"/>
      <c r="E27" s="190"/>
      <c r="F27" s="190"/>
      <c r="G27" s="234"/>
      <c r="H27" s="190"/>
      <c r="I27" s="190"/>
    </row>
    <row r="28" spans="2:9" x14ac:dyDescent="0.25">
      <c r="B28" s="190" t="s">
        <v>282</v>
      </c>
      <c r="C28" s="235">
        <v>0.1</v>
      </c>
      <c r="D28" s="234">
        <f>C25*C28</f>
        <v>5350</v>
      </c>
      <c r="E28" s="190"/>
      <c r="F28" s="190" t="s">
        <v>210</v>
      </c>
      <c r="G28" s="235">
        <v>0.1</v>
      </c>
      <c r="H28" s="234">
        <f>D28</f>
        <v>5350</v>
      </c>
      <c r="I28" s="190"/>
    </row>
    <row r="29" spans="2:9" x14ac:dyDescent="0.25">
      <c r="B29" s="249" t="s">
        <v>211</v>
      </c>
      <c r="C29" s="249" t="s">
        <v>30</v>
      </c>
      <c r="D29" s="249"/>
      <c r="E29" s="249"/>
      <c r="F29" s="249" t="s">
        <v>211</v>
      </c>
      <c r="G29" s="234"/>
      <c r="H29" s="190"/>
      <c r="I29" s="190"/>
    </row>
    <row r="30" spans="2:9" x14ac:dyDescent="0.25">
      <c r="B30" s="183" t="s">
        <v>215</v>
      </c>
      <c r="C30" s="205"/>
      <c r="D30" s="210">
        <f>F15</f>
        <v>4000</v>
      </c>
      <c r="E30" s="210"/>
      <c r="F30" s="183" t="s">
        <v>215</v>
      </c>
      <c r="G30" s="205"/>
      <c r="H30" s="210">
        <f>D30</f>
        <v>4000</v>
      </c>
      <c r="I30" s="190"/>
    </row>
    <row r="31" spans="2:9" x14ac:dyDescent="0.25">
      <c r="B31" s="236" t="s">
        <v>121</v>
      </c>
      <c r="C31" s="190"/>
      <c r="D31" s="190">
        <v>15000</v>
      </c>
      <c r="E31" s="190"/>
      <c r="F31" s="236" t="s">
        <v>121</v>
      </c>
      <c r="G31" s="190"/>
      <c r="H31" s="190">
        <v>15000</v>
      </c>
      <c r="I31" s="190"/>
    </row>
    <row r="32" spans="2:9" x14ac:dyDescent="0.25">
      <c r="B32" s="236" t="s">
        <v>343</v>
      </c>
      <c r="C32" s="74"/>
      <c r="D32" s="74">
        <v>21754</v>
      </c>
      <c r="E32" s="74"/>
      <c r="F32" s="236" t="s">
        <v>343</v>
      </c>
      <c r="G32" s="74"/>
      <c r="H32" s="74">
        <v>21754</v>
      </c>
      <c r="I32" s="190"/>
    </row>
    <row r="33" spans="2:13" x14ac:dyDescent="0.25">
      <c r="B33" s="237"/>
      <c r="C33" s="190"/>
      <c r="D33" s="190"/>
      <c r="E33" s="190"/>
      <c r="F33" s="237"/>
      <c r="G33" s="190"/>
      <c r="H33" s="190"/>
      <c r="I33" s="190"/>
    </row>
    <row r="34" spans="2:13" x14ac:dyDescent="0.25">
      <c r="B34" s="238"/>
      <c r="C34" s="235"/>
      <c r="D34" s="190"/>
      <c r="E34" s="190"/>
      <c r="F34" s="238"/>
      <c r="G34" s="235"/>
      <c r="H34" s="190"/>
      <c r="I34" s="190"/>
    </row>
    <row r="35" spans="2:13" x14ac:dyDescent="0.25">
      <c r="B35" s="237"/>
      <c r="C35" s="190"/>
      <c r="D35" s="195"/>
      <c r="E35" s="190"/>
      <c r="F35" s="237"/>
      <c r="G35" s="190"/>
      <c r="H35" s="195"/>
      <c r="I35" s="190"/>
    </row>
    <row r="36" spans="2:13" x14ac:dyDescent="0.25">
      <c r="B36" s="249" t="s">
        <v>119</v>
      </c>
      <c r="C36" s="253">
        <f>C25+C26+C27-D28</f>
        <v>39155</v>
      </c>
      <c r="D36" s="253">
        <f>SUM(D30:D35)</f>
        <v>40754</v>
      </c>
      <c r="E36" s="253">
        <f>C36-D36</f>
        <v>-1599</v>
      </c>
      <c r="F36" s="249" t="s">
        <v>119</v>
      </c>
      <c r="G36" s="253">
        <f>G25+G26-H28</f>
        <v>39155</v>
      </c>
      <c r="H36" s="253">
        <f>SUM(H30:H35)</f>
        <v>40754</v>
      </c>
      <c r="I36" s="254">
        <f>G36-H36</f>
        <v>-1599</v>
      </c>
      <c r="L36">
        <f>20000+600+200+1500+4000</f>
        <v>26300</v>
      </c>
      <c r="M36">
        <f>10000+300+600+200+1050+4000</f>
        <v>16150</v>
      </c>
    </row>
    <row r="37" spans="2:13" x14ac:dyDescent="0.25">
      <c r="B37" s="1"/>
      <c r="C37" s="1"/>
      <c r="D37" s="1"/>
      <c r="E37" s="1"/>
      <c r="F37" s="1"/>
      <c r="G37" s="1"/>
      <c r="H37" s="1"/>
      <c r="I37" s="1"/>
      <c r="L37">
        <f>L36-22300</f>
        <v>4000</v>
      </c>
      <c r="M37">
        <f>M36-7000-3800</f>
        <v>5350</v>
      </c>
    </row>
    <row r="38" spans="2:13" x14ac:dyDescent="0.25">
      <c r="B38" s="214" t="s">
        <v>15</v>
      </c>
      <c r="C38" s="214"/>
      <c r="D38" s="214"/>
      <c r="E38" s="7" t="s">
        <v>10</v>
      </c>
      <c r="F38" s="69"/>
      <c r="G38" s="69"/>
      <c r="H38" s="1" t="s">
        <v>12</v>
      </c>
      <c r="I38" s="69"/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3"/>
  <sheetViews>
    <sheetView tabSelected="1" topLeftCell="A4" workbookViewId="0">
      <selection activeCell="H14" sqref="H14"/>
    </sheetView>
  </sheetViews>
  <sheetFormatPr defaultRowHeight="15" x14ac:dyDescent="0.25"/>
  <sheetData>
    <row r="1" spans="1:13" x14ac:dyDescent="0.25">
      <c r="A1" s="69"/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</row>
    <row r="2" spans="1:13" x14ac:dyDescent="0.25">
      <c r="A2" s="69"/>
      <c r="B2" s="69"/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</row>
    <row r="3" spans="1:13" x14ac:dyDescent="0.25">
      <c r="A3" s="69"/>
      <c r="B3" s="9"/>
      <c r="C3" s="213" t="s">
        <v>179</v>
      </c>
      <c r="D3" s="213"/>
      <c r="E3" s="213"/>
      <c r="F3" s="199"/>
      <c r="G3" s="87"/>
      <c r="H3" s="87"/>
      <c r="I3" s="87"/>
      <c r="J3" s="69"/>
      <c r="K3" s="69"/>
      <c r="L3" s="69"/>
      <c r="M3" s="69"/>
    </row>
    <row r="4" spans="1:13" x14ac:dyDescent="0.25">
      <c r="A4" s="69"/>
      <c r="B4" s="213"/>
      <c r="C4" s="213" t="s">
        <v>180</v>
      </c>
      <c r="D4" s="213"/>
      <c r="E4" s="213"/>
      <c r="F4" s="87"/>
      <c r="G4" s="199"/>
      <c r="H4" s="87"/>
      <c r="I4" s="87"/>
      <c r="J4" s="69"/>
      <c r="K4" s="69"/>
      <c r="L4" s="69"/>
      <c r="M4" s="69"/>
    </row>
    <row r="5" spans="1:13" x14ac:dyDescent="0.25">
      <c r="A5" s="69"/>
      <c r="B5" s="213"/>
      <c r="C5" s="213" t="s">
        <v>344</v>
      </c>
      <c r="D5" s="213"/>
      <c r="E5" s="213"/>
      <c r="F5" s="87"/>
      <c r="G5" s="199"/>
      <c r="H5" s="87"/>
      <c r="I5" s="87"/>
      <c r="J5" s="69"/>
      <c r="K5" s="69"/>
      <c r="L5" s="69"/>
      <c r="M5" s="69"/>
    </row>
    <row r="6" spans="1:13" x14ac:dyDescent="0.25">
      <c r="A6" s="69"/>
      <c r="B6" s="255" t="s">
        <v>19</v>
      </c>
      <c r="C6" s="255" t="s">
        <v>0</v>
      </c>
      <c r="D6" s="255" t="s">
        <v>31</v>
      </c>
      <c r="E6" s="249" t="s">
        <v>61</v>
      </c>
      <c r="F6" s="255" t="s">
        <v>1</v>
      </c>
      <c r="G6" s="256" t="s">
        <v>2</v>
      </c>
      <c r="H6" s="255" t="s">
        <v>3</v>
      </c>
      <c r="I6" s="256" t="s">
        <v>139</v>
      </c>
      <c r="J6" s="69"/>
      <c r="K6" s="69"/>
      <c r="L6" s="69"/>
      <c r="M6" s="69"/>
    </row>
    <row r="7" spans="1:13" x14ac:dyDescent="0.25">
      <c r="A7" s="69"/>
      <c r="B7" s="189">
        <v>1</v>
      </c>
      <c r="C7" s="190" t="s">
        <v>141</v>
      </c>
      <c r="D7" s="190"/>
      <c r="E7" s="222">
        <f>'NOVEMBER 21'!I7:I18</f>
        <v>0</v>
      </c>
      <c r="F7" s="222">
        <v>5000</v>
      </c>
      <c r="G7" s="222">
        <f>D7+F7+E7</f>
        <v>5000</v>
      </c>
      <c r="H7" s="222"/>
      <c r="I7" s="190">
        <f>G7-H7</f>
        <v>5000</v>
      </c>
      <c r="J7" s="69"/>
      <c r="K7" s="69"/>
      <c r="L7" s="69"/>
      <c r="M7" s="69"/>
    </row>
    <row r="8" spans="1:13" x14ac:dyDescent="0.25">
      <c r="A8" s="69"/>
      <c r="B8" s="189">
        <v>2</v>
      </c>
      <c r="C8" s="190" t="s">
        <v>216</v>
      </c>
      <c r="D8" s="190"/>
      <c r="E8" s="222">
        <f>'NOVEMBER 21'!I8:I19</f>
        <v>0</v>
      </c>
      <c r="F8" s="222">
        <v>5000</v>
      </c>
      <c r="G8" s="222">
        <f t="shared" ref="G8:G17" si="0">D8+F8+E8</f>
        <v>5000</v>
      </c>
      <c r="H8" s="222"/>
      <c r="I8" s="190">
        <f t="shared" ref="I8:I18" si="1">G8-H8</f>
        <v>5000</v>
      </c>
      <c r="J8" s="69"/>
      <c r="K8" s="69"/>
      <c r="L8" s="69"/>
      <c r="M8" s="69"/>
    </row>
    <row r="9" spans="1:13" x14ac:dyDescent="0.25">
      <c r="A9" s="69"/>
      <c r="B9" s="189">
        <v>3</v>
      </c>
      <c r="C9" s="190" t="s">
        <v>185</v>
      </c>
      <c r="D9" s="190"/>
      <c r="E9" s="222">
        <f>'NOVEMBER 21'!I9:I20</f>
        <v>0</v>
      </c>
      <c r="F9" s="222">
        <v>6000</v>
      </c>
      <c r="G9" s="222">
        <f t="shared" si="0"/>
        <v>6000</v>
      </c>
      <c r="H9" s="222"/>
      <c r="I9" s="190">
        <f t="shared" si="1"/>
        <v>6000</v>
      </c>
      <c r="J9" s="69"/>
      <c r="K9" s="69"/>
      <c r="L9" s="69"/>
      <c r="M9" s="69"/>
    </row>
    <row r="10" spans="1:13" x14ac:dyDescent="0.25">
      <c r="A10" s="69"/>
      <c r="B10" s="192">
        <v>4</v>
      </c>
      <c r="C10" s="190" t="s">
        <v>309</v>
      </c>
      <c r="D10" s="190"/>
      <c r="E10" s="222">
        <f>'NOVEMBER 21'!I10:I21</f>
        <v>0</v>
      </c>
      <c r="F10" s="241">
        <v>5000</v>
      </c>
      <c r="G10" s="222">
        <f t="shared" si="0"/>
        <v>5000</v>
      </c>
      <c r="H10" s="222"/>
      <c r="I10" s="190">
        <f t="shared" si="1"/>
        <v>5000</v>
      </c>
      <c r="J10" s="69"/>
      <c r="K10" s="69"/>
      <c r="L10" s="69"/>
      <c r="M10" s="69"/>
    </row>
    <row r="11" spans="1:13" x14ac:dyDescent="0.25">
      <c r="A11" s="69"/>
      <c r="B11" s="192">
        <v>5</v>
      </c>
      <c r="C11" s="190" t="s">
        <v>79</v>
      </c>
      <c r="D11" s="190"/>
      <c r="E11" s="222">
        <f>'NOVEMBER 21'!I11:I22</f>
        <v>0</v>
      </c>
      <c r="F11" s="241">
        <v>3500</v>
      </c>
      <c r="G11" s="222">
        <f t="shared" si="0"/>
        <v>3500</v>
      </c>
      <c r="H11" s="222"/>
      <c r="I11" s="190">
        <f t="shared" si="1"/>
        <v>3500</v>
      </c>
      <c r="J11" s="69"/>
      <c r="K11" s="69"/>
      <c r="L11" s="69"/>
      <c r="M11" s="69"/>
    </row>
    <row r="12" spans="1:13" x14ac:dyDescent="0.25">
      <c r="A12" s="69"/>
      <c r="B12" s="194">
        <v>6</v>
      </c>
      <c r="C12" s="190" t="s">
        <v>238</v>
      </c>
      <c r="D12" s="190"/>
      <c r="E12" s="222">
        <f>'NOVEMBER 21'!I12:I23</f>
        <v>0</v>
      </c>
      <c r="F12" s="243">
        <v>8000</v>
      </c>
      <c r="G12" s="222">
        <f t="shared" si="0"/>
        <v>8000</v>
      </c>
      <c r="H12" s="222"/>
      <c r="I12" s="190">
        <f t="shared" si="1"/>
        <v>8000</v>
      </c>
      <c r="J12" s="69"/>
      <c r="K12" s="69"/>
      <c r="L12" s="69"/>
      <c r="M12" s="69"/>
    </row>
    <row r="13" spans="1:13" x14ac:dyDescent="0.25">
      <c r="A13" s="69"/>
      <c r="B13" s="194">
        <v>7</v>
      </c>
      <c r="C13" s="195" t="s">
        <v>340</v>
      </c>
      <c r="D13" s="190"/>
      <c r="E13" s="222">
        <f>'NOVEMBER 21'!I13:I24</f>
        <v>0</v>
      </c>
      <c r="F13" s="241">
        <v>5000</v>
      </c>
      <c r="G13" s="222">
        <f t="shared" si="0"/>
        <v>5000</v>
      </c>
      <c r="H13" s="222">
        <v>5000</v>
      </c>
      <c r="I13" s="190">
        <f t="shared" si="1"/>
        <v>0</v>
      </c>
      <c r="J13" s="69"/>
      <c r="K13" s="69"/>
      <c r="L13" s="69"/>
      <c r="M13" s="69"/>
    </row>
    <row r="14" spans="1:13" x14ac:dyDescent="0.25">
      <c r="A14" s="69"/>
      <c r="B14" s="194">
        <v>8</v>
      </c>
      <c r="C14" s="190" t="s">
        <v>239</v>
      </c>
      <c r="D14" s="190"/>
      <c r="E14" s="222">
        <f>'NOVEMBER 21'!I14:I25</f>
        <v>0</v>
      </c>
      <c r="F14" s="241">
        <v>3000</v>
      </c>
      <c r="G14" s="222">
        <f t="shared" si="0"/>
        <v>3000</v>
      </c>
      <c r="H14" s="222"/>
      <c r="I14" s="190">
        <f t="shared" si="1"/>
        <v>3000</v>
      </c>
      <c r="J14" s="69"/>
      <c r="K14" s="69"/>
      <c r="L14" s="69"/>
      <c r="M14" s="69"/>
    </row>
    <row r="15" spans="1:13" x14ac:dyDescent="0.25">
      <c r="A15" s="69"/>
      <c r="B15" s="194">
        <v>9</v>
      </c>
      <c r="C15" s="195" t="s">
        <v>192</v>
      </c>
      <c r="D15" s="190"/>
      <c r="E15" s="222">
        <f>'NOVEMBER 21'!I15:I26</f>
        <v>0</v>
      </c>
      <c r="F15" s="241">
        <v>4000</v>
      </c>
      <c r="G15" s="222">
        <f t="shared" si="0"/>
        <v>4000</v>
      </c>
      <c r="H15" s="222"/>
      <c r="I15" s="190">
        <f t="shared" si="1"/>
        <v>4000</v>
      </c>
      <c r="J15" s="69" t="s">
        <v>188</v>
      </c>
      <c r="K15" s="69"/>
      <c r="L15" s="69"/>
      <c r="M15" s="69"/>
    </row>
    <row r="16" spans="1:13" x14ac:dyDescent="0.25">
      <c r="A16" s="69"/>
      <c r="B16" s="194">
        <v>10</v>
      </c>
      <c r="C16" s="260" t="s">
        <v>239</v>
      </c>
      <c r="D16" s="190"/>
      <c r="E16" s="222">
        <f>'NOVEMBER 21'!I16:I27</f>
        <v>0</v>
      </c>
      <c r="F16" s="244">
        <v>3000</v>
      </c>
      <c r="G16" s="222">
        <f t="shared" si="0"/>
        <v>3000</v>
      </c>
      <c r="H16" s="222"/>
      <c r="I16" s="190">
        <f t="shared" si="1"/>
        <v>3000</v>
      </c>
      <c r="J16" s="69"/>
      <c r="K16" s="69"/>
      <c r="L16" s="69"/>
      <c r="M16" s="69"/>
    </row>
    <row r="17" spans="1:13" x14ac:dyDescent="0.25">
      <c r="A17" s="69"/>
      <c r="B17" s="194">
        <v>11</v>
      </c>
      <c r="C17" s="260" t="s">
        <v>242</v>
      </c>
      <c r="D17" s="190"/>
      <c r="E17" s="222">
        <f>'NOVEMBER 21'!I17:I28</f>
        <v>0</v>
      </c>
      <c r="F17" s="244">
        <v>6000</v>
      </c>
      <c r="G17" s="222">
        <f t="shared" si="0"/>
        <v>6000</v>
      </c>
      <c r="H17" s="222"/>
      <c r="I17" s="190">
        <f t="shared" si="1"/>
        <v>6000</v>
      </c>
      <c r="J17" s="69"/>
      <c r="K17" s="69"/>
      <c r="L17" s="69"/>
      <c r="M17" s="69"/>
    </row>
    <row r="18" spans="1:13" x14ac:dyDescent="0.25">
      <c r="A18" s="69"/>
      <c r="B18" s="194">
        <v>12</v>
      </c>
      <c r="C18" s="195"/>
      <c r="D18" s="190"/>
      <c r="E18" s="222">
        <f>'NOVEMBER 21'!I18:I29</f>
        <v>0</v>
      </c>
      <c r="F18" s="244"/>
      <c r="G18" s="222">
        <f>D18+F18+E18</f>
        <v>0</v>
      </c>
      <c r="H18" s="222"/>
      <c r="I18" s="190">
        <f t="shared" si="1"/>
        <v>0</v>
      </c>
      <c r="J18" s="69"/>
      <c r="K18" s="69"/>
      <c r="L18" s="69"/>
      <c r="M18" s="69"/>
    </row>
    <row r="19" spans="1:13" x14ac:dyDescent="0.25">
      <c r="A19" s="69"/>
      <c r="B19" s="246"/>
      <c r="C19" s="257" t="s">
        <v>119</v>
      </c>
      <c r="D19" s="190">
        <f>SUM(D7:D18)</f>
        <v>0</v>
      </c>
      <c r="E19" s="222">
        <f>SUM(E7:E18)</f>
        <v>0</v>
      </c>
      <c r="F19" s="248">
        <f>SUM(F7:F18)</f>
        <v>53500</v>
      </c>
      <c r="G19" s="252">
        <f>SUM(G7:G18)</f>
        <v>53500</v>
      </c>
      <c r="H19" s="222">
        <f>SUM(H7:H18)</f>
        <v>5000</v>
      </c>
      <c r="I19" s="258">
        <f>G19-H19</f>
        <v>48500</v>
      </c>
      <c r="J19" s="69"/>
      <c r="K19" s="69"/>
      <c r="L19" s="69"/>
      <c r="M19" s="69"/>
    </row>
    <row r="20" spans="1:13" x14ac:dyDescent="0.25">
      <c r="A20" s="69"/>
      <c r="B20" s="1"/>
      <c r="C20" s="1"/>
      <c r="D20" s="1"/>
      <c r="E20" s="1"/>
      <c r="F20" s="1"/>
      <c r="G20" s="1"/>
      <c r="H20" s="1"/>
      <c r="I20" s="1"/>
      <c r="J20" s="69"/>
      <c r="K20" s="69"/>
      <c r="L20" s="69"/>
      <c r="M20" s="69"/>
    </row>
    <row r="21" spans="1:13" x14ac:dyDescent="0.25">
      <c r="A21" s="69"/>
      <c r="B21" s="1"/>
      <c r="C21" s="1"/>
      <c r="D21" s="1"/>
      <c r="E21" s="1"/>
      <c r="F21" s="1"/>
      <c r="G21" s="1"/>
      <c r="H21" s="1"/>
      <c r="I21" s="1"/>
      <c r="J21" s="69"/>
      <c r="K21" s="69"/>
      <c r="L21" s="69"/>
      <c r="M21" s="69"/>
    </row>
    <row r="22" spans="1:13" x14ac:dyDescent="0.25">
      <c r="A22" s="69"/>
      <c r="B22" s="226" t="s">
        <v>204</v>
      </c>
      <c r="C22" s="227"/>
      <c r="D22" s="227"/>
      <c r="E22" s="228"/>
      <c r="F22" s="229"/>
      <c r="G22" s="251"/>
      <c r="H22" s="231"/>
      <c r="I22" s="230"/>
      <c r="J22" s="69"/>
      <c r="K22" s="69"/>
      <c r="L22" s="69"/>
      <c r="M22" s="69"/>
    </row>
    <row r="23" spans="1:13" x14ac:dyDescent="0.25">
      <c r="A23" s="69"/>
      <c r="B23" s="79" t="s">
        <v>205</v>
      </c>
      <c r="C23" s="79"/>
      <c r="D23" s="79"/>
      <c r="E23" s="79"/>
      <c r="F23" s="79" t="s">
        <v>3</v>
      </c>
      <c r="G23" s="1"/>
      <c r="H23" s="1"/>
      <c r="I23" s="1"/>
      <c r="J23" s="69"/>
      <c r="K23" s="69"/>
      <c r="L23" s="69"/>
      <c r="M23" s="69"/>
    </row>
    <row r="24" spans="1:13" x14ac:dyDescent="0.25">
      <c r="A24" s="69"/>
      <c r="B24" s="233" t="s">
        <v>206</v>
      </c>
      <c r="C24" s="233" t="s">
        <v>207</v>
      </c>
      <c r="D24" s="233" t="s">
        <v>208</v>
      </c>
      <c r="E24" s="233" t="s">
        <v>120</v>
      </c>
      <c r="F24" s="233" t="s">
        <v>206</v>
      </c>
      <c r="G24" s="233" t="s">
        <v>207</v>
      </c>
      <c r="H24" s="233" t="s">
        <v>208</v>
      </c>
      <c r="I24" s="233" t="s">
        <v>120</v>
      </c>
      <c r="J24" s="69"/>
      <c r="K24" s="69"/>
      <c r="L24" s="69"/>
      <c r="M24" s="69"/>
    </row>
    <row r="25" spans="1:13" x14ac:dyDescent="0.25">
      <c r="A25" s="69"/>
      <c r="B25" s="190" t="s">
        <v>209</v>
      </c>
      <c r="C25" s="234">
        <f>F19</f>
        <v>53500</v>
      </c>
      <c r="D25" s="190"/>
      <c r="E25" s="190"/>
      <c r="F25" s="190" t="s">
        <v>209</v>
      </c>
      <c r="G25" s="234">
        <f>H19</f>
        <v>5000</v>
      </c>
      <c r="H25" s="190"/>
      <c r="I25" s="190"/>
      <c r="J25" s="69"/>
      <c r="K25" s="69"/>
      <c r="L25" s="69"/>
      <c r="M25" s="69"/>
    </row>
    <row r="26" spans="1:13" x14ac:dyDescent="0.25">
      <c r="A26" s="69"/>
      <c r="B26" s="190" t="s">
        <v>61</v>
      </c>
      <c r="C26" s="234">
        <f>'NOVEMBER 21'!E36</f>
        <v>-1599</v>
      </c>
      <c r="D26" s="190"/>
      <c r="E26" s="190"/>
      <c r="F26" s="190" t="s">
        <v>61</v>
      </c>
      <c r="G26" s="234">
        <f>'NOVEMBER 21'!I36</f>
        <v>-1599</v>
      </c>
      <c r="H26" s="190"/>
      <c r="I26" s="190"/>
      <c r="J26" s="69"/>
      <c r="K26" s="69"/>
      <c r="L26" s="69"/>
      <c r="M26" s="69"/>
    </row>
    <row r="27" spans="1:13" x14ac:dyDescent="0.25">
      <c r="A27" s="69"/>
      <c r="B27" s="190" t="s">
        <v>31</v>
      </c>
      <c r="C27" s="234"/>
      <c r="D27" s="190"/>
      <c r="E27" s="190"/>
      <c r="F27" s="190"/>
      <c r="G27" s="234"/>
      <c r="H27" s="190"/>
      <c r="I27" s="190"/>
      <c r="J27" s="69"/>
      <c r="K27" s="69"/>
      <c r="L27" s="69"/>
      <c r="M27" s="69"/>
    </row>
    <row r="28" spans="1:13" x14ac:dyDescent="0.25">
      <c r="A28" s="69"/>
      <c r="B28" s="190" t="s">
        <v>282</v>
      </c>
      <c r="C28" s="235">
        <v>0.1</v>
      </c>
      <c r="D28" s="234">
        <f>C25*C28</f>
        <v>5350</v>
      </c>
      <c r="E28" s="190"/>
      <c r="F28" s="190" t="s">
        <v>210</v>
      </c>
      <c r="G28" s="235">
        <v>0.1</v>
      </c>
      <c r="H28" s="234">
        <f>D28</f>
        <v>5350</v>
      </c>
      <c r="I28" s="190"/>
      <c r="J28" s="69"/>
      <c r="K28" s="69"/>
      <c r="L28" s="69"/>
      <c r="M28" s="69"/>
    </row>
    <row r="29" spans="1:13" x14ac:dyDescent="0.25">
      <c r="A29" s="69"/>
      <c r="B29" s="249" t="s">
        <v>211</v>
      </c>
      <c r="C29" s="249" t="s">
        <v>30</v>
      </c>
      <c r="D29" s="249"/>
      <c r="E29" s="249"/>
      <c r="F29" s="249" t="s">
        <v>211</v>
      </c>
      <c r="G29" s="234"/>
      <c r="H29" s="190"/>
      <c r="I29" s="190"/>
      <c r="J29" s="69"/>
      <c r="K29" s="69"/>
      <c r="L29" s="69"/>
      <c r="M29" s="69"/>
    </row>
    <row r="30" spans="1:13" x14ac:dyDescent="0.25">
      <c r="A30" s="69"/>
      <c r="B30" s="183" t="s">
        <v>215</v>
      </c>
      <c r="C30" s="205"/>
      <c r="D30" s="210">
        <f>F15</f>
        <v>4000</v>
      </c>
      <c r="E30" s="210"/>
      <c r="F30" s="183" t="s">
        <v>215</v>
      </c>
      <c r="G30" s="205"/>
      <c r="H30" s="210">
        <f>D30</f>
        <v>4000</v>
      </c>
      <c r="I30" s="190"/>
      <c r="J30" s="69"/>
      <c r="K30" s="69"/>
      <c r="L30" s="69"/>
      <c r="M30" s="69"/>
    </row>
    <row r="31" spans="1:13" x14ac:dyDescent="0.25">
      <c r="A31" s="69"/>
      <c r="B31" s="236" t="s">
        <v>121</v>
      </c>
      <c r="C31" s="190"/>
      <c r="D31" s="190">
        <v>15000</v>
      </c>
      <c r="E31" s="190"/>
      <c r="F31" s="236" t="s">
        <v>121</v>
      </c>
      <c r="G31" s="190"/>
      <c r="H31" s="190">
        <v>15000</v>
      </c>
      <c r="I31" s="190"/>
      <c r="J31" s="69"/>
      <c r="K31" s="69"/>
      <c r="L31" s="69"/>
      <c r="M31" s="69"/>
    </row>
    <row r="32" spans="1:13" x14ac:dyDescent="0.25">
      <c r="A32" s="69"/>
      <c r="B32" s="236" t="s">
        <v>345</v>
      </c>
      <c r="C32" s="74"/>
      <c r="D32" s="74">
        <v>10087</v>
      </c>
      <c r="E32" s="74"/>
      <c r="F32" s="236" t="s">
        <v>345</v>
      </c>
      <c r="G32" s="74"/>
      <c r="H32" s="74">
        <v>10087</v>
      </c>
      <c r="I32" s="190"/>
      <c r="J32" s="69"/>
      <c r="K32" s="69"/>
      <c r="L32" s="69"/>
      <c r="M32" s="69"/>
    </row>
    <row r="33" spans="1:13" x14ac:dyDescent="0.25">
      <c r="A33" s="69"/>
      <c r="B33" s="237"/>
      <c r="C33" s="190"/>
      <c r="D33" s="190"/>
      <c r="E33" s="190"/>
      <c r="F33" s="237"/>
      <c r="G33" s="190"/>
      <c r="H33" s="190"/>
      <c r="I33" s="190"/>
      <c r="J33" s="69"/>
      <c r="K33" s="69"/>
      <c r="L33" s="69"/>
      <c r="M33" s="69"/>
    </row>
    <row r="34" spans="1:13" x14ac:dyDescent="0.25">
      <c r="A34" s="69"/>
      <c r="B34" s="238"/>
      <c r="C34" s="235"/>
      <c r="D34" s="190"/>
      <c r="E34" s="190"/>
      <c r="F34" s="238"/>
      <c r="G34" s="235"/>
      <c r="H34" s="190"/>
      <c r="I34" s="190"/>
      <c r="J34" s="69"/>
      <c r="K34" s="69"/>
      <c r="L34" s="69"/>
      <c r="M34" s="69"/>
    </row>
    <row r="35" spans="1:13" x14ac:dyDescent="0.25">
      <c r="A35" s="69"/>
      <c r="B35" s="237"/>
      <c r="C35" s="190"/>
      <c r="D35" s="195"/>
      <c r="E35" s="190"/>
      <c r="F35" s="237"/>
      <c r="G35" s="190"/>
      <c r="H35" s="195"/>
      <c r="I35" s="190"/>
      <c r="J35" s="69"/>
      <c r="K35" s="69"/>
      <c r="L35" s="69"/>
      <c r="M35" s="69"/>
    </row>
    <row r="36" spans="1:13" x14ac:dyDescent="0.25">
      <c r="A36" s="69"/>
      <c r="B36" s="249" t="s">
        <v>119</v>
      </c>
      <c r="C36" s="253">
        <f>C25+C26+C27-D28</f>
        <v>46551</v>
      </c>
      <c r="D36" s="253">
        <f>SUM(D30:D35)</f>
        <v>29087</v>
      </c>
      <c r="E36" s="253">
        <f>C36-D36</f>
        <v>17464</v>
      </c>
      <c r="F36" s="249" t="s">
        <v>119</v>
      </c>
      <c r="G36" s="253">
        <f>G25+G26-H28</f>
        <v>-1949</v>
      </c>
      <c r="H36" s="253">
        <f>SUM(H30:H35)</f>
        <v>29087</v>
      </c>
      <c r="I36" s="254">
        <f>G36-H36</f>
        <v>-31036</v>
      </c>
      <c r="J36" s="69"/>
      <c r="K36" s="69"/>
      <c r="L36" s="69">
        <f>20000+600+200+1500+4000</f>
        <v>26300</v>
      </c>
      <c r="M36" s="69">
        <f>10000+300+600+200+1050+4000</f>
        <v>16150</v>
      </c>
    </row>
    <row r="37" spans="1:13" x14ac:dyDescent="0.25">
      <c r="A37" s="69"/>
      <c r="B37" s="1"/>
      <c r="C37" s="1"/>
      <c r="D37" s="1"/>
      <c r="E37" s="1"/>
      <c r="F37" s="1"/>
      <c r="G37" s="1"/>
      <c r="H37" s="1"/>
      <c r="I37" s="1"/>
      <c r="J37" s="69"/>
      <c r="K37" s="69"/>
      <c r="L37" s="69">
        <f>L36-22300</f>
        <v>4000</v>
      </c>
      <c r="M37" s="69">
        <f>M36-7000-3800</f>
        <v>5350</v>
      </c>
    </row>
    <row r="38" spans="1:13" x14ac:dyDescent="0.25">
      <c r="A38" s="69"/>
      <c r="B38" s="214" t="s">
        <v>15</v>
      </c>
      <c r="C38" s="214"/>
      <c r="D38" s="214"/>
      <c r="E38" s="7" t="s">
        <v>10</v>
      </c>
      <c r="F38" s="69"/>
      <c r="G38" s="69"/>
      <c r="H38" s="1" t="s">
        <v>12</v>
      </c>
      <c r="I38" s="69"/>
      <c r="J38" s="69"/>
      <c r="K38" s="69"/>
      <c r="L38" s="69"/>
      <c r="M38" s="69"/>
    </row>
    <row r="39" spans="1:13" x14ac:dyDescent="0.25">
      <c r="A39" s="69"/>
      <c r="B39" s="69"/>
      <c r="C39" s="69"/>
      <c r="D39" s="69"/>
      <c r="E39" s="69"/>
      <c r="F39" s="69"/>
      <c r="G39" s="69"/>
      <c r="H39" s="69"/>
      <c r="I39" s="69"/>
      <c r="J39" s="69"/>
      <c r="K39" s="69"/>
      <c r="L39" s="69"/>
      <c r="M39" s="69"/>
    </row>
    <row r="40" spans="1:13" x14ac:dyDescent="0.25">
      <c r="A40" s="69"/>
      <c r="B40" s="69"/>
      <c r="C40" s="69"/>
      <c r="D40" s="69"/>
      <c r="E40" s="69"/>
      <c r="F40" s="69"/>
      <c r="G40" s="69"/>
      <c r="H40" s="69"/>
      <c r="I40" s="69"/>
      <c r="J40" s="69"/>
      <c r="K40" s="69"/>
      <c r="L40" s="69"/>
      <c r="M40" s="69"/>
    </row>
    <row r="41" spans="1:13" x14ac:dyDescent="0.25">
      <c r="A41" s="69"/>
      <c r="B41" s="69"/>
      <c r="C41" s="69"/>
      <c r="D41" s="69"/>
      <c r="E41" s="69"/>
      <c r="F41" s="69"/>
      <c r="G41" s="69"/>
      <c r="H41" s="69"/>
      <c r="I41" s="69"/>
      <c r="J41" s="69"/>
      <c r="K41" s="69"/>
      <c r="L41" s="69"/>
      <c r="M41" s="69"/>
    </row>
    <row r="42" spans="1:13" x14ac:dyDescent="0.25">
      <c r="A42" s="69"/>
      <c r="B42" s="69"/>
      <c r="C42" s="69"/>
      <c r="D42" s="69"/>
      <c r="E42" s="69"/>
      <c r="F42" s="69"/>
      <c r="G42" s="69"/>
      <c r="H42" s="69"/>
      <c r="I42" s="69"/>
      <c r="J42" s="69"/>
      <c r="K42" s="69"/>
      <c r="L42" s="69"/>
      <c r="M42" s="69"/>
    </row>
    <row r="43" spans="1:13" x14ac:dyDescent="0.25">
      <c r="A43" s="69"/>
      <c r="B43" s="69"/>
      <c r="C43" s="69"/>
      <c r="D43" s="69"/>
      <c r="E43" s="69"/>
      <c r="F43" s="69"/>
      <c r="G43" s="69"/>
      <c r="H43" s="69"/>
      <c r="I43" s="69"/>
      <c r="J43" s="69"/>
      <c r="K43" s="69"/>
      <c r="L43" s="69"/>
      <c r="M43" s="69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topLeftCell="A9" workbookViewId="0">
      <selection activeCell="K44" sqref="K44"/>
    </sheetView>
  </sheetViews>
  <sheetFormatPr defaultRowHeight="15" x14ac:dyDescent="0.25"/>
  <cols>
    <col min="1" max="1" width="7.42578125" customWidth="1"/>
    <col min="2" max="2" width="14.28515625" customWidth="1"/>
    <col min="5" max="5" width="12.7109375" customWidth="1"/>
  </cols>
  <sheetData>
    <row r="1" spans="1:12" ht="33.75" x14ac:dyDescent="0.25">
      <c r="A1" s="35"/>
      <c r="B1" s="35"/>
      <c r="C1" s="36" t="s">
        <v>7</v>
      </c>
      <c r="D1" s="36"/>
      <c r="E1" s="35"/>
      <c r="F1" s="2"/>
      <c r="I1" s="2"/>
      <c r="J1" s="2"/>
      <c r="K1" s="2"/>
      <c r="L1" s="2"/>
    </row>
    <row r="2" spans="1:12" ht="15.75" x14ac:dyDescent="0.3">
      <c r="A2" s="27"/>
      <c r="B2" s="30" t="s">
        <v>22</v>
      </c>
      <c r="C2" s="30"/>
      <c r="D2" s="27"/>
      <c r="E2" s="27"/>
      <c r="F2" s="2"/>
      <c r="I2" s="2"/>
      <c r="J2" s="2"/>
      <c r="K2" s="2"/>
      <c r="L2" s="2"/>
    </row>
    <row r="3" spans="1:12" x14ac:dyDescent="0.25">
      <c r="A3" s="9"/>
      <c r="B3" s="10"/>
      <c r="C3" s="31" t="s">
        <v>23</v>
      </c>
      <c r="D3" s="11"/>
      <c r="E3" s="10"/>
      <c r="F3" s="2"/>
      <c r="I3" s="2"/>
      <c r="J3" s="2"/>
      <c r="K3" s="2" t="s">
        <v>30</v>
      </c>
      <c r="L3" s="2"/>
    </row>
    <row r="4" spans="1:12" ht="15.75" x14ac:dyDescent="0.25">
      <c r="A4" s="2"/>
      <c r="B4" s="6" t="s">
        <v>41</v>
      </c>
      <c r="C4" s="2"/>
      <c r="D4" s="2"/>
      <c r="E4" s="2"/>
      <c r="F4" s="2"/>
      <c r="I4" s="2"/>
      <c r="J4" s="2"/>
      <c r="K4" s="2"/>
      <c r="L4" s="2"/>
    </row>
    <row r="5" spans="1:12" ht="21" x14ac:dyDescent="0.25">
      <c r="A5" s="8"/>
      <c r="B5" s="8"/>
      <c r="C5" s="8"/>
      <c r="D5" s="38"/>
      <c r="E5" s="39" t="s">
        <v>62</v>
      </c>
      <c r="F5" s="38"/>
      <c r="G5" s="2"/>
      <c r="H5" s="2"/>
      <c r="I5" s="2"/>
      <c r="J5" s="64"/>
      <c r="K5" s="64"/>
      <c r="L5" s="64"/>
    </row>
    <row r="6" spans="1:12" x14ac:dyDescent="0.25">
      <c r="A6" s="13" t="s">
        <v>19</v>
      </c>
      <c r="B6" s="13" t="s">
        <v>0</v>
      </c>
      <c r="C6" s="13" t="s">
        <v>19</v>
      </c>
      <c r="D6" s="13" t="s">
        <v>16</v>
      </c>
      <c r="E6" s="13" t="s">
        <v>17</v>
      </c>
      <c r="F6" s="13" t="s">
        <v>31</v>
      </c>
      <c r="G6" s="13" t="s">
        <v>1</v>
      </c>
      <c r="H6" s="67" t="s">
        <v>2</v>
      </c>
      <c r="I6" s="13" t="s">
        <v>3</v>
      </c>
      <c r="J6" s="65"/>
      <c r="K6" s="65"/>
      <c r="L6" s="65"/>
    </row>
    <row r="7" spans="1:12" x14ac:dyDescent="0.25">
      <c r="A7" s="15">
        <v>1</v>
      </c>
      <c r="B7" s="52" t="s">
        <v>35</v>
      </c>
      <c r="C7" s="53">
        <v>1</v>
      </c>
      <c r="D7" s="54"/>
      <c r="E7" s="54"/>
      <c r="F7" s="55"/>
      <c r="G7" s="55">
        <v>10000</v>
      </c>
      <c r="H7" s="61"/>
      <c r="I7" s="55"/>
      <c r="J7" s="64"/>
      <c r="K7" s="41"/>
      <c r="L7" s="41"/>
    </row>
    <row r="8" spans="1:12" x14ac:dyDescent="0.25">
      <c r="A8" s="15">
        <v>2</v>
      </c>
      <c r="B8" s="52" t="s">
        <v>36</v>
      </c>
      <c r="C8" s="53">
        <v>2</v>
      </c>
      <c r="D8" s="54"/>
      <c r="E8" s="54"/>
      <c r="F8" s="55"/>
      <c r="G8" s="55">
        <v>2200</v>
      </c>
      <c r="H8" s="61"/>
      <c r="I8" s="55"/>
      <c r="J8" s="64"/>
      <c r="K8" s="41"/>
      <c r="L8" s="41"/>
    </row>
    <row r="9" spans="1:12" x14ac:dyDescent="0.25">
      <c r="A9" s="15">
        <v>3</v>
      </c>
      <c r="B9" s="52" t="s">
        <v>37</v>
      </c>
      <c r="C9" s="53">
        <v>3</v>
      </c>
      <c r="D9" s="54"/>
      <c r="E9" s="54"/>
      <c r="F9" s="55"/>
      <c r="G9" s="55">
        <v>2500</v>
      </c>
      <c r="H9" s="61"/>
      <c r="I9" s="55"/>
      <c r="J9" s="64"/>
      <c r="K9" s="41"/>
      <c r="L9" s="41"/>
    </row>
    <row r="10" spans="1:12" x14ac:dyDescent="0.25">
      <c r="A10" s="24">
        <v>6</v>
      </c>
      <c r="B10" s="52" t="s">
        <v>63</v>
      </c>
      <c r="C10" s="53">
        <v>6</v>
      </c>
      <c r="D10" s="54"/>
      <c r="E10" s="54"/>
      <c r="F10" s="55"/>
      <c r="G10" s="55">
        <v>2500</v>
      </c>
      <c r="H10" s="61"/>
      <c r="I10" s="55"/>
      <c r="J10" s="64"/>
      <c r="K10" s="41"/>
      <c r="L10" s="41"/>
    </row>
    <row r="11" spans="1:12" x14ac:dyDescent="0.25">
      <c r="A11" s="24">
        <v>5</v>
      </c>
      <c r="B11" s="52" t="s">
        <v>39</v>
      </c>
      <c r="C11" s="53">
        <v>5</v>
      </c>
      <c r="D11" s="54"/>
      <c r="E11" s="54"/>
      <c r="F11" s="55"/>
      <c r="G11" s="55">
        <v>5000</v>
      </c>
      <c r="H11" s="61"/>
      <c r="I11" s="55"/>
      <c r="J11" s="64"/>
      <c r="K11" s="41"/>
      <c r="L11" s="41"/>
    </row>
    <row r="12" spans="1:12" x14ac:dyDescent="0.25">
      <c r="A12" s="60">
        <v>6</v>
      </c>
      <c r="B12" s="54" t="s">
        <v>57</v>
      </c>
      <c r="C12" s="60">
        <v>4</v>
      </c>
      <c r="D12" s="54"/>
      <c r="E12" s="54"/>
      <c r="F12" s="54"/>
      <c r="G12" s="54">
        <v>1500</v>
      </c>
      <c r="H12" s="62"/>
      <c r="I12" s="54"/>
      <c r="J12" s="64"/>
      <c r="K12" s="64"/>
      <c r="L12" s="64"/>
    </row>
    <row r="13" spans="1:12" x14ac:dyDescent="0.25">
      <c r="A13" s="19"/>
      <c r="B13" s="19"/>
      <c r="C13" s="19"/>
      <c r="D13" s="20"/>
      <c r="E13" s="20"/>
      <c r="F13" s="26"/>
      <c r="G13" s="21">
        <f>SUM(G7:G12)</f>
        <v>23700</v>
      </c>
      <c r="H13" s="63">
        <f>SUM(H7:H11)</f>
        <v>0</v>
      </c>
      <c r="I13" s="21">
        <f>SUM(I7:I11)</f>
        <v>0</v>
      </c>
      <c r="J13" s="66"/>
      <c r="K13" s="66"/>
      <c r="L13" s="66"/>
    </row>
    <row r="14" spans="1:12" x14ac:dyDescent="0.25">
      <c r="A14" s="3"/>
      <c r="B14" s="3" t="s">
        <v>21</v>
      </c>
      <c r="C14" s="3"/>
      <c r="D14" s="3"/>
      <c r="E14" s="25">
        <f>SUM(G13)</f>
        <v>23700</v>
      </c>
      <c r="F14" s="41"/>
      <c r="G14" s="40"/>
      <c r="H14" s="44"/>
      <c r="I14" s="40"/>
      <c r="J14" s="40"/>
      <c r="K14" s="40"/>
      <c r="L14" s="3"/>
    </row>
    <row r="15" spans="1:12" x14ac:dyDescent="0.25">
      <c r="A15" s="3"/>
      <c r="B15" s="3" t="s">
        <v>61</v>
      </c>
      <c r="C15" s="3"/>
      <c r="D15" s="3"/>
      <c r="E15" s="25">
        <v>1394</v>
      </c>
      <c r="F15" s="41"/>
      <c r="G15" s="40" t="s">
        <v>44</v>
      </c>
      <c r="H15" s="42"/>
      <c r="I15" s="40"/>
      <c r="J15" s="40"/>
      <c r="K15" s="40"/>
      <c r="L15" s="3"/>
    </row>
    <row r="16" spans="1:12" x14ac:dyDescent="0.25">
      <c r="A16" s="3"/>
      <c r="B16" s="3" t="s">
        <v>27</v>
      </c>
      <c r="C16" s="3"/>
      <c r="D16" s="3"/>
      <c r="E16" s="29">
        <f>SUM(E14:E15)</f>
        <v>25094</v>
      </c>
      <c r="F16" s="3"/>
      <c r="G16" s="3"/>
      <c r="H16" s="3"/>
      <c r="I16" s="3"/>
      <c r="J16" s="3"/>
      <c r="K16" s="3"/>
      <c r="L16" s="3"/>
    </row>
    <row r="17" spans="1:12" x14ac:dyDescent="0.25">
      <c r="A17" s="3"/>
      <c r="B17" s="3" t="s">
        <v>24</v>
      </c>
      <c r="C17" s="3"/>
      <c r="D17" s="3"/>
      <c r="E17" s="25"/>
      <c r="F17" s="41"/>
      <c r="G17" s="40"/>
      <c r="H17" s="3"/>
      <c r="I17" s="40"/>
      <c r="J17" s="40"/>
      <c r="K17" s="40"/>
      <c r="L17" s="3"/>
    </row>
    <row r="18" spans="1:12" x14ac:dyDescent="0.25">
      <c r="A18" s="3"/>
      <c r="B18" s="48" t="s">
        <v>20</v>
      </c>
      <c r="C18" s="3"/>
      <c r="D18" s="3"/>
      <c r="E18" s="22"/>
      <c r="F18" s="40"/>
      <c r="G18" s="40"/>
      <c r="H18" s="3"/>
      <c r="I18" s="40"/>
      <c r="J18" s="40"/>
      <c r="K18" s="40"/>
      <c r="L18" s="3"/>
    </row>
    <row r="19" spans="1:12" x14ac:dyDescent="0.25">
      <c r="A19" s="3"/>
      <c r="B19" s="3" t="s">
        <v>33</v>
      </c>
      <c r="C19" s="3"/>
      <c r="D19" s="3"/>
      <c r="E19" s="43">
        <f>SUM(E14*8%)</f>
        <v>1896</v>
      </c>
      <c r="F19" s="3"/>
      <c r="G19" s="3"/>
      <c r="H19" s="3"/>
      <c r="I19" s="40"/>
      <c r="J19" s="40"/>
      <c r="K19" s="44"/>
      <c r="L19" s="3"/>
    </row>
    <row r="20" spans="1:12" x14ac:dyDescent="0.25">
      <c r="A20" s="3"/>
      <c r="B20" s="3" t="s">
        <v>51</v>
      </c>
      <c r="C20" s="3"/>
      <c r="D20" s="3"/>
      <c r="E20" s="43">
        <v>10000</v>
      </c>
      <c r="F20" s="3"/>
      <c r="G20" s="3"/>
      <c r="H20" s="3"/>
      <c r="I20" s="40"/>
      <c r="J20" s="12"/>
      <c r="K20" s="45"/>
      <c r="L20" s="46"/>
    </row>
    <row r="21" spans="1:12" x14ac:dyDescent="0.25">
      <c r="A21" s="3"/>
      <c r="B21" s="3" t="s">
        <v>51</v>
      </c>
      <c r="C21" s="3"/>
      <c r="D21" s="3"/>
      <c r="E21" s="43">
        <v>10000</v>
      </c>
      <c r="F21" s="3"/>
      <c r="G21" s="3"/>
      <c r="H21" s="3"/>
      <c r="I21" s="40" t="s">
        <v>30</v>
      </c>
      <c r="J21" s="12"/>
      <c r="K21" s="45"/>
      <c r="L21" s="46"/>
    </row>
    <row r="22" spans="1:12" x14ac:dyDescent="0.25">
      <c r="A22" s="3"/>
      <c r="B22" s="3"/>
      <c r="C22" s="3"/>
      <c r="D22" s="3"/>
      <c r="E22" s="43"/>
      <c r="F22" s="3"/>
      <c r="G22" s="3"/>
      <c r="H22" s="3"/>
      <c r="I22" s="40"/>
      <c r="J22" s="12"/>
      <c r="K22" s="45"/>
      <c r="L22" s="46"/>
    </row>
    <row r="23" spans="1:12" x14ac:dyDescent="0.25">
      <c r="A23" s="49"/>
      <c r="B23" s="49" t="s">
        <v>28</v>
      </c>
      <c r="C23" s="49"/>
      <c r="D23" s="49"/>
      <c r="E23" s="50">
        <f>SUM(E19:E22)</f>
        <v>21896</v>
      </c>
      <c r="F23" s="49"/>
      <c r="G23" s="49"/>
      <c r="H23" s="49"/>
      <c r="I23" s="49"/>
      <c r="J23" s="49"/>
      <c r="K23" s="49"/>
      <c r="L23" s="49"/>
    </row>
    <row r="24" spans="1:12" x14ac:dyDescent="0.25">
      <c r="A24" s="3"/>
      <c r="B24" s="37"/>
      <c r="C24" s="3"/>
      <c r="D24" s="3"/>
      <c r="E24" s="47"/>
      <c r="F24" s="3"/>
      <c r="G24" s="3"/>
      <c r="H24" s="3"/>
      <c r="I24" s="3"/>
      <c r="J24" s="3"/>
      <c r="K24" s="3"/>
      <c r="L24" s="3"/>
    </row>
    <row r="25" spans="1:12" ht="15.75" x14ac:dyDescent="0.25">
      <c r="A25" s="5"/>
      <c r="B25" s="51" t="s">
        <v>29</v>
      </c>
      <c r="C25" s="2"/>
      <c r="D25" s="5"/>
      <c r="E25" s="23">
        <f>E16-E23</f>
        <v>3198</v>
      </c>
      <c r="F25" s="2"/>
      <c r="G25" s="2"/>
      <c r="H25" s="2"/>
      <c r="I25" s="5"/>
      <c r="J25" s="5"/>
      <c r="K25" s="5"/>
      <c r="L25" s="5"/>
    </row>
    <row r="26" spans="1:12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</row>
    <row r="27" spans="1:12" x14ac:dyDescent="0.25">
      <c r="A27" s="2"/>
      <c r="B27" s="2"/>
      <c r="C27" s="37" t="s">
        <v>15</v>
      </c>
      <c r="D27" s="37"/>
      <c r="E27" s="56" t="s">
        <v>10</v>
      </c>
      <c r="F27" s="3" t="s">
        <v>12</v>
      </c>
      <c r="G27" s="2"/>
      <c r="H27" s="2"/>
      <c r="I27" s="2"/>
      <c r="J27" s="2"/>
      <c r="K27" s="2"/>
      <c r="L27" s="2"/>
    </row>
    <row r="28" spans="1:12" x14ac:dyDescent="0.25">
      <c r="A28" s="2"/>
      <c r="B28" s="1"/>
      <c r="C28" s="2"/>
      <c r="D28" s="2"/>
      <c r="E28" s="57"/>
      <c r="F28" s="2"/>
      <c r="G28" s="2"/>
      <c r="H28" s="3"/>
      <c r="I28" s="2"/>
      <c r="J28" s="2"/>
      <c r="K28" s="2"/>
      <c r="L28" s="2"/>
    </row>
    <row r="29" spans="1:12" x14ac:dyDescent="0.25">
      <c r="A29" s="2"/>
      <c r="B29" s="1"/>
      <c r="C29" s="3"/>
      <c r="D29" s="3"/>
      <c r="E29" s="56"/>
      <c r="F29" s="3"/>
      <c r="G29" s="2"/>
      <c r="H29" s="3"/>
      <c r="I29" s="2"/>
      <c r="J29" s="2"/>
      <c r="K29" s="2"/>
      <c r="L29" s="2"/>
    </row>
    <row r="30" spans="1:12" x14ac:dyDescent="0.25">
      <c r="A30" s="2"/>
      <c r="B30" s="1"/>
      <c r="C30" s="3" t="s">
        <v>39</v>
      </c>
      <c r="D30" s="3"/>
      <c r="E30" s="56" t="s">
        <v>11</v>
      </c>
      <c r="F30" s="3" t="s">
        <v>40</v>
      </c>
      <c r="G30" s="2"/>
      <c r="H30" s="3"/>
      <c r="I30" s="2"/>
      <c r="J30" s="2"/>
      <c r="K30" s="2"/>
      <c r="L30" s="2"/>
    </row>
    <row r="31" spans="1:12" x14ac:dyDescent="0.25">
      <c r="A31" s="2"/>
      <c r="B31" s="7" t="s">
        <v>9</v>
      </c>
      <c r="C31" s="3" t="s">
        <v>13</v>
      </c>
      <c r="D31" s="3"/>
      <c r="E31" s="56" t="s">
        <v>13</v>
      </c>
      <c r="F31" s="3" t="s">
        <v>14</v>
      </c>
      <c r="G31" s="2"/>
      <c r="H31" s="3"/>
      <c r="I31" s="2"/>
      <c r="J31" s="2"/>
      <c r="K31" s="2"/>
      <c r="L31" s="2"/>
    </row>
    <row r="32" spans="1:12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</row>
  </sheetData>
  <pageMargins left="0.7" right="0.7" top="0.75" bottom="0.75" header="0.3" footer="0.3"/>
  <pageSetup orientation="portrait" horizontalDpi="120" verticalDpi="7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87</vt:i4>
      </vt:variant>
    </vt:vector>
  </HeadingPairs>
  <TitlesOfParts>
    <vt:vector size="87" baseType="lpstr">
      <vt:lpstr>JUL</vt:lpstr>
      <vt:lpstr>AUG</vt:lpstr>
      <vt:lpstr>SEP</vt:lpstr>
      <vt:lpstr>oct</vt:lpstr>
      <vt:lpstr>NOV</vt:lpstr>
      <vt:lpstr>DEC</vt:lpstr>
      <vt:lpstr>JAN</vt:lpstr>
      <vt:lpstr>april</vt:lpstr>
      <vt:lpstr>may2015</vt:lpstr>
      <vt:lpstr>JUNE 2015</vt:lpstr>
      <vt:lpstr>JULY</vt:lpstr>
      <vt:lpstr>AUGUST</vt:lpstr>
      <vt:lpstr>sept 2015</vt:lpstr>
      <vt:lpstr>OCT 2015</vt:lpstr>
      <vt:lpstr>NOVEMBER</vt:lpstr>
      <vt:lpstr>DEC 2015</vt:lpstr>
      <vt:lpstr>JAN 2016</vt:lpstr>
      <vt:lpstr>Sheet1</vt:lpstr>
      <vt:lpstr>Sheet2</vt:lpstr>
      <vt:lpstr>APRIL 2016</vt:lpstr>
      <vt:lpstr>MAY</vt:lpstr>
      <vt:lpstr>JUNE</vt:lpstr>
      <vt:lpstr>JULY 2016</vt:lpstr>
      <vt:lpstr>Sheet4</vt:lpstr>
      <vt:lpstr>Sheet3</vt:lpstr>
      <vt:lpstr>Sheet5</vt:lpstr>
      <vt:lpstr>Sheet6</vt:lpstr>
      <vt:lpstr>Sheet7</vt:lpstr>
      <vt:lpstr>FEB</vt:lpstr>
      <vt:lpstr>MARCH</vt:lpstr>
      <vt:lpstr>APRIL 2017</vt:lpstr>
      <vt:lpstr>MAY2017</vt:lpstr>
      <vt:lpstr>JUNE 2017</vt:lpstr>
      <vt:lpstr>JULY 2017</vt:lpstr>
      <vt:lpstr>AUGUST 2017</vt:lpstr>
      <vt:lpstr>SEPTEMBER 2017</vt:lpstr>
      <vt:lpstr>OCTOMBER 2017</vt:lpstr>
      <vt:lpstr>NOVE 2018</vt:lpstr>
      <vt:lpstr>DECEM</vt:lpstr>
      <vt:lpstr>JAN 18</vt:lpstr>
      <vt:lpstr>FEB 18</vt:lpstr>
      <vt:lpstr>MAR 18</vt:lpstr>
      <vt:lpstr>APRL</vt:lpstr>
      <vt:lpstr>MAY18</vt:lpstr>
      <vt:lpstr>JUNE </vt:lpstr>
      <vt:lpstr>JULY7</vt:lpstr>
      <vt:lpstr>AUGUST </vt:lpstr>
      <vt:lpstr>SEPT </vt:lpstr>
      <vt:lpstr>OCTOBER</vt:lpstr>
      <vt:lpstr>NOVEMBER </vt:lpstr>
      <vt:lpstr>DECEMBER</vt:lpstr>
      <vt:lpstr>JANUARY </vt:lpstr>
      <vt:lpstr>FEBRUARY</vt:lpstr>
      <vt:lpstr>MARCH </vt:lpstr>
      <vt:lpstr>APRIL </vt:lpstr>
      <vt:lpstr>MAY </vt:lpstr>
      <vt:lpstr>JUNEE</vt:lpstr>
      <vt:lpstr>JULY </vt:lpstr>
      <vt:lpstr>AUGUST19</vt:lpstr>
      <vt:lpstr>SEPTEMBER 19</vt:lpstr>
      <vt:lpstr>OCTOBER 19</vt:lpstr>
      <vt:lpstr>NOVEMBER 19</vt:lpstr>
      <vt:lpstr>DECEMBER 19</vt:lpstr>
      <vt:lpstr>JANUARY 20</vt:lpstr>
      <vt:lpstr>FEBRUARY 20</vt:lpstr>
      <vt:lpstr>MARCH 20</vt:lpstr>
      <vt:lpstr>APRIL 20</vt:lpstr>
      <vt:lpstr>MAY 20</vt:lpstr>
      <vt:lpstr>JUNE 20</vt:lpstr>
      <vt:lpstr>JULY 20</vt:lpstr>
      <vt:lpstr>AUGUST 20</vt:lpstr>
      <vt:lpstr>SEPTEMBER20</vt:lpstr>
      <vt:lpstr>OCTOBER 20</vt:lpstr>
      <vt:lpstr>NOVEMBER20</vt:lpstr>
      <vt:lpstr>DECEMBER 20</vt:lpstr>
      <vt:lpstr>JANUARY 21</vt:lpstr>
      <vt:lpstr>FEBRUARY 21</vt:lpstr>
      <vt:lpstr>MARCH 21</vt:lpstr>
      <vt:lpstr>APRIL21</vt:lpstr>
      <vt:lpstr>MAY 21</vt:lpstr>
      <vt:lpstr>JUNE 21</vt:lpstr>
      <vt:lpstr>JULY 21</vt:lpstr>
      <vt:lpstr>AUGUST 21</vt:lpstr>
      <vt:lpstr>SEPT 21</vt:lpstr>
      <vt:lpstr>OCTOBER 21</vt:lpstr>
      <vt:lpstr>NOVEMBER 21</vt:lpstr>
      <vt:lpstr>DECEMBER 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mukiri</dc:creator>
  <cp:lastModifiedBy>ASSETFLOW PC3</cp:lastModifiedBy>
  <cp:lastPrinted>2021-01-29T10:46:08Z</cp:lastPrinted>
  <dcterms:created xsi:type="dcterms:W3CDTF">2013-04-10T11:14:40Z</dcterms:created>
  <dcterms:modified xsi:type="dcterms:W3CDTF">2021-12-07T11:01:13Z</dcterms:modified>
</cp:coreProperties>
</file>