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 firstSheet="1" activeTab="7"/>
  </bookViews>
  <sheets>
    <sheet name="NOVEMBER 2019" sheetId="1" r:id="rId1"/>
    <sheet name="DECEMBER 19" sheetId="2" r:id="rId2"/>
    <sheet name="JANUARY 20" sheetId="3" r:id="rId3"/>
    <sheet name="FEBRUARY 20" sheetId="4" r:id="rId4"/>
    <sheet name="MARCH 20" sheetId="5" r:id="rId5"/>
    <sheet name="APRIL 20" sheetId="6" r:id="rId6"/>
    <sheet name="MAY 20" sheetId="7" r:id="rId7"/>
    <sheet name="JUNE 20" sheetId="8" r:id="rId8"/>
  </sheets>
  <calcPr calcId="144525" iterate="1" iterateCount="300"/>
</workbook>
</file>

<file path=xl/calcChain.xml><?xml version="1.0" encoding="utf-8"?>
<calcChain xmlns="http://schemas.openxmlformats.org/spreadsheetml/2006/main">
  <c r="G41" i="7" l="1"/>
  <c r="H49" i="7"/>
  <c r="D49" i="7"/>
  <c r="H19" i="7"/>
  <c r="H18" i="7"/>
  <c r="H57" i="7"/>
  <c r="D57" i="7"/>
  <c r="H44" i="7"/>
  <c r="D44" i="7"/>
  <c r="H56" i="7"/>
  <c r="D56" i="7"/>
  <c r="H55" i="7"/>
  <c r="D55" i="7"/>
  <c r="D54" i="7"/>
  <c r="H54" i="7"/>
  <c r="D51" i="7"/>
  <c r="H32" i="7"/>
  <c r="H29" i="7"/>
  <c r="H25" i="7"/>
  <c r="H56" i="8" l="1"/>
  <c r="D56" i="8"/>
  <c r="F35" i="8"/>
  <c r="C41" i="8" s="1"/>
  <c r="D35" i="8"/>
  <c r="I34" i="8"/>
  <c r="E34" i="8"/>
  <c r="H35" i="8"/>
  <c r="G41" i="8" s="1"/>
  <c r="D44" i="8" l="1"/>
  <c r="H44" i="8"/>
  <c r="H33" i="7" l="1"/>
  <c r="H31" i="7"/>
  <c r="H53" i="7"/>
  <c r="H52" i="7"/>
  <c r="H51" i="7"/>
  <c r="H50" i="7"/>
  <c r="H47" i="7"/>
  <c r="D47" i="7"/>
  <c r="D53" i="7"/>
  <c r="D52" i="7"/>
  <c r="D50" i="7"/>
  <c r="I20" i="6" l="1"/>
  <c r="H56" i="6"/>
  <c r="H55" i="6"/>
  <c r="D55" i="6"/>
  <c r="H29" i="6" l="1"/>
  <c r="D54" i="6" l="1"/>
  <c r="H59" i="7" l="1"/>
  <c r="D59" i="7"/>
  <c r="E64" i="7" s="1"/>
  <c r="H35" i="7"/>
  <c r="F35" i="7"/>
  <c r="C41" i="7" s="1"/>
  <c r="D35" i="7"/>
  <c r="I34" i="7"/>
  <c r="C42" i="2" l="1"/>
  <c r="H27" i="1"/>
  <c r="H14" i="5"/>
  <c r="I14" i="5"/>
  <c r="H52" i="6" l="1"/>
  <c r="E14" i="6"/>
  <c r="H49" i="6" l="1"/>
  <c r="D49" i="6"/>
  <c r="D49" i="5" l="1"/>
  <c r="H50" i="6"/>
  <c r="D50" i="6"/>
  <c r="D54" i="5" l="1"/>
  <c r="D52" i="6"/>
  <c r="L53" i="6" s="1"/>
  <c r="E7" i="6" l="1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6" i="6"/>
  <c r="H52" i="5" l="1"/>
  <c r="D52" i="5" l="1"/>
  <c r="D53" i="5"/>
  <c r="H57" i="6" l="1"/>
  <c r="D46" i="6"/>
  <c r="H35" i="6"/>
  <c r="F35" i="6"/>
  <c r="C41" i="6" s="1"/>
  <c r="D35" i="6"/>
  <c r="I34" i="6"/>
  <c r="E34" i="7" s="1"/>
  <c r="G33" i="6"/>
  <c r="G32" i="6"/>
  <c r="I32" i="6" s="1"/>
  <c r="E32" i="7" s="1"/>
  <c r="G32" i="7" s="1"/>
  <c r="I32" i="7" s="1"/>
  <c r="E32" i="8" s="1"/>
  <c r="G32" i="8" s="1"/>
  <c r="I32" i="8" s="1"/>
  <c r="G31" i="6"/>
  <c r="I31" i="6" s="1"/>
  <c r="E31" i="7" s="1"/>
  <c r="G30" i="6"/>
  <c r="I30" i="6" s="1"/>
  <c r="E30" i="7" s="1"/>
  <c r="G30" i="7" s="1"/>
  <c r="I30" i="7" s="1"/>
  <c r="E30" i="8" s="1"/>
  <c r="G30" i="8" s="1"/>
  <c r="I30" i="8" s="1"/>
  <c r="G29" i="6"/>
  <c r="I29" i="6" s="1"/>
  <c r="E29" i="7" s="1"/>
  <c r="G29" i="7" s="1"/>
  <c r="I29" i="7" s="1"/>
  <c r="E29" i="8" s="1"/>
  <c r="G29" i="8" s="1"/>
  <c r="I29" i="8" s="1"/>
  <c r="G28" i="6"/>
  <c r="I28" i="6" s="1"/>
  <c r="E28" i="7" s="1"/>
  <c r="G28" i="7" s="1"/>
  <c r="I28" i="7" s="1"/>
  <c r="E28" i="8" s="1"/>
  <c r="G28" i="8" s="1"/>
  <c r="I28" i="8" s="1"/>
  <c r="G27" i="6"/>
  <c r="I27" i="6" s="1"/>
  <c r="G26" i="6"/>
  <c r="I26" i="6" s="1"/>
  <c r="E26" i="7" s="1"/>
  <c r="G26" i="7" s="1"/>
  <c r="I26" i="7" s="1"/>
  <c r="E26" i="8" s="1"/>
  <c r="G26" i="8" s="1"/>
  <c r="I26" i="8" s="1"/>
  <c r="G25" i="6"/>
  <c r="I25" i="6" s="1"/>
  <c r="E25" i="7" s="1"/>
  <c r="G25" i="7" s="1"/>
  <c r="I25" i="7" s="1"/>
  <c r="E25" i="8" s="1"/>
  <c r="G25" i="8" s="1"/>
  <c r="I25" i="8" s="1"/>
  <c r="G24" i="6"/>
  <c r="I24" i="6" s="1"/>
  <c r="E24" i="7" s="1"/>
  <c r="G24" i="7" s="1"/>
  <c r="I24" i="7" s="1"/>
  <c r="E24" i="8" s="1"/>
  <c r="G24" i="8" s="1"/>
  <c r="I24" i="8" s="1"/>
  <c r="G23" i="6"/>
  <c r="I23" i="6" s="1"/>
  <c r="E23" i="7" s="1"/>
  <c r="G23" i="7" s="1"/>
  <c r="I23" i="7" s="1"/>
  <c r="E23" i="8" s="1"/>
  <c r="G23" i="8" s="1"/>
  <c r="I23" i="8" s="1"/>
  <c r="G22" i="6"/>
  <c r="I22" i="6" s="1"/>
  <c r="E22" i="7" s="1"/>
  <c r="G22" i="7" s="1"/>
  <c r="I22" i="7" s="1"/>
  <c r="E22" i="8" s="1"/>
  <c r="G22" i="8" s="1"/>
  <c r="I22" i="8" s="1"/>
  <c r="G21" i="6"/>
  <c r="I21" i="6" s="1"/>
  <c r="E21" i="7" s="1"/>
  <c r="G21" i="7" s="1"/>
  <c r="I21" i="7" s="1"/>
  <c r="E21" i="8" s="1"/>
  <c r="G21" i="8" s="1"/>
  <c r="I21" i="8" s="1"/>
  <c r="G20" i="6"/>
  <c r="E20" i="7" s="1"/>
  <c r="G20" i="7" s="1"/>
  <c r="I20" i="7" s="1"/>
  <c r="E20" i="8" s="1"/>
  <c r="G20" i="8" s="1"/>
  <c r="I20" i="8" s="1"/>
  <c r="G19" i="6"/>
  <c r="I19" i="6" s="1"/>
  <c r="E19" i="7" s="1"/>
  <c r="G19" i="7" s="1"/>
  <c r="I19" i="7" s="1"/>
  <c r="E19" i="8" s="1"/>
  <c r="G19" i="8" s="1"/>
  <c r="I19" i="8" s="1"/>
  <c r="G18" i="6"/>
  <c r="I18" i="6" s="1"/>
  <c r="E18" i="7" s="1"/>
  <c r="G18" i="7" s="1"/>
  <c r="I18" i="7" s="1"/>
  <c r="E18" i="8" s="1"/>
  <c r="G17" i="6"/>
  <c r="I17" i="6" s="1"/>
  <c r="E17" i="7" s="1"/>
  <c r="G17" i="7" s="1"/>
  <c r="I17" i="7" s="1"/>
  <c r="E17" i="8" s="1"/>
  <c r="G17" i="8" s="1"/>
  <c r="I17" i="8" s="1"/>
  <c r="G16" i="6"/>
  <c r="I16" i="6" s="1"/>
  <c r="E16" i="7" s="1"/>
  <c r="G16" i="7" s="1"/>
  <c r="I16" i="7" s="1"/>
  <c r="E16" i="8" s="1"/>
  <c r="G16" i="8" s="1"/>
  <c r="I16" i="8" s="1"/>
  <c r="G15" i="6"/>
  <c r="I15" i="6" s="1"/>
  <c r="E15" i="7" s="1"/>
  <c r="G15" i="7" s="1"/>
  <c r="I15" i="7" s="1"/>
  <c r="E15" i="8" s="1"/>
  <c r="G15" i="8" s="1"/>
  <c r="I15" i="8" s="1"/>
  <c r="G13" i="6"/>
  <c r="I13" i="6" s="1"/>
  <c r="E13" i="7" s="1"/>
  <c r="G13" i="7" s="1"/>
  <c r="I13" i="7" s="1"/>
  <c r="E13" i="8" s="1"/>
  <c r="G13" i="8" s="1"/>
  <c r="I13" i="8" s="1"/>
  <c r="G12" i="6"/>
  <c r="I12" i="6" s="1"/>
  <c r="E12" i="7" s="1"/>
  <c r="G12" i="7" s="1"/>
  <c r="I12" i="7" s="1"/>
  <c r="E12" i="8" s="1"/>
  <c r="G12" i="8" s="1"/>
  <c r="I12" i="8" s="1"/>
  <c r="G11" i="6"/>
  <c r="I11" i="6" s="1"/>
  <c r="E11" i="7" s="1"/>
  <c r="G11" i="7" s="1"/>
  <c r="I11" i="7" s="1"/>
  <c r="E11" i="8" s="1"/>
  <c r="G11" i="8" s="1"/>
  <c r="I11" i="8" s="1"/>
  <c r="G10" i="6"/>
  <c r="I10" i="6" s="1"/>
  <c r="E10" i="7" s="1"/>
  <c r="G10" i="7" s="1"/>
  <c r="I10" i="7" s="1"/>
  <c r="E10" i="8" s="1"/>
  <c r="G10" i="8" s="1"/>
  <c r="I10" i="8" s="1"/>
  <c r="G9" i="6"/>
  <c r="I9" i="6" s="1"/>
  <c r="E9" i="7" s="1"/>
  <c r="G9" i="7" s="1"/>
  <c r="I9" i="7" s="1"/>
  <c r="E9" i="8" s="1"/>
  <c r="G9" i="8" s="1"/>
  <c r="I9" i="8" s="1"/>
  <c r="G8" i="6"/>
  <c r="I8" i="6" s="1"/>
  <c r="E8" i="7" s="1"/>
  <c r="G8" i="7" s="1"/>
  <c r="I8" i="7" s="1"/>
  <c r="E8" i="8" s="1"/>
  <c r="G8" i="8" s="1"/>
  <c r="I8" i="8" s="1"/>
  <c r="G7" i="6"/>
  <c r="I7" i="6" s="1"/>
  <c r="E7" i="7" s="1"/>
  <c r="G7" i="7" s="1"/>
  <c r="I7" i="7" s="1"/>
  <c r="E7" i="8" s="1"/>
  <c r="G7" i="8" s="1"/>
  <c r="I7" i="8" s="1"/>
  <c r="G18" i="8" l="1"/>
  <c r="I18" i="8" s="1"/>
  <c r="H44" i="6"/>
  <c r="E27" i="7"/>
  <c r="G27" i="7" s="1"/>
  <c r="I27" i="7" s="1"/>
  <c r="E27" i="8" s="1"/>
  <c r="G27" i="8" s="1"/>
  <c r="I27" i="8" s="1"/>
  <c r="G31" i="7"/>
  <c r="I31" i="7" s="1"/>
  <c r="E31" i="8" s="1"/>
  <c r="G31" i="8" s="1"/>
  <c r="I31" i="8" s="1"/>
  <c r="G41" i="6"/>
  <c r="D44" i="6"/>
  <c r="K48" i="6" s="1"/>
  <c r="D57" i="6"/>
  <c r="G6" i="6"/>
  <c r="I6" i="6" s="1"/>
  <c r="E6" i="7" s="1"/>
  <c r="G6" i="7" s="1"/>
  <c r="I6" i="7" s="1"/>
  <c r="E6" i="8" s="1"/>
  <c r="G6" i="8" s="1"/>
  <c r="I6" i="8" s="1"/>
  <c r="I33" i="6"/>
  <c r="E33" i="7" s="1"/>
  <c r="G33" i="7" s="1"/>
  <c r="I33" i="7" s="1"/>
  <c r="E33" i="8" s="1"/>
  <c r="G33" i="8" s="1"/>
  <c r="I33" i="8" s="1"/>
  <c r="H49" i="5"/>
  <c r="H17" i="4" l="1"/>
  <c r="H19" i="4"/>
  <c r="H20" i="4"/>
  <c r="H27" i="4"/>
  <c r="H33" i="4"/>
  <c r="E7" i="5" l="1"/>
  <c r="G7" i="5" s="1"/>
  <c r="I7" i="5" s="1"/>
  <c r="E8" i="5"/>
  <c r="G8" i="5" s="1"/>
  <c r="I8" i="5" s="1"/>
  <c r="E9" i="5"/>
  <c r="E10" i="5"/>
  <c r="G10" i="5" s="1"/>
  <c r="I10" i="5" s="1"/>
  <c r="E11" i="5"/>
  <c r="G11" i="5" s="1"/>
  <c r="I11" i="5" s="1"/>
  <c r="E12" i="5"/>
  <c r="E13" i="5"/>
  <c r="E15" i="5"/>
  <c r="G15" i="5" s="1"/>
  <c r="I15" i="5" s="1"/>
  <c r="E16" i="5"/>
  <c r="E17" i="5"/>
  <c r="G17" i="5" s="1"/>
  <c r="I17" i="5" s="1"/>
  <c r="E18" i="5"/>
  <c r="E19" i="5"/>
  <c r="G19" i="5" s="1"/>
  <c r="I19" i="5" s="1"/>
  <c r="E21" i="5"/>
  <c r="E22" i="5"/>
  <c r="G22" i="5" s="1"/>
  <c r="I22" i="5" s="1"/>
  <c r="E23" i="5"/>
  <c r="G23" i="5" s="1"/>
  <c r="I23" i="5" s="1"/>
  <c r="E24" i="5"/>
  <c r="E25" i="5"/>
  <c r="E26" i="5"/>
  <c r="E28" i="5"/>
  <c r="E29" i="5"/>
  <c r="E30" i="5"/>
  <c r="E31" i="5"/>
  <c r="G31" i="5" s="1"/>
  <c r="I31" i="5" s="1"/>
  <c r="E32" i="5"/>
  <c r="E33" i="5"/>
  <c r="G33" i="5" s="1"/>
  <c r="E34" i="5"/>
  <c r="E6" i="5"/>
  <c r="H55" i="5"/>
  <c r="D46" i="5"/>
  <c r="H35" i="5"/>
  <c r="G41" i="5" s="1"/>
  <c r="F35" i="5"/>
  <c r="C41" i="5" s="1"/>
  <c r="D44" i="5" s="1"/>
  <c r="H44" i="5" s="1"/>
  <c r="D35" i="5"/>
  <c r="I34" i="5"/>
  <c r="G32" i="5"/>
  <c r="I32" i="5" s="1"/>
  <c r="G30" i="5"/>
  <c r="I30" i="5" s="1"/>
  <c r="G29" i="5"/>
  <c r="I29" i="5" s="1"/>
  <c r="G28" i="5"/>
  <c r="I28" i="5" s="1"/>
  <c r="G26" i="5"/>
  <c r="I26" i="5" s="1"/>
  <c r="G25" i="5"/>
  <c r="I25" i="5" s="1"/>
  <c r="G24" i="5"/>
  <c r="I24" i="5" s="1"/>
  <c r="G21" i="5"/>
  <c r="I21" i="5" s="1"/>
  <c r="G18" i="5"/>
  <c r="I18" i="5" s="1"/>
  <c r="G16" i="5"/>
  <c r="I16" i="5" s="1"/>
  <c r="G13" i="5"/>
  <c r="I13" i="5" s="1"/>
  <c r="G12" i="5"/>
  <c r="I12" i="5" s="1"/>
  <c r="G9" i="5"/>
  <c r="I9" i="5" s="1"/>
  <c r="G6" i="5"/>
  <c r="I6" i="5" s="1"/>
  <c r="I33" i="5" l="1"/>
  <c r="D55" i="5"/>
  <c r="H16" i="4"/>
  <c r="H51" i="4"/>
  <c r="D51" i="4"/>
  <c r="H19" i="3" l="1"/>
  <c r="D46" i="4" l="1"/>
  <c r="D52" i="4" s="1"/>
  <c r="D57" i="3" l="1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6" i="4"/>
  <c r="E35" i="4" s="1"/>
  <c r="G42" i="4"/>
  <c r="F35" i="4"/>
  <c r="C41" i="4" s="1"/>
  <c r="D35" i="4"/>
  <c r="I34" i="4"/>
  <c r="G33" i="4"/>
  <c r="I33" i="4" s="1"/>
  <c r="G32" i="4"/>
  <c r="I32" i="4" s="1"/>
  <c r="G31" i="4"/>
  <c r="I31" i="4" s="1"/>
  <c r="G30" i="4"/>
  <c r="I30" i="4" s="1"/>
  <c r="G29" i="4"/>
  <c r="I29" i="4" s="1"/>
  <c r="G28" i="4"/>
  <c r="I28" i="4" s="1"/>
  <c r="G27" i="4"/>
  <c r="I27" i="4" s="1"/>
  <c r="E27" i="5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E20" i="5" s="1"/>
  <c r="G20" i="5" s="1"/>
  <c r="I20" i="5" s="1"/>
  <c r="H35" i="4"/>
  <c r="G41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E14" i="5" s="1"/>
  <c r="G14" i="5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E35" i="6" l="1"/>
  <c r="G35" i="6" s="1"/>
  <c r="G14" i="6"/>
  <c r="I14" i="6" s="1"/>
  <c r="G27" i="5"/>
  <c r="I27" i="5" s="1"/>
  <c r="E35" i="5"/>
  <c r="G35" i="5" s="1"/>
  <c r="I35" i="5" s="1"/>
  <c r="D44" i="4"/>
  <c r="H44" i="4" s="1"/>
  <c r="G52" i="4" s="1"/>
  <c r="G35" i="4"/>
  <c r="I35" i="4" s="1"/>
  <c r="H52" i="4"/>
  <c r="E14" i="7" l="1"/>
  <c r="I35" i="6"/>
  <c r="G14" i="7"/>
  <c r="I14" i="7" s="1"/>
  <c r="E14" i="8" s="1"/>
  <c r="E35" i="7"/>
  <c r="G35" i="7" s="1"/>
  <c r="I35" i="7" s="1"/>
  <c r="I52" i="4"/>
  <c r="G42" i="5" s="1"/>
  <c r="G55" i="5" s="1"/>
  <c r="I55" i="5" s="1"/>
  <c r="G42" i="6" s="1"/>
  <c r="G57" i="6" s="1"/>
  <c r="I57" i="6" s="1"/>
  <c r="G42" i="7" s="1"/>
  <c r="G59" i="7" s="1"/>
  <c r="I59" i="7" s="1"/>
  <c r="G42" i="8" s="1"/>
  <c r="G56" i="8" s="1"/>
  <c r="I56" i="8" s="1"/>
  <c r="D53" i="2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6" i="3"/>
  <c r="H50" i="3"/>
  <c r="D50" i="3"/>
  <c r="G14" i="8" l="1"/>
  <c r="I14" i="8" s="1"/>
  <c r="E35" i="8"/>
  <c r="G35" i="8" s="1"/>
  <c r="I35" i="8" s="1"/>
  <c r="H57" i="3"/>
  <c r="H35" i="3"/>
  <c r="G41" i="3" s="1"/>
  <c r="F35" i="3"/>
  <c r="C41" i="3" s="1"/>
  <c r="D44" i="3" s="1"/>
  <c r="D35" i="3"/>
  <c r="I34" i="3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H53" i="2"/>
  <c r="G6" i="3" l="1"/>
  <c r="I6" i="3" s="1"/>
  <c r="H44" i="3"/>
  <c r="H16" i="1"/>
  <c r="H55" i="1"/>
  <c r="D55" i="1" l="1"/>
  <c r="D57" i="2"/>
  <c r="E7" i="2" l="1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6" i="2"/>
  <c r="G6" i="2" s="1"/>
  <c r="I6" i="2" s="1"/>
  <c r="H57" i="2"/>
  <c r="H35" i="2"/>
  <c r="G41" i="2" s="1"/>
  <c r="F35" i="2"/>
  <c r="C41" i="2" s="1"/>
  <c r="D35" i="2"/>
  <c r="I34" i="2"/>
  <c r="G33" i="2"/>
  <c r="I33" i="2" s="1"/>
  <c r="E33" i="3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5" i="2"/>
  <c r="I15" i="2" s="1"/>
  <c r="G14" i="2"/>
  <c r="I14" i="2" s="1"/>
  <c r="E14" i="3" s="1"/>
  <c r="G14" i="3" s="1"/>
  <c r="I14" i="3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E35" i="3" l="1"/>
  <c r="G35" i="3" s="1"/>
  <c r="I35" i="3" s="1"/>
  <c r="G33" i="3"/>
  <c r="I33" i="3" s="1"/>
  <c r="D44" i="2"/>
  <c r="H44" i="2" s="1"/>
  <c r="D50" i="1" l="1"/>
  <c r="H50" i="1"/>
  <c r="L42" i="1" l="1"/>
  <c r="F35" i="1" l="1"/>
  <c r="G11" i="1"/>
  <c r="H35" i="1"/>
  <c r="G41" i="1" s="1"/>
  <c r="G7" i="1"/>
  <c r="I7" i="1" s="1"/>
  <c r="G8" i="1"/>
  <c r="I8" i="1" s="1"/>
  <c r="G9" i="1"/>
  <c r="I9" i="1" s="1"/>
  <c r="G10" i="1"/>
  <c r="I10" i="1" s="1"/>
  <c r="I11" i="1"/>
  <c r="G12" i="1"/>
  <c r="I12" i="1" s="1"/>
  <c r="G13" i="1"/>
  <c r="I13" i="1" s="1"/>
  <c r="G14" i="1"/>
  <c r="I14" i="1" s="1"/>
  <c r="G15" i="1"/>
  <c r="I15" i="1" s="1"/>
  <c r="G16" i="1"/>
  <c r="I16" i="1" s="1"/>
  <c r="E16" i="2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H57" i="1"/>
  <c r="D57" i="1"/>
  <c r="D35" i="1"/>
  <c r="I34" i="1"/>
  <c r="E35" i="2" l="1"/>
  <c r="G35" i="2" s="1"/>
  <c r="I35" i="2" s="1"/>
  <c r="G16" i="2"/>
  <c r="I16" i="2" s="1"/>
  <c r="C41" i="1"/>
  <c r="D44" i="1" s="1"/>
  <c r="H44" i="1" s="1"/>
  <c r="G57" i="1" s="1"/>
  <c r="I57" i="1" s="1"/>
  <c r="G42" i="2" s="1"/>
  <c r="G57" i="2" s="1"/>
  <c r="I57" i="2" s="1"/>
  <c r="G42" i="3" s="1"/>
  <c r="G57" i="3" s="1"/>
  <c r="I57" i="3" s="1"/>
  <c r="E35" i="1"/>
  <c r="G6" i="1"/>
  <c r="I6" i="1" s="1"/>
  <c r="C57" i="1" l="1"/>
  <c r="E57" i="1" s="1"/>
  <c r="C57" i="2" s="1"/>
  <c r="E57" i="2" s="1"/>
  <c r="G35" i="1"/>
  <c r="I35" i="1" s="1"/>
  <c r="C57" i="3" l="1"/>
  <c r="E57" i="3" s="1"/>
  <c r="C42" i="4" s="1"/>
  <c r="C52" i="4" s="1"/>
  <c r="E52" i="4" s="1"/>
  <c r="C42" i="5" s="1"/>
  <c r="C55" i="5" s="1"/>
  <c r="E55" i="5" s="1"/>
  <c r="C42" i="6" s="1"/>
  <c r="C57" i="6" s="1"/>
  <c r="E57" i="6" s="1"/>
  <c r="C42" i="7" s="1"/>
  <c r="C59" i="7" s="1"/>
  <c r="E59" i="7" s="1"/>
  <c r="C42" i="8" s="1"/>
  <c r="C56" i="8" s="1"/>
  <c r="E56" i="8" s="1"/>
  <c r="C42" i="3"/>
</calcChain>
</file>

<file path=xl/sharedStrings.xml><?xml version="1.0" encoding="utf-8"?>
<sst xmlns="http://schemas.openxmlformats.org/spreadsheetml/2006/main" count="680" uniqueCount="147">
  <si>
    <t xml:space="preserve">RENT STATEMENT </t>
  </si>
  <si>
    <t>NAME</t>
  </si>
  <si>
    <t>NO</t>
  </si>
  <si>
    <t>DEP BAL</t>
  </si>
  <si>
    <t>B/F</t>
  </si>
  <si>
    <t>RENT</t>
  </si>
  <si>
    <t>DUE BILL</t>
  </si>
  <si>
    <t>PAID</t>
  </si>
  <si>
    <t>BAL</t>
  </si>
  <si>
    <t>LL</t>
  </si>
  <si>
    <t xml:space="preserve">TOTAL 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</si>
  <si>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</si>
  <si>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</si>
  <si>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</si>
  <si>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</si>
  <si>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</si>
  <si>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</si>
  <si>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</si>
  <si>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DEPOSIT</t>
  </si>
  <si>
    <t>COMM</t>
  </si>
  <si>
    <t>PAYMENTS</t>
  </si>
  <si>
    <t xml:space="preserve"> </t>
  </si>
  <si>
    <t>TOTAL</t>
  </si>
  <si>
    <t>PREPARED BY</t>
  </si>
  <si>
    <t>APPROVED BY</t>
  </si>
  <si>
    <t xml:space="preserve">RECEIVED  BY </t>
  </si>
  <si>
    <t>FLORENCE</t>
  </si>
  <si>
    <t>GRACE</t>
  </si>
  <si>
    <t>PETER WAIRAGU</t>
  </si>
  <si>
    <t>FOR THE MONTH OF NOVEMBER  2019</t>
  </si>
  <si>
    <t>NOVEMBER</t>
  </si>
  <si>
    <t>EVANS WALAH</t>
  </si>
  <si>
    <t>DAVID KIRAITHE</t>
  </si>
  <si>
    <t>DAVID/ NAOMI</t>
  </si>
  <si>
    <t>EVANS DUOR</t>
  </si>
  <si>
    <t>KENNETH</t>
  </si>
  <si>
    <t>ALEX OMANYARA</t>
  </si>
  <si>
    <t>DAVID OLUBAI</t>
  </si>
  <si>
    <t>FRANCIS EMANJON</t>
  </si>
  <si>
    <t>MOSES OKATIGE</t>
  </si>
  <si>
    <t>STEPHEN</t>
  </si>
  <si>
    <t>MORRIS KINYUA</t>
  </si>
  <si>
    <t>PAUL WAWERU</t>
  </si>
  <si>
    <t>ANTHONY</t>
  </si>
  <si>
    <t>NANCY ALUOCH</t>
  </si>
  <si>
    <t>NYAMWEA DEOR</t>
  </si>
  <si>
    <t>SILVESTER SIMIYU</t>
  </si>
  <si>
    <t>KELVIN NYAIRO</t>
  </si>
  <si>
    <t>SILVIA OCHIENG</t>
  </si>
  <si>
    <t>NYAMWEA</t>
  </si>
  <si>
    <t>PAID ON 4/11</t>
  </si>
  <si>
    <t>LOAN</t>
  </si>
  <si>
    <t>BALANCE</t>
  </si>
  <si>
    <t>PAID ON9/11</t>
  </si>
  <si>
    <t>NEW</t>
  </si>
  <si>
    <t>SUSAN WANJIKU</t>
  </si>
  <si>
    <t>NO10,9</t>
  </si>
  <si>
    <t>PAID ON 11/11</t>
  </si>
  <si>
    <t>GEORGE OMONDI</t>
  </si>
  <si>
    <t>RICHARD/ALICE</t>
  </si>
  <si>
    <t>PAID ON 12/11</t>
  </si>
  <si>
    <t>PAID ON 13/11</t>
  </si>
  <si>
    <t>ALICE</t>
  </si>
  <si>
    <t>MOSES</t>
  </si>
  <si>
    <t>LL 100</t>
  </si>
  <si>
    <t>FOR THE MONTH OF DECEMBER 2019</t>
  </si>
  <si>
    <t>DECEMBER</t>
  </si>
  <si>
    <t>LOAN 2</t>
  </si>
  <si>
    <t>PAID ON 11/12</t>
  </si>
  <si>
    <t>PAID ON 10/12</t>
  </si>
  <si>
    <t>PAID ON 13/12</t>
  </si>
  <si>
    <t>LL 200</t>
  </si>
  <si>
    <t>DIRECT TO LLNO,9,10</t>
  </si>
  <si>
    <t>EVANS NO 8</t>
  </si>
  <si>
    <t>FOR THE MONTH OF JANUARY 2020</t>
  </si>
  <si>
    <t>JANUARY</t>
  </si>
  <si>
    <t>PAID ON 6/1</t>
  </si>
  <si>
    <t>PAID ON 8/1</t>
  </si>
  <si>
    <t>NO.10,23</t>
  </si>
  <si>
    <t>PATRICK NYAMBOLA</t>
  </si>
  <si>
    <t>PATRICK</t>
  </si>
  <si>
    <t>DIRECT TO LLNO,,10</t>
  </si>
  <si>
    <t>PAID ON 10/1</t>
  </si>
  <si>
    <t>STEPHEN MAALA</t>
  </si>
  <si>
    <t>VACCANT</t>
  </si>
  <si>
    <t>PAID ON 16/1</t>
  </si>
  <si>
    <t>FEBRUARY</t>
  </si>
  <si>
    <t>FOR THE MONTH OF FEBRUARY 2020</t>
  </si>
  <si>
    <t>PATRICK NO.10</t>
  </si>
  <si>
    <t>PAID ON 10/2</t>
  </si>
  <si>
    <t>NO.19</t>
  </si>
  <si>
    <t>PAID ON 8 /2</t>
  </si>
  <si>
    <t>PAID ON 8/2</t>
  </si>
  <si>
    <t>NO.8</t>
  </si>
  <si>
    <t>MARCH</t>
  </si>
  <si>
    <t>FOR THE MONTH OF MARCH 2020</t>
  </si>
  <si>
    <t>PAID ON 5/3</t>
  </si>
  <si>
    <t>VACCATED</t>
  </si>
  <si>
    <t>DAVID NO.15 VACCATED</t>
  </si>
  <si>
    <t>ALEX OMANYALA</t>
  </si>
  <si>
    <t>NYAMWEA 28</t>
  </si>
  <si>
    <t>PAID ON 10/3</t>
  </si>
  <si>
    <t>FOR THE MONTH OF APRIL 2020</t>
  </si>
  <si>
    <t>APRIL</t>
  </si>
  <si>
    <t>MORRIS</t>
  </si>
  <si>
    <t>NO.19 NEW</t>
  </si>
  <si>
    <t>NICHOLAS KIBABU</t>
  </si>
  <si>
    <t>PAID ON 10/4</t>
  </si>
  <si>
    <t>LL 2000</t>
  </si>
  <si>
    <t>ALICE 12</t>
  </si>
  <si>
    <t>FRANCIS 17</t>
  </si>
  <si>
    <t>FRANCIS</t>
  </si>
  <si>
    <t>EVICTED</t>
  </si>
  <si>
    <t>DIRECT TO LL 25,23,8</t>
  </si>
  <si>
    <t>DIRECT TO LL 18,</t>
  </si>
  <si>
    <t>DIRECT TO LL18,</t>
  </si>
  <si>
    <t xml:space="preserve">PAUL NO.23 </t>
  </si>
  <si>
    <t>PAID ON 22/4</t>
  </si>
  <si>
    <t>FOR THE MONTH OF MAY  2020</t>
  </si>
  <si>
    <t>MAY</t>
  </si>
  <si>
    <t>EVANS</t>
  </si>
  <si>
    <t>KEVIN 24</t>
  </si>
  <si>
    <t>LL2000</t>
  </si>
  <si>
    <t>NOT AVAILABLE</t>
  </si>
  <si>
    <t>TO PAY APRIL+MAY</t>
  </si>
  <si>
    <t>LL1000</t>
  </si>
  <si>
    <t>KENNEDY</t>
  </si>
  <si>
    <t>KENNEDY 13</t>
  </si>
  <si>
    <t>NO.28</t>
  </si>
  <si>
    <t>PAID ON 13/5</t>
  </si>
  <si>
    <t>LL500+1000</t>
  </si>
  <si>
    <t>DAVID 6&amp;7</t>
  </si>
  <si>
    <t>STEPHEN 20</t>
  </si>
  <si>
    <t>SILVESTER 26</t>
  </si>
  <si>
    <t>FRANCIS 15</t>
  </si>
  <si>
    <t>KELVIN 24</t>
  </si>
  <si>
    <t>JUNE</t>
  </si>
  <si>
    <t>LL1500</t>
  </si>
  <si>
    <t>LL1000+1500</t>
  </si>
  <si>
    <t>LL2000+1400</t>
  </si>
  <si>
    <t>NANCY 27</t>
  </si>
  <si>
    <t>MORRIS 22</t>
  </si>
  <si>
    <t>ALEX 14+PATRICK 10</t>
  </si>
  <si>
    <t>LL2500</t>
  </si>
  <si>
    <t>ALICE 12+KENNETH13</t>
  </si>
  <si>
    <t>LL1000+1000+1500</t>
  </si>
  <si>
    <t>FOR THE MONTH OF JUNE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</si>
</sst>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8" fillId="0" borderId="1" xfId="0" applyFont="1" applyFill="1" applyBorder="1"/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43" fontId="8" fillId="0" borderId="1" xfId="1" applyFont="1" applyBorder="1" applyAlignment="1">
      <alignment horizontal="left"/>
    </xf>
    <xf numFmtId="0" fontId="11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2" fillId="0" borderId="0" xfId="0" applyNumberFormat="1" applyFont="1"/>
    <xf numFmtId="0" fontId="12" fillId="0" borderId="1" xfId="0" applyFont="1" applyBorder="1"/>
    <xf numFmtId="164" fontId="13" fillId="0" borderId="2" xfId="0" applyNumberFormat="1" applyFont="1" applyBorder="1" applyAlignment="1">
      <alignment horizontal="right"/>
    </xf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0" fontId="15" fillId="0" borderId="0" xfId="0" applyFont="1"/>
    <xf numFmtId="0" fontId="15" fillId="0" borderId="5" xfId="0" applyFont="1" applyBorder="1"/>
    <xf numFmtId="0" fontId="15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4" fontId="2" fillId="0" borderId="1" xfId="0" applyNumberFormat="1" applyFont="1" applyBorder="1"/>
    <xf numFmtId="16" fontId="2" fillId="0" borderId="1" xfId="0" applyNumberFormat="1" applyFont="1" applyBorder="1"/>
    <xf numFmtId="164" fontId="2" fillId="0" borderId="1" xfId="0" applyNumberFormat="1" applyFont="1" applyBorder="1"/>
    <xf numFmtId="3" fontId="2" fillId="0" borderId="0" xfId="0" applyNumberFormat="1" applyFont="1"/>
    <xf numFmtId="14" fontId="2" fillId="0" borderId="1" xfId="0" applyNumberFormat="1" applyFont="1" applyFill="1" applyBorder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6" fillId="0" borderId="1" xfId="0" applyFont="1" applyBorder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6"/>
  <sheetViews>
    <sheetView topLeftCell="A13" workbookViewId="0">
      <selection activeCell="L37" sqref="L37"/>
    </sheetView>
  </sheetViews>
  <sheetFormatPr defaultRowHeight="15" x14ac:dyDescent="0.25"/>
  <cols>
    <col min="2" max="2" width="16.42578125" bestFit="1" customWidth="1"/>
  </cols>
  <sheetData>
    <row r="2" spans="2:12" ht="15.75" x14ac:dyDescent="0.25">
      <c r="C2" s="2" t="s">
        <v>28</v>
      </c>
      <c r="D2" s="2"/>
      <c r="E2" s="2"/>
      <c r="F2" s="2"/>
      <c r="G2" s="3"/>
      <c r="H2" s="1"/>
      <c r="I2" s="1"/>
      <c r="J2" s="1"/>
      <c r="K2" s="1"/>
      <c r="L2" s="1"/>
    </row>
    <row r="3" spans="2:12" ht="15.75" x14ac:dyDescent="0.25">
      <c r="B3" s="1"/>
      <c r="C3" s="2" t="s">
        <v>0</v>
      </c>
      <c r="D3" s="2"/>
      <c r="E3" s="2"/>
      <c r="F3" s="2"/>
      <c r="G3" s="4"/>
      <c r="H3" s="1"/>
      <c r="I3" s="1"/>
      <c r="J3" s="1"/>
      <c r="K3" s="1"/>
      <c r="L3" s="1"/>
    </row>
    <row r="4" spans="2:12" ht="18.75" x14ac:dyDescent="0.3">
      <c r="B4" s="5"/>
      <c r="C4" s="2" t="s">
        <v>29</v>
      </c>
      <c r="D4" s="2"/>
      <c r="E4" s="2"/>
      <c r="F4" s="2"/>
      <c r="G4" s="6"/>
      <c r="H4" s="7"/>
      <c r="I4" s="1"/>
      <c r="J4" s="1"/>
      <c r="K4" s="1"/>
      <c r="L4" s="1"/>
    </row>
    <row r="5" spans="2:12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  <c r="K5" s="1"/>
      <c r="L5" s="1"/>
    </row>
    <row r="6" spans="2:12" x14ac:dyDescent="0.25">
      <c r="B6" s="12"/>
      <c r="C6" s="13">
        <v>1</v>
      </c>
      <c r="D6" s="14"/>
      <c r="E6" s="15"/>
      <c r="F6" s="16"/>
      <c r="G6" s="16">
        <f>D6+E6+F6</f>
        <v>0</v>
      </c>
      <c r="H6" s="16"/>
      <c r="I6" s="17">
        <f>G6-H6</f>
        <v>0</v>
      </c>
      <c r="J6" s="1"/>
      <c r="K6" s="1"/>
      <c r="L6" s="1"/>
    </row>
    <row r="7" spans="2:12" x14ac:dyDescent="0.25">
      <c r="B7" s="18"/>
      <c r="C7" s="13">
        <v>2</v>
      </c>
      <c r="D7" s="14"/>
      <c r="E7" s="15"/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  <c r="K7" s="1"/>
      <c r="L7" s="1"/>
    </row>
    <row r="8" spans="2:12" x14ac:dyDescent="0.25">
      <c r="B8" s="18"/>
      <c r="C8" s="13">
        <v>3</v>
      </c>
      <c r="D8" s="14"/>
      <c r="E8" s="15"/>
      <c r="F8" s="19"/>
      <c r="G8" s="16">
        <f t="shared" si="0"/>
        <v>0</v>
      </c>
      <c r="H8" s="16"/>
      <c r="I8" s="17">
        <f t="shared" si="1"/>
        <v>0</v>
      </c>
      <c r="J8" s="1"/>
      <c r="K8" s="1"/>
      <c r="L8" s="1"/>
    </row>
    <row r="9" spans="2:12" x14ac:dyDescent="0.25">
      <c r="B9" s="20"/>
      <c r="C9" s="13">
        <v>4</v>
      </c>
      <c r="D9" s="14"/>
      <c r="E9" s="15"/>
      <c r="F9" s="15"/>
      <c r="G9" s="16">
        <f t="shared" si="0"/>
        <v>0</v>
      </c>
      <c r="H9" s="16"/>
      <c r="I9" s="17">
        <f t="shared" si="1"/>
        <v>0</v>
      </c>
      <c r="J9" s="1"/>
      <c r="K9" s="1"/>
      <c r="L9" s="1"/>
    </row>
    <row r="10" spans="2:12" x14ac:dyDescent="0.25">
      <c r="B10" s="12"/>
      <c r="C10" s="13">
        <v>5</v>
      </c>
      <c r="D10" s="14"/>
      <c r="E10" s="15"/>
      <c r="F10" s="19"/>
      <c r="G10" s="16">
        <f t="shared" si="0"/>
        <v>0</v>
      </c>
      <c r="H10" s="16"/>
      <c r="I10" s="17">
        <f t="shared" si="1"/>
        <v>0</v>
      </c>
      <c r="J10" s="1"/>
      <c r="K10" s="1"/>
      <c r="L10" s="1"/>
    </row>
    <row r="11" spans="2:12" x14ac:dyDescent="0.25">
      <c r="B11" s="18" t="s">
        <v>32</v>
      </c>
      <c r="C11" s="13">
        <v>6</v>
      </c>
      <c r="D11" s="14"/>
      <c r="E11" s="15"/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/>
      <c r="K11" s="1"/>
      <c r="L11" s="1"/>
    </row>
    <row r="12" spans="2:12" x14ac:dyDescent="0.25">
      <c r="B12" s="12" t="s">
        <v>33</v>
      </c>
      <c r="C12" s="13">
        <v>7</v>
      </c>
      <c r="D12" s="14"/>
      <c r="E12" s="15"/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/>
      <c r="K12" s="1"/>
      <c r="L12" s="1"/>
    </row>
    <row r="13" spans="2:12" x14ac:dyDescent="0.25">
      <c r="B13" s="21" t="s">
        <v>34</v>
      </c>
      <c r="C13" s="13">
        <v>8</v>
      </c>
      <c r="D13" s="14"/>
      <c r="E13" s="15"/>
      <c r="F13" s="19">
        <v>2500</v>
      </c>
      <c r="G13" s="16">
        <f t="shared" si="0"/>
        <v>2500</v>
      </c>
      <c r="H13" s="16"/>
      <c r="I13" s="17">
        <f t="shared" si="1"/>
        <v>2500</v>
      </c>
      <c r="J13" s="1"/>
      <c r="K13" s="1"/>
      <c r="L13" s="1"/>
    </row>
    <row r="14" spans="2:12" x14ac:dyDescent="0.25">
      <c r="B14" s="50" t="s">
        <v>54</v>
      </c>
      <c r="C14" s="13">
        <v>9</v>
      </c>
      <c r="D14" s="14"/>
      <c r="E14" s="15"/>
      <c r="F14" s="19">
        <v>2500</v>
      </c>
      <c r="G14" s="16">
        <f t="shared" si="0"/>
        <v>2500</v>
      </c>
      <c r="H14" s="16">
        <v>2500</v>
      </c>
      <c r="I14" s="17">
        <f t="shared" si="1"/>
        <v>0</v>
      </c>
      <c r="J14" s="1" t="s">
        <v>9</v>
      </c>
      <c r="K14" s="1"/>
      <c r="L14" s="1"/>
    </row>
    <row r="15" spans="2:12" x14ac:dyDescent="0.25">
      <c r="B15" s="22" t="s">
        <v>54</v>
      </c>
      <c r="C15" s="23">
        <v>10</v>
      </c>
      <c r="D15" s="14"/>
      <c r="E15" s="15"/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 t="s">
        <v>9</v>
      </c>
      <c r="K15" s="1"/>
      <c r="L15" s="1"/>
    </row>
    <row r="16" spans="2:12" x14ac:dyDescent="0.25">
      <c r="B16" s="20" t="s">
        <v>58</v>
      </c>
      <c r="C16" s="13">
        <v>11</v>
      </c>
      <c r="D16" s="14"/>
      <c r="E16" s="15"/>
      <c r="F16" s="19">
        <v>2500</v>
      </c>
      <c r="G16" s="16">
        <f t="shared" si="0"/>
        <v>2500</v>
      </c>
      <c r="H16" s="16">
        <f>2400+100</f>
        <v>2500</v>
      </c>
      <c r="I16" s="17">
        <f t="shared" si="1"/>
        <v>0</v>
      </c>
      <c r="J16" s="1" t="s">
        <v>71</v>
      </c>
      <c r="K16" s="1"/>
      <c r="L16" s="1"/>
    </row>
    <row r="17" spans="2:12" x14ac:dyDescent="0.25">
      <c r="B17" s="18" t="s">
        <v>59</v>
      </c>
      <c r="C17" s="13">
        <v>12</v>
      </c>
      <c r="D17" s="14"/>
      <c r="E17" s="15"/>
      <c r="F17" s="19">
        <v>2500</v>
      </c>
      <c r="G17" s="16">
        <f t="shared" si="0"/>
        <v>2500</v>
      </c>
      <c r="H17" s="16">
        <v>2500</v>
      </c>
      <c r="I17" s="17">
        <f t="shared" si="1"/>
        <v>0</v>
      </c>
      <c r="J17" s="1" t="s">
        <v>9</v>
      </c>
      <c r="K17" s="1"/>
      <c r="L17" s="1"/>
    </row>
    <row r="18" spans="2:12" x14ac:dyDescent="0.25">
      <c r="B18" s="12" t="s">
        <v>35</v>
      </c>
      <c r="C18" s="13">
        <v>13</v>
      </c>
      <c r="D18" s="14"/>
      <c r="E18" s="15"/>
      <c r="F18" s="19">
        <v>2500</v>
      </c>
      <c r="G18" s="16">
        <f t="shared" si="0"/>
        <v>2500</v>
      </c>
      <c r="H18" s="16">
        <v>2500</v>
      </c>
      <c r="I18" s="17">
        <f t="shared" si="1"/>
        <v>0</v>
      </c>
      <c r="J18" s="1"/>
      <c r="K18" s="1"/>
      <c r="L18" s="1"/>
    </row>
    <row r="19" spans="2:12" x14ac:dyDescent="0.25">
      <c r="B19" s="20" t="s">
        <v>36</v>
      </c>
      <c r="C19" s="13">
        <v>14</v>
      </c>
      <c r="D19" s="14"/>
      <c r="E19" s="15"/>
      <c r="F19" s="19">
        <v>2500</v>
      </c>
      <c r="G19" s="16">
        <f t="shared" si="0"/>
        <v>2500</v>
      </c>
      <c r="H19" s="16">
        <v>2500</v>
      </c>
      <c r="I19" s="17">
        <f t="shared" si="1"/>
        <v>0</v>
      </c>
      <c r="J19" s="1"/>
      <c r="K19" s="1"/>
      <c r="L19" s="1"/>
    </row>
    <row r="20" spans="2:12" x14ac:dyDescent="0.25">
      <c r="B20" s="18" t="s">
        <v>37</v>
      </c>
      <c r="C20" s="13">
        <v>15</v>
      </c>
      <c r="D20" s="14"/>
      <c r="E20" s="15"/>
      <c r="F20" s="19">
        <v>2500</v>
      </c>
      <c r="G20" s="16">
        <f t="shared" si="0"/>
        <v>2500</v>
      </c>
      <c r="H20" s="16">
        <v>2500</v>
      </c>
      <c r="I20" s="17">
        <f t="shared" si="1"/>
        <v>0</v>
      </c>
      <c r="J20" s="1"/>
      <c r="K20" s="1"/>
      <c r="L20" s="1"/>
    </row>
    <row r="21" spans="2:12" x14ac:dyDescent="0.25">
      <c r="B21" s="12" t="s">
        <v>55</v>
      </c>
      <c r="C21" s="26">
        <v>16</v>
      </c>
      <c r="D21" s="14"/>
      <c r="E21" s="15"/>
      <c r="F21" s="19">
        <v>2500</v>
      </c>
      <c r="G21" s="16">
        <f t="shared" si="0"/>
        <v>2500</v>
      </c>
      <c r="H21" s="16">
        <v>2500</v>
      </c>
      <c r="I21" s="17">
        <f t="shared" si="1"/>
        <v>0</v>
      </c>
      <c r="J21" s="1"/>
      <c r="K21" s="1"/>
      <c r="L21" s="1"/>
    </row>
    <row r="22" spans="2:12" x14ac:dyDescent="0.25">
      <c r="B22" s="12" t="s">
        <v>38</v>
      </c>
      <c r="C22" s="13">
        <v>17</v>
      </c>
      <c r="D22" s="14"/>
      <c r="E22" s="15"/>
      <c r="F22" s="19">
        <v>2500</v>
      </c>
      <c r="G22" s="16">
        <f t="shared" si="0"/>
        <v>2500</v>
      </c>
      <c r="H22" s="16">
        <v>2500</v>
      </c>
      <c r="I22" s="17">
        <f t="shared" si="1"/>
        <v>0</v>
      </c>
      <c r="J22" s="1"/>
      <c r="K22" s="1"/>
      <c r="L22" s="1"/>
    </row>
    <row r="23" spans="2:12" x14ac:dyDescent="0.25">
      <c r="B23" s="18" t="s">
        <v>39</v>
      </c>
      <c r="C23" s="13">
        <v>18</v>
      </c>
      <c r="D23" s="14"/>
      <c r="E23" s="15"/>
      <c r="F23" s="19">
        <v>2500</v>
      </c>
      <c r="G23" s="16">
        <f t="shared" si="0"/>
        <v>2500</v>
      </c>
      <c r="H23" s="16">
        <v>2500</v>
      </c>
      <c r="I23" s="17">
        <f t="shared" si="1"/>
        <v>0</v>
      </c>
      <c r="J23" s="1"/>
      <c r="K23" s="1"/>
      <c r="L23" s="1"/>
    </row>
    <row r="24" spans="2:12" x14ac:dyDescent="0.25">
      <c r="B24" s="12" t="s">
        <v>48</v>
      </c>
      <c r="C24" s="27">
        <v>19</v>
      </c>
      <c r="D24" s="14"/>
      <c r="E24" s="15"/>
      <c r="F24" s="19">
        <v>2500</v>
      </c>
      <c r="G24" s="16">
        <f t="shared" si="0"/>
        <v>2500</v>
      </c>
      <c r="H24" s="16">
        <v>2500</v>
      </c>
      <c r="I24" s="17">
        <f t="shared" si="1"/>
        <v>0</v>
      </c>
      <c r="J24" s="1"/>
      <c r="K24" s="1"/>
      <c r="L24" s="1"/>
    </row>
    <row r="25" spans="2:12" x14ac:dyDescent="0.25">
      <c r="B25" s="12" t="s">
        <v>40</v>
      </c>
      <c r="C25" s="27">
        <v>20</v>
      </c>
      <c r="D25" s="14"/>
      <c r="E25" s="15"/>
      <c r="F25" s="19">
        <v>3400</v>
      </c>
      <c r="G25" s="16">
        <f t="shared" si="0"/>
        <v>3400</v>
      </c>
      <c r="H25" s="16">
        <v>3400</v>
      </c>
      <c r="I25" s="17">
        <f t="shared" si="1"/>
        <v>0</v>
      </c>
      <c r="J25" s="1"/>
      <c r="K25" s="1"/>
      <c r="L25" s="1"/>
    </row>
    <row r="26" spans="2:12" x14ac:dyDescent="0.25">
      <c r="B26" s="12" t="s">
        <v>46</v>
      </c>
      <c r="C26" s="27">
        <v>21</v>
      </c>
      <c r="D26" s="14"/>
      <c r="E26" s="15"/>
      <c r="F26" s="19">
        <v>2500</v>
      </c>
      <c r="G26" s="16">
        <f t="shared" si="0"/>
        <v>2500</v>
      </c>
      <c r="H26" s="16">
        <v>2500</v>
      </c>
      <c r="I26" s="17">
        <f t="shared" si="1"/>
        <v>0</v>
      </c>
      <c r="J26" s="1"/>
      <c r="K26" s="1"/>
      <c r="L26" s="1"/>
    </row>
    <row r="27" spans="2:12" x14ac:dyDescent="0.25">
      <c r="B27" s="12" t="s">
        <v>41</v>
      </c>
      <c r="C27" s="27">
        <v>22</v>
      </c>
      <c r="D27" s="14"/>
      <c r="E27" s="15"/>
      <c r="F27" s="19">
        <v>2500</v>
      </c>
      <c r="G27" s="16">
        <f t="shared" si="0"/>
        <v>2500</v>
      </c>
      <c r="H27" s="16">
        <f>2400+100</f>
        <v>2500</v>
      </c>
      <c r="I27" s="17">
        <f t="shared" si="1"/>
        <v>0</v>
      </c>
      <c r="J27" s="1" t="s">
        <v>64</v>
      </c>
      <c r="K27" s="1"/>
      <c r="L27" s="1"/>
    </row>
    <row r="28" spans="2:12" x14ac:dyDescent="0.25">
      <c r="B28" s="12" t="s">
        <v>42</v>
      </c>
      <c r="C28" s="27">
        <v>23</v>
      </c>
      <c r="D28" s="14"/>
      <c r="E28" s="15"/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/>
      <c r="K28" s="1"/>
      <c r="L28" s="1"/>
    </row>
    <row r="29" spans="2:12" x14ac:dyDescent="0.25">
      <c r="B29" s="12" t="s">
        <v>47</v>
      </c>
      <c r="C29" s="27">
        <v>24</v>
      </c>
      <c r="D29" s="14"/>
      <c r="E29" s="15"/>
      <c r="F29" s="19">
        <v>2500</v>
      </c>
      <c r="G29" s="16">
        <f t="shared" si="0"/>
        <v>2500</v>
      </c>
      <c r="H29" s="16">
        <v>2500</v>
      </c>
      <c r="I29" s="17">
        <f t="shared" si="1"/>
        <v>0</v>
      </c>
      <c r="J29" s="1"/>
      <c r="K29" s="1"/>
      <c r="L29" s="1"/>
    </row>
    <row r="30" spans="2:12" x14ac:dyDescent="0.25">
      <c r="B30" s="12" t="s">
        <v>43</v>
      </c>
      <c r="C30" s="27">
        <v>25</v>
      </c>
      <c r="D30" s="14"/>
      <c r="E30" s="15"/>
      <c r="F30" s="19">
        <v>2500</v>
      </c>
      <c r="G30" s="16">
        <f t="shared" si="0"/>
        <v>2500</v>
      </c>
      <c r="H30" s="16">
        <v>2500</v>
      </c>
      <c r="I30" s="17">
        <f t="shared" si="1"/>
        <v>0</v>
      </c>
      <c r="J30" s="1"/>
      <c r="K30" s="1"/>
      <c r="L30" s="1"/>
    </row>
    <row r="31" spans="2:12" x14ac:dyDescent="0.25">
      <c r="B31" s="12" t="s">
        <v>31</v>
      </c>
      <c r="C31" s="27">
        <v>26</v>
      </c>
      <c r="D31" s="14"/>
      <c r="E31" s="15"/>
      <c r="F31" s="19">
        <v>2500</v>
      </c>
      <c r="G31" s="16">
        <f t="shared" si="0"/>
        <v>2500</v>
      </c>
      <c r="H31" s="16">
        <v>2500</v>
      </c>
      <c r="I31" s="17">
        <f t="shared" si="1"/>
        <v>0</v>
      </c>
      <c r="J31" s="1"/>
      <c r="K31" s="1"/>
      <c r="L31" s="1"/>
    </row>
    <row r="32" spans="2:12" x14ac:dyDescent="0.25">
      <c r="B32" s="12" t="s">
        <v>44</v>
      </c>
      <c r="C32" s="27">
        <v>27</v>
      </c>
      <c r="D32" s="14"/>
      <c r="E32" s="15"/>
      <c r="F32" s="19">
        <v>2500</v>
      </c>
      <c r="G32" s="16">
        <f t="shared" si="0"/>
        <v>2500</v>
      </c>
      <c r="H32" s="16">
        <v>2500</v>
      </c>
      <c r="I32" s="17">
        <f t="shared" si="1"/>
        <v>0</v>
      </c>
      <c r="J32" s="1"/>
      <c r="K32" s="1"/>
      <c r="L32" s="1"/>
    </row>
    <row r="33" spans="2:13" x14ac:dyDescent="0.25">
      <c r="B33" s="12" t="s">
        <v>45</v>
      </c>
      <c r="C33" s="27">
        <v>28</v>
      </c>
      <c r="D33" s="14"/>
      <c r="E33" s="15"/>
      <c r="F33" s="19">
        <v>2500</v>
      </c>
      <c r="G33" s="16">
        <f t="shared" si="0"/>
        <v>2500</v>
      </c>
      <c r="H33" s="16">
        <v>2500</v>
      </c>
      <c r="I33" s="17">
        <f t="shared" si="1"/>
        <v>0</v>
      </c>
      <c r="J33" s="1" t="s">
        <v>9</v>
      </c>
      <c r="K33" s="1"/>
      <c r="L33" s="1"/>
    </row>
    <row r="34" spans="2:13" x14ac:dyDescent="0.25">
      <c r="B34" s="12"/>
      <c r="C34" s="27"/>
      <c r="D34" s="14"/>
      <c r="E34" s="15"/>
      <c r="F34" s="25"/>
      <c r="G34" s="16"/>
      <c r="H34" s="16"/>
      <c r="I34" s="17">
        <f>G34-H34</f>
        <v>0</v>
      </c>
      <c r="J34" s="28"/>
      <c r="K34" s="1"/>
      <c r="L34" s="1"/>
    </row>
    <row r="35" spans="2:13" x14ac:dyDescent="0.25">
      <c r="B35" s="29" t="s">
        <v>10</v>
      </c>
      <c r="C35" s="24"/>
      <c r="D35" s="14">
        <f>SUM(D6:D34)</f>
        <v>0</v>
      </c>
      <c r="E35" s="15">
        <f>SUM(E6:E34)</f>
        <v>0</v>
      </c>
      <c r="F35" s="30">
        <f>SUM(F6:F34)</f>
        <v>58400</v>
      </c>
      <c r="G35" s="16">
        <f>D35+E35+F35</f>
        <v>58400</v>
      </c>
      <c r="H35" s="16">
        <f>SUM(H6:H34)</f>
        <v>55900</v>
      </c>
      <c r="I35" s="17">
        <f>G35-H35</f>
        <v>2500</v>
      </c>
      <c r="J35" s="1"/>
      <c r="K35" s="1"/>
      <c r="L35" s="1"/>
    </row>
    <row r="36" spans="2:13" x14ac:dyDescent="0.25">
      <c r="J36" s="1"/>
      <c r="K36" s="1"/>
      <c r="L36" s="1"/>
    </row>
    <row r="37" spans="2:13" x14ac:dyDescent="0.25">
      <c r="K37" s="1"/>
      <c r="L37" s="1"/>
    </row>
    <row r="38" spans="2:13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  <c r="K38" s="1"/>
      <c r="L38" s="1"/>
    </row>
    <row r="39" spans="2:13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  <c r="K39" s="1"/>
      <c r="L39" s="1"/>
    </row>
    <row r="40" spans="2:13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  <c r="K40" s="1"/>
      <c r="L40" s="1"/>
    </row>
    <row r="41" spans="2:13" x14ac:dyDescent="0.25">
      <c r="B41" s="24" t="s">
        <v>30</v>
      </c>
      <c r="C41" s="39">
        <f>F35</f>
        <v>58400</v>
      </c>
      <c r="D41" s="24"/>
      <c r="E41" s="24"/>
      <c r="F41" s="24" t="s">
        <v>30</v>
      </c>
      <c r="G41" s="39">
        <f>H35</f>
        <v>55900</v>
      </c>
      <c r="H41" s="24"/>
      <c r="I41" s="24"/>
      <c r="J41" s="1"/>
      <c r="K41" s="1"/>
      <c r="L41" s="1">
        <v>30000</v>
      </c>
    </row>
    <row r="42" spans="2:13" x14ac:dyDescent="0.25">
      <c r="B42" s="24" t="s">
        <v>17</v>
      </c>
      <c r="C42" s="39"/>
      <c r="D42" s="24"/>
      <c r="E42" s="24"/>
      <c r="F42" s="24" t="s">
        <v>17</v>
      </c>
      <c r="G42" s="39"/>
      <c r="H42" s="24"/>
      <c r="I42" s="24"/>
      <c r="J42" s="1"/>
      <c r="K42" s="1"/>
      <c r="L42" s="1">
        <f>M41-15000</f>
        <v>-15000</v>
      </c>
    </row>
    <row r="43" spans="2:13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  <c r="K43" s="1"/>
      <c r="L43" s="1" t="s">
        <v>52</v>
      </c>
      <c r="M43">
        <v>15000</v>
      </c>
    </row>
    <row r="44" spans="2:13" x14ac:dyDescent="0.25">
      <c r="B44" s="24" t="s">
        <v>19</v>
      </c>
      <c r="C44" s="40">
        <v>0.1</v>
      </c>
      <c r="D44" s="39">
        <f>C44*C41</f>
        <v>5840</v>
      </c>
      <c r="E44" s="24"/>
      <c r="F44" s="24" t="s">
        <v>19</v>
      </c>
      <c r="G44" s="40">
        <v>0.1</v>
      </c>
      <c r="H44" s="39">
        <f>D44</f>
        <v>5840</v>
      </c>
      <c r="I44" s="24"/>
      <c r="J44" s="1"/>
      <c r="K44" s="1"/>
      <c r="L44" s="1"/>
    </row>
    <row r="45" spans="2:13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  <c r="K45" s="1"/>
      <c r="L45" s="1"/>
    </row>
    <row r="46" spans="2:13" x14ac:dyDescent="0.25">
      <c r="B46" s="42" t="s">
        <v>49</v>
      </c>
      <c r="C46" s="24"/>
      <c r="D46" s="24">
        <v>2500</v>
      </c>
      <c r="E46" s="24"/>
      <c r="F46" s="42" t="s">
        <v>49</v>
      </c>
      <c r="G46" s="24"/>
      <c r="H46" s="24">
        <v>2500</v>
      </c>
      <c r="I46" s="24"/>
      <c r="J46" s="1"/>
      <c r="K46" s="1"/>
      <c r="L46" s="1"/>
    </row>
    <row r="47" spans="2:13" x14ac:dyDescent="0.25">
      <c r="B47" s="41" t="s">
        <v>50</v>
      </c>
      <c r="C47" s="40"/>
      <c r="D47" s="43">
        <v>5000</v>
      </c>
      <c r="E47" s="24"/>
      <c r="F47" s="41" t="s">
        <v>50</v>
      </c>
      <c r="G47" s="40"/>
      <c r="H47" s="43">
        <v>5000</v>
      </c>
      <c r="I47" s="24"/>
      <c r="J47" s="1"/>
      <c r="K47" s="1"/>
      <c r="L47" s="1"/>
    </row>
    <row r="48" spans="2:13" x14ac:dyDescent="0.25">
      <c r="B48" s="41" t="s">
        <v>51</v>
      </c>
      <c r="C48" s="40"/>
      <c r="D48" s="24">
        <v>15000</v>
      </c>
      <c r="E48" s="24"/>
      <c r="F48" s="41" t="s">
        <v>51</v>
      </c>
      <c r="G48" s="40"/>
      <c r="H48" s="24">
        <v>15000</v>
      </c>
      <c r="I48" s="24"/>
      <c r="J48" s="1"/>
      <c r="K48" s="1"/>
      <c r="L48" s="28"/>
    </row>
    <row r="49" spans="2:12" x14ac:dyDescent="0.25">
      <c r="B49" s="41" t="s">
        <v>53</v>
      </c>
      <c r="C49" s="24"/>
      <c r="D49" s="24">
        <v>2041</v>
      </c>
      <c r="E49" s="24"/>
      <c r="F49" s="41" t="s">
        <v>53</v>
      </c>
      <c r="G49" s="24"/>
      <c r="H49" s="24">
        <v>2041</v>
      </c>
      <c r="I49" s="24"/>
      <c r="J49" s="1"/>
      <c r="K49" s="1"/>
      <c r="L49" s="1"/>
    </row>
    <row r="50" spans="2:12" x14ac:dyDescent="0.25">
      <c r="B50" s="41" t="s">
        <v>56</v>
      </c>
      <c r="C50" s="42"/>
      <c r="D50" s="43">
        <f>F14+F15</f>
        <v>5000</v>
      </c>
      <c r="E50" s="24"/>
      <c r="F50" s="41" t="s">
        <v>56</v>
      </c>
      <c r="G50" s="42"/>
      <c r="H50" s="43">
        <f>F14+F15</f>
        <v>5000</v>
      </c>
      <c r="I50" s="24"/>
      <c r="J50" s="1"/>
      <c r="K50" s="44"/>
      <c r="L50" s="1"/>
    </row>
    <row r="51" spans="2:12" x14ac:dyDescent="0.25">
      <c r="B51" s="41" t="s">
        <v>57</v>
      </c>
      <c r="C51" s="24"/>
      <c r="D51" s="24">
        <v>4000</v>
      </c>
      <c r="E51" s="24"/>
      <c r="F51" s="41" t="s">
        <v>57</v>
      </c>
      <c r="G51" s="24"/>
      <c r="H51" s="24">
        <v>4000</v>
      </c>
      <c r="I51" s="24"/>
      <c r="J51" s="1"/>
      <c r="K51" s="1"/>
      <c r="L51" s="1"/>
    </row>
    <row r="52" spans="2:12" x14ac:dyDescent="0.25">
      <c r="B52" s="45" t="s">
        <v>60</v>
      </c>
      <c r="C52" s="24"/>
      <c r="D52" s="24">
        <v>1000</v>
      </c>
      <c r="E52" s="24"/>
      <c r="F52" s="45" t="s">
        <v>60</v>
      </c>
      <c r="G52" s="24"/>
      <c r="H52" s="24">
        <v>1000</v>
      </c>
      <c r="I52" s="24"/>
      <c r="J52" s="44"/>
      <c r="K52" s="1"/>
      <c r="L52" s="1"/>
    </row>
    <row r="53" spans="2:12" x14ac:dyDescent="0.25">
      <c r="B53" s="45" t="s">
        <v>62</v>
      </c>
      <c r="C53" s="24"/>
      <c r="D53" s="24">
        <v>2500</v>
      </c>
      <c r="E53" s="24"/>
      <c r="F53" s="45" t="s">
        <v>62</v>
      </c>
      <c r="G53" s="24"/>
      <c r="H53" s="24">
        <v>2500</v>
      </c>
      <c r="I53" s="24"/>
      <c r="J53" s="44"/>
      <c r="K53" s="1"/>
      <c r="L53" s="28"/>
    </row>
    <row r="54" spans="2:12" x14ac:dyDescent="0.25">
      <c r="B54" s="45" t="s">
        <v>61</v>
      </c>
      <c r="C54" s="24"/>
      <c r="D54" s="24">
        <v>15500</v>
      </c>
      <c r="E54" s="24"/>
      <c r="F54" s="45" t="s">
        <v>61</v>
      </c>
      <c r="G54" s="24"/>
      <c r="H54" s="24">
        <v>15500</v>
      </c>
      <c r="I54" s="24"/>
      <c r="J54" s="44"/>
      <c r="K54" s="1"/>
      <c r="L54" s="1"/>
    </row>
    <row r="55" spans="2:12" x14ac:dyDescent="0.25">
      <c r="B55" s="45" t="s">
        <v>63</v>
      </c>
      <c r="C55" s="24"/>
      <c r="D55" s="24">
        <f>100+100</f>
        <v>200</v>
      </c>
      <c r="E55" s="24"/>
      <c r="F55" s="45" t="s">
        <v>63</v>
      </c>
      <c r="G55" s="24"/>
      <c r="H55" s="24">
        <f>100+100</f>
        <v>200</v>
      </c>
      <c r="I55" s="24"/>
      <c r="J55" s="44"/>
      <c r="K55" s="1"/>
      <c r="L55" s="1"/>
    </row>
    <row r="56" spans="2:12" x14ac:dyDescent="0.25">
      <c r="B56" s="45"/>
      <c r="C56" s="24"/>
      <c r="D56" s="24"/>
      <c r="E56" s="24"/>
      <c r="F56" s="45"/>
      <c r="G56" s="24"/>
      <c r="H56" s="24"/>
      <c r="I56" s="24"/>
      <c r="J56" s="44"/>
      <c r="K56" s="1"/>
      <c r="L56" s="1"/>
    </row>
    <row r="57" spans="2:12" x14ac:dyDescent="0.25">
      <c r="B57" s="38" t="s">
        <v>22</v>
      </c>
      <c r="C57" s="46">
        <f>C43+C41+C42-D44</f>
        <v>52560</v>
      </c>
      <c r="D57" s="46">
        <f>SUM(D46:D56)</f>
        <v>52741</v>
      </c>
      <c r="E57" s="46">
        <f>C57-D57</f>
        <v>-181</v>
      </c>
      <c r="F57" s="38" t="s">
        <v>22</v>
      </c>
      <c r="G57" s="46">
        <f>G41+G42+G43-H44</f>
        <v>50060</v>
      </c>
      <c r="H57" s="46">
        <f>SUM(H46:H56)</f>
        <v>52741</v>
      </c>
      <c r="I57" s="46">
        <f>G57-H57</f>
        <v>-2681</v>
      </c>
      <c r="J57" s="44"/>
      <c r="K57" s="1"/>
      <c r="L57" s="1"/>
    </row>
    <row r="58" spans="2:12" x14ac:dyDescent="0.25">
      <c r="B58" s="1"/>
      <c r="C58" s="1"/>
      <c r="D58" s="1"/>
      <c r="E58" s="1"/>
      <c r="F58" s="1"/>
      <c r="G58" s="1"/>
      <c r="H58" s="1"/>
      <c r="I58" s="1"/>
      <c r="J58" s="1"/>
      <c r="L58" s="1"/>
    </row>
    <row r="59" spans="2:12" x14ac:dyDescent="0.25">
      <c r="B59" s="47" t="s">
        <v>23</v>
      </c>
      <c r="C59" s="48"/>
      <c r="D59" s="48" t="s">
        <v>24</v>
      </c>
      <c r="E59" s="49"/>
      <c r="F59" s="47"/>
      <c r="G59" s="47" t="s">
        <v>25</v>
      </c>
      <c r="H59" s="1"/>
      <c r="I59" s="1"/>
      <c r="J59" s="44"/>
      <c r="K59" s="1"/>
      <c r="L59" s="1"/>
    </row>
    <row r="60" spans="2:12" x14ac:dyDescent="0.25">
      <c r="B60" s="47"/>
      <c r="C60" s="48"/>
      <c r="D60" s="48"/>
      <c r="E60" s="49"/>
      <c r="F60" s="47"/>
      <c r="G60" s="47"/>
      <c r="H60" s="1"/>
      <c r="I60" s="1"/>
      <c r="J60" s="44"/>
      <c r="K60" s="1"/>
      <c r="L60" s="1"/>
    </row>
    <row r="61" spans="2:12" x14ac:dyDescent="0.25">
      <c r="B61" s="47" t="s">
        <v>26</v>
      </c>
      <c r="C61" s="48"/>
      <c r="D61" s="48" t="s">
        <v>27</v>
      </c>
      <c r="E61" s="49"/>
      <c r="F61" s="47"/>
      <c r="G61" s="47" t="s">
        <v>28</v>
      </c>
      <c r="H61" s="1"/>
      <c r="I61" s="1"/>
      <c r="J61" s="44"/>
      <c r="K61" s="1"/>
      <c r="L61" s="1"/>
    </row>
    <row r="66" spans="10:10" x14ac:dyDescent="0.25">
      <c r="J66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28" workbookViewId="0">
      <selection activeCell="C43" sqref="C43"/>
    </sheetView>
  </sheetViews>
  <sheetFormatPr defaultRowHeight="15" x14ac:dyDescent="0.25"/>
  <cols>
    <col min="2" max="2" width="16.5703125" bestFit="1" customWidth="1"/>
  </cols>
  <sheetData>
    <row r="2" spans="2:10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0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0" ht="18.75" x14ac:dyDescent="0.3">
      <c r="B4" s="5"/>
      <c r="C4" s="2" t="s">
        <v>65</v>
      </c>
      <c r="D4" s="2"/>
      <c r="E4" s="2"/>
      <c r="F4" s="2"/>
      <c r="G4" s="6"/>
      <c r="H4" s="7"/>
      <c r="I4" s="1"/>
      <c r="J4" s="1"/>
    </row>
    <row r="5" spans="2:10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0" x14ac:dyDescent="0.25">
      <c r="B6" s="12"/>
      <c r="C6" s="13">
        <v>1</v>
      </c>
      <c r="D6" s="14"/>
      <c r="E6" s="15">
        <f>'NOVEMBER 2019'!I6:I34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0" x14ac:dyDescent="0.25">
      <c r="B7" s="18"/>
      <c r="C7" s="13">
        <v>2</v>
      </c>
      <c r="D7" s="14"/>
      <c r="E7" s="15">
        <f>'NOVEMBER 2019'!I7:I35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0" x14ac:dyDescent="0.25">
      <c r="B8" s="18"/>
      <c r="C8" s="13">
        <v>3</v>
      </c>
      <c r="D8" s="14"/>
      <c r="E8" s="15">
        <f>'NOVEMBER 2019'!I8:I36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0" x14ac:dyDescent="0.25">
      <c r="B9" s="20"/>
      <c r="C9" s="13">
        <v>4</v>
      </c>
      <c r="D9" s="14"/>
      <c r="E9" s="15">
        <f>'NOVEMBER 2019'!I9:I37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0" x14ac:dyDescent="0.25">
      <c r="B10" s="12"/>
      <c r="C10" s="13">
        <v>5</v>
      </c>
      <c r="D10" s="14"/>
      <c r="E10" s="15">
        <f>'NOVEMBER 2019'!I10:I38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0" x14ac:dyDescent="0.25">
      <c r="B11" s="18" t="s">
        <v>32</v>
      </c>
      <c r="C11" s="13">
        <v>6</v>
      </c>
      <c r="D11" s="14"/>
      <c r="E11" s="15">
        <f>'NOVEMBER 2019'!I11:I39</f>
        <v>0</v>
      </c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/>
    </row>
    <row r="12" spans="2:10" x14ac:dyDescent="0.25">
      <c r="B12" s="12" t="s">
        <v>33</v>
      </c>
      <c r="C12" s="13">
        <v>7</v>
      </c>
      <c r="D12" s="14"/>
      <c r="E12" s="15">
        <f>'NOVEMBER 2019'!I12:I40</f>
        <v>0</v>
      </c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/>
    </row>
    <row r="13" spans="2:10" x14ac:dyDescent="0.25">
      <c r="B13" s="21" t="s">
        <v>34</v>
      </c>
      <c r="C13" s="13">
        <v>8</v>
      </c>
      <c r="D13" s="14"/>
      <c r="E13" s="15">
        <f>'NOVEMBER 2019'!I13:I41</f>
        <v>2500</v>
      </c>
      <c r="F13" s="19">
        <v>2500</v>
      </c>
      <c r="G13" s="16">
        <f t="shared" si="0"/>
        <v>5000</v>
      </c>
      <c r="H13" s="16">
        <v>5000</v>
      </c>
      <c r="I13" s="17">
        <f t="shared" si="1"/>
        <v>0</v>
      </c>
      <c r="J13" s="1"/>
    </row>
    <row r="14" spans="2:10" x14ac:dyDescent="0.25">
      <c r="B14" s="50"/>
      <c r="C14" s="13">
        <v>9</v>
      </c>
      <c r="D14" s="14"/>
      <c r="E14" s="15">
        <f>'NOVEMBER 2019'!I14:I42</f>
        <v>0</v>
      </c>
      <c r="F14" s="19"/>
      <c r="G14" s="16">
        <f t="shared" si="0"/>
        <v>0</v>
      </c>
      <c r="H14" s="16"/>
      <c r="I14" s="17">
        <f t="shared" si="1"/>
        <v>0</v>
      </c>
      <c r="J14" s="1"/>
    </row>
    <row r="15" spans="2:10" x14ac:dyDescent="0.25">
      <c r="B15" s="22" t="s">
        <v>80</v>
      </c>
      <c r="C15" s="23">
        <v>10</v>
      </c>
      <c r="D15" s="14"/>
      <c r="E15" s="15">
        <f>'NOVEMBER 2019'!I15:I43</f>
        <v>0</v>
      </c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/>
    </row>
    <row r="16" spans="2:10" x14ac:dyDescent="0.25">
      <c r="B16" s="20" t="s">
        <v>58</v>
      </c>
      <c r="C16" s="13">
        <v>11</v>
      </c>
      <c r="D16" s="14"/>
      <c r="E16" s="15">
        <f>'NOVEMBER 2019'!I16:I44</f>
        <v>0</v>
      </c>
      <c r="F16" s="19">
        <v>2500</v>
      </c>
      <c r="G16" s="16">
        <f t="shared" si="0"/>
        <v>2500</v>
      </c>
      <c r="H16" s="16">
        <v>2500</v>
      </c>
      <c r="I16" s="17">
        <f t="shared" si="1"/>
        <v>0</v>
      </c>
      <c r="J16" s="1"/>
    </row>
    <row r="17" spans="2:12" x14ac:dyDescent="0.25">
      <c r="B17" s="18" t="s">
        <v>59</v>
      </c>
      <c r="C17" s="13">
        <v>12</v>
      </c>
      <c r="D17" s="14"/>
      <c r="E17" s="15">
        <f>'NOVEMBER 2019'!I17:I45</f>
        <v>0</v>
      </c>
      <c r="F17" s="19">
        <v>2500</v>
      </c>
      <c r="G17" s="16">
        <f t="shared" si="0"/>
        <v>2500</v>
      </c>
      <c r="H17" s="16">
        <v>2500</v>
      </c>
      <c r="I17" s="17">
        <f t="shared" si="1"/>
        <v>0</v>
      </c>
      <c r="J17" s="1"/>
      <c r="L17" s="51"/>
    </row>
    <row r="18" spans="2:12" x14ac:dyDescent="0.25">
      <c r="B18" s="12" t="s">
        <v>35</v>
      </c>
      <c r="C18" s="13">
        <v>13</v>
      </c>
      <c r="D18" s="14"/>
      <c r="E18" s="15">
        <f>'NOVEMBER 2019'!I18:I46</f>
        <v>0</v>
      </c>
      <c r="F18" s="19">
        <v>2500</v>
      </c>
      <c r="G18" s="16">
        <f t="shared" si="0"/>
        <v>2500</v>
      </c>
      <c r="H18" s="16">
        <v>2500</v>
      </c>
      <c r="I18" s="17">
        <f t="shared" si="1"/>
        <v>0</v>
      </c>
      <c r="J18" s="1" t="s">
        <v>9</v>
      </c>
    </row>
    <row r="19" spans="2:12" x14ac:dyDescent="0.25">
      <c r="B19" s="20" t="s">
        <v>36</v>
      </c>
      <c r="C19" s="13">
        <v>14</v>
      </c>
      <c r="D19" s="14"/>
      <c r="E19" s="15">
        <f>'NOVEMBER 2019'!I19:I47</f>
        <v>0</v>
      </c>
      <c r="F19" s="19">
        <v>2500</v>
      </c>
      <c r="G19" s="16">
        <f t="shared" si="0"/>
        <v>2500</v>
      </c>
      <c r="H19" s="16">
        <v>2500</v>
      </c>
      <c r="I19" s="17">
        <f t="shared" si="1"/>
        <v>0</v>
      </c>
      <c r="J19" s="1"/>
    </row>
    <row r="20" spans="2:12" x14ac:dyDescent="0.25">
      <c r="B20" s="18" t="s">
        <v>37</v>
      </c>
      <c r="C20" s="13">
        <v>15</v>
      </c>
      <c r="D20" s="14"/>
      <c r="E20" s="15">
        <f>'NOVEMBER 2019'!I20:I48</f>
        <v>0</v>
      </c>
      <c r="F20" s="19">
        <v>2500</v>
      </c>
      <c r="G20" s="16">
        <f t="shared" si="0"/>
        <v>2500</v>
      </c>
      <c r="H20" s="16">
        <v>1500</v>
      </c>
      <c r="I20" s="17">
        <f t="shared" si="1"/>
        <v>1000</v>
      </c>
      <c r="J20" s="1"/>
    </row>
    <row r="21" spans="2:12" x14ac:dyDescent="0.25">
      <c r="B21" s="12" t="s">
        <v>55</v>
      </c>
      <c r="C21" s="26">
        <v>16</v>
      </c>
      <c r="D21" s="14"/>
      <c r="E21" s="15">
        <f>'NOVEMBER 2019'!I21:I49</f>
        <v>0</v>
      </c>
      <c r="F21" s="19">
        <v>2500</v>
      </c>
      <c r="G21" s="16">
        <f t="shared" si="0"/>
        <v>2500</v>
      </c>
      <c r="H21" s="16">
        <v>2500</v>
      </c>
      <c r="I21" s="17">
        <f t="shared" si="1"/>
        <v>0</v>
      </c>
      <c r="J21" s="1"/>
    </row>
    <row r="22" spans="2:12" x14ac:dyDescent="0.25">
      <c r="B22" s="12" t="s">
        <v>38</v>
      </c>
      <c r="C22" s="13">
        <v>17</v>
      </c>
      <c r="D22" s="14"/>
      <c r="E22" s="15">
        <f>'NOVEMBER 2019'!I22:I50</f>
        <v>0</v>
      </c>
      <c r="F22" s="19">
        <v>2500</v>
      </c>
      <c r="G22" s="16">
        <f t="shared" si="0"/>
        <v>2500</v>
      </c>
      <c r="H22" s="16">
        <v>2500</v>
      </c>
      <c r="I22" s="17">
        <f t="shared" si="1"/>
        <v>0</v>
      </c>
      <c r="J22" s="1"/>
    </row>
    <row r="23" spans="2:12" x14ac:dyDescent="0.25">
      <c r="B23" s="18" t="s">
        <v>39</v>
      </c>
      <c r="C23" s="13">
        <v>18</v>
      </c>
      <c r="D23" s="14"/>
      <c r="E23" s="15">
        <f>'NOVEMBER 2019'!I23:I51</f>
        <v>0</v>
      </c>
      <c r="F23" s="19">
        <v>2500</v>
      </c>
      <c r="G23" s="16">
        <f t="shared" si="0"/>
        <v>2500</v>
      </c>
      <c r="H23" s="16">
        <v>2500</v>
      </c>
      <c r="I23" s="17">
        <f t="shared" si="1"/>
        <v>0</v>
      </c>
      <c r="J23" s="1"/>
    </row>
    <row r="24" spans="2:12" x14ac:dyDescent="0.25">
      <c r="B24" s="12" t="s">
        <v>48</v>
      </c>
      <c r="C24" s="27">
        <v>19</v>
      </c>
      <c r="D24" s="14"/>
      <c r="E24" s="15">
        <f>'NOVEMBER 2019'!I24:I52</f>
        <v>0</v>
      </c>
      <c r="F24" s="19">
        <v>2500</v>
      </c>
      <c r="G24" s="16">
        <f t="shared" si="0"/>
        <v>2500</v>
      </c>
      <c r="H24" s="16">
        <v>2500</v>
      </c>
      <c r="I24" s="17">
        <f t="shared" si="1"/>
        <v>0</v>
      </c>
      <c r="J24" s="1"/>
    </row>
    <row r="25" spans="2:12" x14ac:dyDescent="0.25">
      <c r="B25" s="12" t="s">
        <v>40</v>
      </c>
      <c r="C25" s="27">
        <v>20</v>
      </c>
      <c r="D25" s="14"/>
      <c r="E25" s="15">
        <f>'NOVEMBER 2019'!I25:I53</f>
        <v>0</v>
      </c>
      <c r="F25" s="19">
        <v>3400</v>
      </c>
      <c r="G25" s="16">
        <f t="shared" si="0"/>
        <v>3400</v>
      </c>
      <c r="H25" s="16">
        <v>3300</v>
      </c>
      <c r="I25" s="17">
        <f t="shared" si="1"/>
        <v>100</v>
      </c>
      <c r="J25" s="1"/>
    </row>
    <row r="26" spans="2:12" x14ac:dyDescent="0.25">
      <c r="B26" s="12" t="s">
        <v>46</v>
      </c>
      <c r="C26" s="27">
        <v>21</v>
      </c>
      <c r="D26" s="14"/>
      <c r="E26" s="15">
        <f>'NOVEMBER 2019'!I26:I54</f>
        <v>0</v>
      </c>
      <c r="F26" s="19">
        <v>2500</v>
      </c>
      <c r="G26" s="16">
        <f t="shared" si="0"/>
        <v>2500</v>
      </c>
      <c r="H26" s="16">
        <v>2500</v>
      </c>
      <c r="I26" s="17">
        <f t="shared" si="1"/>
        <v>0</v>
      </c>
      <c r="J26" s="1"/>
    </row>
    <row r="27" spans="2:12" x14ac:dyDescent="0.25">
      <c r="B27" s="12" t="s">
        <v>41</v>
      </c>
      <c r="C27" s="27">
        <v>22</v>
      </c>
      <c r="D27" s="14"/>
      <c r="E27" s="15">
        <f>'NOVEMBER 2019'!I27:I55</f>
        <v>0</v>
      </c>
      <c r="F27" s="19">
        <v>2500</v>
      </c>
      <c r="G27" s="16">
        <f t="shared" si="0"/>
        <v>2500</v>
      </c>
      <c r="H27" s="16">
        <v>1700</v>
      </c>
      <c r="I27" s="17">
        <f t="shared" si="1"/>
        <v>800</v>
      </c>
      <c r="J27" s="1"/>
    </row>
    <row r="28" spans="2:12" x14ac:dyDescent="0.25">
      <c r="B28" s="12" t="s">
        <v>42</v>
      </c>
      <c r="C28" s="27">
        <v>23</v>
      </c>
      <c r="D28" s="14"/>
      <c r="E28" s="15">
        <f>'NOVEMBER 2019'!I28:I56</f>
        <v>0</v>
      </c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/>
    </row>
    <row r="29" spans="2:12" x14ac:dyDescent="0.25">
      <c r="B29" s="12" t="s">
        <v>47</v>
      </c>
      <c r="C29" s="27">
        <v>24</v>
      </c>
      <c r="D29" s="14"/>
      <c r="E29" s="15">
        <f>'NOVEMBER 2019'!I29:I57</f>
        <v>0</v>
      </c>
      <c r="F29" s="19">
        <v>2500</v>
      </c>
      <c r="G29" s="16">
        <f t="shared" si="0"/>
        <v>2500</v>
      </c>
      <c r="H29" s="16">
        <v>2500</v>
      </c>
      <c r="I29" s="17">
        <f t="shared" si="1"/>
        <v>0</v>
      </c>
      <c r="J29" s="1"/>
    </row>
    <row r="30" spans="2:12" x14ac:dyDescent="0.25">
      <c r="B30" s="12" t="s">
        <v>43</v>
      </c>
      <c r="C30" s="27">
        <v>25</v>
      </c>
      <c r="D30" s="14"/>
      <c r="E30" s="15">
        <f>'NOVEMBER 2019'!I30:I58</f>
        <v>0</v>
      </c>
      <c r="F30" s="19">
        <v>2500</v>
      </c>
      <c r="G30" s="16">
        <f t="shared" si="0"/>
        <v>2500</v>
      </c>
      <c r="H30" s="16">
        <v>2500</v>
      </c>
      <c r="I30" s="17">
        <f t="shared" si="1"/>
        <v>0</v>
      </c>
      <c r="J30" s="1"/>
    </row>
    <row r="31" spans="2:12" x14ac:dyDescent="0.25">
      <c r="B31" s="12" t="s">
        <v>31</v>
      </c>
      <c r="C31" s="27">
        <v>26</v>
      </c>
      <c r="D31" s="14"/>
      <c r="E31" s="15">
        <f>'NOVEMBER 2019'!I31:I59</f>
        <v>0</v>
      </c>
      <c r="F31" s="19">
        <v>2500</v>
      </c>
      <c r="G31" s="16">
        <f t="shared" si="0"/>
        <v>2500</v>
      </c>
      <c r="H31" s="16">
        <v>2500</v>
      </c>
      <c r="I31" s="17">
        <f t="shared" si="1"/>
        <v>0</v>
      </c>
      <c r="J31" s="1"/>
    </row>
    <row r="32" spans="2:12" x14ac:dyDescent="0.25">
      <c r="B32" s="12" t="s">
        <v>44</v>
      </c>
      <c r="C32" s="27">
        <v>27</v>
      </c>
      <c r="D32" s="14"/>
      <c r="E32" s="15">
        <f>'NOVEMBER 2019'!I32:I60</f>
        <v>0</v>
      </c>
      <c r="F32" s="19">
        <v>2500</v>
      </c>
      <c r="G32" s="16">
        <f t="shared" si="0"/>
        <v>2500</v>
      </c>
      <c r="H32" s="16">
        <v>2500</v>
      </c>
      <c r="I32" s="17">
        <f t="shared" si="1"/>
        <v>0</v>
      </c>
      <c r="J32" s="1"/>
    </row>
    <row r="33" spans="2:12" x14ac:dyDescent="0.25">
      <c r="B33" s="12" t="s">
        <v>45</v>
      </c>
      <c r="C33" s="27">
        <v>28</v>
      </c>
      <c r="D33" s="14"/>
      <c r="E33" s="15">
        <f>'NOVEMBER 2019'!I33:I61</f>
        <v>0</v>
      </c>
      <c r="F33" s="19">
        <v>2500</v>
      </c>
      <c r="G33" s="16">
        <f t="shared" si="0"/>
        <v>2500</v>
      </c>
      <c r="H33" s="16">
        <v>2000</v>
      </c>
      <c r="I33" s="17">
        <f t="shared" si="1"/>
        <v>500</v>
      </c>
      <c r="J33" s="1"/>
      <c r="K33" s="51"/>
    </row>
    <row r="34" spans="2:12" x14ac:dyDescent="0.25">
      <c r="B34" s="12"/>
      <c r="C34" s="27"/>
      <c r="D34" s="14"/>
      <c r="E34" s="15">
        <f>'NOVEMBER 2019'!I34:I62</f>
        <v>0</v>
      </c>
      <c r="F34" s="25"/>
      <c r="G34" s="16"/>
      <c r="H34" s="16"/>
      <c r="I34" s="17">
        <f>G34-H34</f>
        <v>0</v>
      </c>
      <c r="J34" s="28"/>
    </row>
    <row r="35" spans="2:12" x14ac:dyDescent="0.25">
      <c r="B35" s="29" t="s">
        <v>10</v>
      </c>
      <c r="C35" s="24"/>
      <c r="D35" s="14">
        <f>SUM(D6:D34)</f>
        <v>0</v>
      </c>
      <c r="E35" s="15">
        <f>SUM(E6:E34)</f>
        <v>2500</v>
      </c>
      <c r="F35" s="30">
        <f>SUM(F6:F34)</f>
        <v>55900</v>
      </c>
      <c r="G35" s="16">
        <f>D35+E35+F35</f>
        <v>58400</v>
      </c>
      <c r="H35" s="16">
        <f>SUM(H6:H34)</f>
        <v>56000</v>
      </c>
      <c r="I35" s="17">
        <f>G35-H35</f>
        <v>2400</v>
      </c>
      <c r="J35" s="1"/>
    </row>
    <row r="36" spans="2:12" x14ac:dyDescent="0.25">
      <c r="J36" s="1"/>
    </row>
    <row r="38" spans="2:12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2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2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</row>
    <row r="41" spans="2:12" x14ac:dyDescent="0.25">
      <c r="B41" s="24" t="s">
        <v>66</v>
      </c>
      <c r="C41" s="39">
        <f>F35</f>
        <v>55900</v>
      </c>
      <c r="D41" s="24"/>
      <c r="E41" s="24"/>
      <c r="F41" s="24" t="s">
        <v>66</v>
      </c>
      <c r="G41" s="39">
        <f>H35</f>
        <v>56000</v>
      </c>
      <c r="H41" s="24"/>
      <c r="I41" s="24"/>
      <c r="J41" s="1"/>
    </row>
    <row r="42" spans="2:12" x14ac:dyDescent="0.25">
      <c r="B42" s="24" t="s">
        <v>17</v>
      </c>
      <c r="C42" s="39">
        <f>'NOVEMBER 2019'!E57</f>
        <v>-181</v>
      </c>
      <c r="D42" s="24"/>
      <c r="E42" s="24"/>
      <c r="F42" s="24" t="s">
        <v>17</v>
      </c>
      <c r="G42" s="39">
        <f>'NOVEMBER 2019'!I57</f>
        <v>-2681</v>
      </c>
      <c r="H42" s="24"/>
      <c r="I42" s="24"/>
      <c r="J42" s="1"/>
    </row>
    <row r="43" spans="2:12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2" x14ac:dyDescent="0.25">
      <c r="B44" s="24" t="s">
        <v>19</v>
      </c>
      <c r="C44" s="40">
        <v>0.1</v>
      </c>
      <c r="D44" s="39">
        <f>C44*C41</f>
        <v>5590</v>
      </c>
      <c r="E44" s="24"/>
      <c r="F44" s="24" t="s">
        <v>19</v>
      </c>
      <c r="G44" s="40">
        <v>0.1</v>
      </c>
      <c r="H44" s="39">
        <f>D44</f>
        <v>5590</v>
      </c>
      <c r="I44" s="24"/>
      <c r="J44" s="1"/>
    </row>
    <row r="45" spans="2:12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  <c r="L45" s="51"/>
    </row>
    <row r="46" spans="2:12" x14ac:dyDescent="0.25">
      <c r="B46" s="42" t="s">
        <v>51</v>
      </c>
      <c r="C46" s="24"/>
      <c r="D46" s="24"/>
      <c r="E46" s="24"/>
      <c r="F46" s="42" t="s">
        <v>51</v>
      </c>
      <c r="G46" s="24"/>
      <c r="H46" s="24"/>
      <c r="I46" s="24"/>
      <c r="J46" s="1"/>
    </row>
    <row r="47" spans="2:12" x14ac:dyDescent="0.25">
      <c r="B47" s="41"/>
      <c r="D47" s="40"/>
      <c r="E47" s="43"/>
      <c r="F47" s="41"/>
      <c r="G47" s="40"/>
      <c r="H47" s="43"/>
      <c r="I47" s="24"/>
      <c r="J47" s="1"/>
    </row>
    <row r="48" spans="2:12" x14ac:dyDescent="0.25">
      <c r="B48" s="41" t="s">
        <v>67</v>
      </c>
      <c r="C48" s="40"/>
      <c r="D48" s="24">
        <v>30000</v>
      </c>
      <c r="E48" s="24"/>
      <c r="F48" s="41" t="s">
        <v>67</v>
      </c>
      <c r="G48" s="40"/>
      <c r="H48" s="24">
        <v>30000</v>
      </c>
      <c r="I48" s="24"/>
      <c r="J48" s="1"/>
    </row>
    <row r="49" spans="2:10" x14ac:dyDescent="0.25">
      <c r="B49" s="41" t="s">
        <v>69</v>
      </c>
      <c r="C49" s="24"/>
      <c r="D49" s="24">
        <v>10000</v>
      </c>
      <c r="E49" s="24"/>
      <c r="F49" s="41" t="s">
        <v>69</v>
      </c>
      <c r="G49" s="24"/>
      <c r="H49" s="24">
        <v>10000</v>
      </c>
      <c r="I49" s="24"/>
      <c r="J49" s="1"/>
    </row>
    <row r="50" spans="2:10" x14ac:dyDescent="0.25">
      <c r="B50" s="41"/>
      <c r="C50" s="42"/>
      <c r="D50" s="43"/>
      <c r="E50" s="24"/>
      <c r="F50" s="41"/>
      <c r="G50" s="42"/>
      <c r="H50" s="43"/>
      <c r="I50" s="24"/>
      <c r="J50" s="1"/>
    </row>
    <row r="51" spans="2:10" x14ac:dyDescent="0.25">
      <c r="B51" s="41" t="s">
        <v>68</v>
      </c>
      <c r="C51" s="24"/>
      <c r="D51" s="24">
        <v>7102</v>
      </c>
      <c r="E51" s="24"/>
      <c r="F51" s="41" t="s">
        <v>68</v>
      </c>
      <c r="G51" s="24"/>
      <c r="H51" s="24">
        <v>7102</v>
      </c>
      <c r="I51" s="24"/>
      <c r="J51" s="1"/>
    </row>
    <row r="52" spans="2:10" x14ac:dyDescent="0.25">
      <c r="B52" s="45" t="s">
        <v>70</v>
      </c>
      <c r="C52" s="24"/>
      <c r="D52" s="24">
        <v>5000</v>
      </c>
      <c r="E52" s="24"/>
      <c r="F52" s="45" t="s">
        <v>70</v>
      </c>
      <c r="G52" s="24"/>
      <c r="H52" s="24">
        <v>5000</v>
      </c>
      <c r="I52" s="24"/>
      <c r="J52" s="44"/>
    </row>
    <row r="53" spans="2:10" x14ac:dyDescent="0.25">
      <c r="B53" s="45" t="s">
        <v>81</v>
      </c>
      <c r="C53" s="24"/>
      <c r="D53" s="43">
        <f>F15</f>
        <v>2500</v>
      </c>
      <c r="E53" s="24"/>
      <c r="F53" s="45" t="s">
        <v>72</v>
      </c>
      <c r="G53" s="24"/>
      <c r="H53" s="43">
        <f>D53</f>
        <v>2500</v>
      </c>
      <c r="I53" s="24"/>
      <c r="J53" s="44"/>
    </row>
    <row r="54" spans="2:10" x14ac:dyDescent="0.25">
      <c r="B54" s="45" t="s">
        <v>73</v>
      </c>
      <c r="C54" s="24"/>
      <c r="D54" s="24">
        <v>5000</v>
      </c>
      <c r="E54" s="24"/>
      <c r="F54" s="45" t="s">
        <v>73</v>
      </c>
      <c r="G54" s="24"/>
      <c r="H54" s="24">
        <v>5000</v>
      </c>
      <c r="I54" s="24"/>
      <c r="J54" s="44"/>
    </row>
    <row r="55" spans="2:10" x14ac:dyDescent="0.25">
      <c r="B55" s="45"/>
      <c r="C55" s="24"/>
      <c r="D55" s="24"/>
      <c r="E55" s="24"/>
      <c r="F55" s="45"/>
      <c r="G55" s="24"/>
      <c r="H55" s="24"/>
      <c r="I55" s="24"/>
      <c r="J55" s="44"/>
    </row>
    <row r="56" spans="2:10" x14ac:dyDescent="0.25">
      <c r="B56" s="45"/>
      <c r="C56" s="24"/>
      <c r="D56" s="24"/>
      <c r="E56" s="24"/>
      <c r="F56" s="45"/>
      <c r="G56" s="24"/>
      <c r="H56" s="24"/>
      <c r="I56" s="24"/>
      <c r="J56" s="44"/>
    </row>
    <row r="57" spans="2:10" x14ac:dyDescent="0.25">
      <c r="B57" s="38" t="s">
        <v>22</v>
      </c>
      <c r="C57" s="46">
        <f>C43+C41+C42-D44</f>
        <v>50129</v>
      </c>
      <c r="D57" s="46">
        <f>SUM(D46:D56)</f>
        <v>59602</v>
      </c>
      <c r="E57" s="46">
        <f>C57-D57</f>
        <v>-9473</v>
      </c>
      <c r="F57" s="38" t="s">
        <v>22</v>
      </c>
      <c r="G57" s="46">
        <f>G41+G42+G43-H44</f>
        <v>47729</v>
      </c>
      <c r="H57" s="46">
        <f>SUM(H46:H56)</f>
        <v>59602</v>
      </c>
      <c r="I57" s="46">
        <f>G57-H57</f>
        <v>-11873</v>
      </c>
      <c r="J57" s="44"/>
    </row>
    <row r="58" spans="2:10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2:10" x14ac:dyDescent="0.25">
      <c r="B59" s="47" t="s">
        <v>23</v>
      </c>
      <c r="C59" s="48"/>
      <c r="D59" s="48" t="s">
        <v>24</v>
      </c>
      <c r="E59" s="49"/>
      <c r="F59" s="47"/>
      <c r="G59" s="47" t="s">
        <v>25</v>
      </c>
      <c r="H59" s="1"/>
      <c r="I59" s="1"/>
      <c r="J59" s="44"/>
    </row>
    <row r="60" spans="2:10" x14ac:dyDescent="0.25">
      <c r="B60" s="47"/>
      <c r="C60" s="48"/>
      <c r="D60" s="48"/>
      <c r="E60" s="49"/>
      <c r="F60" s="47"/>
      <c r="G60" s="47"/>
      <c r="H60" s="1"/>
      <c r="I60" s="1"/>
      <c r="J60" s="44"/>
    </row>
    <row r="61" spans="2:10" x14ac:dyDescent="0.25">
      <c r="B61" s="47" t="s">
        <v>26</v>
      </c>
      <c r="C61" s="48"/>
      <c r="D61" s="48" t="s">
        <v>27</v>
      </c>
      <c r="E61" s="49"/>
      <c r="F61" s="47"/>
      <c r="G61" s="47" t="s">
        <v>28</v>
      </c>
      <c r="H61" s="1"/>
      <c r="I61" s="1"/>
      <c r="J61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13" workbookViewId="0">
      <selection activeCell="C43" sqref="C43"/>
    </sheetView>
  </sheetViews>
  <sheetFormatPr defaultRowHeight="15" x14ac:dyDescent="0.25"/>
  <cols>
    <col min="2" max="2" width="16.5703125" bestFit="1" customWidth="1"/>
  </cols>
  <sheetData>
    <row r="2" spans="2:10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0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0" ht="18.75" x14ac:dyDescent="0.3">
      <c r="B4" s="5"/>
      <c r="C4" s="2" t="s">
        <v>74</v>
      </c>
      <c r="D4" s="2"/>
      <c r="E4" s="2"/>
      <c r="F4" s="2"/>
      <c r="G4" s="6"/>
      <c r="H4" s="7"/>
      <c r="I4" s="1"/>
      <c r="J4" s="1"/>
    </row>
    <row r="5" spans="2:10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0" x14ac:dyDescent="0.25">
      <c r="B6" s="12"/>
      <c r="C6" s="13">
        <v>1</v>
      </c>
      <c r="D6" s="14"/>
      <c r="E6" s="15">
        <f>'DECEMBER 19'!I6:I34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0" x14ac:dyDescent="0.25">
      <c r="B7" s="18"/>
      <c r="C7" s="13">
        <v>2</v>
      </c>
      <c r="D7" s="14"/>
      <c r="E7" s="15">
        <f>'DECEMBER 19'!I7:I35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0" x14ac:dyDescent="0.25">
      <c r="B8" s="18"/>
      <c r="C8" s="13">
        <v>3</v>
      </c>
      <c r="D8" s="14"/>
      <c r="E8" s="15">
        <f>'DECEMBER 19'!I8:I36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0" x14ac:dyDescent="0.25">
      <c r="B9" s="20"/>
      <c r="C9" s="13">
        <v>4</v>
      </c>
      <c r="D9" s="14"/>
      <c r="E9" s="15">
        <f>'DECEMBER 19'!I9:I37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0" x14ac:dyDescent="0.25">
      <c r="B10" s="12"/>
      <c r="C10" s="13">
        <v>5</v>
      </c>
      <c r="D10" s="14"/>
      <c r="E10" s="15">
        <f>'DECEMBER 19'!I10:I38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0" x14ac:dyDescent="0.25">
      <c r="B11" s="18" t="s">
        <v>32</v>
      </c>
      <c r="C11" s="13">
        <v>6</v>
      </c>
      <c r="D11" s="14"/>
      <c r="E11" s="15">
        <f>'DECEMBER 19'!I11:I39</f>
        <v>0</v>
      </c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/>
    </row>
    <row r="12" spans="2:10" x14ac:dyDescent="0.25">
      <c r="B12" s="12" t="s">
        <v>33</v>
      </c>
      <c r="C12" s="13">
        <v>7</v>
      </c>
      <c r="D12" s="14"/>
      <c r="E12" s="15">
        <f>'DECEMBER 19'!I12:I40</f>
        <v>0</v>
      </c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/>
    </row>
    <row r="13" spans="2:10" x14ac:dyDescent="0.25">
      <c r="B13" s="21"/>
      <c r="C13" s="13">
        <v>8</v>
      </c>
      <c r="D13" s="14"/>
      <c r="E13" s="15">
        <f>'DECEMBER 19'!I13:I41</f>
        <v>0</v>
      </c>
      <c r="F13" s="19"/>
      <c r="G13" s="16">
        <f t="shared" si="0"/>
        <v>0</v>
      </c>
      <c r="H13" s="16"/>
      <c r="I13" s="17">
        <f t="shared" si="1"/>
        <v>0</v>
      </c>
      <c r="J13" s="1"/>
    </row>
    <row r="14" spans="2:10" x14ac:dyDescent="0.25">
      <c r="B14" s="50" t="s">
        <v>83</v>
      </c>
      <c r="C14" s="13">
        <v>9</v>
      </c>
      <c r="D14" s="14"/>
      <c r="E14" s="15">
        <f>'DECEMBER 19'!I14:I42</f>
        <v>0</v>
      </c>
      <c r="F14" s="19">
        <v>2500</v>
      </c>
      <c r="G14" s="16">
        <f t="shared" si="0"/>
        <v>2500</v>
      </c>
      <c r="H14" s="16">
        <v>2500</v>
      </c>
      <c r="I14" s="17">
        <f t="shared" si="1"/>
        <v>0</v>
      </c>
      <c r="J14" s="1"/>
    </row>
    <row r="15" spans="2:10" x14ac:dyDescent="0.25">
      <c r="B15" s="22" t="s">
        <v>79</v>
      </c>
      <c r="C15" s="23">
        <v>10</v>
      </c>
      <c r="D15" s="14"/>
      <c r="E15" s="15">
        <f>'DECEMBER 19'!I15:I43</f>
        <v>0</v>
      </c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 t="s">
        <v>9</v>
      </c>
    </row>
    <row r="16" spans="2:10" x14ac:dyDescent="0.25">
      <c r="B16" s="20" t="s">
        <v>58</v>
      </c>
      <c r="C16" s="13">
        <v>11</v>
      </c>
      <c r="D16" s="14"/>
      <c r="E16" s="15">
        <f>'DECEMBER 19'!I16:I44</f>
        <v>0</v>
      </c>
      <c r="F16" s="19">
        <v>2500</v>
      </c>
      <c r="G16" s="16">
        <f t="shared" si="0"/>
        <v>2500</v>
      </c>
      <c r="H16" s="16">
        <v>2500</v>
      </c>
      <c r="I16" s="17">
        <f t="shared" si="1"/>
        <v>0</v>
      </c>
      <c r="J16" s="1"/>
    </row>
    <row r="17" spans="2:12" x14ac:dyDescent="0.25">
      <c r="B17" s="18" t="s">
        <v>59</v>
      </c>
      <c r="C17" s="13">
        <v>12</v>
      </c>
      <c r="D17" s="14"/>
      <c r="E17" s="15">
        <f>'DECEMBER 19'!I17:I45</f>
        <v>0</v>
      </c>
      <c r="F17" s="19">
        <v>2500</v>
      </c>
      <c r="G17" s="16">
        <f t="shared" si="0"/>
        <v>2500</v>
      </c>
      <c r="H17" s="16">
        <v>2000</v>
      </c>
      <c r="I17" s="17">
        <f t="shared" si="1"/>
        <v>500</v>
      </c>
      <c r="J17" s="1"/>
      <c r="L17" s="51"/>
    </row>
    <row r="18" spans="2:12" x14ac:dyDescent="0.25">
      <c r="B18" s="12" t="s">
        <v>35</v>
      </c>
      <c r="C18" s="13">
        <v>13</v>
      </c>
      <c r="D18" s="14"/>
      <c r="E18" s="15">
        <f>'DECEMBER 19'!I18:I46</f>
        <v>0</v>
      </c>
      <c r="F18" s="19">
        <v>2500</v>
      </c>
      <c r="G18" s="16">
        <f t="shared" si="0"/>
        <v>2500</v>
      </c>
      <c r="H18" s="16">
        <v>2500</v>
      </c>
      <c r="I18" s="17">
        <f t="shared" si="1"/>
        <v>0</v>
      </c>
      <c r="J18" s="1"/>
    </row>
    <row r="19" spans="2:12" x14ac:dyDescent="0.25">
      <c r="B19" s="20" t="s">
        <v>36</v>
      </c>
      <c r="C19" s="13">
        <v>14</v>
      </c>
      <c r="D19" s="14"/>
      <c r="E19" s="15">
        <f>'DECEMBER 19'!I19:I47</f>
        <v>0</v>
      </c>
      <c r="F19" s="19">
        <v>2500</v>
      </c>
      <c r="G19" s="16">
        <f t="shared" si="0"/>
        <v>2500</v>
      </c>
      <c r="H19" s="16">
        <f>1500+500</f>
        <v>2000</v>
      </c>
      <c r="I19" s="17">
        <f t="shared" si="1"/>
        <v>500</v>
      </c>
      <c r="J19" s="1"/>
    </row>
    <row r="20" spans="2:12" x14ac:dyDescent="0.25">
      <c r="B20" s="18" t="s">
        <v>37</v>
      </c>
      <c r="C20" s="13">
        <v>15</v>
      </c>
      <c r="D20" s="14"/>
      <c r="E20" s="15">
        <f>'DECEMBER 19'!I20:I48</f>
        <v>1000</v>
      </c>
      <c r="F20" s="19">
        <v>2500</v>
      </c>
      <c r="G20" s="16">
        <f t="shared" si="0"/>
        <v>3500</v>
      </c>
      <c r="H20" s="16">
        <v>2500</v>
      </c>
      <c r="I20" s="17">
        <f t="shared" si="1"/>
        <v>1000</v>
      </c>
      <c r="J20" s="1"/>
    </row>
    <row r="21" spans="2:12" x14ac:dyDescent="0.25">
      <c r="B21" s="12" t="s">
        <v>48</v>
      </c>
      <c r="C21" s="26">
        <v>16</v>
      </c>
      <c r="D21" s="14"/>
      <c r="E21" s="15">
        <f>'DECEMBER 19'!I21:I49</f>
        <v>0</v>
      </c>
      <c r="F21" s="19">
        <v>2500</v>
      </c>
      <c r="G21" s="16">
        <f t="shared" si="0"/>
        <v>2500</v>
      </c>
      <c r="H21" s="16">
        <v>2500</v>
      </c>
      <c r="I21" s="17">
        <f t="shared" si="1"/>
        <v>0</v>
      </c>
      <c r="J21" s="1"/>
    </row>
    <row r="22" spans="2:12" x14ac:dyDescent="0.25">
      <c r="B22" s="12" t="s">
        <v>38</v>
      </c>
      <c r="C22" s="13">
        <v>17</v>
      </c>
      <c r="D22" s="14"/>
      <c r="E22" s="15">
        <f>'DECEMBER 19'!I22:I50</f>
        <v>0</v>
      </c>
      <c r="F22" s="19">
        <v>2500</v>
      </c>
      <c r="G22" s="16">
        <f t="shared" si="0"/>
        <v>2500</v>
      </c>
      <c r="H22" s="16">
        <v>2000</v>
      </c>
      <c r="I22" s="17">
        <f t="shared" si="1"/>
        <v>500</v>
      </c>
      <c r="J22" s="1"/>
    </row>
    <row r="23" spans="2:12" x14ac:dyDescent="0.25">
      <c r="B23" s="18" t="s">
        <v>39</v>
      </c>
      <c r="C23" s="13">
        <v>18</v>
      </c>
      <c r="D23" s="14"/>
      <c r="E23" s="15">
        <f>'DECEMBER 19'!I23:I51</f>
        <v>0</v>
      </c>
      <c r="F23" s="19">
        <v>2500</v>
      </c>
      <c r="G23" s="16">
        <f t="shared" si="0"/>
        <v>2500</v>
      </c>
      <c r="H23" s="16">
        <v>2500</v>
      </c>
      <c r="I23" s="17">
        <f t="shared" si="1"/>
        <v>0</v>
      </c>
      <c r="J23" s="1"/>
    </row>
    <row r="24" spans="2:12" x14ac:dyDescent="0.25">
      <c r="B24" s="12" t="s">
        <v>84</v>
      </c>
      <c r="C24" s="27">
        <v>19</v>
      </c>
      <c r="D24" s="14"/>
      <c r="E24" s="15">
        <f>'DECEMBER 19'!I24:I52</f>
        <v>0</v>
      </c>
      <c r="F24" s="19"/>
      <c r="G24" s="16">
        <f t="shared" si="0"/>
        <v>0</v>
      </c>
      <c r="H24" s="16"/>
      <c r="I24" s="17">
        <f t="shared" si="1"/>
        <v>0</v>
      </c>
      <c r="J24" s="1"/>
    </row>
    <row r="25" spans="2:12" x14ac:dyDescent="0.25">
      <c r="B25" s="12" t="s">
        <v>40</v>
      </c>
      <c r="C25" s="27">
        <v>20</v>
      </c>
      <c r="D25" s="14"/>
      <c r="E25" s="15">
        <f>'DECEMBER 19'!I25:I53</f>
        <v>100</v>
      </c>
      <c r="F25" s="19">
        <v>3400</v>
      </c>
      <c r="G25" s="16">
        <f t="shared" si="0"/>
        <v>3500</v>
      </c>
      <c r="H25" s="16">
        <v>3400</v>
      </c>
      <c r="I25" s="17">
        <f t="shared" si="1"/>
        <v>100</v>
      </c>
      <c r="J25" s="1"/>
    </row>
    <row r="26" spans="2:12" x14ac:dyDescent="0.25">
      <c r="B26" s="12" t="s">
        <v>46</v>
      </c>
      <c r="C26" s="27">
        <v>21</v>
      </c>
      <c r="D26" s="14"/>
      <c r="E26" s="15">
        <f>'DECEMBER 19'!I26:I54</f>
        <v>0</v>
      </c>
      <c r="F26" s="19">
        <v>2500</v>
      </c>
      <c r="G26" s="16">
        <f t="shared" si="0"/>
        <v>2500</v>
      </c>
      <c r="H26" s="16">
        <v>2500</v>
      </c>
      <c r="I26" s="17">
        <f t="shared" si="1"/>
        <v>0</v>
      </c>
      <c r="J26" s="1"/>
    </row>
    <row r="27" spans="2:12" x14ac:dyDescent="0.25">
      <c r="B27" s="12" t="s">
        <v>41</v>
      </c>
      <c r="C27" s="27">
        <v>22</v>
      </c>
      <c r="D27" s="14"/>
      <c r="E27" s="15">
        <f>'DECEMBER 19'!I27:I55</f>
        <v>800</v>
      </c>
      <c r="F27" s="19">
        <v>2500</v>
      </c>
      <c r="G27" s="16">
        <f t="shared" si="0"/>
        <v>3300</v>
      </c>
      <c r="H27" s="16">
        <v>1800</v>
      </c>
      <c r="I27" s="17">
        <f t="shared" si="1"/>
        <v>1500</v>
      </c>
      <c r="J27" s="1"/>
    </row>
    <row r="28" spans="2:12" x14ac:dyDescent="0.25">
      <c r="B28" s="12" t="s">
        <v>42</v>
      </c>
      <c r="C28" s="27">
        <v>23</v>
      </c>
      <c r="D28" s="14"/>
      <c r="E28" s="15">
        <f>'DECEMBER 19'!I28:I56</f>
        <v>0</v>
      </c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 t="s">
        <v>9</v>
      </c>
    </row>
    <row r="29" spans="2:12" x14ac:dyDescent="0.25">
      <c r="B29" s="12" t="s">
        <v>47</v>
      </c>
      <c r="C29" s="27">
        <v>24</v>
      </c>
      <c r="D29" s="14"/>
      <c r="E29" s="15">
        <f>'DECEMBER 19'!I29:I57</f>
        <v>0</v>
      </c>
      <c r="F29" s="19">
        <v>2500</v>
      </c>
      <c r="G29" s="16">
        <f t="shared" si="0"/>
        <v>2500</v>
      </c>
      <c r="H29" s="16">
        <v>2500</v>
      </c>
      <c r="I29" s="17">
        <f t="shared" si="1"/>
        <v>0</v>
      </c>
      <c r="J29" s="1"/>
    </row>
    <row r="30" spans="2:12" x14ac:dyDescent="0.25">
      <c r="B30" s="12" t="s">
        <v>43</v>
      </c>
      <c r="C30" s="27">
        <v>25</v>
      </c>
      <c r="D30" s="14"/>
      <c r="E30" s="15">
        <f>'DECEMBER 19'!I30:I58</f>
        <v>0</v>
      </c>
      <c r="F30" s="19">
        <v>2500</v>
      </c>
      <c r="G30" s="16">
        <f t="shared" si="0"/>
        <v>2500</v>
      </c>
      <c r="H30" s="16">
        <v>2500</v>
      </c>
      <c r="I30" s="17">
        <f t="shared" si="1"/>
        <v>0</v>
      </c>
      <c r="J30" s="1"/>
    </row>
    <row r="31" spans="2:12" x14ac:dyDescent="0.25">
      <c r="B31" s="12" t="s">
        <v>31</v>
      </c>
      <c r="C31" s="27">
        <v>26</v>
      </c>
      <c r="D31" s="14"/>
      <c r="E31" s="15">
        <f>'DECEMBER 19'!I31:I59</f>
        <v>0</v>
      </c>
      <c r="F31" s="19">
        <v>2500</v>
      </c>
      <c r="G31" s="16">
        <f t="shared" si="0"/>
        <v>2500</v>
      </c>
      <c r="H31" s="16">
        <v>2500</v>
      </c>
      <c r="I31" s="17">
        <f t="shared" si="1"/>
        <v>0</v>
      </c>
      <c r="J31" s="1"/>
    </row>
    <row r="32" spans="2:12" x14ac:dyDescent="0.25">
      <c r="B32" s="12" t="s">
        <v>44</v>
      </c>
      <c r="C32" s="27">
        <v>27</v>
      </c>
      <c r="D32" s="14"/>
      <c r="E32" s="15">
        <f>'DECEMBER 19'!I32:I60</f>
        <v>0</v>
      </c>
      <c r="F32" s="19">
        <v>2500</v>
      </c>
      <c r="G32" s="16">
        <f t="shared" si="0"/>
        <v>2500</v>
      </c>
      <c r="H32" s="16">
        <v>2500</v>
      </c>
      <c r="I32" s="17">
        <f t="shared" si="1"/>
        <v>0</v>
      </c>
      <c r="J32" s="1"/>
    </row>
    <row r="33" spans="2:12" x14ac:dyDescent="0.25">
      <c r="B33" s="12" t="s">
        <v>45</v>
      </c>
      <c r="C33" s="27">
        <v>28</v>
      </c>
      <c r="D33" s="14"/>
      <c r="E33" s="15">
        <f>'DECEMBER 19'!I33:I61</f>
        <v>500</v>
      </c>
      <c r="F33" s="19">
        <v>2500</v>
      </c>
      <c r="G33" s="16">
        <f t="shared" si="0"/>
        <v>3000</v>
      </c>
      <c r="H33" s="16"/>
      <c r="I33" s="17">
        <f t="shared" si="1"/>
        <v>3000</v>
      </c>
      <c r="J33" s="1"/>
      <c r="K33" s="51"/>
    </row>
    <row r="34" spans="2:12" x14ac:dyDescent="0.25">
      <c r="B34" s="12"/>
      <c r="C34" s="27"/>
      <c r="D34" s="14"/>
      <c r="E34" s="15">
        <f>'DECEMBER 19'!I34:I62</f>
        <v>0</v>
      </c>
      <c r="F34" s="25"/>
      <c r="G34" s="16"/>
      <c r="H34" s="16"/>
      <c r="I34" s="17">
        <f>G34-H34</f>
        <v>0</v>
      </c>
      <c r="J34" s="28"/>
    </row>
    <row r="35" spans="2:12" x14ac:dyDescent="0.25">
      <c r="B35" s="29" t="s">
        <v>10</v>
      </c>
      <c r="C35" s="24"/>
      <c r="D35" s="14">
        <f>SUM(D6:D34)</f>
        <v>0</v>
      </c>
      <c r="E35" s="15">
        <f>SUM(E6:E34)</f>
        <v>2400</v>
      </c>
      <c r="F35" s="30">
        <f>SUM(F6:F34)</f>
        <v>53400</v>
      </c>
      <c r="G35" s="16">
        <f>D35+E35+F35</f>
        <v>55800</v>
      </c>
      <c r="H35" s="16">
        <f>SUM(H6:H34)</f>
        <v>48700</v>
      </c>
      <c r="I35" s="17">
        <f>G35-H35</f>
        <v>7100</v>
      </c>
      <c r="J35" s="1"/>
    </row>
    <row r="36" spans="2:12" x14ac:dyDescent="0.25">
      <c r="J36" s="1"/>
    </row>
    <row r="38" spans="2:12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2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2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</row>
    <row r="41" spans="2:12" x14ac:dyDescent="0.25">
      <c r="B41" s="24" t="s">
        <v>75</v>
      </c>
      <c r="C41" s="39">
        <f>F35</f>
        <v>53400</v>
      </c>
      <c r="D41" s="24"/>
      <c r="E41" s="24"/>
      <c r="F41" s="24" t="s">
        <v>75</v>
      </c>
      <c r="G41" s="39">
        <f>H35</f>
        <v>48700</v>
      </c>
      <c r="H41" s="24"/>
      <c r="I41" s="24"/>
      <c r="J41" s="1"/>
    </row>
    <row r="42" spans="2:12" x14ac:dyDescent="0.25">
      <c r="B42" s="24" t="s">
        <v>17</v>
      </c>
      <c r="C42" s="39">
        <f>'DECEMBER 19'!E57</f>
        <v>-9473</v>
      </c>
      <c r="D42" s="24"/>
      <c r="E42" s="24"/>
      <c r="F42" s="24" t="s">
        <v>17</v>
      </c>
      <c r="G42" s="39">
        <f>'DECEMBER 19'!I57</f>
        <v>-11873</v>
      </c>
      <c r="H42" s="24"/>
      <c r="I42" s="24"/>
      <c r="J42" s="1"/>
    </row>
    <row r="43" spans="2:12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2" x14ac:dyDescent="0.25">
      <c r="B44" s="24" t="s">
        <v>19</v>
      </c>
      <c r="C44" s="40">
        <v>0.1</v>
      </c>
      <c r="D44" s="39">
        <f>C44*C41</f>
        <v>5340</v>
      </c>
      <c r="E44" s="24"/>
      <c r="F44" s="24" t="s">
        <v>19</v>
      </c>
      <c r="G44" s="40">
        <v>0.1</v>
      </c>
      <c r="H44" s="39">
        <f>D44</f>
        <v>5340</v>
      </c>
      <c r="I44" s="24"/>
      <c r="J44" s="1"/>
    </row>
    <row r="45" spans="2:12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  <c r="L45" s="51"/>
    </row>
    <row r="46" spans="2:12" x14ac:dyDescent="0.25">
      <c r="B46" s="42" t="s">
        <v>51</v>
      </c>
      <c r="C46" s="24"/>
      <c r="D46" s="24">
        <v>15000</v>
      </c>
      <c r="E46" s="24"/>
      <c r="F46" s="42" t="s">
        <v>51</v>
      </c>
      <c r="G46" s="24"/>
      <c r="H46" s="24">
        <v>15000</v>
      </c>
      <c r="I46" s="24"/>
      <c r="J46" s="1"/>
    </row>
    <row r="47" spans="2:12" x14ac:dyDescent="0.25">
      <c r="B47" s="41"/>
      <c r="D47" s="40"/>
      <c r="E47" s="43"/>
      <c r="F47" s="41"/>
      <c r="G47" s="40"/>
      <c r="H47" s="43"/>
      <c r="I47" s="24"/>
      <c r="J47" s="1"/>
    </row>
    <row r="48" spans="2:12" x14ac:dyDescent="0.25">
      <c r="B48" s="41" t="s">
        <v>76</v>
      </c>
      <c r="C48" s="40"/>
      <c r="D48" s="24">
        <v>1056</v>
      </c>
      <c r="E48" s="24"/>
      <c r="F48" s="41" t="s">
        <v>76</v>
      </c>
      <c r="G48" s="40"/>
      <c r="H48" s="24">
        <v>1056</v>
      </c>
      <c r="I48" s="24"/>
      <c r="J48" s="1"/>
    </row>
    <row r="49" spans="2:10" x14ac:dyDescent="0.25">
      <c r="B49" s="41" t="s">
        <v>77</v>
      </c>
      <c r="C49" s="24"/>
      <c r="D49" s="24">
        <v>2041</v>
      </c>
      <c r="E49" s="24"/>
      <c r="F49" s="41" t="s">
        <v>77</v>
      </c>
      <c r="G49" s="24"/>
      <c r="H49" s="24">
        <v>2041</v>
      </c>
      <c r="I49" s="24"/>
      <c r="J49" s="1"/>
    </row>
    <row r="50" spans="2:10" x14ac:dyDescent="0.25">
      <c r="B50" s="41" t="s">
        <v>78</v>
      </c>
      <c r="C50" s="42"/>
      <c r="D50" s="43">
        <f>2500+F28</f>
        <v>5000</v>
      </c>
      <c r="E50" s="24"/>
      <c r="F50" s="41" t="s">
        <v>78</v>
      </c>
      <c r="G50" s="42"/>
      <c r="H50" s="43">
        <f>D50</f>
        <v>5000</v>
      </c>
      <c r="I50" s="24"/>
      <c r="J50" s="1"/>
    </row>
    <row r="51" spans="2:10" x14ac:dyDescent="0.25">
      <c r="B51" s="41" t="s">
        <v>82</v>
      </c>
      <c r="C51" s="24"/>
      <c r="D51" s="24">
        <v>17990</v>
      </c>
      <c r="E51" s="24"/>
      <c r="F51" s="41" t="s">
        <v>82</v>
      </c>
      <c r="G51" s="24"/>
      <c r="H51" s="24">
        <v>17990</v>
      </c>
      <c r="I51" s="24"/>
      <c r="J51" s="1"/>
    </row>
    <row r="52" spans="2:10" x14ac:dyDescent="0.25">
      <c r="B52" s="45" t="s">
        <v>85</v>
      </c>
      <c r="C52" s="24"/>
      <c r="D52" s="24">
        <v>211</v>
      </c>
      <c r="E52" s="24"/>
      <c r="F52" s="45" t="s">
        <v>85</v>
      </c>
      <c r="G52" s="24"/>
      <c r="H52" s="24">
        <v>211</v>
      </c>
      <c r="I52" s="24"/>
      <c r="J52" s="44"/>
    </row>
    <row r="53" spans="2:10" x14ac:dyDescent="0.25">
      <c r="B53" s="45"/>
      <c r="C53" s="24"/>
      <c r="D53" s="43"/>
      <c r="E53" s="24"/>
      <c r="F53" s="45"/>
      <c r="G53" s="24"/>
      <c r="H53" s="43"/>
      <c r="I53" s="24"/>
      <c r="J53" s="44"/>
    </row>
    <row r="54" spans="2:10" x14ac:dyDescent="0.25">
      <c r="B54" s="45"/>
      <c r="C54" s="24"/>
      <c r="D54" s="24"/>
      <c r="E54" s="24"/>
      <c r="F54" s="45"/>
      <c r="G54" s="24"/>
      <c r="H54" s="24"/>
      <c r="I54" s="24"/>
      <c r="J54" s="44"/>
    </row>
    <row r="55" spans="2:10" x14ac:dyDescent="0.25">
      <c r="B55" s="45"/>
      <c r="C55" s="24"/>
      <c r="D55" s="24"/>
      <c r="E55" s="24"/>
      <c r="F55" s="45"/>
      <c r="G55" s="24"/>
      <c r="H55" s="24"/>
      <c r="I55" s="24"/>
      <c r="J55" s="44"/>
    </row>
    <row r="56" spans="2:10" x14ac:dyDescent="0.25">
      <c r="B56" s="45"/>
      <c r="C56" s="24"/>
      <c r="D56" s="24"/>
      <c r="E56" s="24"/>
      <c r="F56" s="45"/>
      <c r="G56" s="24"/>
      <c r="H56" s="24"/>
      <c r="I56" s="24"/>
      <c r="J56" s="44"/>
    </row>
    <row r="57" spans="2:10" x14ac:dyDescent="0.25">
      <c r="B57" s="38" t="s">
        <v>22</v>
      </c>
      <c r="C57" s="46">
        <f>C43+C41+C42-D44</f>
        <v>38587</v>
      </c>
      <c r="D57" s="46">
        <f>SUM(D46:D56)</f>
        <v>41298</v>
      </c>
      <c r="E57" s="46">
        <f>C57-D57</f>
        <v>-2711</v>
      </c>
      <c r="F57" s="38" t="s">
        <v>22</v>
      </c>
      <c r="G57" s="46">
        <f>G41+G42+G43-H44</f>
        <v>31487</v>
      </c>
      <c r="H57" s="46">
        <f>SUM(H46:H56)</f>
        <v>41298</v>
      </c>
      <c r="I57" s="46">
        <f>G57-H57</f>
        <v>-9811</v>
      </c>
      <c r="J57" s="44"/>
    </row>
    <row r="58" spans="2:10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2:10" x14ac:dyDescent="0.25">
      <c r="B59" s="47" t="s">
        <v>23</v>
      </c>
      <c r="C59" s="48"/>
      <c r="D59" s="48" t="s">
        <v>24</v>
      </c>
      <c r="E59" s="49"/>
      <c r="F59" s="47"/>
      <c r="G59" s="47" t="s">
        <v>25</v>
      </c>
      <c r="H59" s="1"/>
      <c r="I59" s="1"/>
      <c r="J59" s="44"/>
    </row>
    <row r="60" spans="2:10" x14ac:dyDescent="0.25">
      <c r="B60" s="47"/>
      <c r="C60" s="48"/>
      <c r="D60" s="48"/>
      <c r="E60" s="49"/>
      <c r="F60" s="47"/>
      <c r="G60" s="47"/>
      <c r="H60" s="1"/>
      <c r="I60" s="1"/>
      <c r="J60" s="44"/>
    </row>
    <row r="61" spans="2:10" x14ac:dyDescent="0.25">
      <c r="B61" s="47" t="s">
        <v>26</v>
      </c>
      <c r="C61" s="48"/>
      <c r="D61" s="48" t="s">
        <v>27</v>
      </c>
      <c r="E61" s="49"/>
      <c r="F61" s="47"/>
      <c r="G61" s="47" t="s">
        <v>28</v>
      </c>
      <c r="H61" s="1"/>
      <c r="I61" s="1"/>
      <c r="J61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opLeftCell="A22" workbookViewId="0">
      <selection activeCell="H14" sqref="H14"/>
    </sheetView>
  </sheetViews>
  <sheetFormatPr defaultRowHeight="15" x14ac:dyDescent="0.25"/>
  <cols>
    <col min="1" max="1" width="0.7109375" customWidth="1"/>
    <col min="2" max="2" width="16.5703125" bestFit="1" customWidth="1"/>
    <col min="3" max="3" width="6.42578125" customWidth="1"/>
    <col min="4" max="4" width="8" customWidth="1"/>
  </cols>
  <sheetData>
    <row r="2" spans="2:10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0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0" ht="18.75" x14ac:dyDescent="0.3">
      <c r="B4" s="5"/>
      <c r="C4" s="2" t="s">
        <v>87</v>
      </c>
      <c r="D4" s="2"/>
      <c r="E4" s="2"/>
      <c r="F4" s="2"/>
      <c r="G4" s="6"/>
      <c r="H4" s="7"/>
      <c r="I4" s="1"/>
      <c r="J4" s="1"/>
    </row>
    <row r="5" spans="2:10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0" x14ac:dyDescent="0.25">
      <c r="B6" s="12"/>
      <c r="C6" s="13">
        <v>1</v>
      </c>
      <c r="D6" s="14"/>
      <c r="E6" s="15">
        <f>'JANUARY 20'!I6:I34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0" x14ac:dyDescent="0.25">
      <c r="B7" s="18"/>
      <c r="C7" s="13">
        <v>2</v>
      </c>
      <c r="D7" s="14"/>
      <c r="E7" s="15">
        <f>'JANUARY 20'!I7:I35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0" x14ac:dyDescent="0.25">
      <c r="B8" s="18"/>
      <c r="C8" s="13">
        <v>3</v>
      </c>
      <c r="D8" s="14"/>
      <c r="E8" s="15">
        <f>'JANUARY 20'!I8:I36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0" x14ac:dyDescent="0.25">
      <c r="B9" s="20"/>
      <c r="C9" s="13">
        <v>4</v>
      </c>
      <c r="D9" s="14"/>
      <c r="E9" s="15">
        <f>'JANUARY 20'!I9:I37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0" x14ac:dyDescent="0.25">
      <c r="B10" s="12"/>
      <c r="C10" s="13">
        <v>5</v>
      </c>
      <c r="D10" s="14"/>
      <c r="E10" s="15">
        <f>'JANUARY 20'!I10:I38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0" x14ac:dyDescent="0.25">
      <c r="B11" s="18" t="s">
        <v>32</v>
      </c>
      <c r="C11" s="13">
        <v>6</v>
      </c>
      <c r="D11" s="14"/>
      <c r="E11" s="15">
        <f>'JANUARY 20'!I11:I39</f>
        <v>0</v>
      </c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/>
    </row>
    <row r="12" spans="2:10" x14ac:dyDescent="0.25">
      <c r="B12" s="12" t="s">
        <v>33</v>
      </c>
      <c r="C12" s="13">
        <v>7</v>
      </c>
      <c r="D12" s="14"/>
      <c r="E12" s="15">
        <f>'JANUARY 20'!I12:I40</f>
        <v>0</v>
      </c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/>
    </row>
    <row r="13" spans="2:10" x14ac:dyDescent="0.25">
      <c r="B13" s="21" t="s">
        <v>54</v>
      </c>
      <c r="C13" s="13">
        <v>8</v>
      </c>
      <c r="D13" s="14"/>
      <c r="E13" s="15">
        <f>'JANUARY 20'!I13:I41</f>
        <v>0</v>
      </c>
      <c r="F13" s="19">
        <v>2500</v>
      </c>
      <c r="G13" s="16">
        <f t="shared" si="0"/>
        <v>2500</v>
      </c>
      <c r="H13" s="16">
        <v>2500</v>
      </c>
      <c r="I13" s="17">
        <f t="shared" si="1"/>
        <v>0</v>
      </c>
      <c r="J13" s="1" t="s">
        <v>9</v>
      </c>
    </row>
    <row r="14" spans="2:10" x14ac:dyDescent="0.25">
      <c r="B14" s="50" t="s">
        <v>83</v>
      </c>
      <c r="C14" s="13">
        <v>9</v>
      </c>
      <c r="D14" s="14"/>
      <c r="E14" s="15">
        <f>'JANUARY 20'!I14:I42</f>
        <v>0</v>
      </c>
      <c r="F14" s="19">
        <v>2500</v>
      </c>
      <c r="G14" s="16">
        <f t="shared" si="0"/>
        <v>2500</v>
      </c>
      <c r="H14" s="16">
        <v>2000</v>
      </c>
      <c r="I14" s="17">
        <f t="shared" si="1"/>
        <v>500</v>
      </c>
      <c r="J14" s="1"/>
    </row>
    <row r="15" spans="2:10" x14ac:dyDescent="0.25">
      <c r="B15" s="22" t="s">
        <v>79</v>
      </c>
      <c r="C15" s="23">
        <v>10</v>
      </c>
      <c r="D15" s="14"/>
      <c r="E15" s="15">
        <f>'JANUARY 20'!I15:I43</f>
        <v>0</v>
      </c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 t="s">
        <v>9</v>
      </c>
    </row>
    <row r="16" spans="2:10" x14ac:dyDescent="0.25">
      <c r="B16" s="20" t="s">
        <v>58</v>
      </c>
      <c r="C16" s="13">
        <v>11</v>
      </c>
      <c r="D16" s="14"/>
      <c r="E16" s="15">
        <f>'JANUARY 20'!I16:I44</f>
        <v>0</v>
      </c>
      <c r="F16" s="19">
        <v>2500</v>
      </c>
      <c r="G16" s="16">
        <f t="shared" si="0"/>
        <v>2500</v>
      </c>
      <c r="H16" s="16">
        <f>2000+500</f>
        <v>2500</v>
      </c>
      <c r="I16" s="17">
        <f t="shared" si="1"/>
        <v>0</v>
      </c>
      <c r="J16" s="1"/>
    </row>
    <row r="17" spans="2:12" x14ac:dyDescent="0.25">
      <c r="B17" s="18" t="s">
        <v>59</v>
      </c>
      <c r="C17" s="13">
        <v>12</v>
      </c>
      <c r="D17" s="14"/>
      <c r="E17" s="15">
        <f>'JANUARY 20'!I17:I45</f>
        <v>500</v>
      </c>
      <c r="F17" s="19">
        <v>2500</v>
      </c>
      <c r="G17" s="16">
        <f t="shared" si="0"/>
        <v>3000</v>
      </c>
      <c r="H17" s="16">
        <f>2000+500</f>
        <v>2500</v>
      </c>
      <c r="I17" s="17">
        <f t="shared" si="1"/>
        <v>500</v>
      </c>
      <c r="J17" s="1"/>
      <c r="L17" s="51"/>
    </row>
    <row r="18" spans="2:12" x14ac:dyDescent="0.25">
      <c r="B18" s="12" t="s">
        <v>35</v>
      </c>
      <c r="C18" s="13">
        <v>13</v>
      </c>
      <c r="D18" s="14"/>
      <c r="E18" s="15">
        <f>'JANUARY 20'!I18:I46</f>
        <v>0</v>
      </c>
      <c r="F18" s="19">
        <v>2500</v>
      </c>
      <c r="G18" s="16">
        <f t="shared" si="0"/>
        <v>2500</v>
      </c>
      <c r="H18" s="16">
        <v>2500</v>
      </c>
      <c r="I18" s="17">
        <f t="shared" si="1"/>
        <v>0</v>
      </c>
      <c r="J18" s="1"/>
    </row>
    <row r="19" spans="2:12" x14ac:dyDescent="0.25">
      <c r="B19" s="20" t="s">
        <v>36</v>
      </c>
      <c r="C19" s="13">
        <v>14</v>
      </c>
      <c r="D19" s="14"/>
      <c r="E19" s="15">
        <f>'JANUARY 20'!I19:I47</f>
        <v>500</v>
      </c>
      <c r="F19" s="19">
        <v>2500</v>
      </c>
      <c r="G19" s="16">
        <f t="shared" si="0"/>
        <v>3000</v>
      </c>
      <c r="H19" s="16">
        <f>2000+500</f>
        <v>2500</v>
      </c>
      <c r="I19" s="17">
        <f t="shared" si="1"/>
        <v>500</v>
      </c>
      <c r="J19" s="1"/>
    </row>
    <row r="20" spans="2:12" x14ac:dyDescent="0.25">
      <c r="B20" s="18" t="s">
        <v>37</v>
      </c>
      <c r="C20" s="13">
        <v>15</v>
      </c>
      <c r="D20" s="14"/>
      <c r="E20" s="15">
        <f>'JANUARY 20'!I20:I48</f>
        <v>1000</v>
      </c>
      <c r="F20" s="19">
        <v>2500</v>
      </c>
      <c r="G20" s="16">
        <f t="shared" si="0"/>
        <v>3500</v>
      </c>
      <c r="H20" s="16">
        <f>2500+1000</f>
        <v>3500</v>
      </c>
      <c r="I20" s="17">
        <f t="shared" si="1"/>
        <v>0</v>
      </c>
      <c r="J20" s="1"/>
    </row>
    <row r="21" spans="2:12" x14ac:dyDescent="0.25">
      <c r="B21" s="12"/>
      <c r="C21" s="26">
        <v>16</v>
      </c>
      <c r="D21" s="14"/>
      <c r="E21" s="15">
        <f>'JANUARY 20'!I21:I49</f>
        <v>0</v>
      </c>
      <c r="F21" s="19"/>
      <c r="G21" s="16">
        <f t="shared" si="0"/>
        <v>0</v>
      </c>
      <c r="H21" s="16"/>
      <c r="I21" s="17">
        <f t="shared" si="1"/>
        <v>0</v>
      </c>
      <c r="J21" s="1"/>
    </row>
    <row r="22" spans="2:12" x14ac:dyDescent="0.25">
      <c r="B22" s="12" t="s">
        <v>38</v>
      </c>
      <c r="C22" s="13">
        <v>17</v>
      </c>
      <c r="D22" s="14"/>
      <c r="E22" s="15">
        <f>'JANUARY 20'!I22:I50</f>
        <v>500</v>
      </c>
      <c r="F22" s="19">
        <v>2500</v>
      </c>
      <c r="G22" s="16">
        <f t="shared" si="0"/>
        <v>3000</v>
      </c>
      <c r="H22" s="16">
        <v>3000</v>
      </c>
      <c r="I22" s="17">
        <f t="shared" si="1"/>
        <v>0</v>
      </c>
      <c r="J22" s="1"/>
    </row>
    <row r="23" spans="2:12" x14ac:dyDescent="0.25">
      <c r="B23" s="18" t="s">
        <v>39</v>
      </c>
      <c r="C23" s="13">
        <v>18</v>
      </c>
      <c r="D23" s="14"/>
      <c r="E23" s="15">
        <f>'JANUARY 20'!I23:I51</f>
        <v>0</v>
      </c>
      <c r="F23" s="19">
        <v>2500</v>
      </c>
      <c r="G23" s="16">
        <f t="shared" si="0"/>
        <v>2500</v>
      </c>
      <c r="H23" s="16">
        <v>2500</v>
      </c>
      <c r="I23" s="17">
        <f t="shared" si="1"/>
        <v>0</v>
      </c>
      <c r="J23" s="1"/>
    </row>
    <row r="24" spans="2:12" x14ac:dyDescent="0.25">
      <c r="B24" s="12" t="s">
        <v>54</v>
      </c>
      <c r="C24" s="27">
        <v>19</v>
      </c>
      <c r="D24" s="14"/>
      <c r="E24" s="15">
        <f>'JANUARY 20'!I24:I52</f>
        <v>0</v>
      </c>
      <c r="F24" s="19">
        <v>2500</v>
      </c>
      <c r="G24" s="16">
        <f t="shared" si="0"/>
        <v>2500</v>
      </c>
      <c r="H24" s="16">
        <v>2500</v>
      </c>
      <c r="I24" s="17">
        <f t="shared" si="1"/>
        <v>0</v>
      </c>
      <c r="J24" s="1" t="s">
        <v>9</v>
      </c>
    </row>
    <row r="25" spans="2:12" x14ac:dyDescent="0.25">
      <c r="B25" s="12" t="s">
        <v>40</v>
      </c>
      <c r="C25" s="27">
        <v>20</v>
      </c>
      <c r="D25" s="14"/>
      <c r="E25" s="15">
        <f>'JANUARY 20'!I25:I53</f>
        <v>100</v>
      </c>
      <c r="F25" s="19">
        <v>3400</v>
      </c>
      <c r="G25" s="16">
        <f t="shared" si="0"/>
        <v>3500</v>
      </c>
      <c r="H25" s="16">
        <v>3400</v>
      </c>
      <c r="I25" s="17">
        <f t="shared" si="1"/>
        <v>100</v>
      </c>
      <c r="J25" s="1"/>
    </row>
    <row r="26" spans="2:12" x14ac:dyDescent="0.25">
      <c r="B26" s="12" t="s">
        <v>46</v>
      </c>
      <c r="C26" s="27">
        <v>21</v>
      </c>
      <c r="D26" s="14"/>
      <c r="E26" s="15">
        <f>'JANUARY 20'!I26:I54</f>
        <v>0</v>
      </c>
      <c r="F26" s="19">
        <v>2500</v>
      </c>
      <c r="G26" s="16">
        <f t="shared" si="0"/>
        <v>2500</v>
      </c>
      <c r="H26" s="16">
        <v>2500</v>
      </c>
      <c r="I26" s="17">
        <f t="shared" si="1"/>
        <v>0</v>
      </c>
      <c r="J26" s="1"/>
    </row>
    <row r="27" spans="2:12" x14ac:dyDescent="0.25">
      <c r="B27" s="12" t="s">
        <v>41</v>
      </c>
      <c r="C27" s="27">
        <v>22</v>
      </c>
      <c r="D27" s="14"/>
      <c r="E27" s="15">
        <f>'JANUARY 20'!I27:I55</f>
        <v>1500</v>
      </c>
      <c r="F27" s="19">
        <v>2500</v>
      </c>
      <c r="G27" s="16">
        <f t="shared" si="0"/>
        <v>4000</v>
      </c>
      <c r="H27" s="16">
        <f>1600+2400</f>
        <v>4000</v>
      </c>
      <c r="I27" s="17">
        <f t="shared" si="1"/>
        <v>0</v>
      </c>
      <c r="J27" s="1"/>
    </row>
    <row r="28" spans="2:12" x14ac:dyDescent="0.25">
      <c r="B28" s="12" t="s">
        <v>42</v>
      </c>
      <c r="C28" s="27">
        <v>23</v>
      </c>
      <c r="D28" s="14"/>
      <c r="E28" s="15">
        <f>'JANUARY 20'!I28:I56</f>
        <v>0</v>
      </c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/>
    </row>
    <row r="29" spans="2:12" x14ac:dyDescent="0.25">
      <c r="B29" s="12" t="s">
        <v>47</v>
      </c>
      <c r="C29" s="27">
        <v>24</v>
      </c>
      <c r="D29" s="14"/>
      <c r="E29" s="15">
        <f>'JANUARY 20'!I29:I57</f>
        <v>0</v>
      </c>
      <c r="F29" s="19">
        <v>2500</v>
      </c>
      <c r="G29" s="16">
        <f t="shared" si="0"/>
        <v>2500</v>
      </c>
      <c r="H29" s="16">
        <v>2500</v>
      </c>
      <c r="I29" s="17">
        <f t="shared" si="1"/>
        <v>0</v>
      </c>
      <c r="J29" s="1"/>
    </row>
    <row r="30" spans="2:12" x14ac:dyDescent="0.25">
      <c r="B30" s="12" t="s">
        <v>43</v>
      </c>
      <c r="C30" s="27">
        <v>25</v>
      </c>
      <c r="D30" s="14"/>
      <c r="E30" s="15">
        <f>'JANUARY 20'!I30:I58</f>
        <v>0</v>
      </c>
      <c r="F30" s="19">
        <v>2500</v>
      </c>
      <c r="G30" s="16">
        <f t="shared" si="0"/>
        <v>2500</v>
      </c>
      <c r="H30" s="16">
        <v>2500</v>
      </c>
      <c r="I30" s="17">
        <f t="shared" si="1"/>
        <v>0</v>
      </c>
      <c r="J30" s="1"/>
    </row>
    <row r="31" spans="2:12" x14ac:dyDescent="0.25">
      <c r="B31" s="12" t="s">
        <v>31</v>
      </c>
      <c r="C31" s="27">
        <v>26</v>
      </c>
      <c r="D31" s="14"/>
      <c r="E31" s="15">
        <f>'JANUARY 20'!I31:I59</f>
        <v>0</v>
      </c>
      <c r="F31" s="19">
        <v>2500</v>
      </c>
      <c r="G31" s="16">
        <f t="shared" si="0"/>
        <v>2500</v>
      </c>
      <c r="H31" s="16">
        <v>2500</v>
      </c>
      <c r="I31" s="17">
        <f t="shared" si="1"/>
        <v>0</v>
      </c>
      <c r="J31" s="1"/>
    </row>
    <row r="32" spans="2:12" x14ac:dyDescent="0.25">
      <c r="B32" s="12" t="s">
        <v>44</v>
      </c>
      <c r="C32" s="27">
        <v>27</v>
      </c>
      <c r="D32" s="14"/>
      <c r="E32" s="15">
        <f>'JANUARY 20'!I32:I60</f>
        <v>0</v>
      </c>
      <c r="F32" s="19">
        <v>2500</v>
      </c>
      <c r="G32" s="16">
        <f t="shared" si="0"/>
        <v>2500</v>
      </c>
      <c r="H32" s="16">
        <v>2500</v>
      </c>
      <c r="I32" s="17">
        <f t="shared" si="1"/>
        <v>0</v>
      </c>
      <c r="J32" s="1"/>
    </row>
    <row r="33" spans="2:12" x14ac:dyDescent="0.25">
      <c r="B33" s="12" t="s">
        <v>45</v>
      </c>
      <c r="C33" s="27">
        <v>28</v>
      </c>
      <c r="D33" s="14"/>
      <c r="E33" s="15">
        <f>'JANUARY 20'!I33:I61</f>
        <v>3000</v>
      </c>
      <c r="F33" s="19">
        <v>2500</v>
      </c>
      <c r="G33" s="16">
        <f t="shared" si="0"/>
        <v>5500</v>
      </c>
      <c r="H33" s="16">
        <f>2500+2000</f>
        <v>4500</v>
      </c>
      <c r="I33" s="17">
        <f t="shared" si="1"/>
        <v>1000</v>
      </c>
      <c r="J33" s="1"/>
      <c r="K33" s="51"/>
    </row>
    <row r="34" spans="2:12" x14ac:dyDescent="0.25">
      <c r="B34" s="12"/>
      <c r="C34" s="27"/>
      <c r="D34" s="14"/>
      <c r="E34" s="15">
        <f>'JANUARY 20'!I34:I62</f>
        <v>0</v>
      </c>
      <c r="F34" s="25"/>
      <c r="G34" s="16"/>
      <c r="H34" s="16"/>
      <c r="I34" s="17">
        <f>G34-H34</f>
        <v>0</v>
      </c>
      <c r="J34" s="28"/>
    </row>
    <row r="35" spans="2:12" x14ac:dyDescent="0.25">
      <c r="B35" s="29" t="s">
        <v>10</v>
      </c>
      <c r="C35" s="24"/>
      <c r="D35" s="14">
        <f>SUM(D6:D34)</f>
        <v>0</v>
      </c>
      <c r="E35" s="15">
        <f>SUM(E6:E34)</f>
        <v>7100</v>
      </c>
      <c r="F35" s="30">
        <f>SUM(F6:F34)</f>
        <v>55900</v>
      </c>
      <c r="G35" s="16">
        <f>D35+E35+F35</f>
        <v>63000</v>
      </c>
      <c r="H35" s="16">
        <f>SUM(H6:H34)</f>
        <v>60400</v>
      </c>
      <c r="I35" s="17">
        <f>G35-H35</f>
        <v>2600</v>
      </c>
      <c r="J35" s="1"/>
    </row>
    <row r="36" spans="2:12" x14ac:dyDescent="0.25">
      <c r="J36" s="1"/>
    </row>
    <row r="38" spans="2:12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2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2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</row>
    <row r="41" spans="2:12" x14ac:dyDescent="0.25">
      <c r="B41" s="24" t="s">
        <v>86</v>
      </c>
      <c r="C41" s="39">
        <f>F35</f>
        <v>55900</v>
      </c>
      <c r="D41" s="24"/>
      <c r="E41" s="24"/>
      <c r="F41" s="24" t="s">
        <v>86</v>
      </c>
      <c r="G41" s="39">
        <f>H35</f>
        <v>60400</v>
      </c>
      <c r="H41" s="24"/>
      <c r="I41" s="24"/>
      <c r="J41" s="1"/>
    </row>
    <row r="42" spans="2:12" x14ac:dyDescent="0.25">
      <c r="B42" s="24" t="s">
        <v>17</v>
      </c>
      <c r="C42" s="39">
        <f>'JANUARY 20'!E57</f>
        <v>-2711</v>
      </c>
      <c r="D42" s="24"/>
      <c r="E42" s="24"/>
      <c r="F42" s="24" t="s">
        <v>17</v>
      </c>
      <c r="G42" s="39">
        <f>'JANUARY 20'!I57</f>
        <v>-9811</v>
      </c>
      <c r="H42" s="24"/>
      <c r="I42" s="24"/>
      <c r="J42" s="1"/>
    </row>
    <row r="43" spans="2:12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2" x14ac:dyDescent="0.25">
      <c r="B44" s="24" t="s">
        <v>19</v>
      </c>
      <c r="C44" s="40">
        <v>0.1</v>
      </c>
      <c r="D44" s="39">
        <f>C44*C41</f>
        <v>5590</v>
      </c>
      <c r="E44" s="24"/>
      <c r="F44" s="24" t="s">
        <v>19</v>
      </c>
      <c r="G44" s="40">
        <v>0.1</v>
      </c>
      <c r="H44" s="39">
        <f>D44</f>
        <v>5590</v>
      </c>
      <c r="I44" s="24"/>
      <c r="J44" s="1"/>
    </row>
    <row r="45" spans="2:12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  <c r="L45" s="51"/>
    </row>
    <row r="46" spans="2:12" x14ac:dyDescent="0.25">
      <c r="B46" s="42" t="s">
        <v>88</v>
      </c>
      <c r="C46" s="24"/>
      <c r="D46" s="43">
        <f>F15</f>
        <v>2500</v>
      </c>
      <c r="E46" s="24"/>
      <c r="F46" s="42" t="s">
        <v>88</v>
      </c>
      <c r="G46" s="24"/>
      <c r="H46" s="43">
        <v>2500</v>
      </c>
      <c r="I46" s="24"/>
      <c r="J46" s="1"/>
    </row>
    <row r="47" spans="2:12" x14ac:dyDescent="0.25">
      <c r="B47" s="41"/>
      <c r="D47" s="40"/>
      <c r="E47" s="43"/>
      <c r="F47" s="41"/>
      <c r="G47" s="40"/>
      <c r="H47" s="43"/>
      <c r="I47" s="24"/>
      <c r="J47" s="1"/>
    </row>
    <row r="48" spans="2:12" x14ac:dyDescent="0.25">
      <c r="B48" s="41" t="s">
        <v>91</v>
      </c>
      <c r="C48" s="40"/>
      <c r="D48" s="24">
        <v>4000</v>
      </c>
      <c r="E48" s="24"/>
      <c r="F48" s="41" t="s">
        <v>92</v>
      </c>
      <c r="G48" s="40"/>
      <c r="H48" s="24">
        <v>4000</v>
      </c>
      <c r="I48" s="24"/>
      <c r="J48" s="1"/>
    </row>
    <row r="49" spans="2:10" x14ac:dyDescent="0.25">
      <c r="B49" s="41" t="s">
        <v>90</v>
      </c>
      <c r="C49" s="24"/>
      <c r="D49" s="24">
        <v>2500</v>
      </c>
      <c r="E49" s="24"/>
      <c r="F49" s="41" t="s">
        <v>90</v>
      </c>
      <c r="G49" s="24"/>
      <c r="H49" s="24">
        <v>2500</v>
      </c>
      <c r="I49" s="24"/>
      <c r="J49" s="1"/>
    </row>
    <row r="50" spans="2:10" x14ac:dyDescent="0.25">
      <c r="B50" s="41" t="s">
        <v>89</v>
      </c>
      <c r="C50" s="42"/>
      <c r="D50" s="43">
        <v>36300</v>
      </c>
      <c r="E50" s="24"/>
      <c r="F50" s="41" t="s">
        <v>89</v>
      </c>
      <c r="G50" s="42"/>
      <c r="H50" s="43">
        <v>36300</v>
      </c>
      <c r="I50" s="24"/>
      <c r="J50" s="1"/>
    </row>
    <row r="51" spans="2:10" x14ac:dyDescent="0.25">
      <c r="B51" s="41" t="s">
        <v>93</v>
      </c>
      <c r="C51" s="42"/>
      <c r="D51" s="43">
        <f>F13</f>
        <v>2500</v>
      </c>
      <c r="E51" s="24"/>
      <c r="F51" s="41" t="s">
        <v>93</v>
      </c>
      <c r="G51" s="42"/>
      <c r="H51" s="43">
        <f>F13</f>
        <v>2500</v>
      </c>
      <c r="I51" s="24"/>
      <c r="J51" s="1"/>
    </row>
    <row r="52" spans="2:10" x14ac:dyDescent="0.25">
      <c r="B52" s="38" t="s">
        <v>22</v>
      </c>
      <c r="C52" s="46">
        <f>C43+C41+C42-D44</f>
        <v>47599</v>
      </c>
      <c r="D52" s="46">
        <f>SUM(D46:D51)</f>
        <v>47800</v>
      </c>
      <c r="E52" s="46">
        <f>C52-D52</f>
        <v>-201</v>
      </c>
      <c r="F52" s="38" t="s">
        <v>22</v>
      </c>
      <c r="G52" s="46">
        <f>G41+G42+G43-H44</f>
        <v>44999</v>
      </c>
      <c r="H52" s="46">
        <f>SUM(H46:H51)</f>
        <v>47800</v>
      </c>
      <c r="I52" s="46">
        <f>G52-H52</f>
        <v>-2801</v>
      </c>
      <c r="J52" s="44"/>
    </row>
    <row r="53" spans="2:10" x14ac:dyDescent="0.25">
      <c r="B53" s="47" t="s">
        <v>23</v>
      </c>
      <c r="C53" s="48"/>
      <c r="D53" s="48" t="s">
        <v>24</v>
      </c>
      <c r="E53" s="49"/>
      <c r="F53" s="47"/>
      <c r="G53" s="47" t="s">
        <v>25</v>
      </c>
      <c r="H53" s="1"/>
      <c r="I53" s="1"/>
      <c r="J53" s="1"/>
    </row>
    <row r="54" spans="2:10" x14ac:dyDescent="0.25">
      <c r="B54" s="47" t="s">
        <v>26</v>
      </c>
      <c r="C54" s="48"/>
      <c r="D54" s="48" t="s">
        <v>27</v>
      </c>
      <c r="E54" s="49"/>
      <c r="F54" s="47"/>
      <c r="G54" s="47" t="s">
        <v>28</v>
      </c>
      <c r="H54" s="1"/>
      <c r="I54" s="1"/>
      <c r="J54" s="44"/>
    </row>
    <row r="55" spans="2:10" x14ac:dyDescent="0.25">
      <c r="I55" s="1"/>
      <c r="J55" s="44"/>
    </row>
    <row r="56" spans="2:10" x14ac:dyDescent="0.25">
      <c r="I56" s="1"/>
      <c r="J56" s="44"/>
    </row>
  </sheetData>
  <pageMargins left="0.7" right="0.7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workbookViewId="0">
      <selection activeCell="J27" sqref="J27"/>
    </sheetView>
  </sheetViews>
  <sheetFormatPr defaultRowHeight="15" x14ac:dyDescent="0.25"/>
  <cols>
    <col min="1" max="1" width="2.85546875" customWidth="1"/>
    <col min="2" max="2" width="16.5703125" bestFit="1" customWidth="1"/>
  </cols>
  <sheetData>
    <row r="2" spans="2:10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0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0" ht="18.75" x14ac:dyDescent="0.3">
      <c r="B4" s="5"/>
      <c r="C4" s="2" t="s">
        <v>95</v>
      </c>
      <c r="D4" s="2"/>
      <c r="E4" s="2"/>
      <c r="F4" s="2"/>
      <c r="G4" s="6"/>
      <c r="H4" s="7"/>
      <c r="I4" s="1"/>
      <c r="J4" s="1"/>
    </row>
    <row r="5" spans="2:10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0" x14ac:dyDescent="0.25">
      <c r="B6" s="12"/>
      <c r="C6" s="13">
        <v>1</v>
      </c>
      <c r="D6" s="14"/>
      <c r="E6" s="15">
        <f>'FEBRUARY 20'!I6:I34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0" x14ac:dyDescent="0.25">
      <c r="B7" s="18"/>
      <c r="C7" s="13">
        <v>2</v>
      </c>
      <c r="D7" s="14"/>
      <c r="E7" s="15">
        <f>'FEBRUARY 20'!I7:I35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0" x14ac:dyDescent="0.25">
      <c r="B8" s="18"/>
      <c r="C8" s="13">
        <v>3</v>
      </c>
      <c r="D8" s="14"/>
      <c r="E8" s="15">
        <f>'FEBRUARY 20'!I8:I36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0" x14ac:dyDescent="0.25">
      <c r="B9" s="20"/>
      <c r="C9" s="13">
        <v>4</v>
      </c>
      <c r="D9" s="14"/>
      <c r="E9" s="15">
        <f>'FEBRUARY 20'!I9:I37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0" x14ac:dyDescent="0.25">
      <c r="B10" s="12"/>
      <c r="C10" s="13">
        <v>5</v>
      </c>
      <c r="D10" s="14"/>
      <c r="E10" s="15">
        <f>'FEBRUARY 20'!I10:I38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0" x14ac:dyDescent="0.25">
      <c r="B11" s="18" t="s">
        <v>32</v>
      </c>
      <c r="C11" s="13">
        <v>6</v>
      </c>
      <c r="D11" s="14"/>
      <c r="E11" s="15">
        <f>'FEBRUARY 20'!I11:I39</f>
        <v>0</v>
      </c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/>
    </row>
    <row r="12" spans="2:10" x14ac:dyDescent="0.25">
      <c r="B12" s="12" t="s">
        <v>33</v>
      </c>
      <c r="C12" s="13">
        <v>7</v>
      </c>
      <c r="D12" s="14"/>
      <c r="E12" s="15">
        <f>'FEBRUARY 20'!I12:I40</f>
        <v>0</v>
      </c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/>
    </row>
    <row r="13" spans="2:10" x14ac:dyDescent="0.25">
      <c r="B13" s="21" t="s">
        <v>54</v>
      </c>
      <c r="C13" s="13">
        <v>8</v>
      </c>
      <c r="D13" s="14"/>
      <c r="E13" s="15">
        <f>'FEBRUARY 20'!I13:I41</f>
        <v>0</v>
      </c>
      <c r="F13" s="19">
        <v>2500</v>
      </c>
      <c r="G13" s="16">
        <f t="shared" si="0"/>
        <v>2500</v>
      </c>
      <c r="H13" s="16">
        <v>2500</v>
      </c>
      <c r="I13" s="17">
        <f t="shared" si="1"/>
        <v>0</v>
      </c>
      <c r="J13" s="1" t="s">
        <v>9</v>
      </c>
    </row>
    <row r="14" spans="2:10" x14ac:dyDescent="0.25">
      <c r="B14" s="50" t="s">
        <v>83</v>
      </c>
      <c r="C14" s="13">
        <v>9</v>
      </c>
      <c r="D14" s="14"/>
      <c r="E14" s="15">
        <f>'FEBRUARY 20'!I14:I42</f>
        <v>500</v>
      </c>
      <c r="F14" s="19">
        <v>2500</v>
      </c>
      <c r="G14" s="16">
        <f t="shared" si="0"/>
        <v>3000</v>
      </c>
      <c r="H14" s="16">
        <f>1400+500+600+500</f>
        <v>3000</v>
      </c>
      <c r="I14" s="17">
        <f>G14-H14</f>
        <v>0</v>
      </c>
      <c r="J14" s="1"/>
    </row>
    <row r="15" spans="2:10" x14ac:dyDescent="0.25">
      <c r="B15" s="22" t="s">
        <v>79</v>
      </c>
      <c r="C15" s="23">
        <v>10</v>
      </c>
      <c r="D15" s="14"/>
      <c r="E15" s="15">
        <f>'FEBRUARY 20'!I15:I43</f>
        <v>0</v>
      </c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 t="s">
        <v>9</v>
      </c>
    </row>
    <row r="16" spans="2:10" x14ac:dyDescent="0.25">
      <c r="B16" s="20" t="s">
        <v>58</v>
      </c>
      <c r="C16" s="13">
        <v>11</v>
      </c>
      <c r="D16" s="14"/>
      <c r="E16" s="15">
        <f>'FEBRUARY 20'!I16:I44</f>
        <v>0</v>
      </c>
      <c r="F16" s="19">
        <v>2500</v>
      </c>
      <c r="G16" s="16">
        <f t="shared" si="0"/>
        <v>2500</v>
      </c>
      <c r="H16" s="16">
        <v>2500</v>
      </c>
      <c r="I16" s="17">
        <f t="shared" si="1"/>
        <v>0</v>
      </c>
      <c r="J16" s="1"/>
    </row>
    <row r="17" spans="2:12" x14ac:dyDescent="0.25">
      <c r="B17" s="18" t="s">
        <v>59</v>
      </c>
      <c r="C17" s="13">
        <v>12</v>
      </c>
      <c r="D17" s="14"/>
      <c r="E17" s="15">
        <f>'FEBRUARY 20'!I17:I45</f>
        <v>500</v>
      </c>
      <c r="F17" s="19">
        <v>2500</v>
      </c>
      <c r="G17" s="16">
        <f t="shared" si="0"/>
        <v>3000</v>
      </c>
      <c r="H17" s="16">
        <v>3000</v>
      </c>
      <c r="I17" s="17">
        <f t="shared" si="1"/>
        <v>0</v>
      </c>
      <c r="J17" s="1"/>
      <c r="L17" s="51"/>
    </row>
    <row r="18" spans="2:12" x14ac:dyDescent="0.25">
      <c r="B18" s="12" t="s">
        <v>35</v>
      </c>
      <c r="C18" s="13">
        <v>13</v>
      </c>
      <c r="D18" s="14"/>
      <c r="E18" s="15">
        <f>'FEBRUARY 20'!I18:I46</f>
        <v>0</v>
      </c>
      <c r="F18" s="19">
        <v>2500</v>
      </c>
      <c r="G18" s="16">
        <f t="shared" si="0"/>
        <v>2500</v>
      </c>
      <c r="H18" s="16">
        <v>2500</v>
      </c>
      <c r="I18" s="17">
        <f t="shared" si="1"/>
        <v>0</v>
      </c>
      <c r="J18" s="1"/>
    </row>
    <row r="19" spans="2:12" x14ac:dyDescent="0.25">
      <c r="B19" s="20" t="s">
        <v>99</v>
      </c>
      <c r="C19" s="13">
        <v>14</v>
      </c>
      <c r="D19" s="14"/>
      <c r="E19" s="15">
        <f>'FEBRUARY 20'!I19:I47</f>
        <v>500</v>
      </c>
      <c r="F19" s="19">
        <v>2500</v>
      </c>
      <c r="G19" s="16">
        <f t="shared" si="0"/>
        <v>3000</v>
      </c>
      <c r="H19" s="16">
        <v>3000</v>
      </c>
      <c r="I19" s="17">
        <f t="shared" si="1"/>
        <v>0</v>
      </c>
      <c r="J19" s="1"/>
    </row>
    <row r="20" spans="2:12" x14ac:dyDescent="0.25">
      <c r="B20" s="18" t="s">
        <v>37</v>
      </c>
      <c r="C20" s="13">
        <v>15</v>
      </c>
      <c r="D20" s="14"/>
      <c r="E20" s="15">
        <f>'FEBRUARY 20'!I20:I48</f>
        <v>0</v>
      </c>
      <c r="F20" s="19">
        <v>2500</v>
      </c>
      <c r="G20" s="16">
        <f t="shared" si="0"/>
        <v>2500</v>
      </c>
      <c r="H20" s="16">
        <v>2500</v>
      </c>
      <c r="I20" s="17">
        <f t="shared" si="1"/>
        <v>0</v>
      </c>
      <c r="J20" s="1" t="s">
        <v>97</v>
      </c>
    </row>
    <row r="21" spans="2:12" x14ac:dyDescent="0.25">
      <c r="B21" s="12"/>
      <c r="C21" s="26">
        <v>16</v>
      </c>
      <c r="D21" s="14"/>
      <c r="E21" s="15">
        <f>'FEBRUARY 20'!I21:I49</f>
        <v>0</v>
      </c>
      <c r="F21" s="19"/>
      <c r="G21" s="16">
        <f t="shared" si="0"/>
        <v>0</v>
      </c>
      <c r="H21" s="16"/>
      <c r="I21" s="17">
        <f t="shared" si="1"/>
        <v>0</v>
      </c>
      <c r="J21" s="1"/>
    </row>
    <row r="22" spans="2:12" x14ac:dyDescent="0.25">
      <c r="B22" s="12" t="s">
        <v>38</v>
      </c>
      <c r="C22" s="13">
        <v>17</v>
      </c>
      <c r="D22" s="14"/>
      <c r="E22" s="15">
        <f>'FEBRUARY 20'!I22:I50</f>
        <v>0</v>
      </c>
      <c r="F22" s="19">
        <v>2500</v>
      </c>
      <c r="G22" s="16">
        <f t="shared" si="0"/>
        <v>2500</v>
      </c>
      <c r="H22" s="16">
        <v>2500</v>
      </c>
      <c r="I22" s="17">
        <f t="shared" si="1"/>
        <v>0</v>
      </c>
      <c r="J22" s="1"/>
    </row>
    <row r="23" spans="2:12" x14ac:dyDescent="0.25">
      <c r="B23" s="18" t="s">
        <v>39</v>
      </c>
      <c r="C23" s="13">
        <v>18</v>
      </c>
      <c r="D23" s="14"/>
      <c r="E23" s="15">
        <f>'FEBRUARY 20'!I23:I51</f>
        <v>0</v>
      </c>
      <c r="F23" s="19">
        <v>2500</v>
      </c>
      <c r="G23" s="16">
        <f t="shared" si="0"/>
        <v>2500</v>
      </c>
      <c r="H23" s="16">
        <v>2500</v>
      </c>
      <c r="I23" s="17">
        <f t="shared" si="1"/>
        <v>0</v>
      </c>
      <c r="J23" s="1"/>
    </row>
    <row r="24" spans="2:12" x14ac:dyDescent="0.25">
      <c r="B24" s="12" t="s">
        <v>54</v>
      </c>
      <c r="C24" s="27">
        <v>19</v>
      </c>
      <c r="D24" s="14"/>
      <c r="E24" s="15">
        <f>'FEBRUARY 20'!I24:I52</f>
        <v>0</v>
      </c>
      <c r="F24" s="19">
        <v>2500</v>
      </c>
      <c r="G24" s="16">
        <f t="shared" si="0"/>
        <v>2500</v>
      </c>
      <c r="H24" s="16">
        <v>2500</v>
      </c>
      <c r="I24" s="17">
        <f t="shared" si="1"/>
        <v>0</v>
      </c>
      <c r="J24" s="1" t="s">
        <v>9</v>
      </c>
    </row>
    <row r="25" spans="2:12" x14ac:dyDescent="0.25">
      <c r="B25" s="12" t="s">
        <v>40</v>
      </c>
      <c r="C25" s="27">
        <v>20</v>
      </c>
      <c r="D25" s="14"/>
      <c r="E25" s="15">
        <f>'FEBRUARY 20'!I25:I53</f>
        <v>100</v>
      </c>
      <c r="F25" s="19">
        <v>3400</v>
      </c>
      <c r="G25" s="16">
        <f t="shared" si="0"/>
        <v>3500</v>
      </c>
      <c r="H25" s="16">
        <v>3400</v>
      </c>
      <c r="I25" s="17">
        <f t="shared" si="1"/>
        <v>100</v>
      </c>
      <c r="J25" s="1"/>
    </row>
    <row r="26" spans="2:12" x14ac:dyDescent="0.25">
      <c r="B26" s="12" t="s">
        <v>46</v>
      </c>
      <c r="C26" s="27">
        <v>21</v>
      </c>
      <c r="D26" s="14"/>
      <c r="E26" s="15">
        <f>'FEBRUARY 20'!I26:I54</f>
        <v>0</v>
      </c>
      <c r="F26" s="19">
        <v>2500</v>
      </c>
      <c r="G26" s="16">
        <f t="shared" si="0"/>
        <v>2500</v>
      </c>
      <c r="H26" s="16">
        <v>2500</v>
      </c>
      <c r="I26" s="17">
        <f t="shared" si="1"/>
        <v>0</v>
      </c>
      <c r="J26" s="1"/>
    </row>
    <row r="27" spans="2:12" x14ac:dyDescent="0.25">
      <c r="B27" s="12" t="s">
        <v>41</v>
      </c>
      <c r="C27" s="27">
        <v>22</v>
      </c>
      <c r="D27" s="14"/>
      <c r="E27" s="15">
        <f>'FEBRUARY 20'!I27:I55</f>
        <v>0</v>
      </c>
      <c r="F27" s="19">
        <v>2500</v>
      </c>
      <c r="G27" s="16">
        <f t="shared" si="0"/>
        <v>2500</v>
      </c>
      <c r="H27" s="16">
        <v>2500</v>
      </c>
      <c r="I27" s="17">
        <f t="shared" si="1"/>
        <v>0</v>
      </c>
      <c r="J27" s="1" t="s">
        <v>9</v>
      </c>
    </row>
    <row r="28" spans="2:12" x14ac:dyDescent="0.25">
      <c r="B28" s="12" t="s">
        <v>42</v>
      </c>
      <c r="C28" s="27">
        <v>23</v>
      </c>
      <c r="D28" s="14"/>
      <c r="E28" s="15">
        <f>'FEBRUARY 20'!I28:I56</f>
        <v>0</v>
      </c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 t="s">
        <v>9</v>
      </c>
    </row>
    <row r="29" spans="2:12" x14ac:dyDescent="0.25">
      <c r="B29" s="12" t="s">
        <v>47</v>
      </c>
      <c r="C29" s="27">
        <v>24</v>
      </c>
      <c r="D29" s="14"/>
      <c r="E29" s="15">
        <f>'FEBRUARY 20'!I29:I57</f>
        <v>0</v>
      </c>
      <c r="F29" s="19">
        <v>2500</v>
      </c>
      <c r="G29" s="16">
        <f t="shared" si="0"/>
        <v>2500</v>
      </c>
      <c r="H29" s="16">
        <v>2500</v>
      </c>
      <c r="I29" s="17">
        <f t="shared" si="1"/>
        <v>0</v>
      </c>
      <c r="J29" s="1"/>
    </row>
    <row r="30" spans="2:12" x14ac:dyDescent="0.25">
      <c r="B30" s="12" t="s">
        <v>54</v>
      </c>
      <c r="C30" s="27">
        <v>25</v>
      </c>
      <c r="D30" s="14"/>
      <c r="E30" s="15">
        <f>'FEBRUARY 20'!I30:I58</f>
        <v>0</v>
      </c>
      <c r="F30" s="19">
        <v>2500</v>
      </c>
      <c r="G30" s="16">
        <f t="shared" si="0"/>
        <v>2500</v>
      </c>
      <c r="H30" s="16">
        <v>2500</v>
      </c>
      <c r="I30" s="17">
        <f t="shared" si="1"/>
        <v>0</v>
      </c>
      <c r="J30" s="1" t="s">
        <v>9</v>
      </c>
    </row>
    <row r="31" spans="2:12" x14ac:dyDescent="0.25">
      <c r="B31" s="12" t="s">
        <v>31</v>
      </c>
      <c r="C31" s="27">
        <v>26</v>
      </c>
      <c r="D31" s="14"/>
      <c r="E31" s="15">
        <f>'FEBRUARY 20'!I31:I59</f>
        <v>0</v>
      </c>
      <c r="F31" s="19">
        <v>2500</v>
      </c>
      <c r="G31" s="16">
        <f t="shared" si="0"/>
        <v>2500</v>
      </c>
      <c r="H31" s="16">
        <v>2500</v>
      </c>
      <c r="I31" s="17">
        <f t="shared" si="1"/>
        <v>0</v>
      </c>
      <c r="J31" s="1"/>
    </row>
    <row r="32" spans="2:12" x14ac:dyDescent="0.25">
      <c r="B32" s="12" t="s">
        <v>44</v>
      </c>
      <c r="C32" s="27">
        <v>27</v>
      </c>
      <c r="D32" s="14"/>
      <c r="E32" s="15">
        <f>'FEBRUARY 20'!I32:I60</f>
        <v>0</v>
      </c>
      <c r="F32" s="19">
        <v>2500</v>
      </c>
      <c r="G32" s="16">
        <f t="shared" si="0"/>
        <v>2500</v>
      </c>
      <c r="H32" s="16">
        <v>2500</v>
      </c>
      <c r="I32" s="17">
        <f t="shared" si="1"/>
        <v>0</v>
      </c>
      <c r="J32" s="1"/>
    </row>
    <row r="33" spans="2:12" x14ac:dyDescent="0.25">
      <c r="B33" s="12" t="s">
        <v>45</v>
      </c>
      <c r="C33" s="27">
        <v>28</v>
      </c>
      <c r="D33" s="14"/>
      <c r="E33" s="15">
        <f>'FEBRUARY 20'!I33:I61</f>
        <v>1000</v>
      </c>
      <c r="F33" s="19">
        <v>2500</v>
      </c>
      <c r="G33" s="16">
        <f t="shared" si="0"/>
        <v>3500</v>
      </c>
      <c r="H33" s="16">
        <v>3500</v>
      </c>
      <c r="I33" s="17">
        <f t="shared" si="1"/>
        <v>0</v>
      </c>
      <c r="J33" s="1" t="s">
        <v>97</v>
      </c>
      <c r="K33" s="51"/>
    </row>
    <row r="34" spans="2:12" x14ac:dyDescent="0.25">
      <c r="B34" s="12"/>
      <c r="C34" s="27"/>
      <c r="D34" s="14"/>
      <c r="E34" s="15">
        <f>'FEBRUARY 20'!I34:I62</f>
        <v>0</v>
      </c>
      <c r="F34" s="25"/>
      <c r="G34" s="16"/>
      <c r="H34" s="16"/>
      <c r="I34" s="17">
        <f>G34-H34</f>
        <v>0</v>
      </c>
      <c r="J34" s="28"/>
    </row>
    <row r="35" spans="2:12" x14ac:dyDescent="0.25">
      <c r="B35" s="29" t="s">
        <v>10</v>
      </c>
      <c r="C35" s="24"/>
      <c r="D35" s="14">
        <f>SUM(D6:D34)</f>
        <v>0</v>
      </c>
      <c r="E35" s="15">
        <f>SUM(E6:E34)</f>
        <v>2600</v>
      </c>
      <c r="F35" s="30">
        <f>SUM(F6:F34)</f>
        <v>55900</v>
      </c>
      <c r="G35" s="16">
        <f>D35+E35+F35</f>
        <v>58500</v>
      </c>
      <c r="H35" s="16">
        <f>SUM(H6:H34)</f>
        <v>58400</v>
      </c>
      <c r="I35" s="17">
        <f>G35-H35</f>
        <v>100</v>
      </c>
      <c r="J35" s="1"/>
    </row>
    <row r="36" spans="2:12" x14ac:dyDescent="0.25">
      <c r="J36" s="1"/>
    </row>
    <row r="38" spans="2:12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2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2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</row>
    <row r="41" spans="2:12" x14ac:dyDescent="0.25">
      <c r="B41" s="24" t="s">
        <v>94</v>
      </c>
      <c r="C41" s="39">
        <f>F35</f>
        <v>55900</v>
      </c>
      <c r="D41" s="24"/>
      <c r="E41" s="24"/>
      <c r="F41" s="24" t="s">
        <v>94</v>
      </c>
      <c r="G41" s="39">
        <f>H35</f>
        <v>58400</v>
      </c>
      <c r="H41" s="24"/>
      <c r="I41" s="24"/>
      <c r="J41" s="1"/>
    </row>
    <row r="42" spans="2:12" x14ac:dyDescent="0.25">
      <c r="B42" s="24" t="s">
        <v>17</v>
      </c>
      <c r="C42" s="39">
        <f>'FEBRUARY 20'!E52</f>
        <v>-201</v>
      </c>
      <c r="D42" s="24"/>
      <c r="E42" s="24"/>
      <c r="F42" s="24" t="s">
        <v>17</v>
      </c>
      <c r="G42" s="39">
        <f>'FEBRUARY 20'!I52</f>
        <v>-2801</v>
      </c>
      <c r="H42" s="24"/>
      <c r="I42" s="24"/>
      <c r="J42" s="1"/>
    </row>
    <row r="43" spans="2:12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2" x14ac:dyDescent="0.25">
      <c r="B44" s="24" t="s">
        <v>19</v>
      </c>
      <c r="C44" s="40">
        <v>0.1</v>
      </c>
      <c r="D44" s="39">
        <f>C44*C41</f>
        <v>5590</v>
      </c>
      <c r="E44" s="24"/>
      <c r="F44" s="24" t="s">
        <v>19</v>
      </c>
      <c r="G44" s="40">
        <v>0.1</v>
      </c>
      <c r="H44" s="39">
        <f>D44</f>
        <v>5590</v>
      </c>
      <c r="I44" s="24"/>
      <c r="J44" s="1"/>
    </row>
    <row r="45" spans="2:12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  <c r="L45" s="51"/>
    </row>
    <row r="46" spans="2:12" x14ac:dyDescent="0.25">
      <c r="B46" s="42" t="s">
        <v>88</v>
      </c>
      <c r="C46" s="24"/>
      <c r="D46" s="43">
        <f>F15</f>
        <v>2500</v>
      </c>
      <c r="E46" s="24"/>
      <c r="F46" s="42" t="s">
        <v>88</v>
      </c>
      <c r="G46" s="24"/>
      <c r="H46" s="43">
        <v>2500</v>
      </c>
      <c r="I46" s="24"/>
      <c r="J46" s="1"/>
    </row>
    <row r="47" spans="2:12" x14ac:dyDescent="0.25">
      <c r="B47" s="41"/>
      <c r="D47" s="40"/>
      <c r="E47" s="43"/>
      <c r="F47" s="41"/>
      <c r="G47" s="40"/>
      <c r="H47" s="43"/>
      <c r="I47" s="24"/>
      <c r="J47" s="1"/>
    </row>
    <row r="48" spans="2:12" x14ac:dyDescent="0.25">
      <c r="B48" s="41" t="s">
        <v>96</v>
      </c>
      <c r="C48" s="40"/>
      <c r="D48" s="24">
        <v>5000</v>
      </c>
      <c r="E48" s="24"/>
      <c r="F48" s="41" t="s">
        <v>96</v>
      </c>
      <c r="G48" s="40"/>
      <c r="H48" s="24">
        <v>5000</v>
      </c>
      <c r="I48" s="24"/>
      <c r="J48" s="1"/>
    </row>
    <row r="49" spans="2:11" x14ac:dyDescent="0.25">
      <c r="B49" s="41" t="s">
        <v>113</v>
      </c>
      <c r="C49" s="24"/>
      <c r="D49" s="43">
        <f>F30+F28+F13</f>
        <v>7500</v>
      </c>
      <c r="E49" s="24"/>
      <c r="F49" s="41" t="s">
        <v>113</v>
      </c>
      <c r="G49" s="24"/>
      <c r="H49" s="43">
        <f>D49</f>
        <v>7500</v>
      </c>
      <c r="I49" s="24"/>
      <c r="J49" s="1"/>
    </row>
    <row r="50" spans="2:11" x14ac:dyDescent="0.25">
      <c r="B50" s="41" t="s">
        <v>101</v>
      </c>
      <c r="C50" s="24"/>
      <c r="D50" s="43">
        <v>35100</v>
      </c>
      <c r="E50" s="24"/>
      <c r="F50" s="41" t="s">
        <v>101</v>
      </c>
      <c r="G50" s="24"/>
      <c r="H50" s="43">
        <v>35100</v>
      </c>
      <c r="I50" s="24"/>
      <c r="J50" s="1"/>
      <c r="K50" s="51"/>
    </row>
    <row r="51" spans="2:11" x14ac:dyDescent="0.25">
      <c r="B51" s="41" t="s">
        <v>98</v>
      </c>
      <c r="C51" s="42"/>
      <c r="D51" s="43">
        <v>2500</v>
      </c>
      <c r="E51" s="24"/>
      <c r="F51" s="41" t="s">
        <v>98</v>
      </c>
      <c r="G51" s="42"/>
      <c r="H51" s="43">
        <v>2500</v>
      </c>
      <c r="I51" s="24"/>
      <c r="J51" s="1"/>
    </row>
    <row r="52" spans="2:11" x14ac:dyDescent="0.25">
      <c r="B52" s="41" t="s">
        <v>100</v>
      </c>
      <c r="C52" s="42"/>
      <c r="D52" s="43">
        <f>G33</f>
        <v>3500</v>
      </c>
      <c r="E52" s="24"/>
      <c r="F52" s="41" t="s">
        <v>100</v>
      </c>
      <c r="G52" s="42"/>
      <c r="H52" s="43">
        <f>G33</f>
        <v>3500</v>
      </c>
      <c r="I52" s="24"/>
      <c r="J52" s="1"/>
    </row>
    <row r="53" spans="2:11" x14ac:dyDescent="0.25">
      <c r="B53" s="41" t="s">
        <v>104</v>
      </c>
      <c r="C53" s="42"/>
      <c r="D53" s="43">
        <f>F27</f>
        <v>2500</v>
      </c>
      <c r="E53" s="24"/>
      <c r="F53" s="41" t="s">
        <v>104</v>
      </c>
      <c r="G53" s="42"/>
      <c r="H53" s="43">
        <v>2500</v>
      </c>
      <c r="I53" s="24"/>
      <c r="J53" s="1"/>
    </row>
    <row r="54" spans="2:11" x14ac:dyDescent="0.25">
      <c r="B54" s="41" t="s">
        <v>105</v>
      </c>
      <c r="C54" s="42"/>
      <c r="D54" s="43">
        <f>F24</f>
        <v>2500</v>
      </c>
      <c r="E54" s="24"/>
      <c r="F54" s="41" t="s">
        <v>105</v>
      </c>
      <c r="G54" s="42"/>
      <c r="H54" s="43">
        <v>2500</v>
      </c>
      <c r="I54" s="24"/>
      <c r="J54" s="1"/>
    </row>
    <row r="55" spans="2:11" x14ac:dyDescent="0.25">
      <c r="B55" s="38" t="s">
        <v>22</v>
      </c>
      <c r="C55" s="46">
        <f>C43+C41+C42-D44</f>
        <v>50109</v>
      </c>
      <c r="D55" s="46">
        <f>SUM(D46:D54)</f>
        <v>61100</v>
      </c>
      <c r="E55" s="46">
        <f>C55-D55</f>
        <v>-10991</v>
      </c>
      <c r="F55" s="38" t="s">
        <v>22</v>
      </c>
      <c r="G55" s="46">
        <f>G41+G42+G43-H44</f>
        <v>50009</v>
      </c>
      <c r="H55" s="46">
        <f>SUM(H46:H54)</f>
        <v>61100</v>
      </c>
      <c r="I55" s="46">
        <f>G55-H55</f>
        <v>-11091</v>
      </c>
      <c r="J55" s="44"/>
    </row>
    <row r="56" spans="2:11" x14ac:dyDescent="0.25">
      <c r="B56" s="47" t="s">
        <v>23</v>
      </c>
      <c r="C56" s="48"/>
      <c r="D56" s="48" t="s">
        <v>24</v>
      </c>
      <c r="E56" s="49"/>
      <c r="F56" s="47"/>
      <c r="G56" s="47" t="s">
        <v>25</v>
      </c>
      <c r="H56" s="1"/>
      <c r="I56" s="1"/>
      <c r="J56" s="1"/>
    </row>
    <row r="57" spans="2:11" x14ac:dyDescent="0.25">
      <c r="B57" s="47" t="s">
        <v>26</v>
      </c>
      <c r="C57" s="48"/>
      <c r="D57" s="48" t="s">
        <v>27</v>
      </c>
      <c r="E57" s="49"/>
      <c r="F57" s="47"/>
      <c r="G57" s="47" t="s">
        <v>28</v>
      </c>
      <c r="H57" s="1"/>
      <c r="I57" s="1"/>
      <c r="J57" s="44"/>
    </row>
    <row r="58" spans="2:11" x14ac:dyDescent="0.25">
      <c r="I58" s="44"/>
      <c r="J58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4" workbookViewId="0">
      <selection activeCell="L12" sqref="L12"/>
    </sheetView>
  </sheetViews>
  <sheetFormatPr defaultRowHeight="15" x14ac:dyDescent="0.25"/>
  <cols>
    <col min="1" max="1" width="3.28515625" customWidth="1"/>
    <col min="2" max="2" width="18.42578125" customWidth="1"/>
    <col min="3" max="3" width="9.42578125" customWidth="1"/>
    <col min="4" max="4" width="10.140625" customWidth="1"/>
  </cols>
  <sheetData>
    <row r="2" spans="2:10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0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0" ht="18.75" x14ac:dyDescent="0.3">
      <c r="B4" s="5"/>
      <c r="C4" s="2" t="s">
        <v>102</v>
      </c>
      <c r="D4" s="2"/>
      <c r="E4" s="2"/>
      <c r="F4" s="2"/>
      <c r="G4" s="6"/>
      <c r="H4" s="7"/>
      <c r="I4" s="1"/>
      <c r="J4" s="1"/>
    </row>
    <row r="5" spans="2:10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0" x14ac:dyDescent="0.25">
      <c r="B6" s="12"/>
      <c r="C6" s="13">
        <v>1</v>
      </c>
      <c r="D6" s="14"/>
      <c r="E6" s="15">
        <f>'MARCH 20'!I6:I34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0" x14ac:dyDescent="0.25">
      <c r="B7" s="18"/>
      <c r="C7" s="13">
        <v>2</v>
      </c>
      <c r="D7" s="14"/>
      <c r="E7" s="15">
        <f>'MARCH 20'!I7:I35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0" x14ac:dyDescent="0.25">
      <c r="B8" s="18"/>
      <c r="C8" s="13">
        <v>3</v>
      </c>
      <c r="D8" s="14"/>
      <c r="E8" s="15">
        <f>'MARCH 20'!I8:I36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0" x14ac:dyDescent="0.25">
      <c r="B9" s="20"/>
      <c r="C9" s="13">
        <v>4</v>
      </c>
      <c r="D9" s="14"/>
      <c r="E9" s="15">
        <f>'MARCH 20'!I9:I37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0" x14ac:dyDescent="0.25">
      <c r="B10" s="12"/>
      <c r="C10" s="13">
        <v>5</v>
      </c>
      <c r="D10" s="14"/>
      <c r="E10" s="15">
        <f>'MARCH 20'!I10:I38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0" x14ac:dyDescent="0.25">
      <c r="B11" s="18" t="s">
        <v>32</v>
      </c>
      <c r="C11" s="13">
        <v>6</v>
      </c>
      <c r="D11" s="14"/>
      <c r="E11" s="15">
        <f>'MARCH 20'!I11:I39</f>
        <v>0</v>
      </c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/>
    </row>
    <row r="12" spans="2:10" x14ac:dyDescent="0.25">
      <c r="B12" s="12" t="s">
        <v>33</v>
      </c>
      <c r="C12" s="13">
        <v>7</v>
      </c>
      <c r="D12" s="14"/>
      <c r="E12" s="15">
        <f>'MARCH 20'!I12:I40</f>
        <v>0</v>
      </c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/>
    </row>
    <row r="13" spans="2:10" x14ac:dyDescent="0.25">
      <c r="B13" s="21" t="s">
        <v>54</v>
      </c>
      <c r="C13" s="13">
        <v>8</v>
      </c>
      <c r="D13" s="14"/>
      <c r="E13" s="15">
        <f>'MARCH 20'!I13:I41</f>
        <v>0</v>
      </c>
      <c r="F13" s="19"/>
      <c r="G13" s="16">
        <f t="shared" si="0"/>
        <v>0</v>
      </c>
      <c r="H13" s="16"/>
      <c r="I13" s="17">
        <f t="shared" si="1"/>
        <v>0</v>
      </c>
      <c r="J13" s="1" t="s">
        <v>112</v>
      </c>
    </row>
    <row r="14" spans="2:10" x14ac:dyDescent="0.25">
      <c r="B14" s="50" t="s">
        <v>83</v>
      </c>
      <c r="C14" s="13">
        <v>9</v>
      </c>
      <c r="D14" s="14"/>
      <c r="E14" s="15">
        <f>'MARCH 20'!I14:I42</f>
        <v>0</v>
      </c>
      <c r="F14" s="19">
        <v>1000</v>
      </c>
      <c r="G14" s="16">
        <f t="shared" si="0"/>
        <v>1000</v>
      </c>
      <c r="H14" s="16">
        <v>1000</v>
      </c>
      <c r="I14" s="17">
        <f t="shared" si="1"/>
        <v>0</v>
      </c>
      <c r="J14" s="1"/>
    </row>
    <row r="15" spans="2:10" x14ac:dyDescent="0.25">
      <c r="B15" s="22" t="s">
        <v>79</v>
      </c>
      <c r="C15" s="23">
        <v>10</v>
      </c>
      <c r="D15" s="14"/>
      <c r="E15" s="15">
        <f>'MARCH 20'!I15:I43</f>
        <v>0</v>
      </c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 t="s">
        <v>9</v>
      </c>
    </row>
    <row r="16" spans="2:10" x14ac:dyDescent="0.25">
      <c r="B16" s="20" t="s">
        <v>58</v>
      </c>
      <c r="C16" s="13">
        <v>11</v>
      </c>
      <c r="D16" s="14"/>
      <c r="E16" s="15">
        <f>'MARCH 20'!I16:I44</f>
        <v>0</v>
      </c>
      <c r="F16" s="19"/>
      <c r="G16" s="16">
        <f t="shared" si="0"/>
        <v>0</v>
      </c>
      <c r="H16" s="16"/>
      <c r="I16" s="17">
        <f t="shared" si="1"/>
        <v>0</v>
      </c>
      <c r="J16" s="1" t="s">
        <v>97</v>
      </c>
    </row>
    <row r="17" spans="2:12" x14ac:dyDescent="0.25">
      <c r="B17" s="18" t="s">
        <v>59</v>
      </c>
      <c r="C17" s="13">
        <v>12</v>
      </c>
      <c r="D17" s="14"/>
      <c r="E17" s="15">
        <f>'MARCH 20'!I17:I45</f>
        <v>0</v>
      </c>
      <c r="F17" s="19">
        <v>2500</v>
      </c>
      <c r="G17" s="16">
        <f t="shared" si="0"/>
        <v>2500</v>
      </c>
      <c r="H17" s="16">
        <v>2000</v>
      </c>
      <c r="I17" s="17">
        <f t="shared" si="1"/>
        <v>500</v>
      </c>
      <c r="J17" s="1" t="s">
        <v>108</v>
      </c>
    </row>
    <row r="18" spans="2:12" x14ac:dyDescent="0.25">
      <c r="B18" s="12" t="s">
        <v>35</v>
      </c>
      <c r="C18" s="13">
        <v>13</v>
      </c>
      <c r="D18" s="14"/>
      <c r="E18" s="15">
        <f>'MARCH 20'!I18:I46</f>
        <v>0</v>
      </c>
      <c r="F18" s="19">
        <v>2500</v>
      </c>
      <c r="G18" s="16">
        <f t="shared" si="0"/>
        <v>2500</v>
      </c>
      <c r="H18" s="16">
        <v>1000</v>
      </c>
      <c r="I18" s="17">
        <f t="shared" si="1"/>
        <v>1500</v>
      </c>
      <c r="J18" s="1" t="s">
        <v>125</v>
      </c>
    </row>
    <row r="19" spans="2:12" x14ac:dyDescent="0.25">
      <c r="B19" s="20" t="s">
        <v>99</v>
      </c>
      <c r="C19" s="13">
        <v>14</v>
      </c>
      <c r="D19" s="14"/>
      <c r="E19" s="15">
        <f>'MARCH 20'!I19:I47</f>
        <v>0</v>
      </c>
      <c r="F19" s="19">
        <v>2500</v>
      </c>
      <c r="G19" s="16">
        <f t="shared" si="0"/>
        <v>2500</v>
      </c>
      <c r="H19" s="16">
        <v>1500</v>
      </c>
      <c r="I19" s="17">
        <f t="shared" si="1"/>
        <v>1000</v>
      </c>
      <c r="J19" s="1"/>
    </row>
    <row r="20" spans="2:12" x14ac:dyDescent="0.25">
      <c r="B20" s="18" t="s">
        <v>39</v>
      </c>
      <c r="C20" s="13">
        <v>15</v>
      </c>
      <c r="D20" s="14"/>
      <c r="E20" s="15">
        <f>'MARCH 20'!I20:I48</f>
        <v>0</v>
      </c>
      <c r="F20" s="19">
        <v>2500</v>
      </c>
      <c r="G20" s="16">
        <f t="shared" si="0"/>
        <v>2500</v>
      </c>
      <c r="H20" s="16">
        <v>2500</v>
      </c>
      <c r="I20" s="17">
        <f t="shared" si="1"/>
        <v>0</v>
      </c>
      <c r="J20" s="1" t="s">
        <v>124</v>
      </c>
    </row>
    <row r="21" spans="2:12" x14ac:dyDescent="0.25">
      <c r="B21" s="12" t="s">
        <v>84</v>
      </c>
      <c r="C21" s="26">
        <v>16</v>
      </c>
      <c r="D21" s="14"/>
      <c r="E21" s="15">
        <f>'MARCH 20'!I21:I49</f>
        <v>0</v>
      </c>
      <c r="F21" s="19"/>
      <c r="G21" s="16">
        <f t="shared" si="0"/>
        <v>0</v>
      </c>
      <c r="H21" s="16"/>
      <c r="I21" s="17">
        <f t="shared" si="1"/>
        <v>0</v>
      </c>
      <c r="J21" s="1"/>
      <c r="L21" s="51"/>
    </row>
    <row r="22" spans="2:12" x14ac:dyDescent="0.25">
      <c r="B22" s="12" t="s">
        <v>38</v>
      </c>
      <c r="C22" s="13">
        <v>17</v>
      </c>
      <c r="D22" s="14"/>
      <c r="E22" s="15">
        <f>'MARCH 20'!I22:I50</f>
        <v>0</v>
      </c>
      <c r="F22" s="19">
        <v>2500</v>
      </c>
      <c r="G22" s="16">
        <f t="shared" si="0"/>
        <v>2500</v>
      </c>
      <c r="H22" s="16">
        <v>2500</v>
      </c>
      <c r="I22" s="17">
        <f t="shared" si="1"/>
        <v>0</v>
      </c>
      <c r="J22" s="1" t="s">
        <v>9</v>
      </c>
    </row>
    <row r="23" spans="2:12" x14ac:dyDescent="0.25">
      <c r="B23" s="18" t="s">
        <v>54</v>
      </c>
      <c r="C23" s="13">
        <v>18</v>
      </c>
      <c r="D23" s="14"/>
      <c r="E23" s="15">
        <f>'MARCH 20'!I23:I51</f>
        <v>0</v>
      </c>
      <c r="F23" s="19">
        <v>2500</v>
      </c>
      <c r="G23" s="16">
        <f t="shared" si="0"/>
        <v>2500</v>
      </c>
      <c r="H23" s="16">
        <v>2500</v>
      </c>
      <c r="I23" s="17">
        <f t="shared" si="1"/>
        <v>0</v>
      </c>
      <c r="J23" s="1" t="s">
        <v>9</v>
      </c>
    </row>
    <row r="24" spans="2:12" x14ac:dyDescent="0.25">
      <c r="B24" s="12" t="s">
        <v>106</v>
      </c>
      <c r="C24" s="27">
        <v>19</v>
      </c>
      <c r="D24" s="14"/>
      <c r="E24" s="15">
        <f>'MARCH 20'!I24:I52</f>
        <v>0</v>
      </c>
      <c r="F24" s="19">
        <v>2500</v>
      </c>
      <c r="G24" s="16">
        <f t="shared" si="0"/>
        <v>2500</v>
      </c>
      <c r="H24" s="16">
        <v>2500</v>
      </c>
      <c r="I24" s="17">
        <f t="shared" si="1"/>
        <v>0</v>
      </c>
      <c r="J24" s="1"/>
    </row>
    <row r="25" spans="2:12" x14ac:dyDescent="0.25">
      <c r="B25" s="12" t="s">
        <v>40</v>
      </c>
      <c r="C25" s="27">
        <v>20</v>
      </c>
      <c r="D25" s="14"/>
      <c r="E25" s="15">
        <f>'MARCH 20'!I25:I53</f>
        <v>100</v>
      </c>
      <c r="F25" s="19">
        <v>3400</v>
      </c>
      <c r="G25" s="16">
        <f t="shared" si="0"/>
        <v>3500</v>
      </c>
      <c r="H25" s="16">
        <v>3400</v>
      </c>
      <c r="I25" s="17">
        <f t="shared" si="1"/>
        <v>100</v>
      </c>
      <c r="J25" s="1"/>
    </row>
    <row r="26" spans="2:12" x14ac:dyDescent="0.25">
      <c r="B26" s="12" t="s">
        <v>46</v>
      </c>
      <c r="C26" s="27">
        <v>21</v>
      </c>
      <c r="D26" s="14"/>
      <c r="E26" s="15">
        <f>'MARCH 20'!I26:I54</f>
        <v>0</v>
      </c>
      <c r="F26" s="19">
        <v>2500</v>
      </c>
      <c r="G26" s="16">
        <f t="shared" si="0"/>
        <v>2500</v>
      </c>
      <c r="H26" s="16">
        <v>2500</v>
      </c>
      <c r="I26" s="17">
        <f t="shared" si="1"/>
        <v>0</v>
      </c>
      <c r="J26" s="1"/>
    </row>
    <row r="27" spans="2:12" x14ac:dyDescent="0.25">
      <c r="B27" s="12" t="s">
        <v>41</v>
      </c>
      <c r="C27" s="27">
        <v>22</v>
      </c>
      <c r="D27" s="14"/>
      <c r="E27" s="15">
        <f>'MARCH 20'!I27:I55</f>
        <v>0</v>
      </c>
      <c r="F27" s="19">
        <v>2500</v>
      </c>
      <c r="G27" s="16">
        <f t="shared" si="0"/>
        <v>2500</v>
      </c>
      <c r="H27" s="16"/>
      <c r="I27" s="17">
        <f t="shared" si="1"/>
        <v>2500</v>
      </c>
      <c r="J27" s="1" t="s">
        <v>123</v>
      </c>
    </row>
    <row r="28" spans="2:12" x14ac:dyDescent="0.25">
      <c r="B28" s="12" t="s">
        <v>42</v>
      </c>
      <c r="C28" s="27">
        <v>23</v>
      </c>
      <c r="D28" s="14"/>
      <c r="E28" s="15">
        <f>'MARCH 20'!I28:I56</f>
        <v>0</v>
      </c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 t="s">
        <v>9</v>
      </c>
    </row>
    <row r="29" spans="2:12" x14ac:dyDescent="0.25">
      <c r="B29" s="12" t="s">
        <v>47</v>
      </c>
      <c r="C29" s="27">
        <v>24</v>
      </c>
      <c r="D29" s="14"/>
      <c r="E29" s="15">
        <f>'MARCH 20'!I29:I57</f>
        <v>0</v>
      </c>
      <c r="F29" s="19">
        <v>2500</v>
      </c>
      <c r="G29" s="16">
        <f t="shared" si="0"/>
        <v>2500</v>
      </c>
      <c r="H29" s="16">
        <f>2000+500</f>
        <v>2500</v>
      </c>
      <c r="I29" s="17">
        <f t="shared" si="1"/>
        <v>0</v>
      </c>
      <c r="J29" s="1" t="s">
        <v>122</v>
      </c>
    </row>
    <row r="30" spans="2:12" x14ac:dyDescent="0.25">
      <c r="B30" s="12"/>
      <c r="C30" s="27">
        <v>25</v>
      </c>
      <c r="D30" s="14"/>
      <c r="E30" s="15">
        <f>'MARCH 20'!I30:I58</f>
        <v>0</v>
      </c>
      <c r="F30" s="19"/>
      <c r="G30" s="16">
        <f t="shared" si="0"/>
        <v>0</v>
      </c>
      <c r="H30" s="16"/>
      <c r="I30" s="17">
        <f t="shared" si="1"/>
        <v>0</v>
      </c>
      <c r="J30" s="1"/>
    </row>
    <row r="31" spans="2:12" x14ac:dyDescent="0.25">
      <c r="B31" s="12" t="s">
        <v>31</v>
      </c>
      <c r="C31" s="27">
        <v>26</v>
      </c>
      <c r="D31" s="14"/>
      <c r="E31" s="15">
        <f>'MARCH 20'!I31:I59</f>
        <v>0</v>
      </c>
      <c r="F31" s="19">
        <v>2500</v>
      </c>
      <c r="G31" s="16">
        <f t="shared" si="0"/>
        <v>2500</v>
      </c>
      <c r="H31" s="16">
        <v>2500</v>
      </c>
      <c r="I31" s="17">
        <f t="shared" si="1"/>
        <v>0</v>
      </c>
      <c r="J31" s="1" t="s">
        <v>97</v>
      </c>
    </row>
    <row r="32" spans="2:12" x14ac:dyDescent="0.25">
      <c r="B32" s="12" t="s">
        <v>44</v>
      </c>
      <c r="C32" s="27">
        <v>27</v>
      </c>
      <c r="D32" s="14"/>
      <c r="E32" s="15">
        <f>'MARCH 20'!I32:I60</f>
        <v>0</v>
      </c>
      <c r="F32" s="19">
        <v>2500</v>
      </c>
      <c r="G32" s="16">
        <f t="shared" si="0"/>
        <v>2500</v>
      </c>
      <c r="H32" s="16">
        <v>2500</v>
      </c>
      <c r="I32" s="17">
        <f t="shared" si="1"/>
        <v>0</v>
      </c>
      <c r="J32" s="1"/>
    </row>
    <row r="33" spans="2:12" x14ac:dyDescent="0.25">
      <c r="B33" s="12"/>
      <c r="C33" s="27">
        <v>28</v>
      </c>
      <c r="D33" s="14"/>
      <c r="E33" s="15">
        <f>'MARCH 20'!I33:I61</f>
        <v>0</v>
      </c>
      <c r="F33" s="19"/>
      <c r="G33" s="16">
        <f t="shared" si="0"/>
        <v>0</v>
      </c>
      <c r="H33" s="16"/>
      <c r="I33" s="17">
        <f t="shared" si="1"/>
        <v>0</v>
      </c>
      <c r="J33" s="1"/>
      <c r="K33" s="51"/>
    </row>
    <row r="34" spans="2:12" x14ac:dyDescent="0.25">
      <c r="B34" s="12"/>
      <c r="C34" s="27"/>
      <c r="D34" s="14"/>
      <c r="E34" s="15">
        <f>'MARCH 20'!I34:I62</f>
        <v>0</v>
      </c>
      <c r="F34" s="25"/>
      <c r="G34" s="16"/>
      <c r="H34" s="16"/>
      <c r="I34" s="17">
        <f>G34-H34</f>
        <v>0</v>
      </c>
      <c r="J34" s="28"/>
    </row>
    <row r="35" spans="2:12" x14ac:dyDescent="0.25">
      <c r="B35" s="29" t="s">
        <v>10</v>
      </c>
      <c r="C35" s="24"/>
      <c r="D35" s="14">
        <f>SUM(D6:D34)</f>
        <v>0</v>
      </c>
      <c r="E35" s="15">
        <f>SUM(E6:E34)</f>
        <v>100</v>
      </c>
      <c r="F35" s="30">
        <f>SUM(F6:F34)</f>
        <v>44400</v>
      </c>
      <c r="G35" s="16">
        <f>D35+E35+F35</f>
        <v>44500</v>
      </c>
      <c r="H35" s="16">
        <f>SUM(H6:H34)</f>
        <v>38900</v>
      </c>
      <c r="I35" s="17">
        <f>SUM(I6:I34)</f>
        <v>5600</v>
      </c>
      <c r="J35" s="1"/>
    </row>
    <row r="36" spans="2:12" x14ac:dyDescent="0.25">
      <c r="J36" s="1"/>
    </row>
    <row r="38" spans="2:12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2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2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</row>
    <row r="41" spans="2:12" x14ac:dyDescent="0.25">
      <c r="B41" s="24" t="s">
        <v>103</v>
      </c>
      <c r="C41" s="39">
        <f>F35</f>
        <v>44400</v>
      </c>
      <c r="D41" s="24"/>
      <c r="E41" s="24"/>
      <c r="F41" s="24" t="s">
        <v>103</v>
      </c>
      <c r="G41" s="39">
        <f>H35</f>
        <v>38900</v>
      </c>
      <c r="H41" s="24"/>
      <c r="I41" s="24"/>
      <c r="J41" s="28"/>
    </row>
    <row r="42" spans="2:12" x14ac:dyDescent="0.25">
      <c r="B42" s="24" t="s">
        <v>17</v>
      </c>
      <c r="C42" s="39">
        <f>'MARCH 20'!E55</f>
        <v>-10991</v>
      </c>
      <c r="D42" s="24"/>
      <c r="E42" s="24"/>
      <c r="F42" s="24" t="s">
        <v>17</v>
      </c>
      <c r="G42" s="39">
        <f>'MARCH 20'!I55</f>
        <v>-11091</v>
      </c>
      <c r="H42" s="24"/>
      <c r="I42" s="24"/>
      <c r="J42" s="28"/>
    </row>
    <row r="43" spans="2:12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2" x14ac:dyDescent="0.25">
      <c r="B44" s="24" t="s">
        <v>19</v>
      </c>
      <c r="C44" s="40">
        <v>0.1</v>
      </c>
      <c r="D44" s="39">
        <f>C44*C41</f>
        <v>4440</v>
      </c>
      <c r="E44" s="24"/>
      <c r="F44" s="24" t="s">
        <v>19</v>
      </c>
      <c r="G44" s="40">
        <v>0.1</v>
      </c>
      <c r="H44" s="39">
        <f>G44*C41</f>
        <v>4440</v>
      </c>
      <c r="I44" s="24"/>
      <c r="J44" s="1"/>
      <c r="K44" t="s">
        <v>21</v>
      </c>
    </row>
    <row r="45" spans="2:12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</row>
    <row r="46" spans="2:12" x14ac:dyDescent="0.25">
      <c r="B46" s="42" t="s">
        <v>88</v>
      </c>
      <c r="C46" s="24"/>
      <c r="D46" s="43">
        <f>F15</f>
        <v>2500</v>
      </c>
      <c r="E46" s="24"/>
      <c r="F46" s="42" t="s">
        <v>88</v>
      </c>
      <c r="G46" s="24"/>
      <c r="H46" s="43">
        <v>2500</v>
      </c>
      <c r="I46" s="24"/>
      <c r="J46" s="1"/>
    </row>
    <row r="47" spans="2:12" x14ac:dyDescent="0.25">
      <c r="B47" s="41"/>
      <c r="D47" s="40"/>
      <c r="E47" s="43"/>
      <c r="F47" s="41"/>
      <c r="G47" s="40"/>
      <c r="H47" s="43"/>
      <c r="I47" s="24"/>
      <c r="J47" s="1"/>
      <c r="L47" s="51"/>
    </row>
    <row r="48" spans="2:12" x14ac:dyDescent="0.25">
      <c r="B48" s="41" t="s">
        <v>107</v>
      </c>
      <c r="C48" s="40"/>
      <c r="D48" s="24">
        <v>5107</v>
      </c>
      <c r="E48" s="24"/>
      <c r="F48" s="41" t="s">
        <v>107</v>
      </c>
      <c r="G48" s="40"/>
      <c r="H48" s="24">
        <v>5107</v>
      </c>
      <c r="I48" s="24"/>
      <c r="J48" s="1"/>
      <c r="K48" s="52">
        <f>C41-D44</f>
        <v>39960</v>
      </c>
      <c r="L48" s="51"/>
    </row>
    <row r="49" spans="2:12" x14ac:dyDescent="0.25">
      <c r="B49" s="41" t="s">
        <v>116</v>
      </c>
      <c r="C49" s="24"/>
      <c r="D49" s="43">
        <f>F28</f>
        <v>2500</v>
      </c>
      <c r="E49" s="24"/>
      <c r="F49" s="41" t="s">
        <v>116</v>
      </c>
      <c r="G49" s="24"/>
      <c r="H49" s="43">
        <f>F28</f>
        <v>2500</v>
      </c>
      <c r="I49" s="24"/>
      <c r="J49" s="1"/>
      <c r="L49" s="51"/>
    </row>
    <row r="50" spans="2:12" x14ac:dyDescent="0.25">
      <c r="B50" s="41" t="s">
        <v>110</v>
      </c>
      <c r="C50" s="24"/>
      <c r="D50" s="43">
        <f>F22</f>
        <v>2500</v>
      </c>
      <c r="E50" s="24"/>
      <c r="F50" s="41" t="s">
        <v>111</v>
      </c>
      <c r="G50" s="24"/>
      <c r="H50" s="43">
        <f>F22</f>
        <v>2500</v>
      </c>
      <c r="I50" s="24"/>
      <c r="J50" s="1"/>
    </row>
    <row r="51" spans="2:12" x14ac:dyDescent="0.25">
      <c r="B51" s="41" t="s">
        <v>109</v>
      </c>
      <c r="C51" s="42"/>
      <c r="D51" s="43">
        <v>2000</v>
      </c>
      <c r="E51" s="24"/>
      <c r="F51" s="41" t="s">
        <v>109</v>
      </c>
      <c r="G51" s="42"/>
      <c r="H51" s="43">
        <v>2000</v>
      </c>
      <c r="I51" s="24"/>
      <c r="J51" s="1"/>
    </row>
    <row r="52" spans="2:12" x14ac:dyDescent="0.25">
      <c r="B52" s="41" t="s">
        <v>114</v>
      </c>
      <c r="C52" s="42"/>
      <c r="D52" s="43">
        <f>F23+F30+F33</f>
        <v>2500</v>
      </c>
      <c r="E52" s="24"/>
      <c r="F52" s="41" t="s">
        <v>115</v>
      </c>
      <c r="G52" s="42"/>
      <c r="H52" s="43">
        <f>F33+F30+F23</f>
        <v>2500</v>
      </c>
      <c r="I52" s="24"/>
      <c r="J52" s="1"/>
    </row>
    <row r="53" spans="2:12" x14ac:dyDescent="0.25">
      <c r="B53" s="41" t="s">
        <v>117</v>
      </c>
      <c r="C53" s="42"/>
      <c r="D53" s="43">
        <v>100</v>
      </c>
      <c r="E53" s="24"/>
      <c r="F53" s="41" t="s">
        <v>117</v>
      </c>
      <c r="G53" s="42"/>
      <c r="H53" s="43">
        <v>100</v>
      </c>
      <c r="I53" s="24"/>
      <c r="J53" s="1"/>
      <c r="L53" s="51">
        <f>D46+D49+D50+D51+D52+D53+D54</f>
        <v>14600</v>
      </c>
    </row>
    <row r="54" spans="2:12" x14ac:dyDescent="0.25">
      <c r="B54" s="41" t="s">
        <v>120</v>
      </c>
      <c r="C54" s="42"/>
      <c r="D54" s="43">
        <f>F31</f>
        <v>2500</v>
      </c>
      <c r="E54" s="24"/>
      <c r="F54" s="41" t="s">
        <v>120</v>
      </c>
      <c r="G54" s="42"/>
      <c r="H54" s="43">
        <v>2500</v>
      </c>
      <c r="I54" s="24"/>
      <c r="J54" s="1"/>
    </row>
    <row r="55" spans="2:12" x14ac:dyDescent="0.25">
      <c r="B55" s="41" t="s">
        <v>121</v>
      </c>
      <c r="C55" s="42"/>
      <c r="D55" s="43">
        <f>2000+500</f>
        <v>2500</v>
      </c>
      <c r="F55" s="41" t="s">
        <v>121</v>
      </c>
      <c r="G55" s="42"/>
      <c r="H55" s="43">
        <f>2000+500</f>
        <v>2500</v>
      </c>
      <c r="I55" s="24"/>
      <c r="J55" s="1"/>
    </row>
    <row r="56" spans="2:12" x14ac:dyDescent="0.25">
      <c r="B56" s="41" t="s">
        <v>126</v>
      </c>
      <c r="C56" s="42"/>
      <c r="D56" s="43">
        <v>1000</v>
      </c>
      <c r="F56" s="41" t="s">
        <v>127</v>
      </c>
      <c r="G56" s="42"/>
      <c r="H56" s="43">
        <f>1000</f>
        <v>1000</v>
      </c>
      <c r="I56" s="24"/>
      <c r="J56" s="1"/>
    </row>
    <row r="57" spans="2:12" x14ac:dyDescent="0.25">
      <c r="B57" s="38" t="s">
        <v>22</v>
      </c>
      <c r="C57" s="46">
        <f>C43+C41+C42-D44</f>
        <v>28969</v>
      </c>
      <c r="D57" s="46">
        <f>SUM(D46:D56)</f>
        <v>23207</v>
      </c>
      <c r="E57" s="46">
        <f>C57-D57</f>
        <v>5762</v>
      </c>
      <c r="F57" s="38" t="s">
        <v>22</v>
      </c>
      <c r="G57" s="46">
        <f>G41+G42+G43-H44</f>
        <v>23369</v>
      </c>
      <c r="H57" s="46">
        <f>SUM(H46:H56)</f>
        <v>23207</v>
      </c>
      <c r="I57" s="46">
        <f>G57-H57</f>
        <v>162</v>
      </c>
      <c r="J57" s="44"/>
    </row>
    <row r="58" spans="2:12" x14ac:dyDescent="0.25">
      <c r="B58" s="47" t="s">
        <v>23</v>
      </c>
      <c r="C58" s="48"/>
      <c r="D58" s="48" t="s">
        <v>24</v>
      </c>
      <c r="E58" s="49"/>
      <c r="F58" s="47"/>
      <c r="G58" s="47" t="s">
        <v>25</v>
      </c>
      <c r="H58" s="1"/>
      <c r="I58" s="1"/>
      <c r="J58" s="1"/>
    </row>
    <row r="59" spans="2:12" x14ac:dyDescent="0.25">
      <c r="B59" s="47" t="s">
        <v>26</v>
      </c>
      <c r="C59" s="48"/>
      <c r="D59" s="48" t="s">
        <v>27</v>
      </c>
      <c r="E59" s="49"/>
      <c r="F59" s="47"/>
      <c r="G59" s="47" t="s">
        <v>28</v>
      </c>
      <c r="H59" s="1"/>
      <c r="I59" s="1"/>
      <c r="J59" s="44"/>
    </row>
    <row r="60" spans="2:12" x14ac:dyDescent="0.25">
      <c r="I60" s="1"/>
      <c r="J60" s="44"/>
      <c r="K60" s="52"/>
    </row>
    <row r="61" spans="2:12" x14ac:dyDescent="0.25">
      <c r="C61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topLeftCell="A7" workbookViewId="0">
      <selection activeCell="K51" sqref="K51"/>
    </sheetView>
  </sheetViews>
  <sheetFormatPr defaultRowHeight="15" x14ac:dyDescent="0.25"/>
  <cols>
    <col min="1" max="1" width="3.85546875" customWidth="1"/>
    <col min="2" max="2" width="20.7109375" customWidth="1"/>
  </cols>
  <sheetData>
    <row r="1" spans="2:13" x14ac:dyDescent="0.25">
      <c r="M1" t="s">
        <v>21</v>
      </c>
    </row>
    <row r="2" spans="2:13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3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3" ht="18.75" x14ac:dyDescent="0.3">
      <c r="B4" s="5"/>
      <c r="C4" s="2" t="s">
        <v>118</v>
      </c>
      <c r="D4" s="2"/>
      <c r="E4" s="2"/>
      <c r="F4" s="2"/>
      <c r="G4" s="6"/>
      <c r="H4" s="7"/>
      <c r="I4" s="1"/>
      <c r="J4" s="1"/>
    </row>
    <row r="5" spans="2:13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3" x14ac:dyDescent="0.25">
      <c r="B6" s="12"/>
      <c r="C6" s="13">
        <v>1</v>
      </c>
      <c r="D6" s="14"/>
      <c r="E6" s="15">
        <f>'APRIL 20'!I6:I34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3" x14ac:dyDescent="0.25">
      <c r="B7" s="18"/>
      <c r="C7" s="13">
        <v>2</v>
      </c>
      <c r="D7" s="14"/>
      <c r="E7" s="15">
        <f>'APRIL 20'!I7:I35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3" x14ac:dyDescent="0.25">
      <c r="B8" s="18"/>
      <c r="C8" s="13">
        <v>3</v>
      </c>
      <c r="D8" s="14"/>
      <c r="E8" s="15">
        <f>'APRIL 20'!I8:I36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3" x14ac:dyDescent="0.25">
      <c r="B9" s="20"/>
      <c r="C9" s="13">
        <v>4</v>
      </c>
      <c r="D9" s="14"/>
      <c r="E9" s="15">
        <f>'APRIL 20'!I9:I37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3" x14ac:dyDescent="0.25">
      <c r="B10" s="12"/>
      <c r="C10" s="13">
        <v>5</v>
      </c>
      <c r="D10" s="14"/>
      <c r="E10" s="15">
        <f>'APRIL 20'!I10:I38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3" x14ac:dyDescent="0.25">
      <c r="B11" s="18" t="s">
        <v>32</v>
      </c>
      <c r="C11" s="13">
        <v>6</v>
      </c>
      <c r="D11" s="14"/>
      <c r="E11" s="15">
        <f>'APRIL 20'!I11:I39</f>
        <v>0</v>
      </c>
      <c r="F11" s="19">
        <v>2500</v>
      </c>
      <c r="G11" s="16">
        <f>D11+E11+F11</f>
        <v>2500</v>
      </c>
      <c r="H11" s="16">
        <v>2500</v>
      </c>
      <c r="I11" s="17">
        <f t="shared" si="1"/>
        <v>0</v>
      </c>
      <c r="J11" s="1" t="s">
        <v>9</v>
      </c>
      <c r="K11" s="51"/>
    </row>
    <row r="12" spans="2:13" x14ac:dyDescent="0.25">
      <c r="B12" s="12" t="s">
        <v>33</v>
      </c>
      <c r="C12" s="13">
        <v>7</v>
      </c>
      <c r="D12" s="14"/>
      <c r="E12" s="15">
        <f>'APRIL 20'!I12:I40</f>
        <v>0</v>
      </c>
      <c r="F12" s="19">
        <v>2500</v>
      </c>
      <c r="G12" s="16">
        <f t="shared" si="0"/>
        <v>2500</v>
      </c>
      <c r="H12" s="16">
        <v>2500</v>
      </c>
      <c r="I12" s="17">
        <f t="shared" si="1"/>
        <v>0</v>
      </c>
      <c r="J12" s="1" t="s">
        <v>9</v>
      </c>
    </row>
    <row r="13" spans="2:13" x14ac:dyDescent="0.25">
      <c r="B13" s="21" t="s">
        <v>84</v>
      </c>
      <c r="C13" s="13">
        <v>8</v>
      </c>
      <c r="D13" s="14"/>
      <c r="E13" s="15">
        <f>'APRIL 20'!I13:I41</f>
        <v>0</v>
      </c>
      <c r="F13" s="19"/>
      <c r="G13" s="16">
        <f t="shared" si="0"/>
        <v>0</v>
      </c>
      <c r="H13" s="16"/>
      <c r="I13" s="17">
        <f t="shared" si="1"/>
        <v>0</v>
      </c>
      <c r="J13" s="1"/>
    </row>
    <row r="14" spans="2:13" x14ac:dyDescent="0.25">
      <c r="B14" s="50" t="s">
        <v>84</v>
      </c>
      <c r="C14" s="13">
        <v>9</v>
      </c>
      <c r="D14" s="14"/>
      <c r="E14" s="15">
        <f>'APRIL 20'!I14:I42</f>
        <v>0</v>
      </c>
      <c r="F14" s="19"/>
      <c r="G14" s="16">
        <f t="shared" si="0"/>
        <v>0</v>
      </c>
      <c r="H14" s="16"/>
      <c r="I14" s="17">
        <f t="shared" si="1"/>
        <v>0</v>
      </c>
      <c r="J14" s="1"/>
    </row>
    <row r="15" spans="2:13" x14ac:dyDescent="0.25">
      <c r="B15" s="22" t="s">
        <v>79</v>
      </c>
      <c r="C15" s="23">
        <v>10</v>
      </c>
      <c r="D15" s="14"/>
      <c r="E15" s="15">
        <f>'APRIL 20'!I15:I43</f>
        <v>0</v>
      </c>
      <c r="F15" s="19">
        <v>2500</v>
      </c>
      <c r="G15" s="16">
        <f t="shared" si="0"/>
        <v>2500</v>
      </c>
      <c r="H15" s="16">
        <v>2500</v>
      </c>
      <c r="I15" s="17">
        <f t="shared" si="1"/>
        <v>0</v>
      </c>
      <c r="J15" s="1" t="s">
        <v>9</v>
      </c>
    </row>
    <row r="16" spans="2:13" x14ac:dyDescent="0.25">
      <c r="B16" s="20" t="s">
        <v>39</v>
      </c>
      <c r="C16" s="13">
        <v>11</v>
      </c>
      <c r="D16" s="14"/>
      <c r="E16" s="15">
        <f>'APRIL 20'!I16:I44</f>
        <v>0</v>
      </c>
      <c r="F16" s="19">
        <v>2500</v>
      </c>
      <c r="G16" s="16">
        <f t="shared" si="0"/>
        <v>2500</v>
      </c>
      <c r="H16" s="16">
        <v>2000</v>
      </c>
      <c r="I16" s="17">
        <f t="shared" si="1"/>
        <v>500</v>
      </c>
      <c r="J16" s="1"/>
    </row>
    <row r="17" spans="2:11" x14ac:dyDescent="0.25">
      <c r="B17" s="18" t="s">
        <v>59</v>
      </c>
      <c r="C17" s="13">
        <v>12</v>
      </c>
      <c r="D17" s="14"/>
      <c r="E17" s="15">
        <f>'APRIL 20'!I17:I45</f>
        <v>500</v>
      </c>
      <c r="F17" s="19">
        <v>2500</v>
      </c>
      <c r="G17" s="16">
        <f t="shared" si="0"/>
        <v>3000</v>
      </c>
      <c r="H17" s="16">
        <v>1500</v>
      </c>
      <c r="I17" s="17">
        <f t="shared" si="1"/>
        <v>1500</v>
      </c>
      <c r="J17" s="1" t="s">
        <v>137</v>
      </c>
    </row>
    <row r="18" spans="2:11" x14ac:dyDescent="0.25">
      <c r="B18" s="12" t="s">
        <v>35</v>
      </c>
      <c r="C18" s="13">
        <v>13</v>
      </c>
      <c r="D18" s="14"/>
      <c r="E18" s="15">
        <f>'APRIL 20'!I18:I46</f>
        <v>1500</v>
      </c>
      <c r="F18" s="19">
        <v>2500</v>
      </c>
      <c r="G18" s="16">
        <f t="shared" si="0"/>
        <v>4000</v>
      </c>
      <c r="H18" s="16">
        <f>1500+2500</f>
        <v>4000</v>
      </c>
      <c r="I18" s="17">
        <f t="shared" si="1"/>
        <v>0</v>
      </c>
      <c r="J18" s="1" t="s">
        <v>143</v>
      </c>
    </row>
    <row r="19" spans="2:11" x14ac:dyDescent="0.25">
      <c r="B19" s="20" t="s">
        <v>99</v>
      </c>
      <c r="C19" s="13">
        <v>14</v>
      </c>
      <c r="D19" s="14"/>
      <c r="E19" s="15">
        <f>'APRIL 20'!I19:I47</f>
        <v>1000</v>
      </c>
      <c r="F19" s="19">
        <v>2500</v>
      </c>
      <c r="G19" s="16">
        <f t="shared" si="0"/>
        <v>3500</v>
      </c>
      <c r="H19" s="16">
        <f>500+500+1000+1500</f>
        <v>3500</v>
      </c>
      <c r="I19" s="17">
        <f t="shared" si="1"/>
        <v>0</v>
      </c>
      <c r="J19" s="1" t="s">
        <v>145</v>
      </c>
    </row>
    <row r="20" spans="2:11" x14ac:dyDescent="0.25">
      <c r="B20" s="18" t="s">
        <v>38</v>
      </c>
      <c r="C20" s="13">
        <v>15</v>
      </c>
      <c r="D20" s="14"/>
      <c r="E20" s="15">
        <f>'APRIL 20'!I20:I48</f>
        <v>0</v>
      </c>
      <c r="F20" s="19">
        <v>2500</v>
      </c>
      <c r="G20" s="16">
        <f t="shared" si="0"/>
        <v>2500</v>
      </c>
      <c r="H20" s="16">
        <v>2500</v>
      </c>
      <c r="I20" s="17">
        <f t="shared" si="1"/>
        <v>0</v>
      </c>
      <c r="J20" s="1" t="s">
        <v>9</v>
      </c>
    </row>
    <row r="21" spans="2:11" x14ac:dyDescent="0.25">
      <c r="B21" s="12" t="s">
        <v>84</v>
      </c>
      <c r="C21" s="26">
        <v>16</v>
      </c>
      <c r="D21" s="14"/>
      <c r="E21" s="15">
        <f>'APRIL 20'!I21:I49</f>
        <v>0</v>
      </c>
      <c r="F21" s="19"/>
      <c r="G21" s="16">
        <f t="shared" si="0"/>
        <v>0</v>
      </c>
      <c r="H21" s="16"/>
      <c r="I21" s="17">
        <f t="shared" si="1"/>
        <v>0</v>
      </c>
      <c r="J21" s="1"/>
    </row>
    <row r="22" spans="2:11" x14ac:dyDescent="0.25">
      <c r="B22" s="12" t="s">
        <v>84</v>
      </c>
      <c r="C22" s="13">
        <v>17</v>
      </c>
      <c r="D22" s="14"/>
      <c r="E22" s="15">
        <f>'APRIL 20'!I22:I50</f>
        <v>0</v>
      </c>
      <c r="F22" s="19"/>
      <c r="G22" s="16">
        <f t="shared" si="0"/>
        <v>0</v>
      </c>
      <c r="H22" s="16"/>
      <c r="I22" s="17">
        <f t="shared" si="1"/>
        <v>0</v>
      </c>
      <c r="J22" s="1"/>
    </row>
    <row r="23" spans="2:11" x14ac:dyDescent="0.25">
      <c r="B23" s="18" t="s">
        <v>84</v>
      </c>
      <c r="C23" s="13">
        <v>18</v>
      </c>
      <c r="D23" s="14"/>
      <c r="E23" s="15">
        <f>'APRIL 20'!I23:I51</f>
        <v>0</v>
      </c>
      <c r="F23" s="19"/>
      <c r="G23" s="16">
        <f t="shared" si="0"/>
        <v>0</v>
      </c>
      <c r="H23" s="16"/>
      <c r="I23" s="17">
        <f t="shared" si="1"/>
        <v>0</v>
      </c>
      <c r="J23" s="1"/>
    </row>
    <row r="24" spans="2:11" x14ac:dyDescent="0.25">
      <c r="B24" s="12" t="s">
        <v>106</v>
      </c>
      <c r="C24" s="27">
        <v>19</v>
      </c>
      <c r="D24" s="14"/>
      <c r="E24" s="15">
        <f>'APRIL 20'!I24:I52</f>
        <v>0</v>
      </c>
      <c r="F24" s="19">
        <v>2500</v>
      </c>
      <c r="G24" s="16">
        <f t="shared" si="0"/>
        <v>2500</v>
      </c>
      <c r="H24" s="16">
        <v>2500</v>
      </c>
      <c r="I24" s="17">
        <f t="shared" si="1"/>
        <v>0</v>
      </c>
      <c r="J24" s="1"/>
    </row>
    <row r="25" spans="2:11" x14ac:dyDescent="0.25">
      <c r="B25" s="12" t="s">
        <v>40</v>
      </c>
      <c r="C25" s="27">
        <v>20</v>
      </c>
      <c r="D25" s="14"/>
      <c r="E25" s="15">
        <f>'APRIL 20'!I25:I53</f>
        <v>100</v>
      </c>
      <c r="F25" s="19">
        <v>3400</v>
      </c>
      <c r="G25" s="16">
        <f t="shared" si="0"/>
        <v>3500</v>
      </c>
      <c r="H25" s="16">
        <f>2000+1400</f>
        <v>3400</v>
      </c>
      <c r="I25" s="17">
        <f t="shared" si="1"/>
        <v>100</v>
      </c>
      <c r="J25" s="1" t="s">
        <v>139</v>
      </c>
    </row>
    <row r="26" spans="2:11" x14ac:dyDescent="0.25">
      <c r="B26" s="12" t="s">
        <v>84</v>
      </c>
      <c r="C26" s="27">
        <v>21</v>
      </c>
      <c r="D26" s="14"/>
      <c r="E26" s="15">
        <f>'APRIL 20'!I26:I54</f>
        <v>0</v>
      </c>
      <c r="F26" s="19"/>
      <c r="G26" s="16">
        <f t="shared" si="0"/>
        <v>0</v>
      </c>
      <c r="H26" s="16"/>
      <c r="I26" s="17">
        <f t="shared" si="1"/>
        <v>0</v>
      </c>
      <c r="J26" s="1"/>
      <c r="K26" s="51"/>
    </row>
    <row r="27" spans="2:11" x14ac:dyDescent="0.25">
      <c r="B27" s="12" t="s">
        <v>41</v>
      </c>
      <c r="C27" s="27">
        <v>22</v>
      </c>
      <c r="D27" s="14"/>
      <c r="E27" s="15">
        <f>'APRIL 20'!I27:I56</f>
        <v>2500</v>
      </c>
      <c r="F27" s="19">
        <v>2500</v>
      </c>
      <c r="G27" s="16">
        <f t="shared" si="0"/>
        <v>5000</v>
      </c>
      <c r="H27" s="16">
        <v>1500</v>
      </c>
      <c r="I27" s="17">
        <f t="shared" si="1"/>
        <v>3500</v>
      </c>
      <c r="J27" s="1" t="s">
        <v>137</v>
      </c>
      <c r="K27" s="51"/>
    </row>
    <row r="28" spans="2:11" x14ac:dyDescent="0.25">
      <c r="B28" s="12" t="s">
        <v>42</v>
      </c>
      <c r="C28" s="27">
        <v>23</v>
      </c>
      <c r="D28" s="14"/>
      <c r="E28" s="15">
        <f>'APRIL 20'!I28:I57</f>
        <v>0</v>
      </c>
      <c r="F28" s="19">
        <v>2500</v>
      </c>
      <c r="G28" s="16">
        <f t="shared" si="0"/>
        <v>2500</v>
      </c>
      <c r="H28" s="16">
        <v>2500</v>
      </c>
      <c r="I28" s="17">
        <f t="shared" si="1"/>
        <v>0</v>
      </c>
      <c r="J28" s="1"/>
      <c r="K28" t="s">
        <v>21</v>
      </c>
    </row>
    <row r="29" spans="2:11" x14ac:dyDescent="0.25">
      <c r="B29" s="12" t="s">
        <v>47</v>
      </c>
      <c r="C29" s="27">
        <v>24</v>
      </c>
      <c r="D29" s="14"/>
      <c r="E29" s="15">
        <f>'APRIL 20'!I29:I58</f>
        <v>0</v>
      </c>
      <c r="F29" s="19">
        <v>2500</v>
      </c>
      <c r="G29" s="16">
        <f t="shared" si="0"/>
        <v>2500</v>
      </c>
      <c r="H29" s="16">
        <f>1000+1500</f>
        <v>2500</v>
      </c>
      <c r="I29" s="17">
        <f t="shared" si="1"/>
        <v>0</v>
      </c>
      <c r="J29" s="1" t="s">
        <v>138</v>
      </c>
    </row>
    <row r="30" spans="2:11" x14ac:dyDescent="0.25">
      <c r="B30" s="12"/>
      <c r="C30" s="27">
        <v>25</v>
      </c>
      <c r="D30" s="14"/>
      <c r="E30" s="15">
        <f>'APRIL 20'!I30:I59</f>
        <v>0</v>
      </c>
      <c r="F30" s="19"/>
      <c r="G30" s="16">
        <f t="shared" si="0"/>
        <v>0</v>
      </c>
      <c r="H30" s="16"/>
      <c r="I30" s="17">
        <f t="shared" si="1"/>
        <v>0</v>
      </c>
      <c r="J30" s="1"/>
    </row>
    <row r="31" spans="2:11" x14ac:dyDescent="0.25">
      <c r="B31" s="12" t="s">
        <v>46</v>
      </c>
      <c r="C31" s="27">
        <v>26</v>
      </c>
      <c r="D31" s="14"/>
      <c r="E31" s="15">
        <f>'APRIL 20'!I31:I60</f>
        <v>0</v>
      </c>
      <c r="F31" s="19">
        <v>2500</v>
      </c>
      <c r="G31" s="16">
        <f t="shared" si="0"/>
        <v>2500</v>
      </c>
      <c r="H31" s="16">
        <f>2500</f>
        <v>2500</v>
      </c>
      <c r="I31" s="17">
        <f t="shared" si="1"/>
        <v>0</v>
      </c>
      <c r="J31" s="1" t="s">
        <v>9</v>
      </c>
      <c r="K31" s="53"/>
    </row>
    <row r="32" spans="2:11" x14ac:dyDescent="0.25">
      <c r="B32" s="12" t="s">
        <v>44</v>
      </c>
      <c r="C32" s="27">
        <v>27</v>
      </c>
      <c r="D32" s="14"/>
      <c r="E32" s="15">
        <f>'APRIL 20'!I32:I61</f>
        <v>0</v>
      </c>
      <c r="F32" s="19">
        <v>2500</v>
      </c>
      <c r="G32" s="16">
        <f t="shared" si="0"/>
        <v>2500</v>
      </c>
      <c r="H32" s="16">
        <f>2000</f>
        <v>2000</v>
      </c>
      <c r="I32" s="17">
        <f t="shared" si="1"/>
        <v>500</v>
      </c>
      <c r="J32" s="1" t="s">
        <v>122</v>
      </c>
    </row>
    <row r="33" spans="2:11" x14ac:dyDescent="0.25">
      <c r="B33" s="12" t="s">
        <v>54</v>
      </c>
      <c r="C33" s="27">
        <v>28</v>
      </c>
      <c r="D33" s="14"/>
      <c r="E33" s="15">
        <f>'APRIL 20'!I33:I62</f>
        <v>0</v>
      </c>
      <c r="F33" s="19">
        <v>2500</v>
      </c>
      <c r="G33" s="16">
        <f t="shared" si="0"/>
        <v>2500</v>
      </c>
      <c r="H33" s="16">
        <f>1500+1000</f>
        <v>2500</v>
      </c>
      <c r="I33" s="17">
        <f t="shared" si="1"/>
        <v>0</v>
      </c>
      <c r="J33" s="1" t="s">
        <v>130</v>
      </c>
      <c r="K33" s="51"/>
    </row>
    <row r="34" spans="2:11" x14ac:dyDescent="0.25">
      <c r="B34" s="12"/>
      <c r="C34" s="27"/>
      <c r="D34" s="14"/>
      <c r="E34" s="15">
        <f>'APRIL 20'!I34:I63</f>
        <v>0</v>
      </c>
      <c r="F34" s="25"/>
      <c r="G34" s="16"/>
      <c r="H34" s="16"/>
      <c r="I34" s="17">
        <f>G34-H34</f>
        <v>0</v>
      </c>
      <c r="J34" s="28"/>
    </row>
    <row r="35" spans="2:11" x14ac:dyDescent="0.25">
      <c r="B35" s="29" t="s">
        <v>10</v>
      </c>
      <c r="C35" s="24"/>
      <c r="D35" s="14">
        <f>SUM(D6:D34)</f>
        <v>0</v>
      </c>
      <c r="E35" s="15">
        <f>SUM(E6:E34)</f>
        <v>5600</v>
      </c>
      <c r="F35" s="30">
        <f>SUM(F6:F34)</f>
        <v>40900</v>
      </c>
      <c r="G35" s="16">
        <f>D35+E35+F35</f>
        <v>46500</v>
      </c>
      <c r="H35" s="16">
        <f>SUM(H6:H34)</f>
        <v>40400</v>
      </c>
      <c r="I35" s="17">
        <f>G35-H35</f>
        <v>6100</v>
      </c>
      <c r="J35" s="1"/>
    </row>
    <row r="36" spans="2:11" x14ac:dyDescent="0.25">
      <c r="J36" s="1"/>
    </row>
    <row r="38" spans="2:11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1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1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  <c r="K40" s="51"/>
    </row>
    <row r="41" spans="2:11" x14ac:dyDescent="0.25">
      <c r="B41" s="24" t="s">
        <v>119</v>
      </c>
      <c r="C41" s="39">
        <f>F35</f>
        <v>40900</v>
      </c>
      <c r="D41" s="24"/>
      <c r="E41" s="24"/>
      <c r="F41" s="24" t="s">
        <v>119</v>
      </c>
      <c r="G41" s="39">
        <f>H35</f>
        <v>40400</v>
      </c>
      <c r="H41" s="24"/>
      <c r="I41" s="24"/>
      <c r="J41" s="28"/>
    </row>
    <row r="42" spans="2:11" x14ac:dyDescent="0.25">
      <c r="B42" s="24" t="s">
        <v>17</v>
      </c>
      <c r="C42" s="39">
        <f>'APRIL 20'!E57</f>
        <v>5762</v>
      </c>
      <c r="D42" s="24"/>
      <c r="E42" s="24"/>
      <c r="F42" s="24" t="s">
        <v>17</v>
      </c>
      <c r="G42" s="39">
        <f>'APRIL 20'!I57</f>
        <v>162</v>
      </c>
      <c r="H42" s="24"/>
      <c r="I42" s="24"/>
      <c r="J42" s="28"/>
    </row>
    <row r="43" spans="2:11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1" x14ac:dyDescent="0.25">
      <c r="B44" s="24" t="s">
        <v>19</v>
      </c>
      <c r="C44" s="40">
        <v>0.1</v>
      </c>
      <c r="D44" s="39">
        <f>C44*C41</f>
        <v>4090</v>
      </c>
      <c r="E44" s="24"/>
      <c r="F44" s="24" t="s">
        <v>19</v>
      </c>
      <c r="G44" s="40">
        <v>0.1</v>
      </c>
      <c r="H44" s="39">
        <f>G44*C41</f>
        <v>4090</v>
      </c>
      <c r="I44" s="24"/>
      <c r="J44" s="1"/>
      <c r="K44" t="s">
        <v>21</v>
      </c>
    </row>
    <row r="45" spans="2:11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</row>
    <row r="46" spans="2:11" x14ac:dyDescent="0.25">
      <c r="B46" s="42"/>
      <c r="C46" s="24"/>
      <c r="D46" s="43"/>
      <c r="E46" s="24"/>
      <c r="F46" s="42"/>
      <c r="G46" s="24"/>
      <c r="H46" s="43"/>
      <c r="I46" s="24"/>
      <c r="J46" s="1"/>
    </row>
    <row r="47" spans="2:11" x14ac:dyDescent="0.25">
      <c r="B47" s="41" t="s">
        <v>128</v>
      </c>
      <c r="D47" s="43">
        <f>500+1000</f>
        <v>1500</v>
      </c>
      <c r="E47" s="43"/>
      <c r="F47" s="41" t="s">
        <v>128</v>
      </c>
      <c r="H47" s="43">
        <f>500+1000</f>
        <v>1500</v>
      </c>
      <c r="I47" s="24"/>
      <c r="J47" s="1"/>
    </row>
    <row r="48" spans="2:11" x14ac:dyDescent="0.25">
      <c r="B48" s="41" t="s">
        <v>129</v>
      </c>
      <c r="C48" s="40"/>
      <c r="D48" s="24">
        <v>7000</v>
      </c>
      <c r="E48" s="24"/>
      <c r="F48" s="41" t="s">
        <v>129</v>
      </c>
      <c r="G48" s="40"/>
      <c r="H48" s="24">
        <v>7000</v>
      </c>
      <c r="I48" s="24"/>
      <c r="J48" s="1"/>
      <c r="K48" s="52"/>
    </row>
    <row r="49" spans="2:11" x14ac:dyDescent="0.25">
      <c r="B49" s="41" t="s">
        <v>142</v>
      </c>
      <c r="C49" s="24"/>
      <c r="D49" s="43">
        <f>1000+1000+2500+1500</f>
        <v>6000</v>
      </c>
      <c r="E49" s="24"/>
      <c r="F49" s="41" t="s">
        <v>142</v>
      </c>
      <c r="G49" s="24"/>
      <c r="H49" s="43">
        <f>1000+1000+2500+1500</f>
        <v>6000</v>
      </c>
      <c r="I49" s="24"/>
      <c r="J49" s="1"/>
    </row>
    <row r="50" spans="2:11" x14ac:dyDescent="0.25">
      <c r="B50" s="41" t="s">
        <v>131</v>
      </c>
      <c r="C50" s="24"/>
      <c r="D50" s="43">
        <f>F11+F12</f>
        <v>5000</v>
      </c>
      <c r="E50" s="24"/>
      <c r="F50" s="41" t="s">
        <v>131</v>
      </c>
      <c r="G50" s="24"/>
      <c r="H50" s="43">
        <f>D50</f>
        <v>5000</v>
      </c>
      <c r="I50" s="24"/>
      <c r="J50" s="1"/>
    </row>
    <row r="51" spans="2:11" x14ac:dyDescent="0.25">
      <c r="B51" s="41" t="s">
        <v>132</v>
      </c>
      <c r="C51" s="42"/>
      <c r="D51" s="43">
        <f>2000+1400</f>
        <v>3400</v>
      </c>
      <c r="E51" s="24"/>
      <c r="F51" s="41" t="s">
        <v>132</v>
      </c>
      <c r="G51" s="42"/>
      <c r="H51" s="43">
        <f>D51</f>
        <v>3400</v>
      </c>
      <c r="I51" s="24"/>
      <c r="J51" s="1"/>
    </row>
    <row r="52" spans="2:11" x14ac:dyDescent="0.25">
      <c r="B52" s="41" t="s">
        <v>133</v>
      </c>
      <c r="C52" s="42"/>
      <c r="D52" s="43">
        <f>F31</f>
        <v>2500</v>
      </c>
      <c r="E52" s="24"/>
      <c r="F52" s="41" t="s">
        <v>133</v>
      </c>
      <c r="G52" s="42"/>
      <c r="H52" s="43">
        <f>D52</f>
        <v>2500</v>
      </c>
      <c r="I52" s="24"/>
      <c r="J52" s="1"/>
    </row>
    <row r="53" spans="2:11" x14ac:dyDescent="0.25">
      <c r="B53" s="41" t="s">
        <v>134</v>
      </c>
      <c r="C53" s="42"/>
      <c r="D53" s="43">
        <f>F20</f>
        <v>2500</v>
      </c>
      <c r="E53" s="24"/>
      <c r="F53" s="41" t="s">
        <v>134</v>
      </c>
      <c r="G53" s="42"/>
      <c r="H53" s="43">
        <f>D53</f>
        <v>2500</v>
      </c>
      <c r="I53" s="24"/>
      <c r="J53" s="1"/>
    </row>
    <row r="54" spans="2:11" x14ac:dyDescent="0.25">
      <c r="B54" s="41" t="s">
        <v>135</v>
      </c>
      <c r="C54" s="42"/>
      <c r="D54" s="43">
        <f>1000+1500</f>
        <v>2500</v>
      </c>
      <c r="E54" s="24"/>
      <c r="F54" s="41" t="s">
        <v>135</v>
      </c>
      <c r="G54" s="42"/>
      <c r="H54" s="43">
        <f>D54</f>
        <v>2500</v>
      </c>
      <c r="I54" s="24"/>
      <c r="J54" s="1"/>
    </row>
    <row r="55" spans="2:11" x14ac:dyDescent="0.25">
      <c r="B55" s="41" t="s">
        <v>140</v>
      </c>
      <c r="C55" s="42"/>
      <c r="D55" s="43">
        <f>2000</f>
        <v>2000</v>
      </c>
      <c r="E55" s="24"/>
      <c r="F55" s="41" t="s">
        <v>140</v>
      </c>
      <c r="G55" s="42"/>
      <c r="H55" s="43">
        <f>2000</f>
        <v>2000</v>
      </c>
      <c r="I55" s="24"/>
      <c r="J55" s="1"/>
    </row>
    <row r="56" spans="2:11" x14ac:dyDescent="0.25">
      <c r="B56" s="41" t="s">
        <v>141</v>
      </c>
      <c r="C56" s="42"/>
      <c r="D56" s="43">
        <f>1500</f>
        <v>1500</v>
      </c>
      <c r="E56" s="24"/>
      <c r="F56" s="41" t="s">
        <v>141</v>
      </c>
      <c r="G56" s="42"/>
      <c r="H56" s="43">
        <f>1500</f>
        <v>1500</v>
      </c>
      <c r="I56" s="24"/>
      <c r="J56" s="1"/>
    </row>
    <row r="57" spans="2:11" x14ac:dyDescent="0.25">
      <c r="B57" s="41" t="s">
        <v>144</v>
      </c>
      <c r="C57" s="42"/>
      <c r="D57" s="43">
        <f>1500+2500</f>
        <v>4000</v>
      </c>
      <c r="E57" s="24"/>
      <c r="F57" s="41" t="s">
        <v>144</v>
      </c>
      <c r="G57" s="42"/>
      <c r="H57" s="43">
        <f>1500+2500</f>
        <v>4000</v>
      </c>
      <c r="I57" s="24"/>
      <c r="J57" s="1"/>
    </row>
    <row r="58" spans="2:11" x14ac:dyDescent="0.25">
      <c r="B58" s="41"/>
      <c r="C58" s="42"/>
      <c r="D58" s="43"/>
      <c r="E58" s="24"/>
      <c r="F58" s="41"/>
      <c r="G58" s="42"/>
      <c r="H58" s="43"/>
      <c r="I58" s="24"/>
      <c r="J58" s="1"/>
    </row>
    <row r="59" spans="2:11" x14ac:dyDescent="0.25">
      <c r="B59" s="38" t="s">
        <v>22</v>
      </c>
      <c r="C59" s="46">
        <f>C43+C41+C42-D44</f>
        <v>42572</v>
      </c>
      <c r="D59" s="46">
        <f>SUM(D46:D58)</f>
        <v>37900</v>
      </c>
      <c r="E59" s="46">
        <f>C59-D59</f>
        <v>4672</v>
      </c>
      <c r="F59" s="38" t="s">
        <v>22</v>
      </c>
      <c r="G59" s="46">
        <f>G41+G42+G43-H44</f>
        <v>36472</v>
      </c>
      <c r="H59" s="46">
        <f>SUM(H46:H58)</f>
        <v>37900</v>
      </c>
      <c r="I59" s="46">
        <f>G59-H59</f>
        <v>-1428</v>
      </c>
      <c r="J59" s="44"/>
    </row>
    <row r="60" spans="2:11" x14ac:dyDescent="0.25">
      <c r="B60" s="47" t="s">
        <v>23</v>
      </c>
      <c r="C60" s="48"/>
      <c r="D60" s="48" t="s">
        <v>24</v>
      </c>
      <c r="E60" s="49"/>
      <c r="F60" s="47"/>
      <c r="G60" s="47" t="s">
        <v>25</v>
      </c>
      <c r="H60" s="1"/>
      <c r="I60" s="1"/>
      <c r="J60" s="1"/>
    </row>
    <row r="61" spans="2:11" x14ac:dyDescent="0.25">
      <c r="B61" s="47" t="s">
        <v>26</v>
      </c>
      <c r="C61" s="48"/>
      <c r="D61" s="48" t="s">
        <v>27</v>
      </c>
      <c r="E61" s="49"/>
      <c r="F61" s="47"/>
      <c r="G61" s="47" t="s">
        <v>28</v>
      </c>
      <c r="H61" s="1"/>
      <c r="I61" s="1"/>
      <c r="J61" s="44"/>
    </row>
    <row r="62" spans="2:11" x14ac:dyDescent="0.25">
      <c r="I62" s="1"/>
      <c r="J62" s="44"/>
      <c r="K62" s="52"/>
    </row>
    <row r="63" spans="2:11" x14ac:dyDescent="0.25">
      <c r="C63" s="51"/>
    </row>
    <row r="64" spans="2:11" x14ac:dyDescent="0.25">
      <c r="E64" s="52">
        <f>D59-D48</f>
        <v>30900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abSelected="1" topLeftCell="A4" workbookViewId="0">
      <selection activeCell="O13" sqref="O13"/>
    </sheetView>
  </sheetViews>
  <sheetFormatPr defaultRowHeight="15" x14ac:dyDescent="0.25"/>
  <cols>
    <col min="1" max="1" width="9.140625" customWidth="1"/>
    <col min="2" max="2" width="19.140625" customWidth="1"/>
  </cols>
  <sheetData>
    <row r="2" spans="2:10" ht="15.75" x14ac:dyDescent="0.25">
      <c r="B2" s="2"/>
      <c r="C2" s="2" t="s">
        <v>28</v>
      </c>
      <c r="D2" s="2"/>
      <c r="E2" s="2"/>
      <c r="F2" s="2"/>
      <c r="G2" s="3"/>
      <c r="H2" s="1"/>
      <c r="I2" s="1"/>
      <c r="J2" s="1"/>
    </row>
    <row r="3" spans="2:10" ht="15.75" x14ac:dyDescent="0.25">
      <c r="B3" s="1"/>
      <c r="C3" s="2" t="s">
        <v>0</v>
      </c>
      <c r="E3" s="2"/>
      <c r="F3" s="2"/>
      <c r="G3" s="4"/>
      <c r="H3" s="1"/>
      <c r="I3" s="1"/>
      <c r="J3" s="1"/>
    </row>
    <row r="4" spans="2:10" ht="18.75" x14ac:dyDescent="0.3">
      <c r="B4" s="5"/>
      <c r="C4" s="2" t="s">
        <v>146</v>
      </c>
      <c r="D4" s="2"/>
      <c r="E4" s="2"/>
      <c r="F4" s="2"/>
      <c r="G4" s="6"/>
      <c r="H4" s="7"/>
      <c r="I4" s="1"/>
      <c r="J4" s="1"/>
    </row>
    <row r="5" spans="2:10" x14ac:dyDescent="0.25">
      <c r="B5" s="8" t="s">
        <v>1</v>
      </c>
      <c r="C5" s="8" t="s">
        <v>2</v>
      </c>
      <c r="D5" s="8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11" t="s">
        <v>8</v>
      </c>
      <c r="J5" s="1"/>
    </row>
    <row r="6" spans="2:10" x14ac:dyDescent="0.25">
      <c r="B6" s="12"/>
      <c r="C6" s="13">
        <v>1</v>
      </c>
      <c r="D6" s="14"/>
      <c r="E6" s="15">
        <f>'MAY 20'!I6:I33</f>
        <v>0</v>
      </c>
      <c r="F6" s="16"/>
      <c r="G6" s="16">
        <f>D6+E6+F6</f>
        <v>0</v>
      </c>
      <c r="H6" s="16"/>
      <c r="I6" s="17">
        <f>G6-H6</f>
        <v>0</v>
      </c>
      <c r="J6" s="1"/>
    </row>
    <row r="7" spans="2:10" x14ac:dyDescent="0.25">
      <c r="B7" s="18"/>
      <c r="C7" s="13">
        <v>2</v>
      </c>
      <c r="D7" s="14"/>
      <c r="E7" s="15">
        <f>'MAY 20'!I7:I34</f>
        <v>0</v>
      </c>
      <c r="F7" s="19"/>
      <c r="G7" s="16">
        <f t="shared" ref="G7:G33" si="0">D7+E7+F7</f>
        <v>0</v>
      </c>
      <c r="H7" s="16"/>
      <c r="I7" s="17">
        <f t="shared" ref="I7:I33" si="1">G7-H7</f>
        <v>0</v>
      </c>
      <c r="J7" s="1"/>
    </row>
    <row r="8" spans="2:10" x14ac:dyDescent="0.25">
      <c r="B8" s="18"/>
      <c r="C8" s="13">
        <v>3</v>
      </c>
      <c r="D8" s="14"/>
      <c r="E8" s="15">
        <f>'MAY 20'!I8:I35</f>
        <v>0</v>
      </c>
      <c r="F8" s="19"/>
      <c r="G8" s="16">
        <f t="shared" si="0"/>
        <v>0</v>
      </c>
      <c r="H8" s="16"/>
      <c r="I8" s="17">
        <f t="shared" si="1"/>
        <v>0</v>
      </c>
      <c r="J8" s="1"/>
    </row>
    <row r="9" spans="2:10" x14ac:dyDescent="0.25">
      <c r="B9" s="20"/>
      <c r="C9" s="13">
        <v>4</v>
      </c>
      <c r="D9" s="14"/>
      <c r="E9" s="15">
        <f>'MAY 20'!I9:I36</f>
        <v>0</v>
      </c>
      <c r="F9" s="15"/>
      <c r="G9" s="16">
        <f t="shared" si="0"/>
        <v>0</v>
      </c>
      <c r="H9" s="16"/>
      <c r="I9" s="17">
        <f t="shared" si="1"/>
        <v>0</v>
      </c>
      <c r="J9" s="1"/>
    </row>
    <row r="10" spans="2:10" x14ac:dyDescent="0.25">
      <c r="B10" s="12"/>
      <c r="C10" s="13">
        <v>5</v>
      </c>
      <c r="D10" s="14"/>
      <c r="E10" s="15">
        <f>'MAY 20'!I10:I37</f>
        <v>0</v>
      </c>
      <c r="F10" s="19"/>
      <c r="G10" s="16">
        <f t="shared" si="0"/>
        <v>0</v>
      </c>
      <c r="H10" s="16"/>
      <c r="I10" s="17">
        <f t="shared" si="1"/>
        <v>0</v>
      </c>
      <c r="J10" s="1"/>
    </row>
    <row r="11" spans="2:10" x14ac:dyDescent="0.25">
      <c r="B11" s="18" t="s">
        <v>32</v>
      </c>
      <c r="C11" s="13">
        <v>6</v>
      </c>
      <c r="D11" s="14"/>
      <c r="E11" s="15">
        <f>'MAY 20'!I11:I38</f>
        <v>0</v>
      </c>
      <c r="F11" s="19">
        <v>2500</v>
      </c>
      <c r="G11" s="16">
        <f>D11+E11+F11</f>
        <v>2500</v>
      </c>
      <c r="H11" s="16"/>
      <c r="I11" s="17">
        <f t="shared" si="1"/>
        <v>2500</v>
      </c>
      <c r="J11" s="1"/>
    </row>
    <row r="12" spans="2:10" x14ac:dyDescent="0.25">
      <c r="B12" s="12" t="s">
        <v>33</v>
      </c>
      <c r="C12" s="13">
        <v>7</v>
      </c>
      <c r="D12" s="14"/>
      <c r="E12" s="15">
        <f>'MAY 20'!I12:I39</f>
        <v>0</v>
      </c>
      <c r="F12" s="19">
        <v>2500</v>
      </c>
      <c r="G12" s="16">
        <f t="shared" si="0"/>
        <v>2500</v>
      </c>
      <c r="H12" s="16"/>
      <c r="I12" s="17">
        <f t="shared" si="1"/>
        <v>2500</v>
      </c>
      <c r="J12" s="1"/>
    </row>
    <row r="13" spans="2:10" x14ac:dyDescent="0.25">
      <c r="B13" s="21" t="s">
        <v>84</v>
      </c>
      <c r="C13" s="13">
        <v>8</v>
      </c>
      <c r="D13" s="14"/>
      <c r="E13" s="15">
        <f>'MAY 20'!I13:I40</f>
        <v>0</v>
      </c>
      <c r="F13" s="19"/>
      <c r="G13" s="16">
        <f t="shared" si="0"/>
        <v>0</v>
      </c>
      <c r="H13" s="16"/>
      <c r="I13" s="17">
        <f t="shared" si="1"/>
        <v>0</v>
      </c>
      <c r="J13" s="1"/>
    </row>
    <row r="14" spans="2:10" x14ac:dyDescent="0.25">
      <c r="B14" s="50" t="s">
        <v>54</v>
      </c>
      <c r="C14" s="13">
        <v>9</v>
      </c>
      <c r="D14" s="14"/>
      <c r="E14" s="15">
        <f>'MAY 20'!I14:I41</f>
        <v>0</v>
      </c>
      <c r="F14" s="19"/>
      <c r="G14" s="16">
        <f t="shared" si="0"/>
        <v>0</v>
      </c>
      <c r="H14" s="16"/>
      <c r="I14" s="17">
        <f t="shared" si="1"/>
        <v>0</v>
      </c>
      <c r="J14" s="1" t="s">
        <v>9</v>
      </c>
    </row>
    <row r="15" spans="2:10" x14ac:dyDescent="0.25">
      <c r="B15" s="22" t="s">
        <v>79</v>
      </c>
      <c r="C15" s="23">
        <v>10</v>
      </c>
      <c r="D15" s="14"/>
      <c r="E15" s="15">
        <f>'MAY 20'!I15:I42</f>
        <v>0</v>
      </c>
      <c r="F15" s="19">
        <v>2500</v>
      </c>
      <c r="G15" s="16">
        <f t="shared" si="0"/>
        <v>2500</v>
      </c>
      <c r="H15" s="16"/>
      <c r="I15" s="17">
        <f t="shared" si="1"/>
        <v>2500</v>
      </c>
      <c r="J15" s="1"/>
    </row>
    <row r="16" spans="2:10" x14ac:dyDescent="0.25">
      <c r="B16" s="20" t="s">
        <v>39</v>
      </c>
      <c r="C16" s="13">
        <v>11</v>
      </c>
      <c r="D16" s="14"/>
      <c r="E16" s="15">
        <f>'MAY 20'!I16:I43</f>
        <v>500</v>
      </c>
      <c r="F16" s="19">
        <v>2500</v>
      </c>
      <c r="G16" s="16">
        <f t="shared" si="0"/>
        <v>3000</v>
      </c>
      <c r="H16" s="16"/>
      <c r="I16" s="17">
        <f t="shared" si="1"/>
        <v>3000</v>
      </c>
      <c r="J16" s="1"/>
    </row>
    <row r="17" spans="2:11" x14ac:dyDescent="0.25">
      <c r="B17" s="18" t="s">
        <v>59</v>
      </c>
      <c r="C17" s="13">
        <v>12</v>
      </c>
      <c r="D17" s="14"/>
      <c r="E17" s="15">
        <f>'MAY 20'!I17:I44</f>
        <v>1500</v>
      </c>
      <c r="F17" s="19">
        <v>2500</v>
      </c>
      <c r="G17" s="16">
        <f t="shared" si="0"/>
        <v>4000</v>
      </c>
      <c r="H17" s="16"/>
      <c r="I17" s="17">
        <f t="shared" si="1"/>
        <v>4000</v>
      </c>
      <c r="J17" s="1"/>
    </row>
    <row r="18" spans="2:11" x14ac:dyDescent="0.25">
      <c r="B18" s="12" t="s">
        <v>35</v>
      </c>
      <c r="C18" s="13">
        <v>13</v>
      </c>
      <c r="D18" s="14"/>
      <c r="E18" s="15">
        <f>'MAY 20'!I18:I45</f>
        <v>0</v>
      </c>
      <c r="F18" s="19">
        <v>2500</v>
      </c>
      <c r="G18" s="16">
        <f t="shared" si="0"/>
        <v>2500</v>
      </c>
      <c r="H18" s="16"/>
      <c r="I18" s="17">
        <f t="shared" si="1"/>
        <v>2500</v>
      </c>
      <c r="J18" s="1"/>
    </row>
    <row r="19" spans="2:11" x14ac:dyDescent="0.25">
      <c r="B19" s="20" t="s">
        <v>99</v>
      </c>
      <c r="C19" s="13">
        <v>14</v>
      </c>
      <c r="D19" s="14"/>
      <c r="E19" s="15">
        <f>'MAY 20'!I19:I46</f>
        <v>0</v>
      </c>
      <c r="F19" s="19">
        <v>2500</v>
      </c>
      <c r="G19" s="16">
        <f t="shared" si="0"/>
        <v>2500</v>
      </c>
      <c r="H19" s="16"/>
      <c r="I19" s="17">
        <f t="shared" si="1"/>
        <v>2500</v>
      </c>
      <c r="J19" s="1"/>
    </row>
    <row r="20" spans="2:11" x14ac:dyDescent="0.25">
      <c r="B20" s="18" t="s">
        <v>38</v>
      </c>
      <c r="C20" s="13">
        <v>15</v>
      </c>
      <c r="D20" s="14"/>
      <c r="E20" s="15">
        <f>'MAY 20'!I20:I47</f>
        <v>0</v>
      </c>
      <c r="F20" s="19">
        <v>2500</v>
      </c>
      <c r="G20" s="16">
        <f t="shared" si="0"/>
        <v>2500</v>
      </c>
      <c r="H20" s="16"/>
      <c r="I20" s="17">
        <f t="shared" si="1"/>
        <v>2500</v>
      </c>
      <c r="J20" s="1"/>
    </row>
    <row r="21" spans="2:11" x14ac:dyDescent="0.25">
      <c r="B21" s="12" t="s">
        <v>84</v>
      </c>
      <c r="C21" s="26">
        <v>16</v>
      </c>
      <c r="D21" s="14"/>
      <c r="E21" s="15">
        <f>'MAY 20'!I21:I48</f>
        <v>0</v>
      </c>
      <c r="F21" s="19"/>
      <c r="G21" s="16">
        <f t="shared" si="0"/>
        <v>0</v>
      </c>
      <c r="H21" s="16"/>
      <c r="I21" s="17">
        <f t="shared" si="1"/>
        <v>0</v>
      </c>
      <c r="J21" s="1"/>
    </row>
    <row r="22" spans="2:11" x14ac:dyDescent="0.25">
      <c r="B22" s="12" t="s">
        <v>84</v>
      </c>
      <c r="C22" s="13">
        <v>17</v>
      </c>
      <c r="D22" s="14"/>
      <c r="E22" s="15">
        <f>'MAY 20'!I22:I49</f>
        <v>0</v>
      </c>
      <c r="F22" s="19"/>
      <c r="G22" s="16">
        <f t="shared" si="0"/>
        <v>0</v>
      </c>
      <c r="H22" s="16"/>
      <c r="I22" s="17">
        <f t="shared" si="1"/>
        <v>0</v>
      </c>
      <c r="J22" s="1"/>
    </row>
    <row r="23" spans="2:11" x14ac:dyDescent="0.25">
      <c r="B23" s="18" t="s">
        <v>54</v>
      </c>
      <c r="C23" s="13">
        <v>18</v>
      </c>
      <c r="D23" s="14"/>
      <c r="E23" s="15">
        <f>'MAY 20'!I23:I50</f>
        <v>0</v>
      </c>
      <c r="F23" s="19"/>
      <c r="G23" s="16">
        <f t="shared" si="0"/>
        <v>0</v>
      </c>
      <c r="H23" s="16"/>
      <c r="I23" s="17">
        <f t="shared" si="1"/>
        <v>0</v>
      </c>
      <c r="J23" s="1" t="s">
        <v>9</v>
      </c>
    </row>
    <row r="24" spans="2:11" x14ac:dyDescent="0.25">
      <c r="B24" s="12" t="s">
        <v>106</v>
      </c>
      <c r="C24" s="27">
        <v>19</v>
      </c>
      <c r="D24" s="14"/>
      <c r="E24" s="15">
        <f>'MAY 20'!I24:I51</f>
        <v>0</v>
      </c>
      <c r="F24" s="19">
        <v>2500</v>
      </c>
      <c r="G24" s="16">
        <f t="shared" si="0"/>
        <v>2500</v>
      </c>
      <c r="H24" s="16"/>
      <c r="I24" s="17">
        <f t="shared" si="1"/>
        <v>2500</v>
      </c>
      <c r="J24" s="1"/>
    </row>
    <row r="25" spans="2:11" x14ac:dyDescent="0.25">
      <c r="B25" s="12" t="s">
        <v>40</v>
      </c>
      <c r="C25" s="27">
        <v>20</v>
      </c>
      <c r="D25" s="14"/>
      <c r="E25" s="15">
        <f>'MAY 20'!I25:I52</f>
        <v>100</v>
      </c>
      <c r="F25" s="19">
        <v>3400</v>
      </c>
      <c r="G25" s="16">
        <f t="shared" si="0"/>
        <v>3500</v>
      </c>
      <c r="H25" s="16"/>
      <c r="I25" s="17">
        <f t="shared" si="1"/>
        <v>3500</v>
      </c>
      <c r="J25" s="1"/>
    </row>
    <row r="26" spans="2:11" x14ac:dyDescent="0.25">
      <c r="B26" s="12" t="s">
        <v>54</v>
      </c>
      <c r="C26" s="27">
        <v>21</v>
      </c>
      <c r="D26" s="14"/>
      <c r="E26" s="15">
        <f>'MAY 20'!I26:I53</f>
        <v>0</v>
      </c>
      <c r="F26" s="19"/>
      <c r="G26" s="16">
        <f t="shared" si="0"/>
        <v>0</v>
      </c>
      <c r="H26" s="16"/>
      <c r="I26" s="17">
        <f t="shared" si="1"/>
        <v>0</v>
      </c>
      <c r="J26" s="1" t="s">
        <v>9</v>
      </c>
      <c r="K26" s="51"/>
    </row>
    <row r="27" spans="2:11" x14ac:dyDescent="0.25">
      <c r="B27" s="12" t="s">
        <v>41</v>
      </c>
      <c r="C27" s="27">
        <v>22</v>
      </c>
      <c r="D27" s="14"/>
      <c r="E27" s="15">
        <f>'MAY 20'!I27:I57</f>
        <v>3500</v>
      </c>
      <c r="F27" s="19">
        <v>2500</v>
      </c>
      <c r="G27" s="16">
        <f t="shared" si="0"/>
        <v>6000</v>
      </c>
      <c r="H27" s="16"/>
      <c r="I27" s="17">
        <f t="shared" si="1"/>
        <v>6000</v>
      </c>
      <c r="J27" s="1"/>
      <c r="K27" s="51"/>
    </row>
    <row r="28" spans="2:11" x14ac:dyDescent="0.25">
      <c r="B28" s="12" t="s">
        <v>42</v>
      </c>
      <c r="C28" s="27">
        <v>23</v>
      </c>
      <c r="D28" s="14"/>
      <c r="E28" s="15">
        <f>'MAY 20'!I28:I58</f>
        <v>0</v>
      </c>
      <c r="F28" s="19">
        <v>2500</v>
      </c>
      <c r="G28" s="16">
        <f t="shared" si="0"/>
        <v>2500</v>
      </c>
      <c r="H28" s="16"/>
      <c r="I28" s="17">
        <f t="shared" si="1"/>
        <v>2500</v>
      </c>
      <c r="J28" s="1"/>
    </row>
    <row r="29" spans="2:11" x14ac:dyDescent="0.25">
      <c r="B29" s="12" t="s">
        <v>47</v>
      </c>
      <c r="C29" s="27">
        <v>24</v>
      </c>
      <c r="D29" s="14"/>
      <c r="E29" s="15">
        <f>'MAY 20'!I29:I59</f>
        <v>0</v>
      </c>
      <c r="F29" s="19">
        <v>2500</v>
      </c>
      <c r="G29" s="16">
        <f t="shared" si="0"/>
        <v>2500</v>
      </c>
      <c r="H29" s="16"/>
      <c r="I29" s="17">
        <f t="shared" si="1"/>
        <v>2500</v>
      </c>
      <c r="J29" s="1"/>
    </row>
    <row r="30" spans="2:11" x14ac:dyDescent="0.25">
      <c r="B30" s="12"/>
      <c r="C30" s="27">
        <v>25</v>
      </c>
      <c r="D30" s="14"/>
      <c r="E30" s="15">
        <f>'MAY 20'!I30:I60</f>
        <v>0</v>
      </c>
      <c r="F30" s="19"/>
      <c r="G30" s="16">
        <f t="shared" si="0"/>
        <v>0</v>
      </c>
      <c r="H30" s="16"/>
      <c r="I30" s="17">
        <f t="shared" si="1"/>
        <v>0</v>
      </c>
      <c r="J30" s="1"/>
    </row>
    <row r="31" spans="2:11" x14ac:dyDescent="0.25">
      <c r="B31" s="12" t="s">
        <v>46</v>
      </c>
      <c r="C31" s="27">
        <v>26</v>
      </c>
      <c r="D31" s="14"/>
      <c r="E31" s="15">
        <f>'MAY 20'!I31:I61</f>
        <v>0</v>
      </c>
      <c r="F31" s="19">
        <v>2500</v>
      </c>
      <c r="G31" s="16">
        <f t="shared" si="0"/>
        <v>2500</v>
      </c>
      <c r="H31" s="16"/>
      <c r="I31" s="17">
        <f t="shared" si="1"/>
        <v>2500</v>
      </c>
      <c r="J31" s="1"/>
    </row>
    <row r="32" spans="2:11" x14ac:dyDescent="0.25">
      <c r="B32" s="12" t="s">
        <v>44</v>
      </c>
      <c r="C32" s="27">
        <v>27</v>
      </c>
      <c r="D32" s="14"/>
      <c r="E32" s="15">
        <f>'MAY 20'!I32:I62</f>
        <v>500</v>
      </c>
      <c r="F32" s="19">
        <v>2500</v>
      </c>
      <c r="G32" s="16">
        <f t="shared" si="0"/>
        <v>3000</v>
      </c>
      <c r="H32" s="16"/>
      <c r="I32" s="17">
        <f t="shared" si="1"/>
        <v>3000</v>
      </c>
      <c r="J32" s="1"/>
    </row>
    <row r="33" spans="2:11" x14ac:dyDescent="0.25">
      <c r="B33" s="12" t="s">
        <v>54</v>
      </c>
      <c r="C33" s="27">
        <v>28</v>
      </c>
      <c r="D33" s="14"/>
      <c r="E33" s="15">
        <f>'MAY 20'!I33:I63</f>
        <v>0</v>
      </c>
      <c r="F33" s="19">
        <v>2500</v>
      </c>
      <c r="G33" s="16">
        <f t="shared" si="0"/>
        <v>2500</v>
      </c>
      <c r="H33" s="16"/>
      <c r="I33" s="17">
        <f t="shared" si="1"/>
        <v>2500</v>
      </c>
      <c r="J33" s="1"/>
      <c r="K33" s="51"/>
    </row>
    <row r="34" spans="2:11" x14ac:dyDescent="0.25">
      <c r="B34" s="12"/>
      <c r="C34" s="27"/>
      <c r="D34" s="14"/>
      <c r="E34" s="15">
        <f>'APRIL 20'!I34:I63</f>
        <v>0</v>
      </c>
      <c r="F34" s="25"/>
      <c r="G34" s="16"/>
      <c r="H34" s="16"/>
      <c r="I34" s="17">
        <f>G34-H34</f>
        <v>0</v>
      </c>
      <c r="J34" s="28"/>
    </row>
    <row r="35" spans="2:11" x14ac:dyDescent="0.25">
      <c r="B35" s="29" t="s">
        <v>10</v>
      </c>
      <c r="C35" s="24"/>
      <c r="D35" s="14">
        <f>SUM(D6:D34)</f>
        <v>0</v>
      </c>
      <c r="E35" s="15">
        <f>SUM(E6:E34)</f>
        <v>6100</v>
      </c>
      <c r="F35" s="30">
        <f>SUM(F6:F34)</f>
        <v>40900</v>
      </c>
      <c r="G35" s="16">
        <f>D35+E35+F35</f>
        <v>47000</v>
      </c>
      <c r="H35" s="16">
        <f>SUM(H6:H34)</f>
        <v>0</v>
      </c>
      <c r="I35" s="17">
        <f>G35-H35</f>
        <v>47000</v>
      </c>
      <c r="J35" s="1"/>
    </row>
    <row r="36" spans="2:11" x14ac:dyDescent="0.25">
      <c r="J36" s="1"/>
    </row>
    <row r="38" spans="2:11" x14ac:dyDescent="0.25">
      <c r="B38" s="1" t="s">
        <v>11</v>
      </c>
      <c r="C38" s="31"/>
      <c r="D38" s="32"/>
      <c r="E38" s="33"/>
      <c r="F38" s="34"/>
      <c r="G38" s="35"/>
      <c r="H38" s="34"/>
      <c r="I38" s="1"/>
      <c r="J38" s="1"/>
    </row>
    <row r="39" spans="2:11" x14ac:dyDescent="0.25">
      <c r="B39" s="36" t="s">
        <v>12</v>
      </c>
      <c r="C39" s="36"/>
      <c r="D39" s="36"/>
      <c r="E39" s="37"/>
      <c r="F39" s="36" t="s">
        <v>7</v>
      </c>
      <c r="G39" s="1"/>
      <c r="H39" s="1"/>
      <c r="I39" s="1"/>
      <c r="J39" s="1"/>
    </row>
    <row r="40" spans="2:11" x14ac:dyDescent="0.25">
      <c r="B40" s="38" t="s">
        <v>13</v>
      </c>
      <c r="C40" s="38" t="s">
        <v>14</v>
      </c>
      <c r="D40" s="38" t="s">
        <v>15</v>
      </c>
      <c r="E40" s="38" t="s">
        <v>16</v>
      </c>
      <c r="F40" s="38" t="s">
        <v>13</v>
      </c>
      <c r="G40" s="38" t="s">
        <v>14</v>
      </c>
      <c r="H40" s="38" t="s">
        <v>15</v>
      </c>
      <c r="I40" s="38" t="s">
        <v>16</v>
      </c>
      <c r="J40" s="1"/>
      <c r="K40" s="51"/>
    </row>
    <row r="41" spans="2:11" x14ac:dyDescent="0.25">
      <c r="B41" s="24" t="s">
        <v>136</v>
      </c>
      <c r="C41" s="39">
        <f>F35</f>
        <v>40900</v>
      </c>
      <c r="D41" s="24"/>
      <c r="E41" s="24"/>
      <c r="F41" s="24" t="s">
        <v>136</v>
      </c>
      <c r="G41" s="39">
        <f>H35</f>
        <v>0</v>
      </c>
      <c r="H41" s="24"/>
      <c r="I41" s="24"/>
      <c r="J41" s="28"/>
    </row>
    <row r="42" spans="2:11" x14ac:dyDescent="0.25">
      <c r="B42" s="24" t="s">
        <v>17</v>
      </c>
      <c r="C42" s="39">
        <f>'MAY 20'!E59</f>
        <v>4672</v>
      </c>
      <c r="D42" s="24"/>
      <c r="E42" s="24"/>
      <c r="F42" s="24" t="s">
        <v>17</v>
      </c>
      <c r="G42" s="39">
        <f>'MAY 20'!I59</f>
        <v>-1428</v>
      </c>
      <c r="H42" s="24"/>
      <c r="I42" s="24"/>
      <c r="J42" s="28"/>
    </row>
    <row r="43" spans="2:11" x14ac:dyDescent="0.25">
      <c r="B43" s="24" t="s">
        <v>18</v>
      </c>
      <c r="C43" s="39"/>
      <c r="D43" s="24"/>
      <c r="E43" s="24"/>
      <c r="F43" s="24" t="s">
        <v>18</v>
      </c>
      <c r="G43" s="39"/>
      <c r="H43" s="24"/>
      <c r="I43" s="24"/>
      <c r="J43" s="1"/>
    </row>
    <row r="44" spans="2:11" x14ac:dyDescent="0.25">
      <c r="B44" s="24" t="s">
        <v>19</v>
      </c>
      <c r="C44" s="40">
        <v>0.1</v>
      </c>
      <c r="D44" s="39">
        <f>C44*C41</f>
        <v>4090</v>
      </c>
      <c r="E44" s="24"/>
      <c r="F44" s="24" t="s">
        <v>19</v>
      </c>
      <c r="G44" s="40">
        <v>0.1</v>
      </c>
      <c r="H44" s="39">
        <f>G44*C41</f>
        <v>4090</v>
      </c>
      <c r="I44" s="24"/>
      <c r="J44" s="1"/>
      <c r="K44" t="s">
        <v>21</v>
      </c>
    </row>
    <row r="45" spans="2:11" x14ac:dyDescent="0.25">
      <c r="B45" s="38" t="s">
        <v>20</v>
      </c>
      <c r="C45" s="24" t="s">
        <v>21</v>
      </c>
      <c r="D45" s="24"/>
      <c r="E45" s="24"/>
      <c r="F45" s="38" t="s">
        <v>20</v>
      </c>
      <c r="G45" s="41"/>
      <c r="H45" s="24"/>
      <c r="I45" s="24"/>
      <c r="J45" s="1"/>
    </row>
    <row r="46" spans="2:11" x14ac:dyDescent="0.25">
      <c r="B46" s="42"/>
      <c r="C46" s="24"/>
      <c r="D46" s="43"/>
      <c r="E46" s="24"/>
      <c r="F46" s="42"/>
      <c r="G46" s="24"/>
      <c r="H46" s="43"/>
      <c r="I46" s="24"/>
      <c r="J46" s="1"/>
    </row>
    <row r="47" spans="2:11" x14ac:dyDescent="0.25">
      <c r="B47" s="41"/>
      <c r="D47" s="43"/>
      <c r="E47" s="43"/>
      <c r="F47" s="41"/>
      <c r="H47" s="43"/>
      <c r="I47" s="24"/>
      <c r="J47" s="1"/>
    </row>
    <row r="48" spans="2:11" x14ac:dyDescent="0.25">
      <c r="B48" s="41"/>
      <c r="C48" s="40"/>
      <c r="D48" s="24"/>
      <c r="E48" s="24"/>
      <c r="F48" s="41"/>
      <c r="G48" s="40"/>
      <c r="H48" s="24"/>
      <c r="I48" s="24"/>
      <c r="J48" s="1"/>
      <c r="K48" s="52"/>
    </row>
    <row r="49" spans="2:11" x14ac:dyDescent="0.25">
      <c r="B49" s="41"/>
      <c r="C49" s="24"/>
      <c r="D49" s="43"/>
      <c r="E49" s="24"/>
      <c r="F49" s="41"/>
      <c r="G49" s="24"/>
      <c r="H49" s="43"/>
      <c r="I49" s="24"/>
      <c r="J49" s="1"/>
    </row>
    <row r="50" spans="2:11" x14ac:dyDescent="0.25">
      <c r="B50" s="41"/>
      <c r="C50" s="24"/>
      <c r="D50" s="43"/>
      <c r="E50" s="24"/>
      <c r="F50" s="41"/>
      <c r="G50" s="24"/>
      <c r="H50" s="43"/>
      <c r="I50" s="24"/>
      <c r="J50" s="1"/>
    </row>
    <row r="51" spans="2:11" x14ac:dyDescent="0.25">
      <c r="B51" s="41"/>
      <c r="C51" s="42"/>
      <c r="D51" s="43"/>
      <c r="E51" s="24"/>
      <c r="F51" s="41"/>
      <c r="G51" s="42"/>
      <c r="H51" s="43"/>
      <c r="I51" s="24"/>
      <c r="J51" s="1"/>
    </row>
    <row r="52" spans="2:11" x14ac:dyDescent="0.25">
      <c r="B52" s="41"/>
      <c r="C52" s="42"/>
      <c r="D52" s="43"/>
      <c r="E52" s="24"/>
      <c r="F52" s="41"/>
      <c r="G52" s="42"/>
      <c r="H52" s="43"/>
      <c r="I52" s="24"/>
      <c r="J52" s="1"/>
    </row>
    <row r="53" spans="2:11" x14ac:dyDescent="0.25">
      <c r="B53" s="41"/>
      <c r="C53" s="42"/>
      <c r="D53" s="43"/>
      <c r="E53" s="24"/>
      <c r="F53" s="41"/>
      <c r="G53" s="42"/>
      <c r="H53" s="43"/>
      <c r="I53" s="24"/>
      <c r="J53" s="1"/>
    </row>
    <row r="54" spans="2:11" x14ac:dyDescent="0.25">
      <c r="B54" s="41"/>
      <c r="C54" s="42"/>
      <c r="D54" s="43"/>
      <c r="E54" s="24"/>
      <c r="F54" s="41"/>
      <c r="G54" s="42"/>
      <c r="H54" s="43"/>
      <c r="I54" s="24"/>
      <c r="J54" s="1"/>
    </row>
    <row r="55" spans="2:11" x14ac:dyDescent="0.25">
      <c r="B55" s="41"/>
      <c r="C55" s="42"/>
      <c r="D55" s="43"/>
      <c r="E55" s="24"/>
      <c r="F55" s="41"/>
      <c r="G55" s="42"/>
      <c r="H55" s="43"/>
      <c r="I55" s="24"/>
      <c r="J55" s="1"/>
    </row>
    <row r="56" spans="2:11" x14ac:dyDescent="0.25">
      <c r="B56" s="38" t="s">
        <v>22</v>
      </c>
      <c r="C56" s="46">
        <f>C43+C41+C42-D44</f>
        <v>41482</v>
      </c>
      <c r="D56" s="46">
        <f>SUM(D46:D55)</f>
        <v>0</v>
      </c>
      <c r="E56" s="46">
        <f>C56-D56</f>
        <v>41482</v>
      </c>
      <c r="F56" s="38" t="s">
        <v>22</v>
      </c>
      <c r="G56" s="46">
        <f>G41+G42+G43-H44</f>
        <v>-5518</v>
      </c>
      <c r="H56" s="46">
        <f>SUM(H46:H55)</f>
        <v>0</v>
      </c>
      <c r="I56" s="46">
        <f>G56-H56</f>
        <v>-5518</v>
      </c>
      <c r="J56" s="44"/>
    </row>
    <row r="57" spans="2:11" x14ac:dyDescent="0.25">
      <c r="B57" s="47" t="s">
        <v>23</v>
      </c>
      <c r="C57" s="48"/>
      <c r="D57" s="48" t="s">
        <v>24</v>
      </c>
      <c r="E57" s="49"/>
      <c r="F57" s="47"/>
      <c r="G57" s="47" t="s">
        <v>25</v>
      </c>
      <c r="H57" s="1"/>
      <c r="I57" s="1"/>
      <c r="J57" s="1"/>
    </row>
    <row r="58" spans="2:11" x14ac:dyDescent="0.25">
      <c r="B58" s="47" t="s">
        <v>26</v>
      </c>
      <c r="C58" s="48"/>
      <c r="D58" s="48" t="s">
        <v>27</v>
      </c>
      <c r="E58" s="49"/>
      <c r="F58" s="47"/>
      <c r="G58" s="47" t="s">
        <v>28</v>
      </c>
      <c r="H58" s="1"/>
      <c r="I58" s="1"/>
      <c r="J58" s="44"/>
    </row>
    <row r="59" spans="2:11" x14ac:dyDescent="0.25">
      <c r="I59" s="1"/>
      <c r="J59" s="44"/>
      <c r="K59" s="52"/>
    </row>
    <row r="60" spans="2:11" x14ac:dyDescent="0.25">
      <c r="C6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NOVEMBER 2019</vt:lpstr>
      <vt:lpstr>DECEMBER 19</vt:lpstr>
      <vt:lpstr>JANUARY 20</vt:lpstr>
      <vt:lpstr>FEBRUARY 20</vt:lpstr>
      <vt:lpstr>MARCH 20</vt:lpstr>
      <vt:lpstr>APRIL 20</vt:lpstr>
      <vt:lpstr>MAY 20</vt:lpstr>
      <vt:lpstr>JUNE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2020-02-10T14:44:32Z</cp:lastPrinted>
  <dcterms:created xsi:type="dcterms:W3CDTF">2019-10-31T14:23:16Z</dcterms:created>
  <dcterms:modified xsi:type="dcterms:W3CDTF">2020-06-19T15:20:42Z</dcterms:modified>
</cp:coreProperties>
</file>