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firstSheet="4" activeTab="10"/>
  </bookViews>
  <sheets>
    <sheet name="JULY" sheetId="1" r:id="rId1"/>
    <sheet name="AUGUST" sheetId="2" r:id="rId2"/>
    <sheet name="SEPT 19" sheetId="3" r:id="rId3"/>
    <sheet name="OCTOBER 19" sheetId="4" r:id="rId4"/>
    <sheet name="NOVEMBER 19" sheetId="5" r:id="rId5"/>
    <sheet name="DECEMBER 19" sheetId="6" r:id="rId6"/>
    <sheet name="JANUARY 20" sheetId="7" r:id="rId7"/>
    <sheet name="FEBRUARY 20" sheetId="8" r:id="rId8"/>
    <sheet name="MARCH 20" sheetId="9" r:id="rId9"/>
    <sheet name="APRIL 20" sheetId="10" r:id="rId10"/>
    <sheet name="MAY 20" sheetId="11" r:id="rId11"/>
  </sheets>
  <calcPr calcId="144525" iterate="1" iterateCount="300"/>
</workbook>
</file>

<file path=xl/calcChain.xml><?xml version="1.0" encoding="utf-8"?>
<calcChain xmlns="http://schemas.openxmlformats.org/spreadsheetml/2006/main">
  <c r="L46" i="11" l="1"/>
  <c r="H44" i="11"/>
  <c r="D44" i="11"/>
  <c r="G35" i="11"/>
  <c r="C35" i="11"/>
  <c r="J30" i="11"/>
  <c r="G34" i="11" s="1"/>
  <c r="G44" i="11" s="1"/>
  <c r="I44" i="11" s="1"/>
  <c r="H30" i="11"/>
  <c r="G30" i="11"/>
  <c r="F30" i="11"/>
  <c r="E30" i="11"/>
  <c r="M33" i="11" s="1"/>
  <c r="D30" i="11"/>
  <c r="D37" i="11" s="1"/>
  <c r="H37" i="11" s="1"/>
  <c r="C29" i="11"/>
  <c r="I29" i="11" s="1"/>
  <c r="K29" i="11" s="1"/>
  <c r="I28" i="11"/>
  <c r="K28" i="11" s="1"/>
  <c r="C28" i="11"/>
  <c r="C27" i="11"/>
  <c r="I27" i="11" s="1"/>
  <c r="K27" i="11" s="1"/>
  <c r="I26" i="11"/>
  <c r="K26" i="11" s="1"/>
  <c r="C26" i="11"/>
  <c r="C25" i="11"/>
  <c r="I25" i="11" s="1"/>
  <c r="K25" i="11" s="1"/>
  <c r="I24" i="11"/>
  <c r="K24" i="11" s="1"/>
  <c r="C24" i="11"/>
  <c r="C23" i="11"/>
  <c r="I23" i="11" s="1"/>
  <c r="K23" i="11" s="1"/>
  <c r="I22" i="11"/>
  <c r="K22" i="11" s="1"/>
  <c r="C22" i="11"/>
  <c r="C21" i="11"/>
  <c r="I21" i="11" s="1"/>
  <c r="K21" i="11" s="1"/>
  <c r="I20" i="11"/>
  <c r="K20" i="11" s="1"/>
  <c r="C20" i="11"/>
  <c r="C19" i="11"/>
  <c r="I19" i="11" s="1"/>
  <c r="K19" i="11" s="1"/>
  <c r="I18" i="11"/>
  <c r="K18" i="11" s="1"/>
  <c r="C18" i="11"/>
  <c r="C17" i="11"/>
  <c r="I17" i="11" s="1"/>
  <c r="K17" i="11" s="1"/>
  <c r="I16" i="11"/>
  <c r="K16" i="11" s="1"/>
  <c r="C16" i="11"/>
  <c r="C15" i="11"/>
  <c r="I15" i="11" s="1"/>
  <c r="K15" i="11" s="1"/>
  <c r="I14" i="11"/>
  <c r="K14" i="11" s="1"/>
  <c r="C14" i="11"/>
  <c r="C13" i="11"/>
  <c r="I13" i="11" s="1"/>
  <c r="K13" i="11" s="1"/>
  <c r="I12" i="11"/>
  <c r="K12" i="11" s="1"/>
  <c r="C12" i="11"/>
  <c r="C11" i="11"/>
  <c r="I11" i="11" s="1"/>
  <c r="K11" i="11" s="1"/>
  <c r="I10" i="11"/>
  <c r="K10" i="11" s="1"/>
  <c r="C10" i="11"/>
  <c r="C9" i="11"/>
  <c r="I9" i="11" s="1"/>
  <c r="K9" i="11" s="1"/>
  <c r="I8" i="11"/>
  <c r="K8" i="11" s="1"/>
  <c r="C8" i="11"/>
  <c r="C7" i="11"/>
  <c r="I7" i="11" s="1"/>
  <c r="K7" i="11" s="1"/>
  <c r="I6" i="11"/>
  <c r="K6" i="11" s="1"/>
  <c r="C6" i="11"/>
  <c r="C5" i="11"/>
  <c r="C30" i="11" s="1"/>
  <c r="I30" i="11" s="1"/>
  <c r="I5" i="11" l="1"/>
  <c r="K5" i="11" s="1"/>
  <c r="K30" i="11" s="1"/>
  <c r="C34" i="11"/>
  <c r="G34" i="9"/>
  <c r="C44" i="11" l="1"/>
  <c r="E44" i="11" s="1"/>
  <c r="L40" i="11"/>
  <c r="L41" i="11" s="1"/>
  <c r="L42" i="11" s="1"/>
  <c r="J44" i="9"/>
  <c r="G35" i="10" l="1"/>
  <c r="C35" i="10"/>
  <c r="C29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5" i="10"/>
  <c r="I5" i="10" s="1"/>
  <c r="K5" i="10" s="1"/>
  <c r="L46" i="10"/>
  <c r="H44" i="10"/>
  <c r="D44" i="10"/>
  <c r="H30" i="10"/>
  <c r="G30" i="10"/>
  <c r="F30" i="10"/>
  <c r="E30" i="10"/>
  <c r="M33" i="10" s="1"/>
  <c r="D30" i="10"/>
  <c r="I29" i="10"/>
  <c r="K29" i="10" s="1"/>
  <c r="J30" i="10"/>
  <c r="G34" i="10" s="1"/>
  <c r="I28" i="10"/>
  <c r="K28" i="10" s="1"/>
  <c r="I27" i="10"/>
  <c r="K27" i="10" s="1"/>
  <c r="I26" i="10"/>
  <c r="K26" i="10" s="1"/>
  <c r="I25" i="10"/>
  <c r="K25" i="10" s="1"/>
  <c r="I24" i="10"/>
  <c r="K24" i="10" s="1"/>
  <c r="I23" i="10"/>
  <c r="K23" i="10" s="1"/>
  <c r="I22" i="10"/>
  <c r="K22" i="10" s="1"/>
  <c r="I21" i="10"/>
  <c r="K21" i="10" s="1"/>
  <c r="I20" i="10"/>
  <c r="K20" i="10" s="1"/>
  <c r="I19" i="10"/>
  <c r="K19" i="10" s="1"/>
  <c r="I18" i="10"/>
  <c r="K18" i="10" s="1"/>
  <c r="I17" i="10"/>
  <c r="K17" i="10" s="1"/>
  <c r="I16" i="10"/>
  <c r="K16" i="10" s="1"/>
  <c r="I15" i="10"/>
  <c r="K15" i="10" s="1"/>
  <c r="I14" i="10"/>
  <c r="K14" i="10" s="1"/>
  <c r="I13" i="10"/>
  <c r="K13" i="10" s="1"/>
  <c r="I12" i="10"/>
  <c r="K12" i="10" s="1"/>
  <c r="I11" i="10"/>
  <c r="K11" i="10" s="1"/>
  <c r="I10" i="10"/>
  <c r="K10" i="10" s="1"/>
  <c r="I9" i="10"/>
  <c r="K9" i="10" s="1"/>
  <c r="I8" i="10"/>
  <c r="K8" i="10" s="1"/>
  <c r="I7" i="10"/>
  <c r="K7" i="10" s="1"/>
  <c r="I6" i="10"/>
  <c r="K6" i="10" s="1"/>
  <c r="J28" i="9"/>
  <c r="C30" i="10" l="1"/>
  <c r="I30" i="10" s="1"/>
  <c r="C34" i="10"/>
  <c r="K30" i="10"/>
  <c r="D37" i="10"/>
  <c r="H37" i="10" s="1"/>
  <c r="G44" i="10" s="1"/>
  <c r="I44" i="10" s="1"/>
  <c r="C36" i="9"/>
  <c r="D44" i="9"/>
  <c r="E44" i="9" s="1"/>
  <c r="C44" i="9"/>
  <c r="L42" i="9"/>
  <c r="L41" i="9"/>
  <c r="L40" i="9"/>
  <c r="M33" i="9"/>
  <c r="G30" i="9"/>
  <c r="C44" i="10" l="1"/>
  <c r="E44" i="10" s="1"/>
  <c r="L40" i="10"/>
  <c r="L41" i="10" s="1"/>
  <c r="L42" i="10" s="1"/>
  <c r="J11" i="8"/>
  <c r="C35" i="9"/>
  <c r="C6" i="9"/>
  <c r="C7" i="9"/>
  <c r="C8" i="9"/>
  <c r="C9" i="9"/>
  <c r="C10" i="9"/>
  <c r="C11" i="9"/>
  <c r="C12" i="9"/>
  <c r="C13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5" i="9"/>
  <c r="I5" i="9" s="1"/>
  <c r="K5" i="9" s="1"/>
  <c r="L46" i="9"/>
  <c r="H44" i="9"/>
  <c r="J30" i="9"/>
  <c r="H30" i="9"/>
  <c r="F30" i="9"/>
  <c r="E30" i="9"/>
  <c r="D30" i="9"/>
  <c r="D37" i="9" s="1"/>
  <c r="H37" i="9" s="1"/>
  <c r="I29" i="9"/>
  <c r="K29" i="9" s="1"/>
  <c r="I28" i="9"/>
  <c r="K28" i="9" s="1"/>
  <c r="I27" i="9"/>
  <c r="K27" i="9" s="1"/>
  <c r="K26" i="9"/>
  <c r="I26" i="9"/>
  <c r="I25" i="9"/>
  <c r="K25" i="9" s="1"/>
  <c r="I24" i="9"/>
  <c r="K24" i="9" s="1"/>
  <c r="I23" i="9"/>
  <c r="K23" i="9" s="1"/>
  <c r="I22" i="9"/>
  <c r="K22" i="9" s="1"/>
  <c r="I21" i="9"/>
  <c r="K21" i="9" s="1"/>
  <c r="I20" i="9"/>
  <c r="K20" i="9" s="1"/>
  <c r="I19" i="9"/>
  <c r="K19" i="9" s="1"/>
  <c r="I18" i="9"/>
  <c r="K18" i="9" s="1"/>
  <c r="I17" i="9"/>
  <c r="K17" i="9" s="1"/>
  <c r="I16" i="9"/>
  <c r="K16" i="9" s="1"/>
  <c r="I15" i="9"/>
  <c r="K15" i="9" s="1"/>
  <c r="I13" i="9"/>
  <c r="K13" i="9" s="1"/>
  <c r="I12" i="9"/>
  <c r="K12" i="9" s="1"/>
  <c r="I11" i="9"/>
  <c r="K11" i="9" s="1"/>
  <c r="I10" i="9"/>
  <c r="K10" i="9" s="1"/>
  <c r="I9" i="9"/>
  <c r="K9" i="9" s="1"/>
  <c r="I8" i="9"/>
  <c r="K8" i="9" s="1"/>
  <c r="I7" i="9"/>
  <c r="K7" i="9" s="1"/>
  <c r="I6" i="9"/>
  <c r="K6" i="9" s="1"/>
  <c r="C34" i="9" l="1"/>
  <c r="J6" i="8"/>
  <c r="K6" i="6" l="1"/>
  <c r="D42" i="2" l="1"/>
  <c r="I7" i="2" l="1"/>
  <c r="J14" i="7" l="1"/>
  <c r="L46" i="8" l="1"/>
  <c r="J30" i="8"/>
  <c r="G34" i="8" s="1"/>
  <c r="H30" i="8"/>
  <c r="C36" i="8" s="1"/>
  <c r="G30" i="8"/>
  <c r="F30" i="8"/>
  <c r="E30" i="8"/>
  <c r="D30" i="8"/>
  <c r="D37" i="8" s="1"/>
  <c r="H37" i="8" s="1"/>
  <c r="C34" i="8" l="1"/>
  <c r="H44" i="8"/>
  <c r="J23" i="7" l="1"/>
  <c r="N10" i="6" l="1"/>
  <c r="H30" i="7" l="1"/>
  <c r="C36" i="7" s="1"/>
  <c r="G30" i="7"/>
  <c r="J35" i="7" s="1"/>
  <c r="F30" i="7"/>
  <c r="E30" i="7"/>
  <c r="D30" i="7"/>
  <c r="D37" i="7" s="1"/>
  <c r="H37" i="7" s="1"/>
  <c r="J30" i="7"/>
  <c r="G34" i="7" s="1"/>
  <c r="J25" i="6"/>
  <c r="C34" i="7" l="1"/>
  <c r="J14" i="6"/>
  <c r="D44" i="8" l="1"/>
  <c r="J21" i="6"/>
  <c r="N20" i="6" l="1"/>
  <c r="O13" i="6" s="1"/>
  <c r="D30" i="6"/>
  <c r="J28" i="5" l="1"/>
  <c r="H44" i="6" l="1"/>
  <c r="D44" i="6"/>
  <c r="J30" i="6"/>
  <c r="H30" i="6"/>
  <c r="C36" i="6" s="1"/>
  <c r="G30" i="6"/>
  <c r="F30" i="6"/>
  <c r="E30" i="6"/>
  <c r="D37" i="6"/>
  <c r="K34" i="6" l="1"/>
  <c r="K35" i="6" s="1"/>
  <c r="H37" i="6"/>
  <c r="G34" i="6"/>
  <c r="C34" i="6"/>
  <c r="J25" i="4"/>
  <c r="C34" i="5" l="1"/>
  <c r="J27" i="4" l="1"/>
  <c r="D30" i="5" l="1"/>
  <c r="D44" i="5" l="1"/>
  <c r="H30" i="5"/>
  <c r="C36" i="5" s="1"/>
  <c r="G30" i="5"/>
  <c r="F30" i="5"/>
  <c r="E30" i="5"/>
  <c r="J30" i="5"/>
  <c r="G34" i="5" s="1"/>
  <c r="D37" i="5" l="1"/>
  <c r="H37" i="5" s="1"/>
  <c r="H44" i="5"/>
  <c r="J29" i="4"/>
  <c r="D30" i="4" l="1"/>
  <c r="H30" i="4" l="1"/>
  <c r="C36" i="4" s="1"/>
  <c r="G30" i="4"/>
  <c r="F30" i="4"/>
  <c r="E30" i="4"/>
  <c r="J30" i="4"/>
  <c r="G34" i="4" s="1"/>
  <c r="C34" i="4" l="1"/>
  <c r="D44" i="4"/>
  <c r="D37" i="4"/>
  <c r="H37" i="4" s="1"/>
  <c r="J28" i="3" l="1"/>
  <c r="D41" i="3" l="1"/>
  <c r="H41" i="3" s="1"/>
  <c r="D30" i="3" l="1"/>
  <c r="D37" i="3" s="1"/>
  <c r="C36" i="3" l="1"/>
  <c r="I7" i="3"/>
  <c r="C6" i="3"/>
  <c r="I6" i="3" s="1"/>
  <c r="K6" i="3" s="1"/>
  <c r="C6" i="4" s="1"/>
  <c r="I6" i="4" s="1"/>
  <c r="K6" i="4" s="1"/>
  <c r="C6" i="5" s="1"/>
  <c r="I6" i="5" s="1"/>
  <c r="K6" i="5" s="1"/>
  <c r="C6" i="6" s="1"/>
  <c r="I6" i="6" s="1"/>
  <c r="C6" i="7" s="1"/>
  <c r="I6" i="7" s="1"/>
  <c r="K6" i="7" s="1"/>
  <c r="C6" i="8" s="1"/>
  <c r="I6" i="8" s="1"/>
  <c r="K6" i="8" s="1"/>
  <c r="C8" i="3"/>
  <c r="I8" i="3" s="1"/>
  <c r="K8" i="3" s="1"/>
  <c r="C8" i="4" s="1"/>
  <c r="I8" i="4" s="1"/>
  <c r="K8" i="4" s="1"/>
  <c r="C8" i="5" s="1"/>
  <c r="I8" i="5" s="1"/>
  <c r="K8" i="5" s="1"/>
  <c r="C8" i="6" s="1"/>
  <c r="I8" i="6" s="1"/>
  <c r="K8" i="6" s="1"/>
  <c r="C8" i="7" s="1"/>
  <c r="I8" i="7" s="1"/>
  <c r="K8" i="7" s="1"/>
  <c r="C8" i="8" s="1"/>
  <c r="I8" i="8" s="1"/>
  <c r="K8" i="8" s="1"/>
  <c r="C9" i="3"/>
  <c r="I9" i="3" s="1"/>
  <c r="K9" i="3" s="1"/>
  <c r="C9" i="4" s="1"/>
  <c r="I9" i="4" s="1"/>
  <c r="K9" i="4" s="1"/>
  <c r="C9" i="5" s="1"/>
  <c r="I9" i="5" s="1"/>
  <c r="K9" i="5" s="1"/>
  <c r="C9" i="6" s="1"/>
  <c r="I9" i="6" s="1"/>
  <c r="K9" i="6" s="1"/>
  <c r="C9" i="7" s="1"/>
  <c r="I9" i="7" s="1"/>
  <c r="K9" i="7" s="1"/>
  <c r="C9" i="8" s="1"/>
  <c r="I9" i="8" s="1"/>
  <c r="K9" i="8" s="1"/>
  <c r="C10" i="3"/>
  <c r="I10" i="3" s="1"/>
  <c r="K10" i="3" s="1"/>
  <c r="C10" i="4" s="1"/>
  <c r="I10" i="4" s="1"/>
  <c r="K10" i="4" s="1"/>
  <c r="C10" i="5" s="1"/>
  <c r="I10" i="5" s="1"/>
  <c r="K10" i="5" s="1"/>
  <c r="C10" i="6" s="1"/>
  <c r="I10" i="6" s="1"/>
  <c r="K10" i="6" s="1"/>
  <c r="C10" i="7" s="1"/>
  <c r="I10" i="7" s="1"/>
  <c r="C11" i="3"/>
  <c r="I11" i="3" s="1"/>
  <c r="C12" i="3"/>
  <c r="I12" i="3" s="1"/>
  <c r="K12" i="3" s="1"/>
  <c r="C12" i="4" s="1"/>
  <c r="I12" i="4" s="1"/>
  <c r="K12" i="4" s="1"/>
  <c r="C12" i="5" s="1"/>
  <c r="I12" i="5" s="1"/>
  <c r="K12" i="5" s="1"/>
  <c r="C12" i="6" s="1"/>
  <c r="I12" i="6" s="1"/>
  <c r="K12" i="6" s="1"/>
  <c r="I12" i="7" s="1"/>
  <c r="K12" i="7" s="1"/>
  <c r="C12" i="8" s="1"/>
  <c r="I12" i="8" s="1"/>
  <c r="K12" i="8" s="1"/>
  <c r="C13" i="3"/>
  <c r="I13" i="3" s="1"/>
  <c r="K13" i="3" s="1"/>
  <c r="C13" i="4" s="1"/>
  <c r="I13" i="4" s="1"/>
  <c r="K13" i="4" s="1"/>
  <c r="C13" i="5" s="1"/>
  <c r="I13" i="5" s="1"/>
  <c r="K13" i="5" s="1"/>
  <c r="C13" i="6" s="1"/>
  <c r="I13" i="6" s="1"/>
  <c r="K13" i="6" s="1"/>
  <c r="C13" i="7" s="1"/>
  <c r="I13" i="7" s="1"/>
  <c r="K13" i="7" s="1"/>
  <c r="C13" i="8" s="1"/>
  <c r="I13" i="8" s="1"/>
  <c r="K13" i="8" s="1"/>
  <c r="C14" i="3"/>
  <c r="I14" i="3" s="1"/>
  <c r="C15" i="3"/>
  <c r="I15" i="3" s="1"/>
  <c r="C16" i="3"/>
  <c r="I16" i="3" s="1"/>
  <c r="K16" i="3" s="1"/>
  <c r="C16" i="4" s="1"/>
  <c r="I16" i="4" s="1"/>
  <c r="K16" i="4" s="1"/>
  <c r="C16" i="5" s="1"/>
  <c r="I16" i="5" s="1"/>
  <c r="K16" i="5" s="1"/>
  <c r="C17" i="3"/>
  <c r="I17" i="3" s="1"/>
  <c r="C18" i="3"/>
  <c r="I18" i="3" s="1"/>
  <c r="K18" i="3" s="1"/>
  <c r="C18" i="4" s="1"/>
  <c r="I18" i="4" s="1"/>
  <c r="K18" i="4" s="1"/>
  <c r="C18" i="5" s="1"/>
  <c r="I18" i="5" s="1"/>
  <c r="K18" i="5" s="1"/>
  <c r="C18" i="6" s="1"/>
  <c r="I18" i="6" s="1"/>
  <c r="K18" i="6" s="1"/>
  <c r="C18" i="7" s="1"/>
  <c r="I18" i="7" s="1"/>
  <c r="K18" i="7" s="1"/>
  <c r="C18" i="8" s="1"/>
  <c r="I18" i="8" s="1"/>
  <c r="K18" i="8" s="1"/>
  <c r="C19" i="3"/>
  <c r="I19" i="3" s="1"/>
  <c r="K19" i="3" s="1"/>
  <c r="C19" i="4" s="1"/>
  <c r="I19" i="4" s="1"/>
  <c r="K19" i="4" s="1"/>
  <c r="C19" i="5" s="1"/>
  <c r="I19" i="5" s="1"/>
  <c r="K19" i="5" s="1"/>
  <c r="C19" i="6" s="1"/>
  <c r="I19" i="6" s="1"/>
  <c r="K19" i="6" s="1"/>
  <c r="C19" i="7" s="1"/>
  <c r="I19" i="7" s="1"/>
  <c r="K19" i="7" s="1"/>
  <c r="C19" i="8" s="1"/>
  <c r="I19" i="8" s="1"/>
  <c r="K19" i="8" s="1"/>
  <c r="C20" i="3"/>
  <c r="I20" i="3" s="1"/>
  <c r="K20" i="3" s="1"/>
  <c r="C20" i="4" s="1"/>
  <c r="I20" i="4" s="1"/>
  <c r="K20" i="4" s="1"/>
  <c r="C20" i="5" s="1"/>
  <c r="I20" i="5" s="1"/>
  <c r="K20" i="5" s="1"/>
  <c r="C20" i="6" s="1"/>
  <c r="I20" i="6" s="1"/>
  <c r="K20" i="6" s="1"/>
  <c r="C20" i="7" s="1"/>
  <c r="I20" i="7" s="1"/>
  <c r="K20" i="7" s="1"/>
  <c r="C20" i="8" s="1"/>
  <c r="I20" i="8" s="1"/>
  <c r="K20" i="8" s="1"/>
  <c r="C22" i="3"/>
  <c r="I22" i="3" s="1"/>
  <c r="K22" i="3" s="1"/>
  <c r="C22" i="4" s="1"/>
  <c r="I22" i="4" s="1"/>
  <c r="K22" i="4" s="1"/>
  <c r="C22" i="5" s="1"/>
  <c r="I22" i="5" s="1"/>
  <c r="K22" i="5" s="1"/>
  <c r="C22" i="6" s="1"/>
  <c r="I22" i="6" s="1"/>
  <c r="K22" i="6" s="1"/>
  <c r="C22" i="7" s="1"/>
  <c r="I22" i="7" s="1"/>
  <c r="K22" i="7" s="1"/>
  <c r="C22" i="8" s="1"/>
  <c r="I22" i="8" s="1"/>
  <c r="K22" i="8" s="1"/>
  <c r="C24" i="3"/>
  <c r="I24" i="3" s="1"/>
  <c r="K24" i="3" s="1"/>
  <c r="C24" i="4" s="1"/>
  <c r="I24" i="4" s="1"/>
  <c r="K24" i="4" s="1"/>
  <c r="C24" i="5" s="1"/>
  <c r="I24" i="5" s="1"/>
  <c r="K24" i="5" s="1"/>
  <c r="C24" i="6" s="1"/>
  <c r="I24" i="6" s="1"/>
  <c r="K24" i="6" s="1"/>
  <c r="C24" i="7" s="1"/>
  <c r="I24" i="7" s="1"/>
  <c r="K24" i="7" s="1"/>
  <c r="C24" i="8" s="1"/>
  <c r="I24" i="8" s="1"/>
  <c r="K24" i="8" s="1"/>
  <c r="C26" i="3"/>
  <c r="I26" i="3" s="1"/>
  <c r="K26" i="3" s="1"/>
  <c r="C26" i="4" s="1"/>
  <c r="I26" i="4" s="1"/>
  <c r="K26" i="4" s="1"/>
  <c r="C26" i="5" s="1"/>
  <c r="I26" i="5" s="1"/>
  <c r="K26" i="5" s="1"/>
  <c r="C26" i="6" s="1"/>
  <c r="I26" i="6" s="1"/>
  <c r="K26" i="6" s="1"/>
  <c r="C26" i="7" s="1"/>
  <c r="I26" i="7" s="1"/>
  <c r="K26" i="7" s="1"/>
  <c r="C26" i="8" s="1"/>
  <c r="I26" i="8" s="1"/>
  <c r="K26" i="8" s="1"/>
  <c r="C27" i="3"/>
  <c r="I27" i="3" s="1"/>
  <c r="K27" i="3" s="1"/>
  <c r="C27" i="4" s="1"/>
  <c r="I27" i="4" s="1"/>
  <c r="K27" i="4" s="1"/>
  <c r="C27" i="5" s="1"/>
  <c r="I27" i="5" s="1"/>
  <c r="K27" i="5" s="1"/>
  <c r="C27" i="6" s="1"/>
  <c r="I27" i="6" s="1"/>
  <c r="K27" i="6" s="1"/>
  <c r="C27" i="7" s="1"/>
  <c r="I27" i="7" s="1"/>
  <c r="K27" i="7" s="1"/>
  <c r="C27" i="8" s="1"/>
  <c r="I27" i="8" s="1"/>
  <c r="K27" i="8" s="1"/>
  <c r="C29" i="3"/>
  <c r="I29" i="3" s="1"/>
  <c r="K29" i="3" s="1"/>
  <c r="C29" i="4" s="1"/>
  <c r="I29" i="4" s="1"/>
  <c r="K29" i="4" s="1"/>
  <c r="C29" i="5" s="1"/>
  <c r="I29" i="5" s="1"/>
  <c r="K29" i="5" s="1"/>
  <c r="C29" i="6" s="1"/>
  <c r="I29" i="6" s="1"/>
  <c r="K29" i="6" s="1"/>
  <c r="C29" i="7" s="1"/>
  <c r="I29" i="7" s="1"/>
  <c r="K29" i="7" s="1"/>
  <c r="C29" i="8" s="1"/>
  <c r="I29" i="8" s="1"/>
  <c r="K29" i="8" s="1"/>
  <c r="C5" i="3"/>
  <c r="I5" i="3" s="1"/>
  <c r="K5" i="3" s="1"/>
  <c r="C5" i="4" s="1"/>
  <c r="I5" i="4" s="1"/>
  <c r="K5" i="4" s="1"/>
  <c r="C5" i="5" s="1"/>
  <c r="I5" i="5" s="1"/>
  <c r="K5" i="5" s="1"/>
  <c r="C5" i="6" s="1"/>
  <c r="H30" i="3"/>
  <c r="G30" i="3"/>
  <c r="C34" i="3" s="1"/>
  <c r="F30" i="3"/>
  <c r="E30" i="3"/>
  <c r="H37" i="3"/>
  <c r="J30" i="3"/>
  <c r="G34" i="3" s="1"/>
  <c r="K17" i="3"/>
  <c r="C17" i="4" s="1"/>
  <c r="I17" i="4" s="1"/>
  <c r="K17" i="4" s="1"/>
  <c r="C17" i="5" s="1"/>
  <c r="I17" i="5" s="1"/>
  <c r="K17" i="5" s="1"/>
  <c r="C17" i="6" s="1"/>
  <c r="I17" i="6" s="1"/>
  <c r="K17" i="6" s="1"/>
  <c r="C17" i="7" s="1"/>
  <c r="I17" i="7" s="1"/>
  <c r="K17" i="7" s="1"/>
  <c r="C17" i="8" s="1"/>
  <c r="I17" i="8" s="1"/>
  <c r="K17" i="8" s="1"/>
  <c r="K15" i="3"/>
  <c r="C15" i="4" s="1"/>
  <c r="I15" i="4" s="1"/>
  <c r="K15" i="4" s="1"/>
  <c r="C15" i="5" s="1"/>
  <c r="I15" i="5" s="1"/>
  <c r="K15" i="5" s="1"/>
  <c r="C15" i="6" s="1"/>
  <c r="I15" i="6" s="1"/>
  <c r="K15" i="6" s="1"/>
  <c r="C15" i="7" s="1"/>
  <c r="I15" i="7" s="1"/>
  <c r="K15" i="7" s="1"/>
  <c r="C15" i="8" s="1"/>
  <c r="I15" i="8" s="1"/>
  <c r="K15" i="8" s="1"/>
  <c r="K14" i="3"/>
  <c r="C14" i="4" s="1"/>
  <c r="I14" i="4" s="1"/>
  <c r="K7" i="3"/>
  <c r="C7" i="4" s="1"/>
  <c r="I7" i="4" s="1"/>
  <c r="K7" i="4" s="1"/>
  <c r="C7" i="5" s="1"/>
  <c r="I7" i="5" s="1"/>
  <c r="K7" i="5" s="1"/>
  <c r="C7" i="6" s="1"/>
  <c r="I7" i="6" s="1"/>
  <c r="K7" i="6" s="1"/>
  <c r="C7" i="7" s="1"/>
  <c r="I7" i="7" s="1"/>
  <c r="K7" i="7" s="1"/>
  <c r="C7" i="8" s="1"/>
  <c r="I7" i="8" s="1"/>
  <c r="K7" i="8" s="1"/>
  <c r="H40" i="7" l="1"/>
  <c r="H44" i="7" s="1"/>
  <c r="K10" i="7"/>
  <c r="C10" i="8" s="1"/>
  <c r="I10" i="8" s="1"/>
  <c r="K10" i="8" s="1"/>
  <c r="D44" i="7"/>
  <c r="C16" i="6"/>
  <c r="I16" i="6" s="1"/>
  <c r="K16" i="6" s="1"/>
  <c r="C16" i="7" s="1"/>
  <c r="D42" i="3"/>
  <c r="H42" i="3" s="1"/>
  <c r="H44" i="3" s="1"/>
  <c r="K11" i="3"/>
  <c r="C11" i="4" s="1"/>
  <c r="I11" i="4" s="1"/>
  <c r="K11" i="4" s="1"/>
  <c r="C11" i="5" s="1"/>
  <c r="I11" i="5" s="1"/>
  <c r="K11" i="5" s="1"/>
  <c r="C11" i="6" s="1"/>
  <c r="I11" i="6" s="1"/>
  <c r="K11" i="6" s="1"/>
  <c r="I11" i="7" s="1"/>
  <c r="K11" i="7" s="1"/>
  <c r="C11" i="8" s="1"/>
  <c r="I11" i="8" s="1"/>
  <c r="K11" i="8" s="1"/>
  <c r="K14" i="4"/>
  <c r="C14" i="5" s="1"/>
  <c r="I14" i="5" s="1"/>
  <c r="K14" i="5" s="1"/>
  <c r="C14" i="6" s="1"/>
  <c r="I14" i="6" s="1"/>
  <c r="K14" i="6" s="1"/>
  <c r="C14" i="7" s="1"/>
  <c r="I14" i="7" s="1"/>
  <c r="K14" i="7" s="1"/>
  <c r="C14" i="8" s="1"/>
  <c r="I14" i="8" s="1"/>
  <c r="K14" i="8" s="1"/>
  <c r="C14" i="9" s="1"/>
  <c r="H40" i="4"/>
  <c r="H44" i="4" s="1"/>
  <c r="D44" i="3"/>
  <c r="C30" i="9" l="1"/>
  <c r="I30" i="9" s="1"/>
  <c r="I14" i="9"/>
  <c r="K14" i="9" s="1"/>
  <c r="K30" i="9" s="1"/>
  <c r="I16" i="7"/>
  <c r="K16" i="7" s="1"/>
  <c r="I27" i="2"/>
  <c r="C16" i="8" l="1"/>
  <c r="I16" i="8" s="1"/>
  <c r="K16" i="8" s="1"/>
  <c r="K30" i="7"/>
  <c r="C34" i="1"/>
  <c r="J39" i="2" l="1"/>
  <c r="J41" i="2"/>
  <c r="E43" i="1" l="1"/>
  <c r="C35" i="2" l="1"/>
  <c r="F30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5" i="2"/>
  <c r="E30" i="2" l="1"/>
  <c r="D30" i="2"/>
  <c r="I40" i="2" l="1"/>
  <c r="H35" i="2" l="1"/>
  <c r="I30" i="2"/>
  <c r="G30" i="2"/>
  <c r="C30" i="2"/>
  <c r="C34" i="2" s="1"/>
  <c r="J29" i="2"/>
  <c r="J28" i="2"/>
  <c r="C28" i="3" s="1"/>
  <c r="I28" i="3" s="1"/>
  <c r="K28" i="3" s="1"/>
  <c r="C28" i="4" s="1"/>
  <c r="I28" i="4" s="1"/>
  <c r="K28" i="4" s="1"/>
  <c r="C28" i="5" s="1"/>
  <c r="I28" i="5" s="1"/>
  <c r="K28" i="5" s="1"/>
  <c r="C28" i="6" s="1"/>
  <c r="J27" i="2"/>
  <c r="J26" i="2"/>
  <c r="J25" i="2"/>
  <c r="C25" i="3" s="1"/>
  <c r="J24" i="2"/>
  <c r="J23" i="2"/>
  <c r="C23" i="3" s="1"/>
  <c r="I23" i="3" s="1"/>
  <c r="K23" i="3" s="1"/>
  <c r="C23" i="4" s="1"/>
  <c r="I23" i="4" s="1"/>
  <c r="K23" i="4" s="1"/>
  <c r="C23" i="5" s="1"/>
  <c r="I23" i="5" s="1"/>
  <c r="K23" i="5" s="1"/>
  <c r="C23" i="6" s="1"/>
  <c r="I23" i="6" s="1"/>
  <c r="K23" i="6" s="1"/>
  <c r="C23" i="7" s="1"/>
  <c r="I23" i="7" s="1"/>
  <c r="K23" i="7" s="1"/>
  <c r="C23" i="8" s="1"/>
  <c r="I23" i="8" s="1"/>
  <c r="K23" i="8" s="1"/>
  <c r="J22" i="2"/>
  <c r="J21" i="2"/>
  <c r="C21" i="3" s="1"/>
  <c r="I21" i="3" s="1"/>
  <c r="K21" i="3" s="1"/>
  <c r="C21" i="4" s="1"/>
  <c r="I21" i="4" s="1"/>
  <c r="K21" i="4" s="1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D44" i="2" l="1"/>
  <c r="J42" i="2"/>
  <c r="J44" i="2" s="1"/>
  <c r="I28" i="6"/>
  <c r="K28" i="6" s="1"/>
  <c r="C28" i="7" s="1"/>
  <c r="C21" i="5"/>
  <c r="D37" i="2"/>
  <c r="C30" i="3"/>
  <c r="I30" i="3" s="1"/>
  <c r="I25" i="3"/>
  <c r="K25" i="3" s="1"/>
  <c r="H34" i="2"/>
  <c r="H30" i="2"/>
  <c r="J30" i="2"/>
  <c r="J37" i="2"/>
  <c r="D43" i="1"/>
  <c r="I28" i="7" l="1"/>
  <c r="K28" i="7" s="1"/>
  <c r="C44" i="2"/>
  <c r="E44" i="2" s="1"/>
  <c r="C35" i="3" s="1"/>
  <c r="C44" i="3" s="1"/>
  <c r="K30" i="3"/>
  <c r="C30" i="4" s="1"/>
  <c r="I30" i="4" s="1"/>
  <c r="C25" i="4"/>
  <c r="I25" i="4" s="1"/>
  <c r="K25" i="4" s="1"/>
  <c r="I21" i="5"/>
  <c r="K21" i="5" s="1"/>
  <c r="C21" i="6" s="1"/>
  <c r="H44" i="2"/>
  <c r="K44" i="2" s="1"/>
  <c r="E6" i="1"/>
  <c r="G6" i="1" s="1"/>
  <c r="E7" i="1"/>
  <c r="G7" i="1" s="1"/>
  <c r="E8" i="1"/>
  <c r="G8" i="1" s="1"/>
  <c r="E9" i="1"/>
  <c r="G9" i="1" s="1"/>
  <c r="E10" i="1"/>
  <c r="G10" i="1" s="1"/>
  <c r="E11" i="1"/>
  <c r="G11" i="1" s="1"/>
  <c r="E12" i="1"/>
  <c r="G12" i="1" s="1"/>
  <c r="E13" i="1"/>
  <c r="G13" i="1" s="1"/>
  <c r="E14" i="1"/>
  <c r="G14" i="1" s="1"/>
  <c r="E15" i="1"/>
  <c r="G15" i="1" s="1"/>
  <c r="E16" i="1"/>
  <c r="G16" i="1" s="1"/>
  <c r="E17" i="1"/>
  <c r="G17" i="1" s="1"/>
  <c r="E18" i="1"/>
  <c r="G18" i="1" s="1"/>
  <c r="E19" i="1"/>
  <c r="G19" i="1" s="1"/>
  <c r="E20" i="1"/>
  <c r="G20" i="1" s="1"/>
  <c r="E21" i="1"/>
  <c r="G21" i="1" s="1"/>
  <c r="E22" i="1"/>
  <c r="G22" i="1" s="1"/>
  <c r="E23" i="1"/>
  <c r="G23" i="1" s="1"/>
  <c r="E24" i="1"/>
  <c r="G24" i="1" s="1"/>
  <c r="E25" i="1"/>
  <c r="G25" i="1" s="1"/>
  <c r="E26" i="1"/>
  <c r="G26" i="1" s="1"/>
  <c r="E27" i="1"/>
  <c r="G27" i="1" s="1"/>
  <c r="E28" i="1"/>
  <c r="G28" i="1" s="1"/>
  <c r="E29" i="1"/>
  <c r="G29" i="1" s="1"/>
  <c r="E5" i="1"/>
  <c r="H43" i="1"/>
  <c r="F30" i="1"/>
  <c r="G34" i="1" s="1"/>
  <c r="D30" i="1"/>
  <c r="C30" i="1"/>
  <c r="I21" i="6" l="1"/>
  <c r="K21" i="6" s="1"/>
  <c r="C21" i="7" s="1"/>
  <c r="I21" i="7" s="1"/>
  <c r="K21" i="7" s="1"/>
  <c r="C21" i="8" s="1"/>
  <c r="I21" i="8" s="1"/>
  <c r="K21" i="8" s="1"/>
  <c r="G35" i="3"/>
  <c r="G44" i="3" s="1"/>
  <c r="I44" i="3" s="1"/>
  <c r="G35" i="4" s="1"/>
  <c r="G44" i="4" s="1"/>
  <c r="I44" i="4" s="1"/>
  <c r="C28" i="8"/>
  <c r="C25" i="5"/>
  <c r="K30" i="4"/>
  <c r="E44" i="3"/>
  <c r="E30" i="1"/>
  <c r="G5" i="1"/>
  <c r="D36" i="1"/>
  <c r="H36" i="1" s="1"/>
  <c r="G30" i="1"/>
  <c r="G35" i="5" l="1"/>
  <c r="G44" i="5" s="1"/>
  <c r="I44" i="5" s="1"/>
  <c r="I28" i="8"/>
  <c r="K28" i="8" s="1"/>
  <c r="G35" i="6"/>
  <c r="G44" i="6" s="1"/>
  <c r="I44" i="6" s="1"/>
  <c r="I25" i="5"/>
  <c r="K25" i="5" s="1"/>
  <c r="C30" i="5"/>
  <c r="I30" i="5" s="1"/>
  <c r="C35" i="4"/>
  <c r="C44" i="4" s="1"/>
  <c r="E44" i="4" s="1"/>
  <c r="C35" i="5" s="1"/>
  <c r="C44" i="5" s="1"/>
  <c r="E44" i="5" s="1"/>
  <c r="C35" i="6" s="1"/>
  <c r="C44" i="6" s="1"/>
  <c r="E44" i="6" s="1"/>
  <c r="C35" i="7" s="1"/>
  <c r="G43" i="1"/>
  <c r="I43" i="1" s="1"/>
  <c r="C43" i="1"/>
  <c r="K30" i="5" l="1"/>
  <c r="C25" i="6"/>
  <c r="C44" i="7"/>
  <c r="E44" i="7" s="1"/>
  <c r="C35" i="8" s="1"/>
  <c r="C44" i="8" s="1"/>
  <c r="E44" i="8" s="1"/>
  <c r="G35" i="7"/>
  <c r="G44" i="7" s="1"/>
  <c r="I44" i="7" s="1"/>
  <c r="I5" i="6"/>
  <c r="K5" i="6" s="1"/>
  <c r="I25" i="6" l="1"/>
  <c r="K25" i="6" s="1"/>
  <c r="C25" i="7" s="1"/>
  <c r="I25" i="7" s="1"/>
  <c r="K25" i="7" s="1"/>
  <c r="C25" i="8" s="1"/>
  <c r="I25" i="8" s="1"/>
  <c r="K25" i="8" s="1"/>
  <c r="C30" i="6"/>
  <c r="I30" i="6" s="1"/>
  <c r="G35" i="8"/>
  <c r="G44" i="8" s="1"/>
  <c r="I44" i="8" s="1"/>
  <c r="G35" i="9" s="1"/>
  <c r="G44" i="9" s="1"/>
  <c r="I44" i="9" s="1"/>
  <c r="K30" i="6"/>
  <c r="C5" i="7"/>
  <c r="I5" i="7" l="1"/>
  <c r="K5" i="7" s="1"/>
  <c r="C30" i="7"/>
  <c r="I30" i="7" s="1"/>
  <c r="C5" i="8" l="1"/>
  <c r="I5" i="8" l="1"/>
  <c r="K5" i="8" s="1"/>
  <c r="K30" i="8" s="1"/>
  <c r="C30" i="8"/>
  <c r="I30" i="8" s="1"/>
</calcChain>
</file>

<file path=xl/sharedStrings.xml><?xml version="1.0" encoding="utf-8"?>
<sst xmlns="http://schemas.openxmlformats.org/spreadsheetml/2006/main" count="972" uniqueCount="136">
  <si>
    <t>RENT STATEMENT</t>
  </si>
  <si>
    <t>NO.</t>
  </si>
  <si>
    <t>NAME</t>
  </si>
  <si>
    <t>RENT</t>
  </si>
  <si>
    <t>B/F</t>
  </si>
  <si>
    <t>TOTAL DUE</t>
  </si>
  <si>
    <t xml:space="preserve">PAID </t>
  </si>
  <si>
    <t>BALANCE</t>
  </si>
  <si>
    <t>TOTAL</t>
  </si>
  <si>
    <t>SUMMARY</t>
  </si>
  <si>
    <t xml:space="preserve">DETAILS </t>
  </si>
  <si>
    <t xml:space="preserve">CR </t>
  </si>
  <si>
    <t>DR</t>
  </si>
  <si>
    <t>BAL</t>
  </si>
  <si>
    <t>DETAILS</t>
  </si>
  <si>
    <t>JULY</t>
  </si>
  <si>
    <t>BF</t>
  </si>
  <si>
    <t>COMMISION</t>
  </si>
  <si>
    <t>PAYMENTS</t>
  </si>
  <si>
    <t>Prepared BY</t>
  </si>
  <si>
    <t>Received By</t>
  </si>
  <si>
    <t>RUTH</t>
  </si>
  <si>
    <t>GRACE</t>
  </si>
  <si>
    <t>PATRICK</t>
  </si>
  <si>
    <t>STEPHEN KIMATHI-RIMPA</t>
  </si>
  <si>
    <t>S.KIMATHI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</si>
  <si>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</si>
  <si>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</si>
  <si>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</si>
  <si>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</si>
  <si>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</si>
  <si>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</si>
  <si>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</si>
  <si>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</si>
  <si>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</si>
  <si>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</si>
  <si>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</si>
  <si>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</si>
  <si>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</si>
  <si>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</si>
  <si>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</si>
  <si>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</si>
  <si>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</si>
  <si>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</si>
  <si>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</si>
  <si>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</si>
  <si>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</si>
  <si>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</si>
  <si>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</si>
  <si>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</si>
  <si>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</si>
  <si>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WINJOY/ERIC OMBIRO</t>
  </si>
  <si>
    <t>NANCY CHERONO</t>
  </si>
  <si>
    <t>SUSAN WANJIRU</t>
  </si>
  <si>
    <t>MARK NJERU</t>
  </si>
  <si>
    <t>EUNICE NJERI</t>
  </si>
  <si>
    <t>EMMAH NJOKI</t>
  </si>
  <si>
    <t>LILIAN WANGUI</t>
  </si>
  <si>
    <t>FLORENCE OMONDI</t>
  </si>
  <si>
    <t>MARCELA GAKII</t>
  </si>
  <si>
    <t>MICHAEL OKAL</t>
  </si>
  <si>
    <t>DAVID NOROGE</t>
  </si>
  <si>
    <t>JOHN ASWANI</t>
  </si>
  <si>
    <t>SAMMY MUTHANIA</t>
  </si>
  <si>
    <t>PETER MUGO</t>
  </si>
  <si>
    <t>BENSON MUTUA</t>
  </si>
  <si>
    <t>COMMISSION</t>
  </si>
  <si>
    <t xml:space="preserve">Confirmed by </t>
  </si>
  <si>
    <t>RACHEL MACHARIA</t>
  </si>
  <si>
    <t>PAID ON 9/7/19</t>
  </si>
  <si>
    <t>AS AT 10TH  JULY 2019</t>
  </si>
  <si>
    <t>ON DEPOSIT SUSAN</t>
  </si>
  <si>
    <t>on deposit</t>
  </si>
  <si>
    <t>FOR THE MONTH OF AUGUST 2019</t>
  </si>
  <si>
    <t>AUG</t>
  </si>
  <si>
    <t>BEATRICE MUMBI</t>
  </si>
  <si>
    <t>WALLES KIMONDO</t>
  </si>
  <si>
    <t>DEPOSIT</t>
  </si>
  <si>
    <t>SECURITY</t>
  </si>
  <si>
    <t>WATER</t>
  </si>
  <si>
    <t>PAID(ADVANCE)</t>
  </si>
  <si>
    <t>LETTING FEE</t>
  </si>
  <si>
    <t>STIMA</t>
  </si>
  <si>
    <t>PAID ON7/8/19</t>
  </si>
  <si>
    <t>SUSAN</t>
  </si>
  <si>
    <t>VACCATED</t>
  </si>
  <si>
    <t>FLORENCE</t>
  </si>
  <si>
    <t xml:space="preserve">                                                                                                                                                                                                                                       </t>
  </si>
  <si>
    <t>PAID ON 4/09</t>
  </si>
  <si>
    <t>FOR THE MONTH OF SEPTEMBER 2019</t>
  </si>
  <si>
    <t>SEPT</t>
  </si>
  <si>
    <t>PAID ON 10/9</t>
  </si>
  <si>
    <t>MARCELA</t>
  </si>
  <si>
    <t>LL VACCATED</t>
  </si>
  <si>
    <t>OCT</t>
  </si>
  <si>
    <t>FOR THE MONTH OF OCTOBER 2019</t>
  </si>
  <si>
    <t>DUNCAN  MUTUA</t>
  </si>
  <si>
    <t>PAID ON 7/10</t>
  </si>
  <si>
    <t>BEATRICE</t>
  </si>
  <si>
    <t>EXCHANGED THE HOUSE</t>
  </si>
  <si>
    <t>PAID ON 16/10/19</t>
  </si>
  <si>
    <t>NOVEMBER</t>
  </si>
  <si>
    <t>FOR THE MONTH OF NOVEMBER  2019</t>
  </si>
  <si>
    <t>NJERI</t>
  </si>
  <si>
    <t>PAID ON 12/10/19</t>
  </si>
  <si>
    <t>PAID ON 4/11</t>
  </si>
  <si>
    <t>PAID ON 19/11</t>
  </si>
  <si>
    <t>FOR THE MONTH OF DECEMBER  2019</t>
  </si>
  <si>
    <t>DECEMBER</t>
  </si>
  <si>
    <t>NEW</t>
  </si>
  <si>
    <t>PAID ON 6/12</t>
  </si>
  <si>
    <t>LOCKED</t>
  </si>
  <si>
    <t>JANUARY</t>
  </si>
  <si>
    <t>FOR THE MONTH OF  JANUARY 2020</t>
  </si>
  <si>
    <t>KILONZO</t>
  </si>
  <si>
    <t>PAID ON 6/1/2020</t>
  </si>
  <si>
    <t>MARK</t>
  </si>
  <si>
    <t>VACCANT</t>
  </si>
  <si>
    <t>FEBRUARY</t>
  </si>
  <si>
    <t>FOR THE MONTH OF  FEBRUARY 2020</t>
  </si>
  <si>
    <t>LL 3450</t>
  </si>
  <si>
    <t>DAVID NJOROGE</t>
  </si>
  <si>
    <t>PAID ON 6/02</t>
  </si>
  <si>
    <t>CAROLINE WAMAITHA</t>
  </si>
  <si>
    <t>PAID ON13/2</t>
  </si>
  <si>
    <t>DEPOSIT REFUND NJOROGE</t>
  </si>
  <si>
    <t>FOR THE MONTH OF  MARCH 2020</t>
  </si>
  <si>
    <t>MARCH</t>
  </si>
  <si>
    <t>JANET</t>
  </si>
  <si>
    <t>MARGARET WAI</t>
  </si>
  <si>
    <t>JOSEPH</t>
  </si>
  <si>
    <t>JOB</t>
  </si>
  <si>
    <t>PAID ON 6/3</t>
  </si>
  <si>
    <t>APRIL</t>
  </si>
  <si>
    <t>FOR THE MONTH OF  APRIL 2020</t>
  </si>
  <si>
    <t>FOR THE MONTH OF MAY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</si>
</sst>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1A8600"/>
      <name val="Times New Roman"/>
      <family val="1"/>
    </font>
    <font>
      <sz val="8"/>
      <color theme="1"/>
      <name val="Calibri"/>
      <family val="2"/>
      <scheme val="minor"/>
    </font>
    <font>
      <sz val="14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/>
    <xf numFmtId="0" fontId="4" fillId="0" borderId="0" xfId="0" applyFont="1" applyAlignment="1">
      <alignment vertical="center"/>
    </xf>
    <xf numFmtId="0" fontId="1" fillId="0" borderId="1" xfId="0" applyFont="1" applyBorder="1"/>
    <xf numFmtId="0" fontId="1" fillId="0" borderId="0" xfId="0" applyFont="1"/>
    <xf numFmtId="0" fontId="0" fillId="0" borderId="1" xfId="0" applyBorder="1"/>
    <xf numFmtId="0" fontId="0" fillId="0" borderId="2" xfId="0" applyFill="1" applyBorder="1"/>
    <xf numFmtId="0" fontId="1" fillId="0" borderId="1" xfId="0" applyFont="1" applyBorder="1" applyAlignment="1">
      <alignment horizontal="right"/>
    </xf>
    <xf numFmtId="0" fontId="0" fillId="0" borderId="0" xfId="0" applyBorder="1"/>
    <xf numFmtId="0" fontId="5" fillId="0" borderId="0" xfId="0" applyFont="1" applyBorder="1"/>
    <xf numFmtId="0" fontId="6" fillId="0" borderId="0" xfId="0" applyFont="1" applyBorder="1"/>
    <xf numFmtId="0" fontId="6" fillId="0" borderId="0" xfId="0" applyFont="1"/>
    <xf numFmtId="0" fontId="7" fillId="0" borderId="1" xfId="0" applyFont="1" applyBorder="1"/>
    <xf numFmtId="0" fontId="6" fillId="0" borderId="1" xfId="0" applyFont="1" applyBorder="1"/>
    <xf numFmtId="3" fontId="6" fillId="0" borderId="1" xfId="0" applyNumberFormat="1" applyFont="1" applyBorder="1"/>
    <xf numFmtId="9" fontId="6" fillId="0" borderId="1" xfId="0" applyNumberFormat="1" applyFont="1" applyBorder="1"/>
    <xf numFmtId="4" fontId="6" fillId="0" borderId="1" xfId="0" applyNumberFormat="1" applyFont="1" applyBorder="1"/>
    <xf numFmtId="0" fontId="8" fillId="0" borderId="1" xfId="0" applyFont="1" applyFill="1" applyBorder="1"/>
    <xf numFmtId="14" fontId="6" fillId="0" borderId="1" xfId="0" applyNumberFormat="1" applyFont="1" applyBorder="1"/>
    <xf numFmtId="0" fontId="8" fillId="0" borderId="1" xfId="0" applyFont="1" applyBorder="1"/>
    <xf numFmtId="3" fontId="8" fillId="0" borderId="1" xfId="0" applyNumberFormat="1" applyFont="1" applyBorder="1"/>
    <xf numFmtId="4" fontId="8" fillId="0" borderId="1" xfId="0" applyNumberFormat="1" applyFont="1" applyBorder="1"/>
    <xf numFmtId="3" fontId="6" fillId="0" borderId="0" xfId="0" applyNumberFormat="1" applyFont="1" applyBorder="1"/>
    <xf numFmtId="0" fontId="1" fillId="0" borderId="3" xfId="0" applyFont="1" applyBorder="1"/>
    <xf numFmtId="0" fontId="0" fillId="0" borderId="3" xfId="0" applyBorder="1"/>
    <xf numFmtId="0" fontId="1" fillId="0" borderId="0" xfId="0" applyFont="1" applyBorder="1"/>
    <xf numFmtId="0" fontId="6" fillId="0" borderId="2" xfId="0" applyFont="1" applyFill="1" applyBorder="1"/>
    <xf numFmtId="0" fontId="9" fillId="0" borderId="1" xfId="0" applyFont="1" applyBorder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"/>
  <sheetViews>
    <sheetView topLeftCell="A7" workbookViewId="0">
      <selection activeCell="C24" sqref="C24"/>
    </sheetView>
  </sheetViews>
  <sheetFormatPr defaultRowHeight="15" x14ac:dyDescent="0.25"/>
  <cols>
    <col min="1" max="1" width="4.5703125" customWidth="1"/>
    <col min="2" max="2" width="20.28515625" customWidth="1"/>
    <col min="3" max="3" width="8.42578125" customWidth="1"/>
    <col min="4" max="4" width="8.85546875" customWidth="1"/>
    <col min="5" max="5" width="10.7109375" customWidth="1"/>
    <col min="6" max="6" width="14.140625" customWidth="1"/>
    <col min="8" max="8" width="8" customWidth="1"/>
  </cols>
  <sheetData>
    <row r="1" spans="1:9" ht="16.5" customHeight="1" x14ac:dyDescent="0.25">
      <c r="C1" s="1" t="s">
        <v>24</v>
      </c>
      <c r="D1" s="2"/>
      <c r="E1" s="3"/>
      <c r="F1" s="4"/>
    </row>
    <row r="2" spans="1:9" ht="15.75" customHeight="1" x14ac:dyDescent="0.25">
      <c r="C2" s="1" t="s">
        <v>0</v>
      </c>
      <c r="D2" s="1"/>
      <c r="E2" s="5"/>
      <c r="F2" s="5"/>
    </row>
    <row r="3" spans="1:9" ht="15" customHeight="1" x14ac:dyDescent="0.25">
      <c r="C3" s="1" t="s">
        <v>70</v>
      </c>
      <c r="D3" s="1"/>
      <c r="E3" s="5"/>
      <c r="F3" s="5"/>
    </row>
    <row r="4" spans="1:9" x14ac:dyDescent="0.25">
      <c r="A4" s="6" t="s">
        <v>1</v>
      </c>
      <c r="B4" s="6" t="s">
        <v>2</v>
      </c>
      <c r="C4" s="6" t="s">
        <v>3</v>
      </c>
      <c r="D4" s="6" t="s">
        <v>4</v>
      </c>
      <c r="E4" s="6" t="s">
        <v>5</v>
      </c>
      <c r="F4" s="6" t="s">
        <v>6</v>
      </c>
      <c r="G4" s="6" t="s">
        <v>7</v>
      </c>
      <c r="H4" s="6"/>
      <c r="I4" s="7"/>
    </row>
    <row r="5" spans="1:9" x14ac:dyDescent="0.25">
      <c r="A5" s="8" t="s">
        <v>26</v>
      </c>
      <c r="B5" s="8" t="s">
        <v>51</v>
      </c>
      <c r="C5" s="8">
        <v>3000</v>
      </c>
      <c r="D5" s="8"/>
      <c r="E5" s="8">
        <f>C5+D5</f>
        <v>3000</v>
      </c>
      <c r="F5" s="8">
        <v>3000</v>
      </c>
      <c r="G5" s="8">
        <f>E5-F5</f>
        <v>0</v>
      </c>
      <c r="H5" s="8"/>
    </row>
    <row r="6" spans="1:9" x14ac:dyDescent="0.25">
      <c r="A6" s="8" t="s">
        <v>27</v>
      </c>
      <c r="B6" s="8" t="s">
        <v>52</v>
      </c>
      <c r="C6" s="8">
        <v>3000</v>
      </c>
      <c r="D6" s="8"/>
      <c r="E6" s="8">
        <f t="shared" ref="E6:E29" si="0">C6+D6</f>
        <v>3000</v>
      </c>
      <c r="F6" s="8">
        <v>3000</v>
      </c>
      <c r="G6" s="8">
        <f t="shared" ref="G6:G29" si="1">E6-F6</f>
        <v>0</v>
      </c>
      <c r="H6" s="8"/>
    </row>
    <row r="7" spans="1:9" x14ac:dyDescent="0.25">
      <c r="A7" s="8" t="s">
        <v>28</v>
      </c>
      <c r="B7" s="8" t="s">
        <v>53</v>
      </c>
      <c r="C7" s="8">
        <v>3000</v>
      </c>
      <c r="D7" s="8"/>
      <c r="E7" s="8">
        <f t="shared" si="0"/>
        <v>3000</v>
      </c>
      <c r="F7" s="8">
        <v>3000</v>
      </c>
      <c r="G7" s="8">
        <f t="shared" si="1"/>
        <v>0</v>
      </c>
      <c r="H7" s="8"/>
      <c r="I7" t="s">
        <v>72</v>
      </c>
    </row>
    <row r="8" spans="1:9" x14ac:dyDescent="0.25">
      <c r="A8" s="8" t="s">
        <v>29</v>
      </c>
      <c r="B8" s="8"/>
      <c r="C8" s="8"/>
      <c r="D8" s="8"/>
      <c r="E8" s="8">
        <f t="shared" si="0"/>
        <v>0</v>
      </c>
      <c r="F8" s="8"/>
      <c r="G8" s="8">
        <f t="shared" si="1"/>
        <v>0</v>
      </c>
      <c r="H8" s="8"/>
    </row>
    <row r="9" spans="1:9" x14ac:dyDescent="0.25">
      <c r="A9" s="8" t="s">
        <v>30</v>
      </c>
      <c r="B9" s="8"/>
      <c r="C9" s="8"/>
      <c r="D9" s="8"/>
      <c r="E9" s="8">
        <f t="shared" si="0"/>
        <v>0</v>
      </c>
      <c r="F9" s="8"/>
      <c r="G9" s="8">
        <f t="shared" si="1"/>
        <v>0</v>
      </c>
      <c r="H9" s="8"/>
    </row>
    <row r="10" spans="1:9" x14ac:dyDescent="0.25">
      <c r="A10" s="8" t="s">
        <v>31</v>
      </c>
      <c r="B10" s="8" t="s">
        <v>54</v>
      </c>
      <c r="C10" s="8">
        <v>3000</v>
      </c>
      <c r="D10" s="8"/>
      <c r="E10" s="8">
        <f t="shared" si="0"/>
        <v>3000</v>
      </c>
      <c r="F10" s="8">
        <v>3000</v>
      </c>
      <c r="G10" s="8">
        <f t="shared" si="1"/>
        <v>0</v>
      </c>
      <c r="H10" s="8"/>
    </row>
    <row r="11" spans="1:9" x14ac:dyDescent="0.25">
      <c r="A11" s="8" t="s">
        <v>32</v>
      </c>
      <c r="B11" s="8" t="s">
        <v>55</v>
      </c>
      <c r="C11" s="8">
        <v>3000</v>
      </c>
      <c r="D11" s="8"/>
      <c r="E11" s="8">
        <f t="shared" si="0"/>
        <v>3000</v>
      </c>
      <c r="F11" s="8">
        <v>3000</v>
      </c>
      <c r="G11" s="8">
        <f t="shared" si="1"/>
        <v>0</v>
      </c>
      <c r="H11" s="8"/>
    </row>
    <row r="12" spans="1:9" x14ac:dyDescent="0.25">
      <c r="A12" s="8" t="s">
        <v>33</v>
      </c>
      <c r="B12" s="9"/>
      <c r="C12" s="8"/>
      <c r="D12" s="8"/>
      <c r="E12" s="8">
        <f t="shared" si="0"/>
        <v>0</v>
      </c>
      <c r="F12" s="8"/>
      <c r="G12" s="8">
        <f t="shared" si="1"/>
        <v>0</v>
      </c>
      <c r="H12" s="8"/>
    </row>
    <row r="13" spans="1:9" x14ac:dyDescent="0.25">
      <c r="A13" s="8" t="s">
        <v>34</v>
      </c>
      <c r="B13" s="8" t="s">
        <v>56</v>
      </c>
      <c r="C13" s="8">
        <v>3000</v>
      </c>
      <c r="D13" s="8"/>
      <c r="E13" s="8">
        <f t="shared" si="0"/>
        <v>3000</v>
      </c>
      <c r="F13" s="8">
        <v>3000</v>
      </c>
      <c r="G13" s="8">
        <f t="shared" si="1"/>
        <v>0</v>
      </c>
      <c r="H13" s="8"/>
    </row>
    <row r="14" spans="1:9" x14ac:dyDescent="0.25">
      <c r="A14" s="8" t="s">
        <v>35</v>
      </c>
      <c r="B14" s="8"/>
      <c r="C14" s="8"/>
      <c r="D14" s="8"/>
      <c r="E14" s="8">
        <f t="shared" si="0"/>
        <v>0</v>
      </c>
      <c r="F14" s="8"/>
      <c r="G14" s="8">
        <f t="shared" si="1"/>
        <v>0</v>
      </c>
      <c r="H14" s="8"/>
    </row>
    <row r="15" spans="1:9" x14ac:dyDescent="0.25">
      <c r="A15" s="8" t="s">
        <v>36</v>
      </c>
      <c r="B15" s="8" t="s">
        <v>57</v>
      </c>
      <c r="C15" s="8">
        <v>3000</v>
      </c>
      <c r="D15" s="8"/>
      <c r="E15" s="8">
        <f t="shared" si="0"/>
        <v>3000</v>
      </c>
      <c r="F15" s="8">
        <v>3000</v>
      </c>
      <c r="G15" s="8">
        <f t="shared" si="1"/>
        <v>0</v>
      </c>
      <c r="H15" s="8"/>
    </row>
    <row r="16" spans="1:9" x14ac:dyDescent="0.25">
      <c r="A16" s="8" t="s">
        <v>37</v>
      </c>
      <c r="B16" s="8" t="s">
        <v>58</v>
      </c>
      <c r="C16" s="8">
        <v>3000</v>
      </c>
      <c r="D16" s="8"/>
      <c r="E16" s="8">
        <f t="shared" si="0"/>
        <v>3000</v>
      </c>
      <c r="F16" s="8">
        <v>3000</v>
      </c>
      <c r="G16" s="8">
        <f t="shared" si="1"/>
        <v>0</v>
      </c>
      <c r="H16" s="8"/>
    </row>
    <row r="17" spans="1:9" x14ac:dyDescent="0.25">
      <c r="A17" s="8" t="s">
        <v>38</v>
      </c>
      <c r="B17" s="8" t="s">
        <v>23</v>
      </c>
      <c r="C17" s="8">
        <v>3000</v>
      </c>
      <c r="D17" s="8"/>
      <c r="E17" s="8">
        <f t="shared" si="0"/>
        <v>3000</v>
      </c>
      <c r="F17" s="8">
        <v>3000</v>
      </c>
      <c r="G17" s="8">
        <f t="shared" si="1"/>
        <v>0</v>
      </c>
      <c r="H17" s="8"/>
    </row>
    <row r="18" spans="1:9" x14ac:dyDescent="0.25">
      <c r="A18" s="8" t="s">
        <v>39</v>
      </c>
      <c r="B18" s="8"/>
      <c r="C18" s="8"/>
      <c r="D18" s="8"/>
      <c r="E18" s="8">
        <f t="shared" si="0"/>
        <v>0</v>
      </c>
      <c r="F18" s="8"/>
      <c r="G18" s="8">
        <f t="shared" si="1"/>
        <v>0</v>
      </c>
      <c r="H18" s="8"/>
    </row>
    <row r="19" spans="1:9" x14ac:dyDescent="0.25">
      <c r="A19" s="8" t="s">
        <v>40</v>
      </c>
      <c r="B19" s="8"/>
      <c r="C19" s="8"/>
      <c r="D19" s="8"/>
      <c r="E19" s="8">
        <f t="shared" si="0"/>
        <v>0</v>
      </c>
      <c r="F19" s="8"/>
      <c r="G19" s="8">
        <f t="shared" si="1"/>
        <v>0</v>
      </c>
      <c r="H19" s="8"/>
    </row>
    <row r="20" spans="1:9" x14ac:dyDescent="0.25">
      <c r="A20" s="8" t="s">
        <v>41</v>
      </c>
      <c r="B20" s="8" t="s">
        <v>59</v>
      </c>
      <c r="C20" s="8">
        <v>2700</v>
      </c>
      <c r="D20" s="8"/>
      <c r="E20" s="8">
        <f t="shared" si="0"/>
        <v>2700</v>
      </c>
      <c r="F20" s="8">
        <v>2700</v>
      </c>
      <c r="G20" s="8">
        <f t="shared" si="1"/>
        <v>0</v>
      </c>
      <c r="H20" s="8"/>
    </row>
    <row r="21" spans="1:9" x14ac:dyDescent="0.25">
      <c r="A21" s="8" t="s">
        <v>42</v>
      </c>
      <c r="B21" s="8" t="s">
        <v>60</v>
      </c>
      <c r="C21" s="8">
        <v>4000</v>
      </c>
      <c r="D21" s="8"/>
      <c r="E21" s="8">
        <f t="shared" si="0"/>
        <v>4000</v>
      </c>
      <c r="F21" s="8">
        <v>4000</v>
      </c>
      <c r="G21" s="8">
        <f t="shared" si="1"/>
        <v>0</v>
      </c>
      <c r="H21" s="8"/>
    </row>
    <row r="22" spans="1:9" x14ac:dyDescent="0.25">
      <c r="A22" s="8" t="s">
        <v>43</v>
      </c>
      <c r="B22" s="8" t="s">
        <v>61</v>
      </c>
      <c r="C22" s="8">
        <v>6000</v>
      </c>
      <c r="D22" s="8"/>
      <c r="E22" s="8">
        <f t="shared" si="0"/>
        <v>6000</v>
      </c>
      <c r="F22" s="8">
        <v>6000</v>
      </c>
      <c r="G22" s="8">
        <f t="shared" si="1"/>
        <v>0</v>
      </c>
      <c r="H22" s="8"/>
    </row>
    <row r="23" spans="1:9" x14ac:dyDescent="0.25">
      <c r="A23" s="8" t="s">
        <v>44</v>
      </c>
      <c r="B23" s="8" t="s">
        <v>62</v>
      </c>
      <c r="C23" s="8">
        <v>5000</v>
      </c>
      <c r="D23" s="8"/>
      <c r="E23" s="8">
        <f t="shared" si="0"/>
        <v>5000</v>
      </c>
      <c r="F23" s="8">
        <v>5000</v>
      </c>
      <c r="G23" s="8">
        <f t="shared" si="1"/>
        <v>0</v>
      </c>
      <c r="H23" s="8"/>
    </row>
    <row r="24" spans="1:9" x14ac:dyDescent="0.25">
      <c r="A24" s="8" t="s">
        <v>45</v>
      </c>
      <c r="B24" s="8" t="s">
        <v>68</v>
      </c>
      <c r="C24" s="8">
        <v>4500</v>
      </c>
      <c r="D24" s="8"/>
      <c r="E24" s="8">
        <f t="shared" si="0"/>
        <v>4500</v>
      </c>
      <c r="F24" s="8">
        <v>4500</v>
      </c>
      <c r="G24" s="8">
        <f t="shared" si="1"/>
        <v>0</v>
      </c>
      <c r="H24" s="8"/>
    </row>
    <row r="25" spans="1:9" x14ac:dyDescent="0.25">
      <c r="A25" s="8" t="s">
        <v>46</v>
      </c>
      <c r="B25" s="8"/>
      <c r="C25" s="8"/>
      <c r="D25" s="8"/>
      <c r="E25" s="8">
        <f t="shared" si="0"/>
        <v>0</v>
      </c>
      <c r="F25" s="8"/>
      <c r="G25" s="8">
        <f t="shared" si="1"/>
        <v>0</v>
      </c>
      <c r="H25" s="8"/>
    </row>
    <row r="26" spans="1:9" x14ac:dyDescent="0.25">
      <c r="A26" s="8" t="s">
        <v>47</v>
      </c>
      <c r="B26" s="8"/>
      <c r="C26" s="8"/>
      <c r="D26" s="8"/>
      <c r="E26" s="8">
        <f t="shared" si="0"/>
        <v>0</v>
      </c>
      <c r="F26" s="8"/>
      <c r="G26" s="8">
        <f t="shared" si="1"/>
        <v>0</v>
      </c>
      <c r="H26" s="8"/>
    </row>
    <row r="27" spans="1:9" x14ac:dyDescent="0.25">
      <c r="A27" s="8" t="s">
        <v>48</v>
      </c>
      <c r="B27" s="8" t="s">
        <v>63</v>
      </c>
      <c r="C27" s="8">
        <v>5500</v>
      </c>
      <c r="D27" s="8"/>
      <c r="E27" s="8">
        <f t="shared" si="0"/>
        <v>5500</v>
      </c>
      <c r="F27" s="8">
        <v>5500</v>
      </c>
      <c r="G27" s="8">
        <f t="shared" si="1"/>
        <v>0</v>
      </c>
      <c r="H27" s="8"/>
    </row>
    <row r="28" spans="1:9" x14ac:dyDescent="0.25">
      <c r="A28" s="8" t="s">
        <v>49</v>
      </c>
      <c r="B28" s="8" t="s">
        <v>64</v>
      </c>
      <c r="C28" s="8">
        <v>5000</v>
      </c>
      <c r="D28" s="8"/>
      <c r="E28" s="8">
        <f t="shared" si="0"/>
        <v>5000</v>
      </c>
      <c r="F28" s="8">
        <v>5000</v>
      </c>
      <c r="G28" s="8">
        <f t="shared" si="1"/>
        <v>0</v>
      </c>
      <c r="H28" s="8"/>
    </row>
    <row r="29" spans="1:9" x14ac:dyDescent="0.25">
      <c r="A29" s="8" t="s">
        <v>50</v>
      </c>
      <c r="B29" s="8" t="s">
        <v>65</v>
      </c>
      <c r="C29" s="8">
        <v>6000</v>
      </c>
      <c r="D29" s="8"/>
      <c r="E29" s="8">
        <f t="shared" si="0"/>
        <v>6000</v>
      </c>
      <c r="F29" s="8">
        <v>6000</v>
      </c>
      <c r="G29" s="8">
        <f t="shared" si="1"/>
        <v>0</v>
      </c>
      <c r="H29" s="8"/>
    </row>
    <row r="30" spans="1:9" x14ac:dyDescent="0.25">
      <c r="A30" s="6"/>
      <c r="B30" s="10" t="s">
        <v>8</v>
      </c>
      <c r="C30" s="6">
        <f>SUM(C5:C29)</f>
        <v>65700</v>
      </c>
      <c r="D30" s="6">
        <f>SUM(D5:D29)</f>
        <v>0</v>
      </c>
      <c r="E30" s="6">
        <f>SUM(E5:E29)</f>
        <v>65700</v>
      </c>
      <c r="F30" s="6">
        <f>SUM(F5:F29)</f>
        <v>65700</v>
      </c>
      <c r="G30" s="6">
        <f>SUM(G5:G29)</f>
        <v>0</v>
      </c>
      <c r="H30" s="6"/>
      <c r="I30" s="7"/>
    </row>
    <row r="31" spans="1:9" x14ac:dyDescent="0.25">
      <c r="A31" s="11"/>
    </row>
    <row r="32" spans="1:9" ht="18.75" x14ac:dyDescent="0.3">
      <c r="B32" s="12" t="s">
        <v>9</v>
      </c>
      <c r="C32" s="13"/>
      <c r="D32" s="13"/>
      <c r="E32" s="13"/>
      <c r="F32" s="13"/>
      <c r="G32" s="13"/>
      <c r="H32" s="14"/>
      <c r="I32" s="14"/>
    </row>
    <row r="33" spans="2:9" ht="15.75" x14ac:dyDescent="0.25">
      <c r="B33" s="15" t="s">
        <v>10</v>
      </c>
      <c r="C33" s="15" t="s">
        <v>11</v>
      </c>
      <c r="D33" s="15" t="s">
        <v>12</v>
      </c>
      <c r="E33" s="15" t="s">
        <v>13</v>
      </c>
      <c r="F33" s="15" t="s">
        <v>14</v>
      </c>
      <c r="G33" s="15" t="s">
        <v>11</v>
      </c>
      <c r="H33" s="15" t="s">
        <v>12</v>
      </c>
      <c r="I33" s="15" t="s">
        <v>13</v>
      </c>
    </row>
    <row r="34" spans="2:9" x14ac:dyDescent="0.25">
      <c r="B34" s="16" t="s">
        <v>15</v>
      </c>
      <c r="C34" s="17">
        <f>C30</f>
        <v>65700</v>
      </c>
      <c r="E34" s="17"/>
      <c r="F34" s="19" t="s">
        <v>15</v>
      </c>
      <c r="G34" s="17">
        <f>F30</f>
        <v>65700</v>
      </c>
      <c r="I34" s="16"/>
    </row>
    <row r="35" spans="2:9" x14ac:dyDescent="0.25">
      <c r="B35" s="16" t="s">
        <v>16</v>
      </c>
      <c r="C35" s="17"/>
      <c r="D35" s="16"/>
      <c r="E35" s="16"/>
      <c r="F35" s="16" t="s">
        <v>16</v>
      </c>
      <c r="G35" s="17"/>
      <c r="H35" s="16"/>
      <c r="I35" s="16"/>
    </row>
    <row r="36" spans="2:9" x14ac:dyDescent="0.25">
      <c r="B36" s="16" t="s">
        <v>17</v>
      </c>
      <c r="C36" s="18">
        <v>0.1</v>
      </c>
      <c r="D36" s="16">
        <f>C34*C36</f>
        <v>6570</v>
      </c>
      <c r="E36" s="16"/>
      <c r="F36" s="16" t="s">
        <v>66</v>
      </c>
      <c r="G36" s="18">
        <v>0.1</v>
      </c>
      <c r="H36" s="16">
        <f>D36</f>
        <v>6570</v>
      </c>
      <c r="I36" s="16"/>
    </row>
    <row r="37" spans="2:9" x14ac:dyDescent="0.25">
      <c r="B37" s="20" t="s">
        <v>18</v>
      </c>
      <c r="C37" s="16"/>
      <c r="D37" s="16"/>
      <c r="E37" s="16"/>
      <c r="F37" s="20" t="s">
        <v>18</v>
      </c>
      <c r="G37" s="16"/>
      <c r="H37" s="16"/>
      <c r="I37" s="16"/>
    </row>
    <row r="38" spans="2:9" x14ac:dyDescent="0.25">
      <c r="B38" s="21" t="s">
        <v>69</v>
      </c>
      <c r="C38" s="16"/>
      <c r="D38" s="16">
        <v>59405</v>
      </c>
      <c r="E38" s="16"/>
      <c r="F38" s="21" t="s">
        <v>69</v>
      </c>
      <c r="G38" s="16"/>
      <c r="H38" s="16">
        <v>59405</v>
      </c>
      <c r="I38" s="16"/>
    </row>
    <row r="39" spans="2:9" x14ac:dyDescent="0.25">
      <c r="B39" s="21" t="s">
        <v>71</v>
      </c>
      <c r="C39" s="16"/>
      <c r="D39" s="16">
        <v>3000</v>
      </c>
      <c r="E39" s="16"/>
      <c r="F39" s="21" t="s">
        <v>71</v>
      </c>
      <c r="G39" s="16"/>
      <c r="H39" s="16">
        <v>3000</v>
      </c>
      <c r="I39" s="16"/>
    </row>
    <row r="40" spans="2:9" x14ac:dyDescent="0.25">
      <c r="B40" s="21"/>
      <c r="C40" s="16"/>
      <c r="D40" s="16"/>
      <c r="E40" s="16"/>
      <c r="F40" s="21"/>
      <c r="G40" s="16"/>
      <c r="H40" s="16"/>
      <c r="I40" s="16"/>
    </row>
    <row r="41" spans="2:9" x14ac:dyDescent="0.25">
      <c r="B41" s="21"/>
      <c r="C41" s="16"/>
      <c r="D41" s="16"/>
      <c r="E41" s="16"/>
      <c r="F41" s="21"/>
      <c r="G41" s="16"/>
      <c r="H41" s="16"/>
      <c r="I41" s="16"/>
    </row>
    <row r="42" spans="2:9" x14ac:dyDescent="0.25">
      <c r="B42" s="8"/>
      <c r="C42" s="8"/>
      <c r="D42" s="8"/>
      <c r="E42" s="8"/>
      <c r="F42" s="8"/>
      <c r="G42" s="8"/>
      <c r="H42" s="8"/>
      <c r="I42" s="16"/>
    </row>
    <row r="43" spans="2:9" x14ac:dyDescent="0.25">
      <c r="B43" s="22" t="s">
        <v>8</v>
      </c>
      <c r="C43" s="23">
        <f>C34+C35-D36</f>
        <v>59130</v>
      </c>
      <c r="D43" s="22">
        <f>SUM(D38:D42)</f>
        <v>62405</v>
      </c>
      <c r="E43" s="23">
        <f>C43-D43</f>
        <v>-3275</v>
      </c>
      <c r="F43" s="24"/>
      <c r="G43" s="23">
        <f>G34+G35-H36</f>
        <v>59130</v>
      </c>
      <c r="H43" s="23">
        <f>SUM(H38:H42)</f>
        <v>62405</v>
      </c>
      <c r="I43" s="23">
        <f>G43-H43</f>
        <v>-3275</v>
      </c>
    </row>
    <row r="44" spans="2:9" x14ac:dyDescent="0.25">
      <c r="B44" s="11" t="s">
        <v>19</v>
      </c>
      <c r="D44" s="11" t="s">
        <v>67</v>
      </c>
      <c r="F44" s="11"/>
      <c r="G44" s="11" t="s">
        <v>20</v>
      </c>
    </row>
    <row r="45" spans="2:9" x14ac:dyDescent="0.25">
      <c r="B45" t="s">
        <v>21</v>
      </c>
      <c r="D45" t="s">
        <v>22</v>
      </c>
      <c r="G45" t="s">
        <v>25</v>
      </c>
    </row>
  </sheetData>
  <pageMargins left="0.25" right="0" top="0.5" bottom="0.25" header="0.3" footer="0.5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"/>
  <sheetViews>
    <sheetView topLeftCell="A10" workbookViewId="0">
      <selection activeCell="K38" sqref="K38"/>
    </sheetView>
  </sheetViews>
  <sheetFormatPr defaultRowHeight="15" x14ac:dyDescent="0.25"/>
  <cols>
    <col min="1" max="1" width="4.28515625" customWidth="1"/>
    <col min="2" max="2" width="17" customWidth="1"/>
  </cols>
  <sheetData>
    <row r="1" spans="1:12" ht="18.75" x14ac:dyDescent="0.25">
      <c r="D1" s="1" t="s">
        <v>24</v>
      </c>
      <c r="E1" s="1"/>
      <c r="F1" s="1"/>
      <c r="G1" s="1"/>
      <c r="H1" s="2"/>
      <c r="I1" s="3"/>
      <c r="J1" s="4"/>
    </row>
    <row r="2" spans="1:12" ht="18.75" x14ac:dyDescent="0.25">
      <c r="D2" s="1" t="s">
        <v>0</v>
      </c>
      <c r="E2" s="1"/>
      <c r="F2" s="1"/>
      <c r="G2" s="1"/>
      <c r="H2" s="1"/>
      <c r="I2" s="5"/>
      <c r="J2" s="5"/>
    </row>
    <row r="3" spans="1:12" ht="18.75" x14ac:dyDescent="0.25">
      <c r="D3" s="1" t="s">
        <v>134</v>
      </c>
      <c r="E3" s="1"/>
      <c r="F3" s="1"/>
      <c r="G3" s="1"/>
      <c r="H3" s="1"/>
      <c r="I3" s="5"/>
      <c r="J3" s="5"/>
    </row>
    <row r="4" spans="1:12" x14ac:dyDescent="0.25">
      <c r="A4" s="6" t="s">
        <v>1</v>
      </c>
      <c r="B4" s="6" t="s">
        <v>2</v>
      </c>
      <c r="C4" s="6" t="s">
        <v>4</v>
      </c>
      <c r="D4" s="6" t="s">
        <v>3</v>
      </c>
      <c r="E4" s="6" t="s">
        <v>79</v>
      </c>
      <c r="F4" s="6" t="s">
        <v>78</v>
      </c>
      <c r="G4" s="6" t="s">
        <v>82</v>
      </c>
      <c r="H4" s="6" t="s">
        <v>77</v>
      </c>
      <c r="I4" s="6" t="s">
        <v>5</v>
      </c>
      <c r="J4" s="6" t="s">
        <v>6</v>
      </c>
      <c r="K4" s="26" t="s">
        <v>7</v>
      </c>
      <c r="L4" s="28"/>
    </row>
    <row r="5" spans="1:12" x14ac:dyDescent="0.25">
      <c r="A5" s="8" t="s">
        <v>26</v>
      </c>
      <c r="B5" s="8" t="s">
        <v>51</v>
      </c>
      <c r="C5" s="8">
        <f>'MARCH 20'!K5:K29</f>
        <v>150</v>
      </c>
      <c r="D5" s="8">
        <v>3000</v>
      </c>
      <c r="E5" s="8">
        <v>300</v>
      </c>
      <c r="F5">
        <v>150</v>
      </c>
      <c r="H5" s="8"/>
      <c r="I5" s="8">
        <f>C5+D5+E5+G5+F5+H5</f>
        <v>3600</v>
      </c>
      <c r="J5" s="8"/>
      <c r="K5" s="27">
        <f>I5-J5</f>
        <v>3600</v>
      </c>
      <c r="L5" s="11"/>
    </row>
    <row r="6" spans="1:12" x14ac:dyDescent="0.25">
      <c r="A6" s="8" t="s">
        <v>27</v>
      </c>
      <c r="B6" s="8" t="s">
        <v>52</v>
      </c>
      <c r="C6" s="8">
        <f>'MARCH 20'!K6:K30</f>
        <v>225</v>
      </c>
      <c r="D6" s="8">
        <v>3000</v>
      </c>
      <c r="E6" s="8">
        <v>300</v>
      </c>
      <c r="F6" s="8">
        <v>150</v>
      </c>
      <c r="G6" s="8"/>
      <c r="H6" s="8"/>
      <c r="I6" s="8">
        <f>C6+D6+E6+G6+F6+H6</f>
        <v>3675</v>
      </c>
      <c r="J6" s="8"/>
      <c r="K6" s="27">
        <f t="shared" ref="K6:K29" si="0">I6-J6</f>
        <v>3675</v>
      </c>
      <c r="L6" s="11"/>
    </row>
    <row r="7" spans="1:12" x14ac:dyDescent="0.25">
      <c r="A7" s="8" t="s">
        <v>28</v>
      </c>
      <c r="B7" s="8" t="s">
        <v>130</v>
      </c>
      <c r="C7" s="8">
        <f>'MARCH 20'!K7:K31</f>
        <v>50</v>
      </c>
      <c r="D7" s="8">
        <v>3000</v>
      </c>
      <c r="E7" s="8">
        <v>300</v>
      </c>
      <c r="F7" s="8">
        <v>150</v>
      </c>
      <c r="G7" s="8"/>
      <c r="H7" s="8"/>
      <c r="I7" s="8">
        <f>C7+D7+E7+G7+F7+H7</f>
        <v>3500</v>
      </c>
      <c r="J7" s="8"/>
      <c r="K7" s="27">
        <f t="shared" si="0"/>
        <v>3500</v>
      </c>
      <c r="L7" s="11"/>
    </row>
    <row r="8" spans="1:12" x14ac:dyDescent="0.25">
      <c r="A8" s="8" t="s">
        <v>29</v>
      </c>
      <c r="B8" s="8"/>
      <c r="C8" s="8">
        <f>'MARCH 20'!K8:K32</f>
        <v>0</v>
      </c>
      <c r="D8" s="8"/>
      <c r="E8" s="8"/>
      <c r="F8" s="8"/>
      <c r="G8" s="8"/>
      <c r="H8" s="8"/>
      <c r="I8" s="8">
        <f t="shared" ref="I8:I30" si="1">C8+D8+E8+G8+F8+H8</f>
        <v>0</v>
      </c>
      <c r="J8" s="8"/>
      <c r="K8" s="27">
        <f t="shared" si="0"/>
        <v>0</v>
      </c>
      <c r="L8" s="11"/>
    </row>
    <row r="9" spans="1:12" x14ac:dyDescent="0.25">
      <c r="A9" s="8" t="s">
        <v>30</v>
      </c>
      <c r="B9" s="8"/>
      <c r="C9" s="8">
        <f>'MARCH 20'!K9:K33</f>
        <v>0</v>
      </c>
      <c r="D9" s="8"/>
      <c r="E9" s="8"/>
      <c r="F9" s="8"/>
      <c r="G9" s="8"/>
      <c r="H9" s="8"/>
      <c r="I9" s="8">
        <f t="shared" si="1"/>
        <v>0</v>
      </c>
      <c r="J9" s="8"/>
      <c r="K9" s="27">
        <f>I9-J9</f>
        <v>0</v>
      </c>
      <c r="L9" s="11"/>
    </row>
    <row r="10" spans="1:12" x14ac:dyDescent="0.25">
      <c r="A10" s="8" t="s">
        <v>31</v>
      </c>
      <c r="B10" s="16" t="s">
        <v>131</v>
      </c>
      <c r="C10" s="8">
        <f>'MARCH 20'!K10:K34</f>
        <v>0</v>
      </c>
      <c r="D10" s="8">
        <v>3000</v>
      </c>
      <c r="E10" s="8">
        <v>300</v>
      </c>
      <c r="F10" s="8">
        <v>150</v>
      </c>
      <c r="G10" s="8"/>
      <c r="H10" s="8"/>
      <c r="I10" s="8">
        <f t="shared" si="1"/>
        <v>3450</v>
      </c>
      <c r="J10" s="8"/>
      <c r="K10" s="27">
        <f>I10-J10</f>
        <v>3450</v>
      </c>
      <c r="L10" s="11"/>
    </row>
    <row r="11" spans="1:12" x14ac:dyDescent="0.25">
      <c r="A11" s="8" t="s">
        <v>32</v>
      </c>
      <c r="B11" s="16" t="s">
        <v>123</v>
      </c>
      <c r="C11" s="8">
        <f>'MARCH 20'!K11:K35</f>
        <v>0</v>
      </c>
      <c r="D11" s="8">
        <v>3000</v>
      </c>
      <c r="E11" s="8">
        <v>300</v>
      </c>
      <c r="F11" s="8">
        <v>150</v>
      </c>
      <c r="G11" s="8"/>
      <c r="H11" s="8"/>
      <c r="I11" s="8">
        <f t="shared" si="1"/>
        <v>3450</v>
      </c>
      <c r="J11" s="8"/>
      <c r="K11" s="27">
        <f t="shared" si="0"/>
        <v>3450</v>
      </c>
      <c r="L11" s="11"/>
    </row>
    <row r="12" spans="1:12" x14ac:dyDescent="0.25">
      <c r="A12" s="8" t="s">
        <v>33</v>
      </c>
      <c r="B12" s="9" t="s">
        <v>114</v>
      </c>
      <c r="C12" s="8">
        <f>'MARCH 20'!K12:K36</f>
        <v>0</v>
      </c>
      <c r="D12" s="8">
        <v>3000</v>
      </c>
      <c r="E12" s="8">
        <v>300</v>
      </c>
      <c r="F12" s="8">
        <v>150</v>
      </c>
      <c r="G12" s="8"/>
      <c r="H12" s="8"/>
      <c r="I12" s="8">
        <f t="shared" si="1"/>
        <v>3450</v>
      </c>
      <c r="J12" s="8"/>
      <c r="K12" s="27">
        <f>I12-J12</f>
        <v>3450</v>
      </c>
      <c r="L12" s="11"/>
    </row>
    <row r="13" spans="1:12" x14ac:dyDescent="0.25">
      <c r="A13" s="8" t="s">
        <v>34</v>
      </c>
      <c r="B13" s="8" t="s">
        <v>56</v>
      </c>
      <c r="C13" s="8">
        <f>'MARCH 20'!K13:K37</f>
        <v>0</v>
      </c>
      <c r="D13" s="8">
        <v>3000</v>
      </c>
      <c r="E13" s="8">
        <v>300</v>
      </c>
      <c r="F13" s="8">
        <v>150</v>
      </c>
      <c r="G13" s="8"/>
      <c r="H13" s="8"/>
      <c r="I13" s="8">
        <f t="shared" si="1"/>
        <v>3450</v>
      </c>
      <c r="J13" s="8"/>
      <c r="K13" s="27">
        <f t="shared" si="0"/>
        <v>3450</v>
      </c>
      <c r="L13" s="11"/>
    </row>
    <row r="14" spans="1:12" x14ac:dyDescent="0.25">
      <c r="A14" s="8" t="s">
        <v>35</v>
      </c>
      <c r="B14" s="8" t="s">
        <v>103</v>
      </c>
      <c r="C14" s="8">
        <f>'MARCH 20'!K14:K38</f>
        <v>150</v>
      </c>
      <c r="D14" s="8">
        <v>3000</v>
      </c>
      <c r="E14" s="8">
        <v>300</v>
      </c>
      <c r="F14" s="8">
        <v>150</v>
      </c>
      <c r="G14" s="8"/>
      <c r="H14" s="8"/>
      <c r="I14" s="8">
        <f>C14+D14+E14+G14+F14+H14</f>
        <v>3600</v>
      </c>
      <c r="J14" s="8"/>
      <c r="K14" s="27">
        <f t="shared" si="0"/>
        <v>3600</v>
      </c>
      <c r="L14" s="11"/>
    </row>
    <row r="15" spans="1:12" x14ac:dyDescent="0.25">
      <c r="A15" s="8" t="s">
        <v>36</v>
      </c>
      <c r="B15" s="8" t="s">
        <v>57</v>
      </c>
      <c r="C15" s="8">
        <f>'MARCH 20'!K15:K39</f>
        <v>0</v>
      </c>
      <c r="D15" s="8">
        <v>3000</v>
      </c>
      <c r="E15" s="8">
        <v>300</v>
      </c>
      <c r="F15" s="8">
        <v>150</v>
      </c>
      <c r="G15" s="8"/>
      <c r="H15" s="8"/>
      <c r="I15" s="8">
        <f>C15+D15+E15+G15+F15+H15</f>
        <v>3450</v>
      </c>
      <c r="J15" s="8"/>
      <c r="K15" s="27">
        <f t="shared" si="0"/>
        <v>3450</v>
      </c>
      <c r="L15" s="11"/>
    </row>
    <row r="16" spans="1:12" x14ac:dyDescent="0.25">
      <c r="A16" s="8" t="s">
        <v>37</v>
      </c>
      <c r="B16" s="8"/>
      <c r="C16" s="8">
        <f>'MARCH 20'!K16:K40</f>
        <v>0</v>
      </c>
      <c r="D16" s="8"/>
      <c r="E16" s="8"/>
      <c r="F16" s="8"/>
      <c r="G16" s="8"/>
      <c r="H16" s="8"/>
      <c r="I16" s="8">
        <f t="shared" si="1"/>
        <v>0</v>
      </c>
      <c r="J16" s="8"/>
      <c r="K16" s="27">
        <f t="shared" si="0"/>
        <v>0</v>
      </c>
      <c r="L16" s="11"/>
    </row>
    <row r="17" spans="1:12" x14ac:dyDescent="0.25">
      <c r="A17" s="8" t="s">
        <v>38</v>
      </c>
      <c r="B17" s="8" t="s">
        <v>23</v>
      </c>
      <c r="C17" s="8">
        <f>'MARCH 20'!K17:K41</f>
        <v>350</v>
      </c>
      <c r="D17" s="8">
        <v>3000</v>
      </c>
      <c r="E17" s="8">
        <v>300</v>
      </c>
      <c r="F17" s="8">
        <v>150</v>
      </c>
      <c r="G17" s="8"/>
      <c r="H17" s="8"/>
      <c r="I17" s="8">
        <f t="shared" si="1"/>
        <v>3800</v>
      </c>
      <c r="J17" s="8"/>
      <c r="K17" s="27">
        <f>I17-J17</f>
        <v>3800</v>
      </c>
      <c r="L17" s="11"/>
    </row>
    <row r="18" spans="1:12" x14ac:dyDescent="0.25">
      <c r="A18" s="8" t="s">
        <v>39</v>
      </c>
      <c r="B18" s="8" t="s">
        <v>128</v>
      </c>
      <c r="C18" s="8">
        <f>'MARCH 20'!K18:K42</f>
        <v>1000</v>
      </c>
      <c r="D18" s="8">
        <v>3000</v>
      </c>
      <c r="E18" s="8"/>
      <c r="F18" s="8"/>
      <c r="G18" s="8"/>
      <c r="H18" s="8"/>
      <c r="I18" s="8">
        <f t="shared" si="1"/>
        <v>4000</v>
      </c>
      <c r="J18" s="8"/>
      <c r="K18" s="27">
        <f t="shared" si="0"/>
        <v>4000</v>
      </c>
    </row>
    <row r="19" spans="1:12" x14ac:dyDescent="0.25">
      <c r="A19" s="8" t="s">
        <v>40</v>
      </c>
      <c r="B19" s="8" t="s">
        <v>129</v>
      </c>
      <c r="C19" s="8">
        <f>'MARCH 20'!K19:K43</f>
        <v>0</v>
      </c>
      <c r="D19" s="8">
        <v>2500</v>
      </c>
      <c r="E19" s="8"/>
      <c r="F19" s="8"/>
      <c r="G19" s="8"/>
      <c r="H19" s="8"/>
      <c r="I19" s="8">
        <f t="shared" si="1"/>
        <v>2500</v>
      </c>
      <c r="J19" s="8"/>
      <c r="K19" s="27">
        <f t="shared" si="0"/>
        <v>2500</v>
      </c>
      <c r="L19" s="11"/>
    </row>
    <row r="20" spans="1:12" x14ac:dyDescent="0.25">
      <c r="A20" s="8" t="s">
        <v>41</v>
      </c>
      <c r="B20" s="16" t="s">
        <v>117</v>
      </c>
      <c r="C20" s="8">
        <f>'MARCH 20'!K20:K44</f>
        <v>0</v>
      </c>
      <c r="D20" s="8"/>
      <c r="E20" s="8"/>
      <c r="F20" s="8"/>
      <c r="G20" s="8"/>
      <c r="H20" s="8"/>
      <c r="I20" s="8">
        <f t="shared" si="1"/>
        <v>0</v>
      </c>
      <c r="J20" s="8"/>
      <c r="K20" s="27">
        <f t="shared" si="0"/>
        <v>0</v>
      </c>
      <c r="L20" s="11"/>
    </row>
    <row r="21" spans="1:12" x14ac:dyDescent="0.25">
      <c r="A21" s="8" t="s">
        <v>42</v>
      </c>
      <c r="B21" s="8" t="s">
        <v>60</v>
      </c>
      <c r="C21" s="8">
        <f>'MARCH 20'!K21:K45</f>
        <v>1725</v>
      </c>
      <c r="D21" s="8">
        <v>4000</v>
      </c>
      <c r="E21" s="8">
        <v>300</v>
      </c>
      <c r="F21" s="8">
        <v>150</v>
      </c>
      <c r="G21" s="8"/>
      <c r="H21" s="8"/>
      <c r="I21" s="8">
        <f t="shared" si="1"/>
        <v>6175</v>
      </c>
      <c r="J21" s="8"/>
      <c r="K21" s="27">
        <f t="shared" si="0"/>
        <v>6175</v>
      </c>
      <c r="L21" s="11"/>
    </row>
    <row r="22" spans="1:12" x14ac:dyDescent="0.25">
      <c r="A22" s="8" t="s">
        <v>43</v>
      </c>
      <c r="B22" s="30" t="s">
        <v>117</v>
      </c>
      <c r="C22" s="8">
        <f>'MARCH 20'!K22:K46</f>
        <v>0</v>
      </c>
      <c r="D22" s="8"/>
      <c r="E22" s="8"/>
      <c r="F22" s="8"/>
      <c r="G22" s="8"/>
      <c r="H22" s="8"/>
      <c r="I22" s="8">
        <f t="shared" si="1"/>
        <v>0</v>
      </c>
      <c r="J22" s="8"/>
      <c r="K22" s="27">
        <f t="shared" si="0"/>
        <v>0</v>
      </c>
      <c r="L22" s="11"/>
    </row>
    <row r="23" spans="1:12" x14ac:dyDescent="0.25">
      <c r="A23" s="8" t="s">
        <v>44</v>
      </c>
      <c r="B23" s="8" t="s">
        <v>62</v>
      </c>
      <c r="C23" s="8">
        <f>'MARCH 20'!K23:K47</f>
        <v>0</v>
      </c>
      <c r="D23" s="8">
        <v>5000</v>
      </c>
      <c r="E23" s="8">
        <v>300</v>
      </c>
      <c r="F23" s="8">
        <v>150</v>
      </c>
      <c r="G23" s="8"/>
      <c r="H23" s="8"/>
      <c r="I23" s="8">
        <f t="shared" si="1"/>
        <v>5450</v>
      </c>
      <c r="J23" s="8"/>
      <c r="K23" s="27">
        <f t="shared" si="0"/>
        <v>5450</v>
      </c>
      <c r="L23" s="11"/>
    </row>
    <row r="24" spans="1:12" x14ac:dyDescent="0.25">
      <c r="A24" s="8" t="s">
        <v>45</v>
      </c>
      <c r="B24" s="8" t="s">
        <v>68</v>
      </c>
      <c r="C24" s="8">
        <f>'MARCH 20'!K24:K48</f>
        <v>130</v>
      </c>
      <c r="D24" s="8">
        <v>4500</v>
      </c>
      <c r="E24" s="8">
        <v>300</v>
      </c>
      <c r="F24" s="8">
        <v>150</v>
      </c>
      <c r="G24" s="8"/>
      <c r="H24" s="8"/>
      <c r="I24" s="8">
        <f t="shared" si="1"/>
        <v>5080</v>
      </c>
      <c r="J24" s="8"/>
      <c r="K24" s="27">
        <f t="shared" si="0"/>
        <v>5080</v>
      </c>
      <c r="L24" s="11"/>
    </row>
    <row r="25" spans="1:12" x14ac:dyDescent="0.25">
      <c r="A25" s="8" t="s">
        <v>46</v>
      </c>
      <c r="B25" s="8" t="s">
        <v>76</v>
      </c>
      <c r="C25" s="8">
        <f>'MARCH 20'!K25:K49</f>
        <v>275</v>
      </c>
      <c r="D25" s="8">
        <v>4500</v>
      </c>
      <c r="E25" s="8">
        <v>300</v>
      </c>
      <c r="F25" s="8">
        <v>150</v>
      </c>
      <c r="G25" s="8"/>
      <c r="H25" s="8"/>
      <c r="I25" s="8">
        <f t="shared" si="1"/>
        <v>5225</v>
      </c>
      <c r="J25" s="8"/>
      <c r="K25" s="27">
        <f t="shared" si="0"/>
        <v>5225</v>
      </c>
      <c r="L25" s="11"/>
    </row>
    <row r="26" spans="1:12" x14ac:dyDescent="0.25">
      <c r="A26" s="8" t="s">
        <v>47</v>
      </c>
      <c r="B26" s="8"/>
      <c r="C26" s="8">
        <f>'MARCH 20'!K26:K50</f>
        <v>0</v>
      </c>
      <c r="D26" s="8"/>
      <c r="E26" s="8"/>
      <c r="F26" s="8"/>
      <c r="G26" s="8"/>
      <c r="H26" s="8"/>
      <c r="I26" s="8">
        <f t="shared" si="1"/>
        <v>0</v>
      </c>
      <c r="J26" s="8"/>
      <c r="K26" s="27">
        <f t="shared" si="0"/>
        <v>0</v>
      </c>
      <c r="L26" s="11"/>
    </row>
    <row r="27" spans="1:12" x14ac:dyDescent="0.25">
      <c r="A27" s="8" t="s">
        <v>48</v>
      </c>
      <c r="B27" s="8" t="s">
        <v>63</v>
      </c>
      <c r="C27" s="8">
        <f>'MARCH 20'!K27:K51</f>
        <v>845</v>
      </c>
      <c r="D27" s="8">
        <v>5500</v>
      </c>
      <c r="E27" s="8">
        <v>300</v>
      </c>
      <c r="F27" s="8">
        <v>150</v>
      </c>
      <c r="G27" s="8"/>
      <c r="H27" s="8"/>
      <c r="I27" s="8">
        <f t="shared" si="1"/>
        <v>6795</v>
      </c>
      <c r="J27" s="8"/>
      <c r="K27" s="27">
        <f t="shared" si="0"/>
        <v>6795</v>
      </c>
      <c r="L27" s="11"/>
    </row>
    <row r="28" spans="1:12" x14ac:dyDescent="0.25">
      <c r="A28" s="8" t="s">
        <v>49</v>
      </c>
      <c r="B28" s="8" t="s">
        <v>64</v>
      </c>
      <c r="C28" s="8">
        <f>'MARCH 20'!K28:K52</f>
        <v>0</v>
      </c>
      <c r="D28" s="8">
        <v>5000</v>
      </c>
      <c r="E28" s="8">
        <v>300</v>
      </c>
      <c r="F28" s="8">
        <v>150</v>
      </c>
      <c r="G28" s="8"/>
      <c r="H28" s="8"/>
      <c r="I28" s="8">
        <f t="shared" si="1"/>
        <v>5450</v>
      </c>
      <c r="J28" s="8"/>
      <c r="K28" s="27">
        <f t="shared" si="0"/>
        <v>5450</v>
      </c>
      <c r="L28" s="11"/>
    </row>
    <row r="29" spans="1:12" x14ac:dyDescent="0.25">
      <c r="A29" s="8" t="s">
        <v>50</v>
      </c>
      <c r="B29" s="8" t="s">
        <v>96</v>
      </c>
      <c r="C29" s="8">
        <f>'MARCH 20'!K29:K53</f>
        <v>0</v>
      </c>
      <c r="D29" s="8">
        <v>6000</v>
      </c>
      <c r="E29" s="8">
        <v>300</v>
      </c>
      <c r="F29" s="8">
        <v>150</v>
      </c>
      <c r="G29" s="8"/>
      <c r="H29" s="8"/>
      <c r="I29" s="8">
        <f t="shared" si="1"/>
        <v>6450</v>
      </c>
      <c r="J29" s="8"/>
      <c r="K29" s="27">
        <f t="shared" si="0"/>
        <v>6450</v>
      </c>
      <c r="L29" s="11"/>
    </row>
    <row r="30" spans="1:12" x14ac:dyDescent="0.25">
      <c r="A30" s="6"/>
      <c r="B30" s="10" t="s">
        <v>8</v>
      </c>
      <c r="C30" s="8">
        <f>SUM(C5:C29)</f>
        <v>4900</v>
      </c>
      <c r="D30" s="6">
        <f t="shared" ref="D30:H30" si="2">SUM(D5:D29)</f>
        <v>70000</v>
      </c>
      <c r="E30" s="6">
        <f t="shared" si="2"/>
        <v>5100</v>
      </c>
      <c r="F30" s="8">
        <f t="shared" si="2"/>
        <v>2550</v>
      </c>
      <c r="G30" s="8">
        <f t="shared" si="2"/>
        <v>0</v>
      </c>
      <c r="H30" s="6">
        <f t="shared" si="2"/>
        <v>0</v>
      </c>
      <c r="I30" s="8">
        <f t="shared" si="1"/>
        <v>82550</v>
      </c>
      <c r="J30" s="6">
        <f>SUM(J5:J29)</f>
        <v>0</v>
      </c>
      <c r="K30" s="26">
        <f>SUM(K5:K29)</f>
        <v>82550</v>
      </c>
      <c r="L30" s="28"/>
    </row>
    <row r="31" spans="1:12" x14ac:dyDescent="0.25">
      <c r="A31" s="11"/>
      <c r="L31" s="11"/>
    </row>
    <row r="32" spans="1:12" ht="18.75" x14ac:dyDescent="0.3">
      <c r="B32" s="12" t="s">
        <v>9</v>
      </c>
      <c r="C32" s="12"/>
      <c r="D32" s="13"/>
      <c r="E32" s="13"/>
      <c r="F32" s="13"/>
      <c r="G32" s="13"/>
      <c r="H32" s="13"/>
      <c r="I32" s="13"/>
      <c r="J32" s="13"/>
      <c r="K32" s="13"/>
      <c r="L32" s="13"/>
    </row>
    <row r="33" spans="2:13" ht="15.75" x14ac:dyDescent="0.25">
      <c r="B33" s="15" t="s">
        <v>10</v>
      </c>
      <c r="C33" s="15" t="s">
        <v>11</v>
      </c>
      <c r="D33" s="15" t="s">
        <v>12</v>
      </c>
      <c r="E33" s="15" t="s">
        <v>13</v>
      </c>
      <c r="F33" s="15" t="s">
        <v>14</v>
      </c>
      <c r="G33" s="15" t="s">
        <v>11</v>
      </c>
      <c r="H33" s="15" t="s">
        <v>12</v>
      </c>
      <c r="I33" s="15" t="s">
        <v>13</v>
      </c>
      <c r="M33">
        <f>E30+F30+G30</f>
        <v>7650</v>
      </c>
    </row>
    <row r="34" spans="2:13" x14ac:dyDescent="0.25">
      <c r="B34" s="16" t="s">
        <v>133</v>
      </c>
      <c r="C34" s="17">
        <f>D30+E30+F30+G30</f>
        <v>77650</v>
      </c>
      <c r="E34" s="17"/>
      <c r="F34" s="19" t="s">
        <v>133</v>
      </c>
      <c r="G34" s="17">
        <f>J30</f>
        <v>0</v>
      </c>
      <c r="I34" s="16"/>
    </row>
    <row r="35" spans="2:13" x14ac:dyDescent="0.25">
      <c r="B35" s="16" t="s">
        <v>16</v>
      </c>
      <c r="C35" s="17">
        <f>'MARCH 20'!E44</f>
        <v>-80</v>
      </c>
      <c r="D35" s="16"/>
      <c r="E35" s="16"/>
      <c r="F35" s="16" t="s">
        <v>16</v>
      </c>
      <c r="G35" s="17">
        <f>'MARCH 20'!I44</f>
        <v>-4980</v>
      </c>
      <c r="H35" s="16"/>
      <c r="I35" s="16"/>
    </row>
    <row r="36" spans="2:13" x14ac:dyDescent="0.25">
      <c r="B36" s="16" t="s">
        <v>77</v>
      </c>
      <c r="C36" s="17"/>
      <c r="D36" s="16"/>
      <c r="F36" s="16"/>
      <c r="G36" s="17"/>
      <c r="H36" s="16"/>
      <c r="I36" s="16"/>
    </row>
    <row r="37" spans="2:13" x14ac:dyDescent="0.25">
      <c r="B37" s="16" t="s">
        <v>17</v>
      </c>
      <c r="C37" s="18">
        <v>0.1</v>
      </c>
      <c r="D37" s="16">
        <f>C37*D30</f>
        <v>7000</v>
      </c>
      <c r="E37" s="16"/>
      <c r="F37" s="16" t="s">
        <v>66</v>
      </c>
      <c r="G37" s="18">
        <v>0.1</v>
      </c>
      <c r="H37" s="16">
        <f>D37</f>
        <v>7000</v>
      </c>
      <c r="I37" s="16"/>
    </row>
    <row r="38" spans="2:13" x14ac:dyDescent="0.25">
      <c r="B38" s="20" t="s">
        <v>18</v>
      </c>
      <c r="C38" s="16"/>
      <c r="D38" s="16"/>
      <c r="E38" s="16"/>
      <c r="F38" s="20" t="s">
        <v>18</v>
      </c>
      <c r="G38" s="16"/>
      <c r="H38" s="16"/>
      <c r="I38" s="16"/>
    </row>
    <row r="39" spans="2:13" x14ac:dyDescent="0.25">
      <c r="B39" s="21"/>
      <c r="C39" s="16"/>
      <c r="D39" s="16"/>
      <c r="E39" s="16"/>
      <c r="F39" s="21"/>
      <c r="G39" s="16"/>
      <c r="H39" s="16"/>
      <c r="I39" s="16"/>
    </row>
    <row r="40" spans="2:13" x14ac:dyDescent="0.25">
      <c r="B40" s="29"/>
      <c r="C40" s="18"/>
      <c r="D40" s="16"/>
      <c r="E40" s="16"/>
      <c r="F40" s="29"/>
      <c r="G40" s="18"/>
      <c r="H40" s="16"/>
      <c r="I40" s="16"/>
      <c r="L40" s="31">
        <f>C34+C36-D37</f>
        <v>70650</v>
      </c>
    </row>
    <row r="41" spans="2:13" x14ac:dyDescent="0.25">
      <c r="B41" s="21"/>
      <c r="C41" s="16"/>
      <c r="D41" s="16"/>
      <c r="E41" s="11"/>
      <c r="F41" s="21"/>
      <c r="G41" s="16"/>
      <c r="H41" s="16"/>
      <c r="I41" s="16"/>
      <c r="L41" s="31">
        <f>L40-4000</f>
        <v>66650</v>
      </c>
    </row>
    <row r="42" spans="2:13" x14ac:dyDescent="0.25">
      <c r="B42" s="21"/>
      <c r="C42" s="16"/>
      <c r="D42" s="16"/>
      <c r="E42" s="16"/>
      <c r="F42" s="21"/>
      <c r="G42" s="16"/>
      <c r="H42" s="16"/>
      <c r="I42" s="16"/>
      <c r="L42" s="31">
        <f>L41-5575</f>
        <v>61075</v>
      </c>
    </row>
    <row r="43" spans="2:13" x14ac:dyDescent="0.25">
      <c r="B43" s="8"/>
      <c r="C43" s="8"/>
      <c r="D43" s="8"/>
      <c r="E43" s="8"/>
      <c r="F43" s="8"/>
      <c r="G43" s="8"/>
      <c r="H43" s="8"/>
      <c r="I43" s="16"/>
    </row>
    <row r="44" spans="2:13" x14ac:dyDescent="0.25">
      <c r="B44" s="22" t="s">
        <v>8</v>
      </c>
      <c r="C44" s="23">
        <f>C34+C35+C36-D37</f>
        <v>70570</v>
      </c>
      <c r="D44" s="22">
        <f>SUM(D39:D43)</f>
        <v>0</v>
      </c>
      <c r="E44" s="23">
        <f>C44-D44</f>
        <v>70570</v>
      </c>
      <c r="F44" s="24"/>
      <c r="G44" s="23">
        <f>G34+G35-H37</f>
        <v>-11980</v>
      </c>
      <c r="H44" s="23">
        <f>SUM(H39:H43)</f>
        <v>0</v>
      </c>
      <c r="I44" s="23">
        <f>G44-H44</f>
        <v>-11980</v>
      </c>
      <c r="L44" s="31"/>
    </row>
    <row r="45" spans="2:13" x14ac:dyDescent="0.25">
      <c r="B45" s="11" t="s">
        <v>19</v>
      </c>
      <c r="D45" s="11" t="s">
        <v>67</v>
      </c>
      <c r="F45" s="11"/>
      <c r="H45" s="11"/>
      <c r="L45" s="31"/>
    </row>
    <row r="46" spans="2:13" x14ac:dyDescent="0.25">
      <c r="B46" t="s">
        <v>86</v>
      </c>
      <c r="D46" t="s">
        <v>22</v>
      </c>
      <c r="G46" t="s">
        <v>25</v>
      </c>
      <c r="L46">
        <f>K46-240</f>
        <v>-240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"/>
  <sheetViews>
    <sheetView tabSelected="1" workbookViewId="0">
      <selection activeCell="M8" sqref="M8"/>
    </sheetView>
  </sheetViews>
  <sheetFormatPr defaultRowHeight="15" x14ac:dyDescent="0.25"/>
  <cols>
    <col min="2" max="2" width="21" customWidth="1"/>
  </cols>
  <sheetData>
    <row r="1" spans="1:12" ht="18.75" x14ac:dyDescent="0.25">
      <c r="D1" s="1" t="s">
        <v>24</v>
      </c>
      <c r="E1" s="1"/>
      <c r="F1" s="1"/>
      <c r="G1" s="1"/>
      <c r="H1" s="2"/>
      <c r="I1" s="3"/>
      <c r="J1" s="4"/>
    </row>
    <row r="2" spans="1:12" ht="18.75" x14ac:dyDescent="0.25">
      <c r="D2" s="1" t="s">
        <v>0</v>
      </c>
      <c r="E2" s="1"/>
      <c r="F2" s="1"/>
      <c r="G2" s="1"/>
      <c r="H2" s="1"/>
      <c r="I2" s="5"/>
      <c r="J2" s="5"/>
    </row>
    <row r="3" spans="1:12" ht="18.75" x14ac:dyDescent="0.25">
      <c r="D3" s="1" t="s">
        <v>135</v>
      </c>
      <c r="E3" s="1"/>
      <c r="F3" s="1"/>
      <c r="G3" s="1"/>
      <c r="H3" s="1"/>
      <c r="I3" s="5"/>
      <c r="J3" s="5"/>
    </row>
    <row r="4" spans="1:12" x14ac:dyDescent="0.25">
      <c r="A4" s="6" t="s">
        <v>1</v>
      </c>
      <c r="B4" s="6" t="s">
        <v>2</v>
      </c>
      <c r="C4" s="6" t="s">
        <v>4</v>
      </c>
      <c r="D4" s="6" t="s">
        <v>3</v>
      </c>
      <c r="E4" s="6" t="s">
        <v>79</v>
      </c>
      <c r="F4" s="6" t="s">
        <v>78</v>
      </c>
      <c r="G4" s="6" t="s">
        <v>82</v>
      </c>
      <c r="H4" s="6" t="s">
        <v>77</v>
      </c>
      <c r="I4" s="6" t="s">
        <v>5</v>
      </c>
      <c r="J4" s="6" t="s">
        <v>6</v>
      </c>
      <c r="K4" s="26" t="s">
        <v>7</v>
      </c>
      <c r="L4" s="28"/>
    </row>
    <row r="5" spans="1:12" x14ac:dyDescent="0.25">
      <c r="A5" s="8" t="s">
        <v>26</v>
      </c>
      <c r="B5" s="8" t="s">
        <v>51</v>
      </c>
      <c r="C5" s="8">
        <f>'MARCH 20'!K5:K29</f>
        <v>150</v>
      </c>
      <c r="D5" s="8">
        <v>3000</v>
      </c>
      <c r="E5" s="8">
        <v>300</v>
      </c>
      <c r="F5">
        <v>150</v>
      </c>
      <c r="H5" s="8"/>
      <c r="I5" s="8">
        <f>C5+D5+E5+G5+F5+H5</f>
        <v>3600</v>
      </c>
      <c r="J5" s="8"/>
      <c r="K5" s="27">
        <f>I5-J5</f>
        <v>3600</v>
      </c>
      <c r="L5" s="11"/>
    </row>
    <row r="6" spans="1:12" x14ac:dyDescent="0.25">
      <c r="A6" s="8" t="s">
        <v>27</v>
      </c>
      <c r="B6" s="8" t="s">
        <v>52</v>
      </c>
      <c r="C6" s="8">
        <f>'MARCH 20'!K6:K30</f>
        <v>225</v>
      </c>
      <c r="D6" s="8">
        <v>3000</v>
      </c>
      <c r="E6" s="8">
        <v>300</v>
      </c>
      <c r="F6" s="8">
        <v>150</v>
      </c>
      <c r="G6" s="8"/>
      <c r="H6" s="8"/>
      <c r="I6" s="8">
        <f>C6+D6+E6+G6+F6+H6</f>
        <v>3675</v>
      </c>
      <c r="J6" s="8"/>
      <c r="K6" s="27">
        <f t="shared" ref="K6:K29" si="0">I6-J6</f>
        <v>3675</v>
      </c>
      <c r="L6" s="11"/>
    </row>
    <row r="7" spans="1:12" x14ac:dyDescent="0.25">
      <c r="A7" s="8" t="s">
        <v>28</v>
      </c>
      <c r="B7" s="8" t="s">
        <v>130</v>
      </c>
      <c r="C7" s="8">
        <f>'MARCH 20'!K7:K31</f>
        <v>50</v>
      </c>
      <c r="D7" s="8">
        <v>3000</v>
      </c>
      <c r="E7" s="8">
        <v>300</v>
      </c>
      <c r="F7" s="8">
        <v>150</v>
      </c>
      <c r="G7" s="8"/>
      <c r="H7" s="8"/>
      <c r="I7" s="8">
        <f>C7+D7+E7+G7+F7+H7</f>
        <v>3500</v>
      </c>
      <c r="J7" s="8"/>
      <c r="K7" s="27">
        <f t="shared" si="0"/>
        <v>3500</v>
      </c>
      <c r="L7" s="11"/>
    </row>
    <row r="8" spans="1:12" x14ac:dyDescent="0.25">
      <c r="A8" s="8" t="s">
        <v>29</v>
      </c>
      <c r="B8" s="8"/>
      <c r="C8" s="8">
        <f>'MARCH 20'!K8:K32</f>
        <v>0</v>
      </c>
      <c r="D8" s="8"/>
      <c r="E8" s="8"/>
      <c r="F8" s="8"/>
      <c r="G8" s="8"/>
      <c r="H8" s="8"/>
      <c r="I8" s="8">
        <f t="shared" ref="I8:I30" si="1">C8+D8+E8+G8+F8+H8</f>
        <v>0</v>
      </c>
      <c r="J8" s="8"/>
      <c r="K8" s="27">
        <f t="shared" si="0"/>
        <v>0</v>
      </c>
      <c r="L8" s="11"/>
    </row>
    <row r="9" spans="1:12" x14ac:dyDescent="0.25">
      <c r="A9" s="8" t="s">
        <v>30</v>
      </c>
      <c r="B9" s="8"/>
      <c r="C9" s="8">
        <f>'MARCH 20'!K9:K33</f>
        <v>0</v>
      </c>
      <c r="D9" s="8"/>
      <c r="E9" s="8"/>
      <c r="F9" s="8"/>
      <c r="G9" s="8"/>
      <c r="H9" s="8"/>
      <c r="I9" s="8">
        <f t="shared" si="1"/>
        <v>0</v>
      </c>
      <c r="J9" s="8"/>
      <c r="K9" s="27">
        <f>I9-J9</f>
        <v>0</v>
      </c>
      <c r="L9" s="11"/>
    </row>
    <row r="10" spans="1:12" x14ac:dyDescent="0.25">
      <c r="A10" s="8" t="s">
        <v>31</v>
      </c>
      <c r="B10" s="16" t="s">
        <v>131</v>
      </c>
      <c r="C10" s="8">
        <f>'MARCH 20'!K10:K34</f>
        <v>0</v>
      </c>
      <c r="D10" s="8">
        <v>3000</v>
      </c>
      <c r="E10" s="8">
        <v>300</v>
      </c>
      <c r="F10" s="8">
        <v>150</v>
      </c>
      <c r="G10" s="8"/>
      <c r="H10" s="8"/>
      <c r="I10" s="8">
        <f t="shared" si="1"/>
        <v>3450</v>
      </c>
      <c r="J10" s="8"/>
      <c r="K10" s="27">
        <f>I10-J10</f>
        <v>3450</v>
      </c>
      <c r="L10" s="11"/>
    </row>
    <row r="11" spans="1:12" x14ac:dyDescent="0.25">
      <c r="A11" s="8" t="s">
        <v>32</v>
      </c>
      <c r="B11" s="16" t="s">
        <v>123</v>
      </c>
      <c r="C11" s="8">
        <f>'MARCH 20'!K11:K35</f>
        <v>0</v>
      </c>
      <c r="D11" s="8">
        <v>3000</v>
      </c>
      <c r="E11" s="8">
        <v>300</v>
      </c>
      <c r="F11" s="8">
        <v>150</v>
      </c>
      <c r="G11" s="8"/>
      <c r="H11" s="8"/>
      <c r="I11" s="8">
        <f t="shared" si="1"/>
        <v>3450</v>
      </c>
      <c r="J11" s="8"/>
      <c r="K11" s="27">
        <f t="shared" si="0"/>
        <v>3450</v>
      </c>
      <c r="L11" s="11"/>
    </row>
    <row r="12" spans="1:12" x14ac:dyDescent="0.25">
      <c r="A12" s="8" t="s">
        <v>33</v>
      </c>
      <c r="B12" s="9" t="s">
        <v>114</v>
      </c>
      <c r="C12" s="8">
        <f>'MARCH 20'!K12:K36</f>
        <v>0</v>
      </c>
      <c r="D12" s="8">
        <v>3000</v>
      </c>
      <c r="E12" s="8">
        <v>300</v>
      </c>
      <c r="F12" s="8">
        <v>150</v>
      </c>
      <c r="G12" s="8"/>
      <c r="H12" s="8"/>
      <c r="I12" s="8">
        <f t="shared" si="1"/>
        <v>3450</v>
      </c>
      <c r="J12" s="8"/>
      <c r="K12" s="27">
        <f>I12-J12</f>
        <v>3450</v>
      </c>
      <c r="L12" s="11"/>
    </row>
    <row r="13" spans="1:12" x14ac:dyDescent="0.25">
      <c r="A13" s="8" t="s">
        <v>34</v>
      </c>
      <c r="B13" s="8" t="s">
        <v>56</v>
      </c>
      <c r="C13" s="8">
        <f>'MARCH 20'!K13:K37</f>
        <v>0</v>
      </c>
      <c r="D13" s="8">
        <v>3000</v>
      </c>
      <c r="E13" s="8">
        <v>300</v>
      </c>
      <c r="F13" s="8">
        <v>150</v>
      </c>
      <c r="G13" s="8"/>
      <c r="H13" s="8"/>
      <c r="I13" s="8">
        <f t="shared" si="1"/>
        <v>3450</v>
      </c>
      <c r="J13" s="8"/>
      <c r="K13" s="27">
        <f t="shared" si="0"/>
        <v>3450</v>
      </c>
      <c r="L13" s="11"/>
    </row>
    <row r="14" spans="1:12" x14ac:dyDescent="0.25">
      <c r="A14" s="8" t="s">
        <v>35</v>
      </c>
      <c r="B14" s="8" t="s">
        <v>103</v>
      </c>
      <c r="C14" s="8">
        <f>'MARCH 20'!K14:K38</f>
        <v>150</v>
      </c>
      <c r="D14" s="8">
        <v>3000</v>
      </c>
      <c r="E14" s="8">
        <v>300</v>
      </c>
      <c r="F14" s="8">
        <v>150</v>
      </c>
      <c r="G14" s="8"/>
      <c r="H14" s="8"/>
      <c r="I14" s="8">
        <f>C14+D14+E14+G14+F14+H14</f>
        <v>3600</v>
      </c>
      <c r="J14" s="8"/>
      <c r="K14" s="27">
        <f t="shared" si="0"/>
        <v>3600</v>
      </c>
      <c r="L14" s="11"/>
    </row>
    <row r="15" spans="1:12" x14ac:dyDescent="0.25">
      <c r="A15" s="8" t="s">
        <v>36</v>
      </c>
      <c r="B15" s="8" t="s">
        <v>57</v>
      </c>
      <c r="C15" s="8">
        <f>'MARCH 20'!K15:K39</f>
        <v>0</v>
      </c>
      <c r="D15" s="8">
        <v>3000</v>
      </c>
      <c r="E15" s="8">
        <v>300</v>
      </c>
      <c r="F15" s="8">
        <v>150</v>
      </c>
      <c r="G15" s="8"/>
      <c r="H15" s="8"/>
      <c r="I15" s="8">
        <f>C15+D15+E15+G15+F15+H15</f>
        <v>3450</v>
      </c>
      <c r="J15" s="8"/>
      <c r="K15" s="27">
        <f t="shared" si="0"/>
        <v>3450</v>
      </c>
      <c r="L15" s="11"/>
    </row>
    <row r="16" spans="1:12" x14ac:dyDescent="0.25">
      <c r="A16" s="8" t="s">
        <v>37</v>
      </c>
      <c r="B16" s="8"/>
      <c r="C16" s="8">
        <f>'MARCH 20'!K16:K40</f>
        <v>0</v>
      </c>
      <c r="D16" s="8"/>
      <c r="E16" s="8"/>
      <c r="F16" s="8"/>
      <c r="G16" s="8"/>
      <c r="H16" s="8"/>
      <c r="I16" s="8">
        <f t="shared" si="1"/>
        <v>0</v>
      </c>
      <c r="J16" s="8"/>
      <c r="K16" s="27">
        <f t="shared" si="0"/>
        <v>0</v>
      </c>
      <c r="L16" s="11"/>
    </row>
    <row r="17" spans="1:12" x14ac:dyDescent="0.25">
      <c r="A17" s="8" t="s">
        <v>38</v>
      </c>
      <c r="B17" s="8" t="s">
        <v>23</v>
      </c>
      <c r="C17" s="8">
        <f>'MARCH 20'!K17:K41</f>
        <v>350</v>
      </c>
      <c r="D17" s="8">
        <v>3000</v>
      </c>
      <c r="E17" s="8">
        <v>300</v>
      </c>
      <c r="F17" s="8">
        <v>150</v>
      </c>
      <c r="G17" s="8"/>
      <c r="H17" s="8"/>
      <c r="I17" s="8">
        <f t="shared" si="1"/>
        <v>3800</v>
      </c>
      <c r="J17" s="8"/>
      <c r="K17" s="27">
        <f>I17-J17</f>
        <v>3800</v>
      </c>
      <c r="L17" s="11"/>
    </row>
    <row r="18" spans="1:12" x14ac:dyDescent="0.25">
      <c r="A18" s="8" t="s">
        <v>39</v>
      </c>
      <c r="B18" s="8" t="s">
        <v>128</v>
      </c>
      <c r="C18" s="8">
        <f>'MARCH 20'!K18:K42</f>
        <v>1000</v>
      </c>
      <c r="D18" s="8">
        <v>3000</v>
      </c>
      <c r="E18" s="8"/>
      <c r="F18" s="8"/>
      <c r="G18" s="8"/>
      <c r="H18" s="8"/>
      <c r="I18" s="8">
        <f t="shared" si="1"/>
        <v>4000</v>
      </c>
      <c r="J18" s="8"/>
      <c r="K18" s="27">
        <f t="shared" si="0"/>
        <v>4000</v>
      </c>
    </row>
    <row r="19" spans="1:12" x14ac:dyDescent="0.25">
      <c r="A19" s="8" t="s">
        <v>40</v>
      </c>
      <c r="B19" s="8" t="s">
        <v>129</v>
      </c>
      <c r="C19" s="8">
        <f>'MARCH 20'!K19:K43</f>
        <v>0</v>
      </c>
      <c r="D19" s="8">
        <v>2500</v>
      </c>
      <c r="E19" s="8"/>
      <c r="F19" s="8"/>
      <c r="G19" s="8"/>
      <c r="H19" s="8"/>
      <c r="I19" s="8">
        <f t="shared" si="1"/>
        <v>2500</v>
      </c>
      <c r="J19" s="8"/>
      <c r="K19" s="27">
        <f t="shared" si="0"/>
        <v>2500</v>
      </c>
      <c r="L19" s="11"/>
    </row>
    <row r="20" spans="1:12" x14ac:dyDescent="0.25">
      <c r="A20" s="8" t="s">
        <v>41</v>
      </c>
      <c r="B20" s="16" t="s">
        <v>117</v>
      </c>
      <c r="C20" s="8">
        <f>'MARCH 20'!K20:K44</f>
        <v>0</v>
      </c>
      <c r="D20" s="8"/>
      <c r="E20" s="8"/>
      <c r="F20" s="8"/>
      <c r="G20" s="8"/>
      <c r="H20" s="8"/>
      <c r="I20" s="8">
        <f t="shared" si="1"/>
        <v>0</v>
      </c>
      <c r="J20" s="8"/>
      <c r="K20" s="27">
        <f t="shared" si="0"/>
        <v>0</v>
      </c>
      <c r="L20" s="11"/>
    </row>
    <row r="21" spans="1:12" x14ac:dyDescent="0.25">
      <c r="A21" s="8" t="s">
        <v>42</v>
      </c>
      <c r="B21" s="8" t="s">
        <v>60</v>
      </c>
      <c r="C21" s="8">
        <f>'MARCH 20'!K21:K45</f>
        <v>1725</v>
      </c>
      <c r="D21" s="8">
        <v>4000</v>
      </c>
      <c r="E21" s="8">
        <v>300</v>
      </c>
      <c r="F21" s="8">
        <v>150</v>
      </c>
      <c r="G21" s="8"/>
      <c r="H21" s="8"/>
      <c r="I21" s="8">
        <f t="shared" si="1"/>
        <v>6175</v>
      </c>
      <c r="J21" s="8"/>
      <c r="K21" s="27">
        <f t="shared" si="0"/>
        <v>6175</v>
      </c>
      <c r="L21" s="11"/>
    </row>
    <row r="22" spans="1:12" x14ac:dyDescent="0.25">
      <c r="A22" s="8" t="s">
        <v>43</v>
      </c>
      <c r="B22" s="30" t="s">
        <v>117</v>
      </c>
      <c r="C22" s="8">
        <f>'MARCH 20'!K22:K46</f>
        <v>0</v>
      </c>
      <c r="D22" s="8"/>
      <c r="E22" s="8"/>
      <c r="F22" s="8"/>
      <c r="G22" s="8"/>
      <c r="H22" s="8"/>
      <c r="I22" s="8">
        <f t="shared" si="1"/>
        <v>0</v>
      </c>
      <c r="J22" s="8"/>
      <c r="K22" s="27">
        <f t="shared" si="0"/>
        <v>0</v>
      </c>
      <c r="L22" s="11"/>
    </row>
    <row r="23" spans="1:12" x14ac:dyDescent="0.25">
      <c r="A23" s="8" t="s">
        <v>44</v>
      </c>
      <c r="B23" s="8" t="s">
        <v>62</v>
      </c>
      <c r="C23" s="8">
        <f>'MARCH 20'!K23:K47</f>
        <v>0</v>
      </c>
      <c r="D23" s="8">
        <v>5000</v>
      </c>
      <c r="E23" s="8">
        <v>300</v>
      </c>
      <c r="F23" s="8">
        <v>150</v>
      </c>
      <c r="G23" s="8"/>
      <c r="H23" s="8"/>
      <c r="I23" s="8">
        <f t="shared" si="1"/>
        <v>5450</v>
      </c>
      <c r="J23" s="8"/>
      <c r="K23" s="27">
        <f t="shared" si="0"/>
        <v>5450</v>
      </c>
      <c r="L23" s="11"/>
    </row>
    <row r="24" spans="1:12" x14ac:dyDescent="0.25">
      <c r="A24" s="8" t="s">
        <v>45</v>
      </c>
      <c r="B24" s="8" t="s">
        <v>68</v>
      </c>
      <c r="C24" s="8">
        <f>'MARCH 20'!K24:K48</f>
        <v>130</v>
      </c>
      <c r="D24" s="8">
        <v>4500</v>
      </c>
      <c r="E24" s="8">
        <v>300</v>
      </c>
      <c r="F24" s="8">
        <v>150</v>
      </c>
      <c r="G24" s="8"/>
      <c r="H24" s="8"/>
      <c r="I24" s="8">
        <f t="shared" si="1"/>
        <v>5080</v>
      </c>
      <c r="J24" s="8"/>
      <c r="K24" s="27">
        <f t="shared" si="0"/>
        <v>5080</v>
      </c>
      <c r="L24" s="11"/>
    </row>
    <row r="25" spans="1:12" x14ac:dyDescent="0.25">
      <c r="A25" s="8" t="s">
        <v>46</v>
      </c>
      <c r="B25" s="8" t="s">
        <v>76</v>
      </c>
      <c r="C25" s="8">
        <f>'MARCH 20'!K25:K49</f>
        <v>275</v>
      </c>
      <c r="D25" s="8">
        <v>4500</v>
      </c>
      <c r="E25" s="8">
        <v>300</v>
      </c>
      <c r="F25" s="8">
        <v>150</v>
      </c>
      <c r="G25" s="8"/>
      <c r="H25" s="8"/>
      <c r="I25" s="8">
        <f t="shared" si="1"/>
        <v>5225</v>
      </c>
      <c r="J25" s="8"/>
      <c r="K25" s="27">
        <f t="shared" si="0"/>
        <v>5225</v>
      </c>
      <c r="L25" s="11"/>
    </row>
    <row r="26" spans="1:12" x14ac:dyDescent="0.25">
      <c r="A26" s="8" t="s">
        <v>47</v>
      </c>
      <c r="B26" s="8"/>
      <c r="C26" s="8">
        <f>'MARCH 20'!K26:K50</f>
        <v>0</v>
      </c>
      <c r="D26" s="8"/>
      <c r="E26" s="8"/>
      <c r="F26" s="8"/>
      <c r="G26" s="8"/>
      <c r="H26" s="8"/>
      <c r="I26" s="8">
        <f t="shared" si="1"/>
        <v>0</v>
      </c>
      <c r="J26" s="8"/>
      <c r="K26" s="27">
        <f t="shared" si="0"/>
        <v>0</v>
      </c>
      <c r="L26" s="11"/>
    </row>
    <row r="27" spans="1:12" x14ac:dyDescent="0.25">
      <c r="A27" s="8" t="s">
        <v>48</v>
      </c>
      <c r="B27" s="8" t="s">
        <v>63</v>
      </c>
      <c r="C27" s="8">
        <f>'MARCH 20'!K27:K51</f>
        <v>845</v>
      </c>
      <c r="D27" s="8">
        <v>5500</v>
      </c>
      <c r="E27" s="8">
        <v>300</v>
      </c>
      <c r="F27" s="8">
        <v>150</v>
      </c>
      <c r="G27" s="8"/>
      <c r="H27" s="8"/>
      <c r="I27" s="8">
        <f t="shared" si="1"/>
        <v>6795</v>
      </c>
      <c r="J27" s="8"/>
      <c r="K27" s="27">
        <f t="shared" si="0"/>
        <v>6795</v>
      </c>
      <c r="L27" s="11"/>
    </row>
    <row r="28" spans="1:12" x14ac:dyDescent="0.25">
      <c r="A28" s="8" t="s">
        <v>49</v>
      </c>
      <c r="B28" s="8" t="s">
        <v>64</v>
      </c>
      <c r="C28" s="8">
        <f>'MARCH 20'!K28:K52</f>
        <v>0</v>
      </c>
      <c r="D28" s="8">
        <v>5000</v>
      </c>
      <c r="E28" s="8">
        <v>300</v>
      </c>
      <c r="F28" s="8">
        <v>150</v>
      </c>
      <c r="G28" s="8"/>
      <c r="H28" s="8"/>
      <c r="I28" s="8">
        <f t="shared" si="1"/>
        <v>5450</v>
      </c>
      <c r="J28" s="8"/>
      <c r="K28" s="27">
        <f t="shared" si="0"/>
        <v>5450</v>
      </c>
      <c r="L28" s="11"/>
    </row>
    <row r="29" spans="1:12" x14ac:dyDescent="0.25">
      <c r="A29" s="8" t="s">
        <v>50</v>
      </c>
      <c r="B29" s="8" t="s">
        <v>96</v>
      </c>
      <c r="C29" s="8">
        <f>'MARCH 20'!K29:K53</f>
        <v>0</v>
      </c>
      <c r="D29" s="8">
        <v>6000</v>
      </c>
      <c r="E29" s="8">
        <v>300</v>
      </c>
      <c r="F29" s="8">
        <v>150</v>
      </c>
      <c r="G29" s="8"/>
      <c r="H29" s="8"/>
      <c r="I29" s="8">
        <f t="shared" si="1"/>
        <v>6450</v>
      </c>
      <c r="J29" s="8"/>
      <c r="K29" s="27">
        <f t="shared" si="0"/>
        <v>6450</v>
      </c>
      <c r="L29" s="11"/>
    </row>
    <row r="30" spans="1:12" x14ac:dyDescent="0.25">
      <c r="A30" s="6"/>
      <c r="B30" s="10" t="s">
        <v>8</v>
      </c>
      <c r="C30" s="8">
        <f>SUM(C5:C29)</f>
        <v>4900</v>
      </c>
      <c r="D30" s="6">
        <f t="shared" ref="D30:H30" si="2">SUM(D5:D29)</f>
        <v>70000</v>
      </c>
      <c r="E30" s="6">
        <f t="shared" si="2"/>
        <v>5100</v>
      </c>
      <c r="F30" s="8">
        <f t="shared" si="2"/>
        <v>2550</v>
      </c>
      <c r="G30" s="8">
        <f t="shared" si="2"/>
        <v>0</v>
      </c>
      <c r="H30" s="6">
        <f t="shared" si="2"/>
        <v>0</v>
      </c>
      <c r="I30" s="8">
        <f t="shared" si="1"/>
        <v>82550</v>
      </c>
      <c r="J30" s="6">
        <f>SUM(J5:J29)</f>
        <v>0</v>
      </c>
      <c r="K30" s="26">
        <f>SUM(K5:K29)</f>
        <v>82550</v>
      </c>
      <c r="L30" s="28"/>
    </row>
    <row r="31" spans="1:12" x14ac:dyDescent="0.25">
      <c r="A31" s="11"/>
      <c r="L31" s="11"/>
    </row>
    <row r="32" spans="1:12" ht="18.75" x14ac:dyDescent="0.3">
      <c r="B32" s="12" t="s">
        <v>9</v>
      </c>
      <c r="C32" s="12"/>
      <c r="D32" s="13"/>
      <c r="E32" s="13"/>
      <c r="F32" s="13"/>
      <c r="G32" s="13"/>
      <c r="H32" s="13"/>
      <c r="I32" s="13"/>
      <c r="J32" s="13"/>
      <c r="K32" s="13"/>
      <c r="L32" s="13"/>
    </row>
    <row r="33" spans="2:13" ht="15.75" x14ac:dyDescent="0.25">
      <c r="B33" s="15" t="s">
        <v>10</v>
      </c>
      <c r="C33" s="15" t="s">
        <v>11</v>
      </c>
      <c r="D33" s="15" t="s">
        <v>12</v>
      </c>
      <c r="E33" s="15" t="s">
        <v>13</v>
      </c>
      <c r="F33" s="15" t="s">
        <v>14</v>
      </c>
      <c r="G33" s="15" t="s">
        <v>11</v>
      </c>
      <c r="H33" s="15" t="s">
        <v>12</v>
      </c>
      <c r="I33" s="15" t="s">
        <v>13</v>
      </c>
      <c r="M33">
        <f>E30+F30+G30</f>
        <v>7650</v>
      </c>
    </row>
    <row r="34" spans="2:13" x14ac:dyDescent="0.25">
      <c r="B34" s="16" t="s">
        <v>133</v>
      </c>
      <c r="C34" s="17">
        <f>D30+E30+F30+G30</f>
        <v>77650</v>
      </c>
      <c r="E34" s="17"/>
      <c r="F34" s="19" t="s">
        <v>133</v>
      </c>
      <c r="G34" s="17">
        <f>J30</f>
        <v>0</v>
      </c>
      <c r="I34" s="16"/>
    </row>
    <row r="35" spans="2:13" x14ac:dyDescent="0.25">
      <c r="B35" s="16" t="s">
        <v>16</v>
      </c>
      <c r="C35" s="17">
        <f>'MARCH 20'!E44</f>
        <v>-80</v>
      </c>
      <c r="D35" s="16"/>
      <c r="E35" s="16"/>
      <c r="F35" s="16" t="s">
        <v>16</v>
      </c>
      <c r="G35" s="17">
        <f>'MARCH 20'!I44</f>
        <v>-4980</v>
      </c>
      <c r="H35" s="16"/>
      <c r="I35" s="16"/>
    </row>
    <row r="36" spans="2:13" x14ac:dyDescent="0.25">
      <c r="B36" s="16" t="s">
        <v>77</v>
      </c>
      <c r="C36" s="17"/>
      <c r="D36" s="16"/>
      <c r="F36" s="16"/>
      <c r="G36" s="17"/>
      <c r="H36" s="16"/>
      <c r="I36" s="16"/>
    </row>
    <row r="37" spans="2:13" x14ac:dyDescent="0.25">
      <c r="B37" s="16" t="s">
        <v>17</v>
      </c>
      <c r="C37" s="18">
        <v>0.1</v>
      </c>
      <c r="D37" s="16">
        <f>C37*D30</f>
        <v>7000</v>
      </c>
      <c r="E37" s="16"/>
      <c r="F37" s="16" t="s">
        <v>66</v>
      </c>
      <c r="G37" s="18">
        <v>0.1</v>
      </c>
      <c r="H37" s="16">
        <f>D37</f>
        <v>7000</v>
      </c>
      <c r="I37" s="16"/>
    </row>
    <row r="38" spans="2:13" x14ac:dyDescent="0.25">
      <c r="B38" s="20" t="s">
        <v>18</v>
      </c>
      <c r="C38" s="16"/>
      <c r="D38" s="16"/>
      <c r="E38" s="16"/>
      <c r="F38" s="20" t="s">
        <v>18</v>
      </c>
      <c r="G38" s="16"/>
      <c r="H38" s="16"/>
      <c r="I38" s="16"/>
    </row>
    <row r="39" spans="2:13" x14ac:dyDescent="0.25">
      <c r="B39" s="21"/>
      <c r="C39" s="16"/>
      <c r="D39" s="16"/>
      <c r="E39" s="16"/>
      <c r="F39" s="21"/>
      <c r="G39" s="16"/>
      <c r="H39" s="16"/>
      <c r="I39" s="16"/>
    </row>
    <row r="40" spans="2:13" x14ac:dyDescent="0.25">
      <c r="B40" s="29"/>
      <c r="C40" s="18"/>
      <c r="D40" s="16"/>
      <c r="E40" s="16"/>
      <c r="F40" s="29"/>
      <c r="G40" s="18"/>
      <c r="H40" s="16"/>
      <c r="I40" s="16"/>
      <c r="L40" s="31">
        <f>C34+C36-D37</f>
        <v>70650</v>
      </c>
    </row>
    <row r="41" spans="2:13" x14ac:dyDescent="0.25">
      <c r="B41" s="21"/>
      <c r="C41" s="16"/>
      <c r="D41" s="16"/>
      <c r="E41" s="11"/>
      <c r="F41" s="21"/>
      <c r="G41" s="16"/>
      <c r="H41" s="16"/>
      <c r="I41" s="16"/>
      <c r="L41" s="31">
        <f>L40-4000</f>
        <v>66650</v>
      </c>
    </row>
    <row r="42" spans="2:13" x14ac:dyDescent="0.25">
      <c r="B42" s="21"/>
      <c r="C42" s="16"/>
      <c r="D42" s="16"/>
      <c r="E42" s="16"/>
      <c r="F42" s="21"/>
      <c r="G42" s="16"/>
      <c r="H42" s="16"/>
      <c r="I42" s="16"/>
      <c r="L42" s="31">
        <f>L41-5575</f>
        <v>61075</v>
      </c>
    </row>
    <row r="43" spans="2:13" x14ac:dyDescent="0.25">
      <c r="B43" s="8"/>
      <c r="C43" s="8"/>
      <c r="D43" s="8"/>
      <c r="E43" s="8"/>
      <c r="F43" s="8"/>
      <c r="G43" s="8"/>
      <c r="H43" s="8"/>
      <c r="I43" s="16"/>
    </row>
    <row r="44" spans="2:13" x14ac:dyDescent="0.25">
      <c r="B44" s="22" t="s">
        <v>8</v>
      </c>
      <c r="C44" s="23">
        <f>C34+C35+C36-D37</f>
        <v>70570</v>
      </c>
      <c r="D44" s="22">
        <f>SUM(D39:D43)</f>
        <v>0</v>
      </c>
      <c r="E44" s="23">
        <f>C44-D44</f>
        <v>70570</v>
      </c>
      <c r="F44" s="24"/>
      <c r="G44" s="23">
        <f>G34+G35-H37</f>
        <v>-11980</v>
      </c>
      <c r="H44" s="23">
        <f>SUM(H39:H43)</f>
        <v>0</v>
      </c>
      <c r="I44" s="23">
        <f>G44-H44</f>
        <v>-11980</v>
      </c>
      <c r="L44" s="31"/>
    </row>
    <row r="45" spans="2:13" x14ac:dyDescent="0.25">
      <c r="B45" s="11" t="s">
        <v>19</v>
      </c>
      <c r="D45" s="11" t="s">
        <v>67</v>
      </c>
      <c r="F45" s="11"/>
      <c r="H45" s="11"/>
      <c r="L45" s="31"/>
    </row>
    <row r="46" spans="2:13" x14ac:dyDescent="0.25">
      <c r="B46" t="s">
        <v>86</v>
      </c>
      <c r="D46" t="s">
        <v>22</v>
      </c>
      <c r="G46" t="s">
        <v>25</v>
      </c>
      <c r="L46">
        <f>K46-240</f>
        <v>-240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6"/>
  <sheetViews>
    <sheetView topLeftCell="A13" workbookViewId="0">
      <selection activeCell="M37" sqref="M37"/>
    </sheetView>
  </sheetViews>
  <sheetFormatPr defaultRowHeight="15" x14ac:dyDescent="0.25"/>
  <cols>
    <col min="1" max="1" width="4.5703125" customWidth="1"/>
    <col min="2" max="2" width="18" customWidth="1"/>
    <col min="3" max="3" width="7" customWidth="1"/>
    <col min="4" max="4" width="6.28515625" customWidth="1"/>
    <col min="5" max="6" width="7.85546875" customWidth="1"/>
    <col min="7" max="7" width="7.42578125" customWidth="1"/>
    <col min="8" max="8" width="6.42578125" customWidth="1"/>
    <col min="9" max="9" width="6" customWidth="1"/>
  </cols>
  <sheetData>
    <row r="1" spans="1:13" ht="18.75" x14ac:dyDescent="0.25">
      <c r="C1" s="1" t="s">
        <v>24</v>
      </c>
      <c r="D1" s="1"/>
      <c r="E1" s="1"/>
      <c r="F1" s="1"/>
      <c r="G1" s="2"/>
      <c r="H1" s="3"/>
      <c r="I1" s="4"/>
    </row>
    <row r="2" spans="1:13" ht="18.75" x14ac:dyDescent="0.25">
      <c r="C2" s="1" t="s">
        <v>0</v>
      </c>
      <c r="D2" s="1"/>
      <c r="E2" s="1"/>
      <c r="F2" s="1"/>
      <c r="G2" s="1"/>
      <c r="H2" s="5"/>
      <c r="I2" s="5"/>
    </row>
    <row r="3" spans="1:13" ht="18.75" x14ac:dyDescent="0.25">
      <c r="C3" s="1" t="s">
        <v>73</v>
      </c>
      <c r="D3" s="1"/>
      <c r="E3" s="1"/>
      <c r="F3" s="1"/>
      <c r="G3" s="1"/>
      <c r="H3" s="5"/>
      <c r="I3" s="5"/>
    </row>
    <row r="4" spans="1:13" x14ac:dyDescent="0.25">
      <c r="A4" s="6" t="s">
        <v>1</v>
      </c>
      <c r="B4" s="6" t="s">
        <v>2</v>
      </c>
      <c r="C4" s="6" t="s">
        <v>3</v>
      </c>
      <c r="D4" s="6" t="s">
        <v>79</v>
      </c>
      <c r="E4" s="6" t="s">
        <v>78</v>
      </c>
      <c r="F4" s="6" t="s">
        <v>82</v>
      </c>
      <c r="G4" s="6" t="s">
        <v>77</v>
      </c>
      <c r="H4" s="6" t="s">
        <v>5</v>
      </c>
      <c r="I4" s="6" t="s">
        <v>6</v>
      </c>
      <c r="J4" s="26" t="s">
        <v>7</v>
      </c>
      <c r="K4" s="28"/>
      <c r="L4" s="28"/>
      <c r="M4" s="7"/>
    </row>
    <row r="5" spans="1:13" x14ac:dyDescent="0.25">
      <c r="A5" s="8" t="s">
        <v>26</v>
      </c>
      <c r="B5" s="8" t="s">
        <v>51</v>
      </c>
      <c r="C5" s="8">
        <v>3000</v>
      </c>
      <c r="D5" s="8">
        <v>300</v>
      </c>
      <c r="E5">
        <v>150</v>
      </c>
      <c r="F5">
        <v>300</v>
      </c>
      <c r="G5" s="8"/>
      <c r="H5" s="8">
        <f>C5+D5+F5+E5+G5</f>
        <v>3750</v>
      </c>
      <c r="I5" s="8">
        <v>3750</v>
      </c>
      <c r="J5" s="27">
        <f>H5-I5</f>
        <v>0</v>
      </c>
      <c r="K5" s="11"/>
      <c r="L5" s="11"/>
    </row>
    <row r="6" spans="1:13" x14ac:dyDescent="0.25">
      <c r="A6" s="8" t="s">
        <v>27</v>
      </c>
      <c r="B6" s="8" t="s">
        <v>52</v>
      </c>
      <c r="C6" s="8">
        <v>3000</v>
      </c>
      <c r="D6" s="8">
        <v>300</v>
      </c>
      <c r="E6" s="8">
        <v>150</v>
      </c>
      <c r="F6" s="8"/>
      <c r="G6" s="8"/>
      <c r="H6" s="8">
        <f t="shared" ref="H6:H30" si="0">C6+D6+F6+E6+G6</f>
        <v>3450</v>
      </c>
      <c r="I6" s="8">
        <v>3450</v>
      </c>
      <c r="J6" s="27">
        <f t="shared" ref="J6:J29" si="1">H6-I6</f>
        <v>0</v>
      </c>
      <c r="K6" s="11"/>
      <c r="L6" s="11"/>
    </row>
    <row r="7" spans="1:13" x14ac:dyDescent="0.25">
      <c r="A7" s="8" t="s">
        <v>28</v>
      </c>
      <c r="B7" s="8" t="s">
        <v>53</v>
      </c>
      <c r="C7" s="8">
        <v>3000</v>
      </c>
      <c r="D7" s="8">
        <v>300</v>
      </c>
      <c r="E7" s="8">
        <v>150</v>
      </c>
      <c r="F7" s="8">
        <v>275</v>
      </c>
      <c r="G7" s="8"/>
      <c r="H7" s="8">
        <f t="shared" si="0"/>
        <v>3725</v>
      </c>
      <c r="I7" s="8">
        <f>275+3450</f>
        <v>3725</v>
      </c>
      <c r="J7" s="27">
        <f t="shared" si="1"/>
        <v>0</v>
      </c>
      <c r="K7" s="11" t="s">
        <v>85</v>
      </c>
      <c r="L7" s="11" t="s">
        <v>120</v>
      </c>
    </row>
    <row r="8" spans="1:13" x14ac:dyDescent="0.25">
      <c r="A8" s="8" t="s">
        <v>29</v>
      </c>
      <c r="B8" s="8"/>
      <c r="C8" s="8"/>
      <c r="D8" s="8"/>
      <c r="E8" s="8"/>
      <c r="F8" s="8"/>
      <c r="G8" s="8"/>
      <c r="H8" s="8">
        <f t="shared" si="0"/>
        <v>0</v>
      </c>
      <c r="I8" s="8"/>
      <c r="J8" s="27">
        <f t="shared" si="1"/>
        <v>0</v>
      </c>
      <c r="K8" s="11"/>
      <c r="L8" s="11"/>
    </row>
    <row r="9" spans="1:13" x14ac:dyDescent="0.25">
      <c r="A9" s="8" t="s">
        <v>30</v>
      </c>
      <c r="B9" s="8"/>
      <c r="C9" s="8"/>
      <c r="D9" s="8"/>
      <c r="E9" s="8"/>
      <c r="F9" s="8"/>
      <c r="G9" s="8"/>
      <c r="H9" s="8">
        <f t="shared" si="0"/>
        <v>0</v>
      </c>
      <c r="I9" s="8"/>
      <c r="J9" s="27">
        <f t="shared" si="1"/>
        <v>0</v>
      </c>
      <c r="K9" s="11"/>
      <c r="L9" s="11"/>
    </row>
    <row r="10" spans="1:13" x14ac:dyDescent="0.25">
      <c r="A10" s="8" t="s">
        <v>31</v>
      </c>
      <c r="B10" s="8" t="s">
        <v>54</v>
      </c>
      <c r="C10" s="8">
        <v>3000</v>
      </c>
      <c r="D10" s="8">
        <v>300</v>
      </c>
      <c r="E10" s="8">
        <v>150</v>
      </c>
      <c r="F10" s="8">
        <v>25</v>
      </c>
      <c r="G10" s="8"/>
      <c r="H10" s="8">
        <f t="shared" si="0"/>
        <v>3475</v>
      </c>
      <c r="I10" s="8">
        <v>3475</v>
      </c>
      <c r="J10" s="27">
        <f t="shared" si="1"/>
        <v>0</v>
      </c>
      <c r="K10" s="11"/>
      <c r="L10" s="11"/>
    </row>
    <row r="11" spans="1:13" x14ac:dyDescent="0.25">
      <c r="A11" s="8" t="s">
        <v>32</v>
      </c>
      <c r="B11" s="8" t="s">
        <v>55</v>
      </c>
      <c r="C11" s="8">
        <v>3000</v>
      </c>
      <c r="D11" s="8">
        <v>300</v>
      </c>
      <c r="E11" s="8">
        <v>150</v>
      </c>
      <c r="F11" s="8">
        <v>125</v>
      </c>
      <c r="G11" s="8"/>
      <c r="H11" s="8">
        <f t="shared" si="0"/>
        <v>3575</v>
      </c>
      <c r="I11" s="8">
        <v>3575</v>
      </c>
      <c r="J11" s="27">
        <f t="shared" si="1"/>
        <v>0</v>
      </c>
      <c r="K11" s="11"/>
      <c r="L11" s="11"/>
    </row>
    <row r="12" spans="1:13" x14ac:dyDescent="0.25">
      <c r="A12" s="8" t="s">
        <v>33</v>
      </c>
      <c r="B12" s="9"/>
      <c r="C12" s="8"/>
      <c r="D12" s="8"/>
      <c r="E12" s="8"/>
      <c r="F12" s="8"/>
      <c r="G12" s="8"/>
      <c r="H12" s="8">
        <f t="shared" si="0"/>
        <v>0</v>
      </c>
      <c r="I12" s="8"/>
      <c r="J12" s="27">
        <f t="shared" si="1"/>
        <v>0</v>
      </c>
      <c r="K12" s="11"/>
      <c r="L12" s="11"/>
    </row>
    <row r="13" spans="1:13" x14ac:dyDescent="0.25">
      <c r="A13" s="8" t="s">
        <v>34</v>
      </c>
      <c r="B13" s="8" t="s">
        <v>56</v>
      </c>
      <c r="C13" s="8">
        <v>3000</v>
      </c>
      <c r="D13" s="8">
        <v>300</v>
      </c>
      <c r="E13" s="8">
        <v>150</v>
      </c>
      <c r="F13" s="8">
        <v>225</v>
      </c>
      <c r="G13" s="8"/>
      <c r="H13" s="8">
        <f t="shared" si="0"/>
        <v>3675</v>
      </c>
      <c r="I13" s="8">
        <v>3675</v>
      </c>
      <c r="J13" s="27">
        <f t="shared" si="1"/>
        <v>0</v>
      </c>
      <c r="K13" s="11"/>
      <c r="L13" s="11"/>
    </row>
    <row r="14" spans="1:13" x14ac:dyDescent="0.25">
      <c r="A14" s="8" t="s">
        <v>35</v>
      </c>
      <c r="B14" s="8" t="s">
        <v>75</v>
      </c>
      <c r="C14" s="8">
        <v>3000</v>
      </c>
      <c r="D14" s="8">
        <v>300</v>
      </c>
      <c r="E14" s="8">
        <v>150</v>
      </c>
      <c r="F14" s="8">
        <v>50</v>
      </c>
      <c r="G14" s="8"/>
      <c r="H14" s="8">
        <f t="shared" si="0"/>
        <v>3500</v>
      </c>
      <c r="I14" s="8">
        <v>3500</v>
      </c>
      <c r="J14" s="27">
        <f t="shared" si="1"/>
        <v>0</v>
      </c>
      <c r="K14" s="11"/>
      <c r="L14" s="11"/>
    </row>
    <row r="15" spans="1:13" x14ac:dyDescent="0.25">
      <c r="A15" s="8" t="s">
        <v>36</v>
      </c>
      <c r="B15" s="8" t="s">
        <v>57</v>
      </c>
      <c r="C15" s="8">
        <v>3000</v>
      </c>
      <c r="D15" s="8">
        <v>300</v>
      </c>
      <c r="E15" s="8">
        <v>150</v>
      </c>
      <c r="F15" s="8">
        <v>350</v>
      </c>
      <c r="G15" s="8"/>
      <c r="H15" s="8">
        <f t="shared" si="0"/>
        <v>3800</v>
      </c>
      <c r="I15" s="8">
        <v>3800</v>
      </c>
      <c r="J15" s="27">
        <f t="shared" si="1"/>
        <v>0</v>
      </c>
      <c r="K15" s="11"/>
      <c r="L15" s="11"/>
    </row>
    <row r="16" spans="1:13" x14ac:dyDescent="0.25">
      <c r="A16" s="8" t="s">
        <v>37</v>
      </c>
      <c r="B16" s="8" t="s">
        <v>58</v>
      </c>
      <c r="C16" s="8">
        <v>3000</v>
      </c>
      <c r="D16" s="8"/>
      <c r="E16" s="8">
        <v>150</v>
      </c>
      <c r="F16" s="8"/>
      <c r="G16" s="8"/>
      <c r="H16" s="8">
        <f t="shared" si="0"/>
        <v>3150</v>
      </c>
      <c r="I16" s="8">
        <v>3000</v>
      </c>
      <c r="J16" s="27">
        <f t="shared" si="1"/>
        <v>150</v>
      </c>
      <c r="K16" s="11"/>
      <c r="L16" s="11"/>
    </row>
    <row r="17" spans="1:15" x14ac:dyDescent="0.25">
      <c r="A17" s="8" t="s">
        <v>38</v>
      </c>
      <c r="B17" s="8" t="s">
        <v>23</v>
      </c>
      <c r="C17" s="8">
        <v>3000</v>
      </c>
      <c r="D17" s="8">
        <v>300</v>
      </c>
      <c r="E17" s="8">
        <v>150</v>
      </c>
      <c r="F17" s="8">
        <v>450</v>
      </c>
      <c r="G17" s="8"/>
      <c r="H17" s="8">
        <f t="shared" si="0"/>
        <v>3900</v>
      </c>
      <c r="I17" s="8">
        <v>3350</v>
      </c>
      <c r="J17" s="27">
        <f t="shared" si="1"/>
        <v>550</v>
      </c>
      <c r="K17" s="11"/>
      <c r="L17" s="11"/>
    </row>
    <row r="18" spans="1:15" x14ac:dyDescent="0.25">
      <c r="A18" s="8" t="s">
        <v>39</v>
      </c>
      <c r="B18" s="8"/>
      <c r="C18" s="8"/>
      <c r="D18" s="8"/>
      <c r="E18" s="8"/>
      <c r="F18" s="8"/>
      <c r="G18" s="8"/>
      <c r="H18" s="8">
        <f t="shared" si="0"/>
        <v>0</v>
      </c>
      <c r="I18" s="8"/>
      <c r="J18" s="27">
        <f t="shared" si="1"/>
        <v>0</v>
      </c>
      <c r="L18" s="11"/>
    </row>
    <row r="19" spans="1:15" x14ac:dyDescent="0.25">
      <c r="A19" s="8" t="s">
        <v>40</v>
      </c>
      <c r="B19" s="8"/>
      <c r="C19" s="8"/>
      <c r="D19" s="8"/>
      <c r="E19" s="8"/>
      <c r="F19" s="8"/>
      <c r="G19" s="8"/>
      <c r="H19" s="8">
        <f t="shared" si="0"/>
        <v>0</v>
      </c>
      <c r="I19" s="8"/>
      <c r="J19" s="27">
        <f t="shared" si="1"/>
        <v>0</v>
      </c>
      <c r="K19" s="11"/>
      <c r="L19" s="11"/>
    </row>
    <row r="20" spans="1:15" x14ac:dyDescent="0.25">
      <c r="A20" s="8" t="s">
        <v>41</v>
      </c>
      <c r="B20" s="8" t="s">
        <v>59</v>
      </c>
      <c r="C20" s="8">
        <v>2700</v>
      </c>
      <c r="D20" s="8"/>
      <c r="E20" s="8"/>
      <c r="F20" s="8"/>
      <c r="G20" s="8"/>
      <c r="H20" s="8">
        <f t="shared" si="0"/>
        <v>2700</v>
      </c>
      <c r="I20" s="8">
        <v>2700</v>
      </c>
      <c r="J20" s="27">
        <f t="shared" si="1"/>
        <v>0</v>
      </c>
      <c r="K20" s="11"/>
      <c r="L20" s="11"/>
    </row>
    <row r="21" spans="1:15" x14ac:dyDescent="0.25">
      <c r="A21" s="8" t="s">
        <v>42</v>
      </c>
      <c r="B21" s="8" t="s">
        <v>60</v>
      </c>
      <c r="C21" s="8">
        <v>4000</v>
      </c>
      <c r="D21" s="8">
        <v>300</v>
      </c>
      <c r="E21" s="8">
        <v>150</v>
      </c>
      <c r="F21" s="8">
        <v>400</v>
      </c>
      <c r="G21" s="8"/>
      <c r="H21" s="8">
        <f t="shared" si="0"/>
        <v>4850</v>
      </c>
      <c r="I21" s="8">
        <v>4950</v>
      </c>
      <c r="J21" s="27">
        <f t="shared" si="1"/>
        <v>-100</v>
      </c>
      <c r="K21" s="11"/>
      <c r="L21" s="11"/>
    </row>
    <row r="22" spans="1:15" x14ac:dyDescent="0.25">
      <c r="A22" s="8" t="s">
        <v>43</v>
      </c>
      <c r="B22" s="8" t="s">
        <v>61</v>
      </c>
      <c r="C22" s="8">
        <v>6000</v>
      </c>
      <c r="D22" s="8">
        <v>300</v>
      </c>
      <c r="E22" s="8">
        <v>150</v>
      </c>
      <c r="F22" s="8">
        <v>325</v>
      </c>
      <c r="G22" s="8"/>
      <c r="H22" s="8">
        <f t="shared" si="0"/>
        <v>6775</v>
      </c>
      <c r="I22" s="8">
        <v>6775</v>
      </c>
      <c r="J22" s="27">
        <f t="shared" si="1"/>
        <v>0</v>
      </c>
      <c r="K22" s="11"/>
      <c r="L22" s="11"/>
    </row>
    <row r="23" spans="1:15" x14ac:dyDescent="0.25">
      <c r="A23" s="8" t="s">
        <v>44</v>
      </c>
      <c r="B23" s="8" t="s">
        <v>62</v>
      </c>
      <c r="C23" s="8">
        <v>5000</v>
      </c>
      <c r="D23" s="8">
        <v>300</v>
      </c>
      <c r="E23" s="8">
        <v>150</v>
      </c>
      <c r="F23" s="8">
        <v>375</v>
      </c>
      <c r="G23" s="8"/>
      <c r="H23" s="8">
        <f t="shared" si="0"/>
        <v>5825</v>
      </c>
      <c r="I23" s="8">
        <v>5800</v>
      </c>
      <c r="J23" s="27">
        <f t="shared" si="1"/>
        <v>25</v>
      </c>
      <c r="K23" s="11"/>
      <c r="L23" s="11"/>
    </row>
    <row r="24" spans="1:15" x14ac:dyDescent="0.25">
      <c r="A24" s="8" t="s">
        <v>45</v>
      </c>
      <c r="B24" s="8" t="s">
        <v>68</v>
      </c>
      <c r="C24" s="8">
        <v>4500</v>
      </c>
      <c r="D24" s="8">
        <v>300</v>
      </c>
      <c r="E24" s="8">
        <v>150</v>
      </c>
      <c r="F24" s="8">
        <v>175</v>
      </c>
      <c r="G24" s="8"/>
      <c r="H24" s="8">
        <f t="shared" si="0"/>
        <v>5125</v>
      </c>
      <c r="I24" s="8">
        <v>5000</v>
      </c>
      <c r="J24" s="27">
        <f t="shared" si="1"/>
        <v>125</v>
      </c>
      <c r="K24" s="11"/>
      <c r="L24" s="11"/>
    </row>
    <row r="25" spans="1:15" x14ac:dyDescent="0.25">
      <c r="A25" s="8" t="s">
        <v>46</v>
      </c>
      <c r="B25" s="8" t="s">
        <v>76</v>
      </c>
      <c r="C25" s="8">
        <v>4500</v>
      </c>
      <c r="D25" s="8"/>
      <c r="E25" s="8">
        <v>150</v>
      </c>
      <c r="F25" s="8"/>
      <c r="G25" s="8">
        <v>4500</v>
      </c>
      <c r="H25" s="8">
        <f t="shared" si="0"/>
        <v>9150</v>
      </c>
      <c r="I25" s="8">
        <v>9150</v>
      </c>
      <c r="J25" s="27">
        <f t="shared" si="1"/>
        <v>0</v>
      </c>
      <c r="K25" s="11"/>
      <c r="L25" s="11"/>
    </row>
    <row r="26" spans="1:15" x14ac:dyDescent="0.25">
      <c r="A26" s="8" t="s">
        <v>47</v>
      </c>
      <c r="B26" s="8"/>
      <c r="C26" s="8"/>
      <c r="D26" s="8"/>
      <c r="E26" s="8"/>
      <c r="F26" s="8"/>
      <c r="G26" s="8"/>
      <c r="H26" s="8">
        <f t="shared" si="0"/>
        <v>0</v>
      </c>
      <c r="I26" s="8"/>
      <c r="J26" s="27">
        <f t="shared" si="1"/>
        <v>0</v>
      </c>
      <c r="K26" s="11"/>
      <c r="L26" s="11"/>
    </row>
    <row r="27" spans="1:15" x14ac:dyDescent="0.25">
      <c r="A27" s="8" t="s">
        <v>48</v>
      </c>
      <c r="B27" s="8" t="s">
        <v>63</v>
      </c>
      <c r="C27" s="8">
        <v>5500</v>
      </c>
      <c r="D27" s="8">
        <v>300</v>
      </c>
      <c r="E27" s="8">
        <v>150</v>
      </c>
      <c r="F27" s="8">
        <v>125</v>
      </c>
      <c r="G27" s="8"/>
      <c r="H27" s="8">
        <f t="shared" si="0"/>
        <v>6075</v>
      </c>
      <c r="I27" s="8">
        <f>4900+800</f>
        <v>5700</v>
      </c>
      <c r="J27" s="27">
        <f t="shared" si="1"/>
        <v>375</v>
      </c>
      <c r="K27" s="11"/>
      <c r="L27" s="11"/>
    </row>
    <row r="28" spans="1:15" x14ac:dyDescent="0.25">
      <c r="A28" s="8" t="s">
        <v>49</v>
      </c>
      <c r="B28" s="8" t="s">
        <v>64</v>
      </c>
      <c r="C28" s="8">
        <v>5000</v>
      </c>
      <c r="D28" s="8">
        <v>300</v>
      </c>
      <c r="E28" s="8">
        <v>150</v>
      </c>
      <c r="F28" s="8">
        <v>575</v>
      </c>
      <c r="G28" s="8"/>
      <c r="H28" s="8">
        <f t="shared" si="0"/>
        <v>6025</v>
      </c>
      <c r="I28" s="8">
        <v>4430</v>
      </c>
      <c r="J28" s="27">
        <f t="shared" si="1"/>
        <v>1595</v>
      </c>
      <c r="K28" s="11"/>
      <c r="L28" s="11"/>
      <c r="O28" t="s">
        <v>87</v>
      </c>
    </row>
    <row r="29" spans="1:15" x14ac:dyDescent="0.25">
      <c r="A29" s="8" t="s">
        <v>50</v>
      </c>
      <c r="B29" s="8" t="s">
        <v>65</v>
      </c>
      <c r="C29" s="8">
        <v>6000</v>
      </c>
      <c r="D29" s="8">
        <v>300</v>
      </c>
      <c r="E29" s="8">
        <v>150</v>
      </c>
      <c r="F29" s="8">
        <v>250</v>
      </c>
      <c r="G29" s="8"/>
      <c r="H29" s="8">
        <f t="shared" si="0"/>
        <v>6700</v>
      </c>
      <c r="I29" s="8">
        <v>6700</v>
      </c>
      <c r="J29" s="27">
        <f t="shared" si="1"/>
        <v>0</v>
      </c>
      <c r="K29" s="11"/>
      <c r="L29" s="11"/>
    </row>
    <row r="30" spans="1:15" x14ac:dyDescent="0.25">
      <c r="A30" s="6"/>
      <c r="B30" s="10" t="s">
        <v>8</v>
      </c>
      <c r="C30" s="6">
        <f>SUM(C5:C29)</f>
        <v>73200</v>
      </c>
      <c r="D30" s="6">
        <f>SUM(D5:D29)</f>
        <v>4800</v>
      </c>
      <c r="E30" s="8">
        <f>SUM(E5:E29)</f>
        <v>2700</v>
      </c>
      <c r="F30" s="8">
        <f>SUM(F5:F29)</f>
        <v>4025</v>
      </c>
      <c r="G30" s="6">
        <f>SUM(G5:G29)</f>
        <v>4500</v>
      </c>
      <c r="H30" s="8">
        <f t="shared" si="0"/>
        <v>89225</v>
      </c>
      <c r="I30" s="6">
        <f>SUM(I5:I29)</f>
        <v>86505</v>
      </c>
      <c r="J30" s="26">
        <f>SUM(J5:J29)</f>
        <v>2720</v>
      </c>
      <c r="K30" s="28"/>
      <c r="L30" s="28"/>
      <c r="M30" s="7"/>
    </row>
    <row r="31" spans="1:15" x14ac:dyDescent="0.25">
      <c r="A31" s="11"/>
      <c r="K31" s="11"/>
      <c r="L31" s="11"/>
    </row>
    <row r="32" spans="1:15" ht="18.75" x14ac:dyDescent="0.3">
      <c r="B32" s="12" t="s">
        <v>9</v>
      </c>
      <c r="C32" s="13"/>
      <c r="D32" s="13"/>
      <c r="E32" s="13"/>
      <c r="F32" s="13"/>
      <c r="G32" s="13"/>
      <c r="H32" s="13"/>
      <c r="I32" s="13"/>
      <c r="J32" s="13"/>
      <c r="K32" s="13"/>
      <c r="L32" s="14"/>
      <c r="M32" s="14"/>
    </row>
    <row r="33" spans="2:14" ht="15.75" x14ac:dyDescent="0.25">
      <c r="B33" s="15" t="s">
        <v>10</v>
      </c>
      <c r="C33" s="15" t="s">
        <v>11</v>
      </c>
      <c r="D33" s="15" t="s">
        <v>12</v>
      </c>
      <c r="E33" s="15" t="s">
        <v>13</v>
      </c>
      <c r="F33" s="15"/>
      <c r="G33" s="15" t="s">
        <v>14</v>
      </c>
      <c r="H33" s="15" t="s">
        <v>11</v>
      </c>
      <c r="I33" s="15"/>
      <c r="J33" s="15" t="s">
        <v>12</v>
      </c>
      <c r="K33" s="15" t="s">
        <v>13</v>
      </c>
    </row>
    <row r="34" spans="2:14" x14ac:dyDescent="0.25">
      <c r="B34" s="16" t="s">
        <v>74</v>
      </c>
      <c r="C34" s="17">
        <f>C30+D30+E30+F30</f>
        <v>84725</v>
      </c>
      <c r="E34" s="17"/>
      <c r="F34" s="17"/>
      <c r="G34" s="19" t="s">
        <v>74</v>
      </c>
      <c r="H34" s="17">
        <f>I30</f>
        <v>86505</v>
      </c>
      <c r="I34" s="25"/>
      <c r="K34" s="16"/>
    </row>
    <row r="35" spans="2:14" x14ac:dyDescent="0.25">
      <c r="B35" s="16" t="s">
        <v>16</v>
      </c>
      <c r="C35" s="17">
        <f>JULY!E43</f>
        <v>-3275</v>
      </c>
      <c r="D35" s="16"/>
      <c r="E35" s="16"/>
      <c r="F35" s="16"/>
      <c r="G35" s="16" t="s">
        <v>16</v>
      </c>
      <c r="H35" s="17">
        <f>JULY!I43</f>
        <v>-3275</v>
      </c>
      <c r="I35" s="17"/>
      <c r="J35" s="16"/>
      <c r="K35" s="16"/>
    </row>
    <row r="36" spans="2:14" x14ac:dyDescent="0.25">
      <c r="B36" s="16" t="s">
        <v>77</v>
      </c>
      <c r="C36" s="17">
        <v>4500</v>
      </c>
      <c r="D36" s="16"/>
      <c r="E36" s="16"/>
      <c r="F36" s="16"/>
      <c r="G36" s="16" t="s">
        <v>77</v>
      </c>
      <c r="H36" s="17"/>
      <c r="I36" s="17"/>
      <c r="J36" s="16"/>
      <c r="K36" s="16"/>
    </row>
    <row r="37" spans="2:14" x14ac:dyDescent="0.25">
      <c r="B37" s="16" t="s">
        <v>17</v>
      </c>
      <c r="C37" s="18">
        <v>0.1</v>
      </c>
      <c r="D37" s="16">
        <f>C37*C30</f>
        <v>7320</v>
      </c>
      <c r="E37" s="16"/>
      <c r="F37" s="16"/>
      <c r="G37" s="16" t="s">
        <v>66</v>
      </c>
      <c r="H37" s="18">
        <v>0.1</v>
      </c>
      <c r="I37" s="18"/>
      <c r="J37" s="16">
        <f>D37</f>
        <v>7320</v>
      </c>
      <c r="K37" s="16"/>
    </row>
    <row r="38" spans="2:14" x14ac:dyDescent="0.25">
      <c r="B38" s="20" t="s">
        <v>18</v>
      </c>
      <c r="C38" s="16"/>
      <c r="D38" s="16"/>
      <c r="E38" s="16"/>
      <c r="F38" s="16"/>
      <c r="G38" s="20" t="s">
        <v>18</v>
      </c>
      <c r="H38" s="16"/>
      <c r="I38" s="16"/>
      <c r="J38" s="16"/>
      <c r="K38" s="16"/>
    </row>
    <row r="39" spans="2:14" x14ac:dyDescent="0.25">
      <c r="B39" s="21" t="s">
        <v>80</v>
      </c>
      <c r="C39" s="16"/>
      <c r="D39" s="16">
        <v>40000</v>
      </c>
      <c r="E39" s="16"/>
      <c r="F39" s="16"/>
      <c r="G39" s="21" t="s">
        <v>80</v>
      </c>
      <c r="H39" s="16"/>
      <c r="I39" s="16"/>
      <c r="J39" s="16">
        <f>D39</f>
        <v>40000</v>
      </c>
      <c r="K39" s="16"/>
    </row>
    <row r="40" spans="2:14" x14ac:dyDescent="0.25">
      <c r="C40" s="18"/>
      <c r="D40" s="16"/>
      <c r="E40" s="16"/>
      <c r="F40" s="16"/>
      <c r="G40" s="21" t="s">
        <v>81</v>
      </c>
      <c r="H40" s="18">
        <v>0.3</v>
      </c>
      <c r="I40" s="16">
        <f>D40</f>
        <v>0</v>
      </c>
      <c r="J40" s="16"/>
      <c r="K40" s="16"/>
      <c r="N40" s="16"/>
    </row>
    <row r="41" spans="2:14" x14ac:dyDescent="0.25">
      <c r="B41" s="21" t="s">
        <v>83</v>
      </c>
      <c r="C41" s="16"/>
      <c r="D41" s="16">
        <v>34435</v>
      </c>
      <c r="E41" s="16"/>
      <c r="F41" s="16"/>
      <c r="G41" s="21" t="s">
        <v>83</v>
      </c>
      <c r="H41" s="16"/>
      <c r="I41" s="16"/>
      <c r="J41" s="16">
        <f>D41</f>
        <v>34435</v>
      </c>
      <c r="K41" s="16"/>
    </row>
    <row r="42" spans="2:14" x14ac:dyDescent="0.25">
      <c r="B42" s="21" t="s">
        <v>84</v>
      </c>
      <c r="C42" s="16"/>
      <c r="D42" s="16">
        <f>3450</f>
        <v>3450</v>
      </c>
      <c r="E42" s="16"/>
      <c r="F42" s="16"/>
      <c r="G42" s="21" t="s">
        <v>84</v>
      </c>
      <c r="H42" s="16"/>
      <c r="I42" s="16"/>
      <c r="J42" s="16">
        <f>D42</f>
        <v>3450</v>
      </c>
      <c r="K42" s="16"/>
    </row>
    <row r="43" spans="2:14" x14ac:dyDescent="0.25">
      <c r="B43" s="8"/>
      <c r="C43" s="8"/>
      <c r="D43" s="8"/>
      <c r="E43" s="8"/>
      <c r="F43" s="8"/>
      <c r="G43" s="8"/>
      <c r="H43" s="8"/>
      <c r="I43" s="8"/>
      <c r="J43" s="8"/>
      <c r="K43" s="16"/>
    </row>
    <row r="44" spans="2:14" x14ac:dyDescent="0.25">
      <c r="B44" s="22" t="s">
        <v>8</v>
      </c>
      <c r="C44" s="23">
        <f>C34+C35+C36-D37</f>
        <v>78630</v>
      </c>
      <c r="D44" s="22">
        <f>SUM(D39:D43)</f>
        <v>77885</v>
      </c>
      <c r="E44" s="23">
        <f>C44-D44</f>
        <v>745</v>
      </c>
      <c r="F44" s="23"/>
      <c r="G44" s="24"/>
      <c r="H44" s="23">
        <f>H34+H35+H36-J37</f>
        <v>75910</v>
      </c>
      <c r="I44" s="23"/>
      <c r="J44" s="23">
        <f>SUM(J39:J43)</f>
        <v>77885</v>
      </c>
      <c r="K44" s="23">
        <f>H44-J44</f>
        <v>-1975</v>
      </c>
    </row>
    <row r="45" spans="2:14" x14ac:dyDescent="0.25">
      <c r="B45" s="11" t="s">
        <v>19</v>
      </c>
      <c r="D45" s="11" t="s">
        <v>67</v>
      </c>
      <c r="G45" s="11"/>
      <c r="H45" s="11" t="s">
        <v>20</v>
      </c>
      <c r="I45" s="11"/>
    </row>
    <row r="46" spans="2:14" x14ac:dyDescent="0.25">
      <c r="B46" t="s">
        <v>21</v>
      </c>
      <c r="D46" t="s">
        <v>22</v>
      </c>
      <c r="H46" t="s">
        <v>25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6"/>
  <sheetViews>
    <sheetView topLeftCell="A10" workbookViewId="0">
      <selection activeCell="E52" sqref="E52"/>
    </sheetView>
  </sheetViews>
  <sheetFormatPr defaultRowHeight="15" x14ac:dyDescent="0.25"/>
  <cols>
    <col min="2" max="2" width="20.85546875" bestFit="1" customWidth="1"/>
    <col min="3" max="3" width="13" customWidth="1"/>
  </cols>
  <sheetData>
    <row r="1" spans="1:14" ht="18.75" x14ac:dyDescent="0.25">
      <c r="D1" s="1" t="s">
        <v>24</v>
      </c>
      <c r="E1" s="1"/>
      <c r="F1" s="1"/>
      <c r="G1" s="1"/>
      <c r="H1" s="2"/>
      <c r="I1" s="3"/>
      <c r="J1" s="4"/>
    </row>
    <row r="2" spans="1:14" ht="18.75" x14ac:dyDescent="0.25">
      <c r="D2" s="1" t="s">
        <v>0</v>
      </c>
      <c r="E2" s="1"/>
      <c r="F2" s="1"/>
      <c r="G2" s="1"/>
      <c r="H2" s="1"/>
      <c r="I2" s="5"/>
      <c r="J2" s="5"/>
    </row>
    <row r="3" spans="1:14" ht="18.75" x14ac:dyDescent="0.25">
      <c r="D3" s="1" t="s">
        <v>89</v>
      </c>
      <c r="E3" s="1"/>
      <c r="F3" s="1"/>
      <c r="G3" s="1"/>
      <c r="H3" s="1"/>
      <c r="I3" s="5"/>
      <c r="J3" s="5"/>
    </row>
    <row r="4" spans="1:14" x14ac:dyDescent="0.25">
      <c r="A4" s="6" t="s">
        <v>1</v>
      </c>
      <c r="B4" s="6" t="s">
        <v>2</v>
      </c>
      <c r="C4" s="6" t="s">
        <v>4</v>
      </c>
      <c r="D4" s="6" t="s">
        <v>3</v>
      </c>
      <c r="E4" s="6" t="s">
        <v>79</v>
      </c>
      <c r="F4" s="6" t="s">
        <v>78</v>
      </c>
      <c r="G4" s="6" t="s">
        <v>82</v>
      </c>
      <c r="H4" s="6" t="s">
        <v>77</v>
      </c>
      <c r="I4" s="6" t="s">
        <v>5</v>
      </c>
      <c r="J4" s="6" t="s">
        <v>6</v>
      </c>
      <c r="K4" s="26" t="s">
        <v>7</v>
      </c>
      <c r="L4" s="28"/>
      <c r="M4" s="28"/>
      <c r="N4" s="7"/>
    </row>
    <row r="5" spans="1:14" x14ac:dyDescent="0.25">
      <c r="A5" s="8" t="s">
        <v>26</v>
      </c>
      <c r="B5" s="8" t="s">
        <v>51</v>
      </c>
      <c r="C5" s="8">
        <f>AUGUST!J5:J30</f>
        <v>0</v>
      </c>
      <c r="D5" s="8">
        <v>3000</v>
      </c>
      <c r="E5" s="8">
        <v>300</v>
      </c>
      <c r="F5">
        <v>150</v>
      </c>
      <c r="G5">
        <v>25</v>
      </c>
      <c r="H5" s="8"/>
      <c r="I5" s="8">
        <f>C5+D5+E5+G5+F5+H5</f>
        <v>3475</v>
      </c>
      <c r="J5" s="8">
        <v>3475</v>
      </c>
      <c r="K5" s="27">
        <f>I5-J5</f>
        <v>0</v>
      </c>
      <c r="L5" s="11"/>
      <c r="M5" s="11"/>
    </row>
    <row r="6" spans="1:14" x14ac:dyDescent="0.25">
      <c r="A6" s="8" t="s">
        <v>27</v>
      </c>
      <c r="B6" s="8" t="s">
        <v>52</v>
      </c>
      <c r="C6" s="8">
        <f>AUGUST!J6:J31</f>
        <v>0</v>
      </c>
      <c r="D6" s="8">
        <v>3000</v>
      </c>
      <c r="E6" s="8">
        <v>300</v>
      </c>
      <c r="F6" s="8">
        <v>150</v>
      </c>
      <c r="G6" s="8">
        <v>100</v>
      </c>
      <c r="H6" s="8"/>
      <c r="I6" s="8">
        <f t="shared" ref="I6:I30" si="0">C6+D6+E6+G6+F6+H6</f>
        <v>3550</v>
      </c>
      <c r="J6" s="8">
        <v>3550</v>
      </c>
      <c r="K6" s="27">
        <f t="shared" ref="K6:K29" si="1">I6-J6</f>
        <v>0</v>
      </c>
      <c r="L6" s="11"/>
      <c r="M6" s="11"/>
    </row>
    <row r="7" spans="1:14" x14ac:dyDescent="0.25">
      <c r="A7" s="8" t="s">
        <v>28</v>
      </c>
      <c r="B7" s="8"/>
      <c r="C7" s="8"/>
      <c r="D7" s="8"/>
      <c r="E7" s="8"/>
      <c r="F7" s="8"/>
      <c r="G7" s="8"/>
      <c r="H7" s="8"/>
      <c r="I7" s="8">
        <f t="shared" si="0"/>
        <v>0</v>
      </c>
      <c r="J7" s="8"/>
      <c r="K7" s="27">
        <f t="shared" si="1"/>
        <v>0</v>
      </c>
      <c r="L7" s="11"/>
      <c r="M7" s="11"/>
    </row>
    <row r="8" spans="1:14" x14ac:dyDescent="0.25">
      <c r="A8" s="8" t="s">
        <v>29</v>
      </c>
      <c r="B8" s="8"/>
      <c r="C8" s="8">
        <f>AUGUST!J8:J33</f>
        <v>0</v>
      </c>
      <c r="D8" s="8"/>
      <c r="E8" s="8"/>
      <c r="F8" s="8"/>
      <c r="G8" s="8"/>
      <c r="H8" s="8"/>
      <c r="I8" s="8">
        <f t="shared" si="0"/>
        <v>0</v>
      </c>
      <c r="J8" s="8"/>
      <c r="K8" s="27">
        <f t="shared" si="1"/>
        <v>0</v>
      </c>
      <c r="L8" s="11"/>
      <c r="M8" s="11"/>
    </row>
    <row r="9" spans="1:14" x14ac:dyDescent="0.25">
      <c r="A9" s="8" t="s">
        <v>30</v>
      </c>
      <c r="B9" s="8"/>
      <c r="C9" s="8">
        <f>AUGUST!J9:J34</f>
        <v>0</v>
      </c>
      <c r="D9" s="8"/>
      <c r="E9" s="8"/>
      <c r="F9" s="8"/>
      <c r="G9" s="8"/>
      <c r="H9" s="8"/>
      <c r="I9" s="8">
        <f t="shared" si="0"/>
        <v>0</v>
      </c>
      <c r="J9" s="8"/>
      <c r="K9" s="27">
        <f t="shared" si="1"/>
        <v>0</v>
      </c>
      <c r="L9" s="11"/>
      <c r="M9" s="11"/>
    </row>
    <row r="10" spans="1:14" x14ac:dyDescent="0.25">
      <c r="A10" s="8" t="s">
        <v>31</v>
      </c>
      <c r="B10" s="8" t="s">
        <v>54</v>
      </c>
      <c r="C10" s="8">
        <f>AUGUST!J10:J35</f>
        <v>0</v>
      </c>
      <c r="D10" s="8">
        <v>3000</v>
      </c>
      <c r="E10" s="8">
        <v>300</v>
      </c>
      <c r="F10" s="8">
        <v>150</v>
      </c>
      <c r="G10" s="8"/>
      <c r="H10" s="8"/>
      <c r="I10" s="8">
        <f t="shared" si="0"/>
        <v>3450</v>
      </c>
      <c r="J10" s="8">
        <v>3450</v>
      </c>
      <c r="K10" s="27">
        <f t="shared" si="1"/>
        <v>0</v>
      </c>
      <c r="L10" s="11"/>
      <c r="M10" s="11"/>
    </row>
    <row r="11" spans="1:14" x14ac:dyDescent="0.25">
      <c r="A11" s="8" t="s">
        <v>32</v>
      </c>
      <c r="B11" s="8" t="s">
        <v>55</v>
      </c>
      <c r="C11" s="8">
        <f>AUGUST!J11:J36</f>
        <v>0</v>
      </c>
      <c r="D11" s="8">
        <v>3000</v>
      </c>
      <c r="E11" s="8">
        <v>300</v>
      </c>
      <c r="F11" s="8">
        <v>150</v>
      </c>
      <c r="G11" s="8">
        <v>125</v>
      </c>
      <c r="H11" s="8"/>
      <c r="I11" s="8">
        <f t="shared" si="0"/>
        <v>3575</v>
      </c>
      <c r="J11" s="8">
        <v>3575</v>
      </c>
      <c r="K11" s="27">
        <f t="shared" si="1"/>
        <v>0</v>
      </c>
      <c r="L11" s="11" t="s">
        <v>85</v>
      </c>
      <c r="M11" s="11"/>
    </row>
    <row r="12" spans="1:14" x14ac:dyDescent="0.25">
      <c r="A12" s="8" t="s">
        <v>33</v>
      </c>
      <c r="B12" s="9"/>
      <c r="C12" s="8">
        <f>AUGUST!J12:J37</f>
        <v>0</v>
      </c>
      <c r="D12" s="8"/>
      <c r="E12" s="8"/>
      <c r="F12" s="8"/>
      <c r="G12" s="8"/>
      <c r="H12" s="8"/>
      <c r="I12" s="8">
        <f t="shared" si="0"/>
        <v>0</v>
      </c>
      <c r="J12" s="8"/>
      <c r="K12" s="27">
        <f t="shared" si="1"/>
        <v>0</v>
      </c>
      <c r="L12" s="11"/>
      <c r="M12" s="11"/>
    </row>
    <row r="13" spans="1:14" x14ac:dyDescent="0.25">
      <c r="A13" s="8" t="s">
        <v>34</v>
      </c>
      <c r="B13" s="8" t="s">
        <v>56</v>
      </c>
      <c r="C13" s="8">
        <f>AUGUST!J13:J38</f>
        <v>0</v>
      </c>
      <c r="D13" s="8">
        <v>3000</v>
      </c>
      <c r="E13" s="8">
        <v>300</v>
      </c>
      <c r="F13" s="8">
        <v>150</v>
      </c>
      <c r="G13" s="8">
        <v>250</v>
      </c>
      <c r="H13" s="8"/>
      <c r="I13" s="8">
        <f t="shared" si="0"/>
        <v>3700</v>
      </c>
      <c r="J13" s="8">
        <v>3700</v>
      </c>
      <c r="K13" s="27">
        <f t="shared" si="1"/>
        <v>0</v>
      </c>
      <c r="L13" s="11"/>
      <c r="M13" s="11"/>
    </row>
    <row r="14" spans="1:14" x14ac:dyDescent="0.25">
      <c r="A14" s="8" t="s">
        <v>35</v>
      </c>
      <c r="B14" s="8" t="s">
        <v>75</v>
      </c>
      <c r="C14" s="8">
        <f>AUGUST!J14:J39</f>
        <v>0</v>
      </c>
      <c r="D14" s="8">
        <v>3000</v>
      </c>
      <c r="E14" s="8">
        <v>300</v>
      </c>
      <c r="F14" s="8">
        <v>150</v>
      </c>
      <c r="G14" s="8">
        <v>75</v>
      </c>
      <c r="H14" s="8"/>
      <c r="I14" s="8">
        <f>C14+D14+E14+G14+F14+H14</f>
        <v>3525</v>
      </c>
      <c r="J14" s="8">
        <v>3525</v>
      </c>
      <c r="K14" s="27">
        <f t="shared" si="1"/>
        <v>0</v>
      </c>
      <c r="L14" s="11"/>
      <c r="M14" s="11"/>
    </row>
    <row r="15" spans="1:14" x14ac:dyDescent="0.25">
      <c r="A15" s="8" t="s">
        <v>36</v>
      </c>
      <c r="B15" s="8" t="s">
        <v>57</v>
      </c>
      <c r="C15" s="8">
        <f>AUGUST!J15:J40</f>
        <v>0</v>
      </c>
      <c r="D15" s="8">
        <v>3000</v>
      </c>
      <c r="E15" s="8">
        <v>300</v>
      </c>
      <c r="F15" s="8">
        <v>150</v>
      </c>
      <c r="G15" s="8">
        <v>250</v>
      </c>
      <c r="H15" s="8"/>
      <c r="I15" s="8">
        <f>C15+D15+E15+G15+F15+H15</f>
        <v>3700</v>
      </c>
      <c r="J15" s="8">
        <v>3700</v>
      </c>
      <c r="K15" s="27">
        <f t="shared" si="1"/>
        <v>0</v>
      </c>
      <c r="L15" s="11"/>
      <c r="M15" s="11"/>
    </row>
    <row r="16" spans="1:14" x14ac:dyDescent="0.25">
      <c r="A16" s="8" t="s">
        <v>37</v>
      </c>
      <c r="B16" s="8" t="s">
        <v>58</v>
      </c>
      <c r="C16" s="8">
        <f>AUGUST!J16:J41</f>
        <v>150</v>
      </c>
      <c r="D16" s="8">
        <v>3000</v>
      </c>
      <c r="E16" s="8"/>
      <c r="F16" s="8">
        <v>150</v>
      </c>
      <c r="G16" s="8"/>
      <c r="H16" s="8"/>
      <c r="I16" s="8">
        <f t="shared" si="0"/>
        <v>3300</v>
      </c>
      <c r="J16" s="8">
        <v>3200</v>
      </c>
      <c r="K16" s="27">
        <f t="shared" si="1"/>
        <v>100</v>
      </c>
      <c r="L16" s="11"/>
      <c r="M16" s="11"/>
    </row>
    <row r="17" spans="1:14" x14ac:dyDescent="0.25">
      <c r="A17" s="8" t="s">
        <v>38</v>
      </c>
      <c r="B17" s="8" t="s">
        <v>23</v>
      </c>
      <c r="C17" s="8">
        <f>AUGUST!J17:J42</f>
        <v>550</v>
      </c>
      <c r="D17" s="8">
        <v>3000</v>
      </c>
      <c r="E17" s="8">
        <v>300</v>
      </c>
      <c r="F17" s="8">
        <v>150</v>
      </c>
      <c r="G17" s="8">
        <v>450</v>
      </c>
      <c r="H17" s="8"/>
      <c r="I17" s="8">
        <f>C17+D17+E17+G17+F17+H17</f>
        <v>4450</v>
      </c>
      <c r="J17" s="8">
        <v>3750</v>
      </c>
      <c r="K17" s="27">
        <f t="shared" si="1"/>
        <v>700</v>
      </c>
      <c r="L17" s="11"/>
      <c r="M17" s="11"/>
    </row>
    <row r="18" spans="1:14" x14ac:dyDescent="0.25">
      <c r="A18" s="8" t="s">
        <v>39</v>
      </c>
      <c r="B18" s="8"/>
      <c r="C18" s="8">
        <f>AUGUST!J18:J43</f>
        <v>0</v>
      </c>
      <c r="D18" s="8"/>
      <c r="E18" s="8"/>
      <c r="F18" s="8"/>
      <c r="G18" s="8"/>
      <c r="H18" s="8"/>
      <c r="I18" s="8">
        <f t="shared" si="0"/>
        <v>0</v>
      </c>
      <c r="J18" s="8"/>
      <c r="K18" s="27">
        <f t="shared" si="1"/>
        <v>0</v>
      </c>
      <c r="M18" s="11"/>
    </row>
    <row r="19" spans="1:14" x14ac:dyDescent="0.25">
      <c r="A19" s="8" t="s">
        <v>40</v>
      </c>
      <c r="B19" s="8"/>
      <c r="C19" s="8">
        <f>AUGUST!J19:J44</f>
        <v>0</v>
      </c>
      <c r="D19" s="8"/>
      <c r="E19" s="8"/>
      <c r="F19" s="8"/>
      <c r="G19" s="8"/>
      <c r="H19" s="8"/>
      <c r="I19" s="8">
        <f t="shared" si="0"/>
        <v>0</v>
      </c>
      <c r="J19" s="8"/>
      <c r="K19" s="27">
        <f t="shared" si="1"/>
        <v>0</v>
      </c>
      <c r="L19" s="11"/>
      <c r="M19" s="11"/>
    </row>
    <row r="20" spans="1:14" x14ac:dyDescent="0.25">
      <c r="A20" s="8" t="s">
        <v>41</v>
      </c>
      <c r="B20" s="8" t="s">
        <v>59</v>
      </c>
      <c r="C20" s="8">
        <f>AUGUST!J20:J45</f>
        <v>0</v>
      </c>
      <c r="D20" s="8">
        <v>2700</v>
      </c>
      <c r="E20" s="8"/>
      <c r="F20" s="8"/>
      <c r="G20" s="8"/>
      <c r="H20" s="8"/>
      <c r="I20" s="8">
        <f t="shared" si="0"/>
        <v>2700</v>
      </c>
      <c r="J20" s="8">
        <v>2700</v>
      </c>
      <c r="K20" s="27">
        <f t="shared" si="1"/>
        <v>0</v>
      </c>
      <c r="L20" s="11" t="s">
        <v>93</v>
      </c>
      <c r="M20" s="11"/>
    </row>
    <row r="21" spans="1:14" x14ac:dyDescent="0.25">
      <c r="A21" s="8" t="s">
        <v>42</v>
      </c>
      <c r="B21" s="8" t="s">
        <v>60</v>
      </c>
      <c r="C21" s="8">
        <f>AUGUST!J21:J46</f>
        <v>-100</v>
      </c>
      <c r="D21" s="8">
        <v>4000</v>
      </c>
      <c r="E21" s="8">
        <v>300</v>
      </c>
      <c r="F21" s="8">
        <v>150</v>
      </c>
      <c r="G21" s="8">
        <v>75</v>
      </c>
      <c r="H21" s="8"/>
      <c r="I21" s="8">
        <f t="shared" si="0"/>
        <v>4425</v>
      </c>
      <c r="J21" s="8">
        <v>4525</v>
      </c>
      <c r="K21" s="27">
        <f t="shared" si="1"/>
        <v>-100</v>
      </c>
      <c r="L21" s="11"/>
      <c r="M21" s="11"/>
    </row>
    <row r="22" spans="1:14" x14ac:dyDescent="0.25">
      <c r="A22" s="8" t="s">
        <v>43</v>
      </c>
      <c r="B22" s="8" t="s">
        <v>61</v>
      </c>
      <c r="C22" s="8">
        <f>AUGUST!J22:J47</f>
        <v>0</v>
      </c>
      <c r="D22" s="8">
        <v>6000</v>
      </c>
      <c r="E22" s="8">
        <v>300</v>
      </c>
      <c r="F22" s="8">
        <v>150</v>
      </c>
      <c r="G22" s="8">
        <v>450</v>
      </c>
      <c r="H22" s="8"/>
      <c r="I22" s="8">
        <f t="shared" si="0"/>
        <v>6900</v>
      </c>
      <c r="J22" s="8">
        <v>6900</v>
      </c>
      <c r="K22" s="27">
        <f t="shared" si="1"/>
        <v>0</v>
      </c>
      <c r="L22" s="11"/>
      <c r="M22" s="11"/>
    </row>
    <row r="23" spans="1:14" x14ac:dyDescent="0.25">
      <c r="A23" s="8" t="s">
        <v>44</v>
      </c>
      <c r="B23" s="8" t="s">
        <v>62</v>
      </c>
      <c r="C23" s="8">
        <f>AUGUST!J23:J48</f>
        <v>25</v>
      </c>
      <c r="D23" s="8">
        <v>5000</v>
      </c>
      <c r="E23" s="8">
        <v>300</v>
      </c>
      <c r="F23" s="8">
        <v>150</v>
      </c>
      <c r="G23" s="8">
        <v>500</v>
      </c>
      <c r="H23" s="8"/>
      <c r="I23" s="8">
        <f t="shared" si="0"/>
        <v>5975</v>
      </c>
      <c r="J23" s="8">
        <v>5950</v>
      </c>
      <c r="K23" s="27">
        <f t="shared" si="1"/>
        <v>25</v>
      </c>
      <c r="L23" s="11"/>
      <c r="M23" s="11"/>
    </row>
    <row r="24" spans="1:14" x14ac:dyDescent="0.25">
      <c r="A24" s="8" t="s">
        <v>45</v>
      </c>
      <c r="B24" s="8" t="s">
        <v>68</v>
      </c>
      <c r="C24" s="8">
        <f>AUGUST!J24:J49</f>
        <v>125</v>
      </c>
      <c r="D24" s="8">
        <v>4500</v>
      </c>
      <c r="E24" s="8">
        <v>300</v>
      </c>
      <c r="F24" s="8">
        <v>150</v>
      </c>
      <c r="G24" s="8">
        <v>200</v>
      </c>
      <c r="H24" s="8"/>
      <c r="I24" s="8">
        <f t="shared" si="0"/>
        <v>5275</v>
      </c>
      <c r="J24" s="8">
        <v>5150</v>
      </c>
      <c r="K24" s="27">
        <f t="shared" si="1"/>
        <v>125</v>
      </c>
      <c r="L24" s="11"/>
      <c r="M24" s="11"/>
    </row>
    <row r="25" spans="1:14" x14ac:dyDescent="0.25">
      <c r="A25" s="8" t="s">
        <v>46</v>
      </c>
      <c r="B25" s="8" t="s">
        <v>76</v>
      </c>
      <c r="C25" s="8">
        <f>AUGUST!J25:J50</f>
        <v>0</v>
      </c>
      <c r="D25" s="8">
        <v>4500</v>
      </c>
      <c r="E25" s="8">
        <v>300</v>
      </c>
      <c r="F25" s="8">
        <v>150</v>
      </c>
      <c r="G25" s="8">
        <v>325</v>
      </c>
      <c r="H25" s="8"/>
      <c r="I25" s="8">
        <f t="shared" si="0"/>
        <v>5275</v>
      </c>
      <c r="J25" s="8">
        <v>5275</v>
      </c>
      <c r="K25" s="27">
        <f t="shared" si="1"/>
        <v>0</v>
      </c>
      <c r="L25" s="11"/>
      <c r="M25" s="11"/>
    </row>
    <row r="26" spans="1:14" x14ac:dyDescent="0.25">
      <c r="A26" s="8" t="s">
        <v>47</v>
      </c>
      <c r="B26" s="8"/>
      <c r="C26" s="8">
        <f>AUGUST!J26:J51</f>
        <v>0</v>
      </c>
      <c r="D26" s="8"/>
      <c r="E26" s="8"/>
      <c r="F26" s="8"/>
      <c r="G26" s="8"/>
      <c r="H26" s="8"/>
      <c r="I26" s="8">
        <f t="shared" si="0"/>
        <v>0</v>
      </c>
      <c r="J26" s="8"/>
      <c r="K26" s="27">
        <f t="shared" si="1"/>
        <v>0</v>
      </c>
      <c r="L26" s="11"/>
      <c r="M26" s="11"/>
    </row>
    <row r="27" spans="1:14" x14ac:dyDescent="0.25">
      <c r="A27" s="8" t="s">
        <v>48</v>
      </c>
      <c r="B27" s="8" t="s">
        <v>63</v>
      </c>
      <c r="C27" s="8">
        <f>AUGUST!J27:J52</f>
        <v>375</v>
      </c>
      <c r="D27" s="8">
        <v>5500</v>
      </c>
      <c r="E27" s="8">
        <v>300</v>
      </c>
      <c r="F27" s="8">
        <v>150</v>
      </c>
      <c r="G27" s="8">
        <v>325</v>
      </c>
      <c r="H27" s="8"/>
      <c r="I27" s="8">
        <f t="shared" si="0"/>
        <v>6650</v>
      </c>
      <c r="J27" s="8">
        <v>6430</v>
      </c>
      <c r="K27" s="27">
        <f t="shared" si="1"/>
        <v>220</v>
      </c>
      <c r="L27" s="11"/>
      <c r="M27" s="11"/>
    </row>
    <row r="28" spans="1:14" x14ac:dyDescent="0.25">
      <c r="A28" s="8" t="s">
        <v>49</v>
      </c>
      <c r="B28" s="8" t="s">
        <v>64</v>
      </c>
      <c r="C28" s="8">
        <f>AUGUST!J28:J53</f>
        <v>1595</v>
      </c>
      <c r="D28" s="8">
        <v>5000</v>
      </c>
      <c r="E28" s="8">
        <v>300</v>
      </c>
      <c r="F28" s="8">
        <v>150</v>
      </c>
      <c r="G28" s="8">
        <v>575</v>
      </c>
      <c r="H28" s="8"/>
      <c r="I28" s="8">
        <f t="shared" si="0"/>
        <v>7620</v>
      </c>
      <c r="J28" s="8">
        <f>1575+5000+1000</f>
        <v>7575</v>
      </c>
      <c r="K28" s="27">
        <f t="shared" si="1"/>
        <v>45</v>
      </c>
      <c r="L28" s="11"/>
      <c r="M28" s="11"/>
    </row>
    <row r="29" spans="1:14" x14ac:dyDescent="0.25">
      <c r="A29" s="8" t="s">
        <v>50</v>
      </c>
      <c r="B29" s="8" t="s">
        <v>65</v>
      </c>
      <c r="C29" s="8">
        <f>AUGUST!J29:J54</f>
        <v>0</v>
      </c>
      <c r="D29" s="8">
        <v>6000</v>
      </c>
      <c r="E29" s="8">
        <v>300</v>
      </c>
      <c r="F29" s="8">
        <v>150</v>
      </c>
      <c r="G29" s="8">
        <v>150</v>
      </c>
      <c r="H29" s="8"/>
      <c r="I29" s="8">
        <f t="shared" si="0"/>
        <v>6600</v>
      </c>
      <c r="J29" s="8">
        <v>6600</v>
      </c>
      <c r="K29" s="27">
        <f t="shared" si="1"/>
        <v>0</v>
      </c>
      <c r="L29" s="11"/>
      <c r="M29" s="11"/>
    </row>
    <row r="30" spans="1:14" x14ac:dyDescent="0.25">
      <c r="A30" s="6"/>
      <c r="B30" s="10" t="s">
        <v>8</v>
      </c>
      <c r="C30" s="8">
        <f t="shared" ref="C30:H30" si="2">SUM(C5:C29)</f>
        <v>2720</v>
      </c>
      <c r="D30" s="6">
        <f>SUM(D5:D29)</f>
        <v>70200</v>
      </c>
      <c r="E30" s="6">
        <f t="shared" si="2"/>
        <v>4800</v>
      </c>
      <c r="F30" s="8">
        <f t="shared" si="2"/>
        <v>2550</v>
      </c>
      <c r="G30" s="8">
        <f t="shared" si="2"/>
        <v>3875</v>
      </c>
      <c r="H30" s="6">
        <f t="shared" si="2"/>
        <v>0</v>
      </c>
      <c r="I30" s="8">
        <f t="shared" si="0"/>
        <v>84145</v>
      </c>
      <c r="J30" s="6">
        <f>SUM(J5:J29)</f>
        <v>83030</v>
      </c>
      <c r="K30" s="26">
        <f>SUM(K5:K29)</f>
        <v>1115</v>
      </c>
      <c r="L30" s="28"/>
      <c r="M30" s="28"/>
      <c r="N30" s="7"/>
    </row>
    <row r="31" spans="1:14" x14ac:dyDescent="0.25">
      <c r="A31" s="11"/>
      <c r="L31" s="11"/>
      <c r="M31" s="11"/>
    </row>
    <row r="32" spans="1:14" ht="18.75" x14ac:dyDescent="0.3">
      <c r="B32" s="12" t="s">
        <v>9</v>
      </c>
      <c r="C32" s="12"/>
      <c r="D32" s="13"/>
      <c r="E32" s="13"/>
      <c r="F32" s="13"/>
      <c r="G32" s="13"/>
      <c r="H32" s="13"/>
      <c r="I32" s="13"/>
      <c r="J32" s="13"/>
      <c r="K32" s="13"/>
      <c r="L32" s="13"/>
      <c r="M32" s="14"/>
      <c r="N32" s="14"/>
    </row>
    <row r="33" spans="2:9" ht="15.75" x14ac:dyDescent="0.25">
      <c r="B33" s="15" t="s">
        <v>10</v>
      </c>
      <c r="C33" s="15" t="s">
        <v>11</v>
      </c>
      <c r="D33" s="15" t="s">
        <v>12</v>
      </c>
      <c r="E33" s="15" t="s">
        <v>13</v>
      </c>
      <c r="F33" s="15" t="s">
        <v>14</v>
      </c>
      <c r="G33" s="15" t="s">
        <v>11</v>
      </c>
      <c r="H33" s="15" t="s">
        <v>12</v>
      </c>
      <c r="I33" s="15" t="s">
        <v>13</v>
      </c>
    </row>
    <row r="34" spans="2:9" x14ac:dyDescent="0.25">
      <c r="B34" s="16" t="s">
        <v>90</v>
      </c>
      <c r="C34" s="17">
        <f>D30+E30+F30+G30</f>
        <v>81425</v>
      </c>
      <c r="E34" s="17"/>
      <c r="F34" s="19" t="s">
        <v>90</v>
      </c>
      <c r="G34" s="17">
        <f>J30</f>
        <v>83030</v>
      </c>
      <c r="I34" s="16"/>
    </row>
    <row r="35" spans="2:9" x14ac:dyDescent="0.25">
      <c r="B35" s="16" t="s">
        <v>16</v>
      </c>
      <c r="C35" s="17">
        <f>AUGUST!E44</f>
        <v>745</v>
      </c>
      <c r="D35" s="16"/>
      <c r="E35" s="16"/>
      <c r="F35" s="16" t="s">
        <v>16</v>
      </c>
      <c r="G35" s="17">
        <f>AUGUST!K44</f>
        <v>-1975</v>
      </c>
      <c r="H35" s="16"/>
      <c r="I35" s="16"/>
    </row>
    <row r="36" spans="2:9" x14ac:dyDescent="0.25">
      <c r="B36" s="16" t="s">
        <v>77</v>
      </c>
      <c r="C36" s="17">
        <f>H30</f>
        <v>0</v>
      </c>
      <c r="D36" s="16"/>
      <c r="F36" s="16"/>
      <c r="G36" s="17"/>
      <c r="H36" s="16"/>
      <c r="I36" s="16"/>
    </row>
    <row r="37" spans="2:9" x14ac:dyDescent="0.25">
      <c r="B37" s="16" t="s">
        <v>17</v>
      </c>
      <c r="C37" s="18">
        <v>0.1</v>
      </c>
      <c r="D37" s="16">
        <f>C37*D30</f>
        <v>7020</v>
      </c>
      <c r="E37" s="16"/>
      <c r="F37" s="16" t="s">
        <v>66</v>
      </c>
      <c r="G37" s="18">
        <v>0.1</v>
      </c>
      <c r="H37" s="16">
        <f>D37</f>
        <v>7020</v>
      </c>
      <c r="I37" s="16"/>
    </row>
    <row r="38" spans="2:9" x14ac:dyDescent="0.25">
      <c r="B38" s="20" t="s">
        <v>18</v>
      </c>
      <c r="C38" s="16"/>
      <c r="D38" s="16"/>
      <c r="E38" s="16"/>
      <c r="F38" s="20" t="s">
        <v>18</v>
      </c>
      <c r="G38" s="16"/>
      <c r="H38" s="16"/>
      <c r="I38" s="16"/>
    </row>
    <row r="39" spans="2:9" x14ac:dyDescent="0.25">
      <c r="B39" s="21" t="s">
        <v>88</v>
      </c>
      <c r="C39" s="16"/>
      <c r="D39" s="16">
        <v>75166</v>
      </c>
      <c r="E39" s="16"/>
      <c r="F39" s="21" t="s">
        <v>88</v>
      </c>
      <c r="G39" s="21"/>
      <c r="H39" s="16">
        <v>75166</v>
      </c>
      <c r="I39" s="16"/>
    </row>
    <row r="40" spans="2:9" x14ac:dyDescent="0.25">
      <c r="B40" s="29" t="s">
        <v>91</v>
      </c>
      <c r="C40" s="18"/>
      <c r="D40" s="16">
        <v>30105</v>
      </c>
      <c r="E40" s="16"/>
      <c r="F40" s="29" t="s">
        <v>91</v>
      </c>
      <c r="G40" s="18"/>
      <c r="H40" s="16">
        <v>30105</v>
      </c>
      <c r="I40" s="16"/>
    </row>
    <row r="41" spans="2:9" x14ac:dyDescent="0.25">
      <c r="B41" s="21" t="s">
        <v>92</v>
      </c>
      <c r="C41" s="16"/>
      <c r="D41" s="16">
        <f>D20</f>
        <v>2700</v>
      </c>
      <c r="E41" s="16"/>
      <c r="F41" s="21" t="s">
        <v>92</v>
      </c>
      <c r="G41" s="16"/>
      <c r="H41" s="16">
        <f>D41</f>
        <v>2700</v>
      </c>
      <c r="I41" s="16"/>
    </row>
    <row r="42" spans="2:9" x14ac:dyDescent="0.25">
      <c r="B42" s="21" t="s">
        <v>55</v>
      </c>
      <c r="C42" s="16"/>
      <c r="D42" s="16">
        <f>I11</f>
        <v>3575</v>
      </c>
      <c r="E42" s="16"/>
      <c r="F42" s="21" t="s">
        <v>55</v>
      </c>
      <c r="G42" s="16"/>
      <c r="H42" s="16">
        <f>D42</f>
        <v>3575</v>
      </c>
      <c r="I42" s="16"/>
    </row>
    <row r="43" spans="2:9" x14ac:dyDescent="0.25">
      <c r="B43" s="8"/>
      <c r="C43" s="8"/>
      <c r="D43" s="8"/>
      <c r="E43" s="8"/>
      <c r="F43" s="8"/>
      <c r="G43" s="8"/>
      <c r="H43" s="8"/>
      <c r="I43" s="16"/>
    </row>
    <row r="44" spans="2:9" x14ac:dyDescent="0.25">
      <c r="B44" s="22" t="s">
        <v>8</v>
      </c>
      <c r="C44" s="23">
        <f>C34+C35+C36-D37</f>
        <v>75150</v>
      </c>
      <c r="D44" s="22">
        <f>SUM(D39:D43)</f>
        <v>111546</v>
      </c>
      <c r="E44" s="23">
        <f>C44-D44</f>
        <v>-36396</v>
      </c>
      <c r="F44" s="24"/>
      <c r="G44" s="23">
        <f>G34+G35-H37</f>
        <v>74035</v>
      </c>
      <c r="H44" s="23">
        <f>SUM(H39:H43)</f>
        <v>111546</v>
      </c>
      <c r="I44" s="23">
        <f>G44-H44</f>
        <v>-37511</v>
      </c>
    </row>
    <row r="45" spans="2:9" x14ac:dyDescent="0.25">
      <c r="B45" s="11" t="s">
        <v>19</v>
      </c>
      <c r="D45" s="11" t="s">
        <v>67</v>
      </c>
      <c r="F45" s="11"/>
      <c r="G45" s="11" t="s">
        <v>20</v>
      </c>
      <c r="H45" s="11"/>
    </row>
    <row r="46" spans="2:9" x14ac:dyDescent="0.25">
      <c r="B46" t="s">
        <v>86</v>
      </c>
      <c r="D46" t="s">
        <v>22</v>
      </c>
      <c r="G46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6"/>
  <sheetViews>
    <sheetView topLeftCell="A4" workbookViewId="0">
      <selection activeCell="L41" sqref="L41"/>
    </sheetView>
  </sheetViews>
  <sheetFormatPr defaultRowHeight="15" x14ac:dyDescent="0.25"/>
  <cols>
    <col min="1" max="1" width="6.140625" customWidth="1"/>
    <col min="2" max="2" width="20.42578125" customWidth="1"/>
    <col min="3" max="3" width="11.85546875" customWidth="1"/>
    <col min="4" max="4" width="10.7109375" customWidth="1"/>
    <col min="5" max="5" width="11.140625" customWidth="1"/>
    <col min="6" max="6" width="10.42578125" customWidth="1"/>
  </cols>
  <sheetData>
    <row r="1" spans="1:12" ht="18.75" x14ac:dyDescent="0.25">
      <c r="D1" s="1" t="s">
        <v>24</v>
      </c>
      <c r="E1" s="1"/>
      <c r="F1" s="1"/>
      <c r="G1" s="1"/>
      <c r="H1" s="2"/>
      <c r="I1" s="3"/>
      <c r="J1" s="4"/>
    </row>
    <row r="2" spans="1:12" ht="18.75" x14ac:dyDescent="0.25">
      <c r="D2" s="1" t="s">
        <v>0</v>
      </c>
      <c r="E2" s="1"/>
      <c r="F2" s="1"/>
      <c r="G2" s="1"/>
      <c r="H2" s="1"/>
      <c r="I2" s="5"/>
      <c r="J2" s="5"/>
    </row>
    <row r="3" spans="1:12" ht="18.75" x14ac:dyDescent="0.25">
      <c r="D3" s="1" t="s">
        <v>95</v>
      </c>
      <c r="E3" s="1"/>
      <c r="F3" s="1"/>
      <c r="G3" s="1"/>
      <c r="H3" s="1"/>
      <c r="I3" s="5"/>
      <c r="J3" s="5"/>
    </row>
    <row r="4" spans="1:12" x14ac:dyDescent="0.25">
      <c r="A4" s="6" t="s">
        <v>1</v>
      </c>
      <c r="B4" s="6" t="s">
        <v>2</v>
      </c>
      <c r="C4" s="6" t="s">
        <v>4</v>
      </c>
      <c r="D4" s="6" t="s">
        <v>3</v>
      </c>
      <c r="E4" s="6" t="s">
        <v>79</v>
      </c>
      <c r="F4" s="6" t="s">
        <v>78</v>
      </c>
      <c r="G4" s="6" t="s">
        <v>82</v>
      </c>
      <c r="H4" s="6" t="s">
        <v>77</v>
      </c>
      <c r="I4" s="6" t="s">
        <v>5</v>
      </c>
      <c r="J4" s="6" t="s">
        <v>6</v>
      </c>
      <c r="K4" s="26" t="s">
        <v>7</v>
      </c>
      <c r="L4" s="28"/>
    </row>
    <row r="5" spans="1:12" x14ac:dyDescent="0.25">
      <c r="A5" s="8" t="s">
        <v>26</v>
      </c>
      <c r="B5" s="8" t="s">
        <v>51</v>
      </c>
      <c r="C5" s="8">
        <f>'SEPT 19'!K5:K29</f>
        <v>0</v>
      </c>
      <c r="D5" s="8">
        <v>3000</v>
      </c>
      <c r="E5" s="8">
        <v>300</v>
      </c>
      <c r="F5">
        <v>150</v>
      </c>
      <c r="G5">
        <v>25</v>
      </c>
      <c r="H5" s="8"/>
      <c r="I5" s="8">
        <f>C5+D5+E5+G5+F5+H5</f>
        <v>3475</v>
      </c>
      <c r="J5" s="8">
        <v>3475</v>
      </c>
      <c r="K5" s="27">
        <f>I5-J5</f>
        <v>0</v>
      </c>
      <c r="L5" s="11"/>
    </row>
    <row r="6" spans="1:12" x14ac:dyDescent="0.25">
      <c r="A6" s="8" t="s">
        <v>27</v>
      </c>
      <c r="B6" s="8" t="s">
        <v>52</v>
      </c>
      <c r="C6" s="8">
        <f>'SEPT 19'!K6:K30</f>
        <v>0</v>
      </c>
      <c r="D6" s="8">
        <v>3000</v>
      </c>
      <c r="E6" s="8">
        <v>300</v>
      </c>
      <c r="F6" s="8">
        <v>150</v>
      </c>
      <c r="G6" s="8">
        <v>100</v>
      </c>
      <c r="H6" s="8"/>
      <c r="I6" s="8">
        <f t="shared" ref="I6:I30" si="0">C6+D6+E6+G6+F6+H6</f>
        <v>3550</v>
      </c>
      <c r="J6" s="8">
        <v>3550</v>
      </c>
      <c r="K6" s="27">
        <f t="shared" ref="K6:K29" si="1">I6-J6</f>
        <v>0</v>
      </c>
      <c r="L6" s="11"/>
    </row>
    <row r="7" spans="1:12" x14ac:dyDescent="0.25">
      <c r="A7" s="8" t="s">
        <v>28</v>
      </c>
      <c r="B7" s="8"/>
      <c r="C7" s="8">
        <f>'SEPT 19'!K7:K31</f>
        <v>0</v>
      </c>
      <c r="D7" s="8"/>
      <c r="E7" s="8"/>
      <c r="F7" s="8"/>
      <c r="G7" s="8"/>
      <c r="H7" s="8"/>
      <c r="I7" s="8">
        <f t="shared" si="0"/>
        <v>0</v>
      </c>
      <c r="J7" s="8"/>
      <c r="K7" s="27">
        <f t="shared" si="1"/>
        <v>0</v>
      </c>
      <c r="L7" s="11"/>
    </row>
    <row r="8" spans="1:12" x14ac:dyDescent="0.25">
      <c r="A8" s="8" t="s">
        <v>29</v>
      </c>
      <c r="B8" s="8"/>
      <c r="C8" s="8">
        <f>'SEPT 19'!K8:K32</f>
        <v>0</v>
      </c>
      <c r="D8" s="8"/>
      <c r="E8" s="8"/>
      <c r="F8" s="8"/>
      <c r="G8" s="8"/>
      <c r="H8" s="8"/>
      <c r="I8" s="8">
        <f t="shared" si="0"/>
        <v>0</v>
      </c>
      <c r="J8" s="8"/>
      <c r="K8" s="27">
        <f t="shared" si="1"/>
        <v>0</v>
      </c>
      <c r="L8" s="11"/>
    </row>
    <row r="9" spans="1:12" x14ac:dyDescent="0.25">
      <c r="A9" s="8" t="s">
        <v>30</v>
      </c>
      <c r="B9" s="8"/>
      <c r="C9" s="8">
        <f>'SEPT 19'!K9:K33</f>
        <v>0</v>
      </c>
      <c r="D9" s="8"/>
      <c r="E9" s="8"/>
      <c r="F9" s="8"/>
      <c r="G9" s="8"/>
      <c r="H9" s="8"/>
      <c r="I9" s="8">
        <f t="shared" si="0"/>
        <v>0</v>
      </c>
      <c r="J9" s="8"/>
      <c r="K9" s="27">
        <f t="shared" si="1"/>
        <v>0</v>
      </c>
      <c r="L9" s="11"/>
    </row>
    <row r="10" spans="1:12" x14ac:dyDescent="0.25">
      <c r="A10" s="8" t="s">
        <v>31</v>
      </c>
      <c r="B10" s="8" t="s">
        <v>54</v>
      </c>
      <c r="C10" s="8">
        <f>'SEPT 19'!K10:K34</f>
        <v>0</v>
      </c>
      <c r="D10" s="8">
        <v>3000</v>
      </c>
      <c r="E10" s="8">
        <v>300</v>
      </c>
      <c r="F10" s="8">
        <v>150</v>
      </c>
      <c r="G10" s="8">
        <v>25</v>
      </c>
      <c r="H10" s="8"/>
      <c r="I10" s="8">
        <f t="shared" si="0"/>
        <v>3475</v>
      </c>
      <c r="J10" s="8">
        <v>3475</v>
      </c>
      <c r="K10" s="27">
        <f t="shared" si="1"/>
        <v>0</v>
      </c>
      <c r="L10" s="11"/>
    </row>
    <row r="11" spans="1:12" x14ac:dyDescent="0.25">
      <c r="A11" s="8" t="s">
        <v>32</v>
      </c>
      <c r="B11" s="8"/>
      <c r="C11" s="8">
        <f>'SEPT 19'!K11:K35</f>
        <v>0</v>
      </c>
      <c r="D11" s="8"/>
      <c r="E11" s="8"/>
      <c r="F11" s="8"/>
      <c r="G11" s="8"/>
      <c r="H11" s="8"/>
      <c r="I11" s="8">
        <f t="shared" si="0"/>
        <v>0</v>
      </c>
      <c r="J11" s="8"/>
      <c r="K11" s="27">
        <f t="shared" si="1"/>
        <v>0</v>
      </c>
      <c r="L11" s="11"/>
    </row>
    <row r="12" spans="1:12" x14ac:dyDescent="0.25">
      <c r="A12" s="8" t="s">
        <v>33</v>
      </c>
      <c r="B12" s="9"/>
      <c r="C12" s="8">
        <f>'SEPT 19'!K12:K36</f>
        <v>0</v>
      </c>
      <c r="D12" s="8"/>
      <c r="E12" s="8"/>
      <c r="F12" s="8"/>
      <c r="G12" s="8"/>
      <c r="H12" s="8"/>
      <c r="I12" s="8">
        <f t="shared" si="0"/>
        <v>0</v>
      </c>
      <c r="J12" s="8"/>
      <c r="K12" s="27">
        <f t="shared" si="1"/>
        <v>0</v>
      </c>
      <c r="L12" s="11"/>
    </row>
    <row r="13" spans="1:12" x14ac:dyDescent="0.25">
      <c r="A13" s="8" t="s">
        <v>34</v>
      </c>
      <c r="B13" s="8" t="s">
        <v>56</v>
      </c>
      <c r="C13" s="8">
        <f>'SEPT 19'!K13:K37</f>
        <v>0</v>
      </c>
      <c r="D13" s="8">
        <v>3000</v>
      </c>
      <c r="E13" s="8">
        <v>300</v>
      </c>
      <c r="F13" s="8">
        <v>150</v>
      </c>
      <c r="G13" s="8">
        <v>250</v>
      </c>
      <c r="H13" s="8"/>
      <c r="I13" s="8">
        <f t="shared" si="0"/>
        <v>3700</v>
      </c>
      <c r="J13" s="8">
        <v>3700</v>
      </c>
      <c r="K13" s="27">
        <f t="shared" si="1"/>
        <v>0</v>
      </c>
      <c r="L13" s="11"/>
    </row>
    <row r="14" spans="1:12" x14ac:dyDescent="0.25">
      <c r="A14" s="8" t="s">
        <v>35</v>
      </c>
      <c r="B14" s="8" t="s">
        <v>75</v>
      </c>
      <c r="C14" s="8">
        <f>'SEPT 19'!K14:K38</f>
        <v>0</v>
      </c>
      <c r="D14" s="8">
        <v>3000</v>
      </c>
      <c r="E14" s="8">
        <v>300</v>
      </c>
      <c r="F14" s="8">
        <v>150</v>
      </c>
      <c r="G14" s="8"/>
      <c r="H14" s="8"/>
      <c r="I14" s="8">
        <f>C14+D14+E14+G14+F14+H14</f>
        <v>3450</v>
      </c>
      <c r="J14" s="8">
        <v>3450</v>
      </c>
      <c r="K14" s="27">
        <f t="shared" si="1"/>
        <v>0</v>
      </c>
      <c r="L14" s="11" t="s">
        <v>99</v>
      </c>
    </row>
    <row r="15" spans="1:12" x14ac:dyDescent="0.25">
      <c r="A15" s="8" t="s">
        <v>36</v>
      </c>
      <c r="B15" s="8" t="s">
        <v>57</v>
      </c>
      <c r="C15" s="8">
        <f>'SEPT 19'!K15:K39</f>
        <v>0</v>
      </c>
      <c r="D15" s="8">
        <v>3000</v>
      </c>
      <c r="E15" s="8">
        <v>300</v>
      </c>
      <c r="F15" s="8">
        <v>150</v>
      </c>
      <c r="G15" s="8">
        <v>600</v>
      </c>
      <c r="H15" s="8"/>
      <c r="I15" s="8">
        <f>C15+D15+E15+G15+F15+H15</f>
        <v>4050</v>
      </c>
      <c r="J15" s="8">
        <v>4050</v>
      </c>
      <c r="K15" s="27">
        <f t="shared" si="1"/>
        <v>0</v>
      </c>
      <c r="L15" s="11"/>
    </row>
    <row r="16" spans="1:12" x14ac:dyDescent="0.25">
      <c r="A16" s="8" t="s">
        <v>37</v>
      </c>
      <c r="B16" s="8" t="s">
        <v>58</v>
      </c>
      <c r="C16" s="8">
        <f>'SEPT 19'!K16:K40</f>
        <v>100</v>
      </c>
      <c r="D16" s="8">
        <v>3000</v>
      </c>
      <c r="E16" s="8"/>
      <c r="F16" s="8">
        <v>150</v>
      </c>
      <c r="G16" s="8"/>
      <c r="H16" s="8"/>
      <c r="I16" s="8">
        <f t="shared" si="0"/>
        <v>3250</v>
      </c>
      <c r="J16" s="8">
        <v>3200</v>
      </c>
      <c r="K16" s="27">
        <f t="shared" si="1"/>
        <v>50</v>
      </c>
      <c r="L16" s="11"/>
    </row>
    <row r="17" spans="1:12" x14ac:dyDescent="0.25">
      <c r="A17" s="8" t="s">
        <v>38</v>
      </c>
      <c r="B17" s="8" t="s">
        <v>23</v>
      </c>
      <c r="C17" s="8">
        <f>'SEPT 19'!K17:K41</f>
        <v>700</v>
      </c>
      <c r="D17" s="8">
        <v>3000</v>
      </c>
      <c r="E17" s="8">
        <v>300</v>
      </c>
      <c r="F17" s="8">
        <v>150</v>
      </c>
      <c r="G17" s="8">
        <v>400</v>
      </c>
      <c r="H17" s="8"/>
      <c r="I17" s="8">
        <f t="shared" si="0"/>
        <v>4550</v>
      </c>
      <c r="J17" s="8">
        <v>4200</v>
      </c>
      <c r="K17" s="27">
        <f>I17-J17</f>
        <v>350</v>
      </c>
      <c r="L17" s="11"/>
    </row>
    <row r="18" spans="1:12" x14ac:dyDescent="0.25">
      <c r="A18" s="8" t="s">
        <v>39</v>
      </c>
      <c r="B18" s="8"/>
      <c r="C18" s="8">
        <f>'SEPT 19'!K18:K42</f>
        <v>0</v>
      </c>
      <c r="D18" s="8"/>
      <c r="E18" s="8"/>
      <c r="F18" s="8"/>
      <c r="G18" s="8"/>
      <c r="H18" s="8"/>
      <c r="I18" s="8">
        <f t="shared" si="0"/>
        <v>0</v>
      </c>
      <c r="J18" s="8"/>
      <c r="K18" s="27">
        <f t="shared" si="1"/>
        <v>0</v>
      </c>
    </row>
    <row r="19" spans="1:12" x14ac:dyDescent="0.25">
      <c r="A19" s="8" t="s">
        <v>40</v>
      </c>
      <c r="B19" s="8"/>
      <c r="C19" s="8">
        <f>'SEPT 19'!K19:K43</f>
        <v>0</v>
      </c>
      <c r="D19" s="8"/>
      <c r="E19" s="8"/>
      <c r="F19" s="8"/>
      <c r="G19" s="8"/>
      <c r="H19" s="8"/>
      <c r="I19" s="8">
        <f t="shared" si="0"/>
        <v>0</v>
      </c>
      <c r="J19" s="8"/>
      <c r="K19" s="27">
        <f t="shared" si="1"/>
        <v>0</v>
      </c>
      <c r="L19" s="11"/>
    </row>
    <row r="20" spans="1:12" x14ac:dyDescent="0.25">
      <c r="A20" s="8" t="s">
        <v>41</v>
      </c>
      <c r="B20" s="8" t="s">
        <v>75</v>
      </c>
      <c r="C20" s="8">
        <f>'SEPT 19'!K20:K44</f>
        <v>0</v>
      </c>
      <c r="D20" s="8">
        <v>2700</v>
      </c>
      <c r="E20" s="8"/>
      <c r="F20" s="8"/>
      <c r="G20" s="8">
        <v>50</v>
      </c>
      <c r="H20" s="8"/>
      <c r="I20" s="8">
        <f t="shared" si="0"/>
        <v>2750</v>
      </c>
      <c r="J20" s="8">
        <v>2750</v>
      </c>
      <c r="K20" s="27">
        <f t="shared" si="1"/>
        <v>0</v>
      </c>
      <c r="L20" s="11"/>
    </row>
    <row r="21" spans="1:12" x14ac:dyDescent="0.25">
      <c r="A21" s="8" t="s">
        <v>42</v>
      </c>
      <c r="B21" s="8" t="s">
        <v>60</v>
      </c>
      <c r="C21" s="8">
        <f>'SEPT 19'!K21:K45</f>
        <v>-100</v>
      </c>
      <c r="D21" s="8">
        <v>4000</v>
      </c>
      <c r="E21" s="8">
        <v>300</v>
      </c>
      <c r="F21" s="8">
        <v>150</v>
      </c>
      <c r="G21" s="8">
        <v>375</v>
      </c>
      <c r="H21" s="8"/>
      <c r="I21" s="8">
        <f t="shared" si="0"/>
        <v>4725</v>
      </c>
      <c r="J21" s="8">
        <v>4825</v>
      </c>
      <c r="K21" s="27">
        <f t="shared" si="1"/>
        <v>-100</v>
      </c>
      <c r="L21" s="11"/>
    </row>
    <row r="22" spans="1:12" x14ac:dyDescent="0.25">
      <c r="A22" s="8" t="s">
        <v>43</v>
      </c>
      <c r="B22" s="8" t="s">
        <v>61</v>
      </c>
      <c r="C22" s="8">
        <f>'SEPT 19'!K22:K46</f>
        <v>0</v>
      </c>
      <c r="D22" s="8">
        <v>6000</v>
      </c>
      <c r="E22" s="8">
        <v>300</v>
      </c>
      <c r="F22" s="8">
        <v>150</v>
      </c>
      <c r="G22" s="8">
        <v>375</v>
      </c>
      <c r="H22" s="8"/>
      <c r="I22" s="8">
        <f t="shared" si="0"/>
        <v>6825</v>
      </c>
      <c r="J22" s="8">
        <v>6825</v>
      </c>
      <c r="K22" s="27">
        <f t="shared" si="1"/>
        <v>0</v>
      </c>
      <c r="L22" s="11"/>
    </row>
    <row r="23" spans="1:12" x14ac:dyDescent="0.25">
      <c r="A23" s="8" t="s">
        <v>44</v>
      </c>
      <c r="B23" s="8" t="s">
        <v>62</v>
      </c>
      <c r="C23" s="8">
        <f>'SEPT 19'!K23:K47</f>
        <v>25</v>
      </c>
      <c r="D23" s="8">
        <v>5000</v>
      </c>
      <c r="E23" s="8">
        <v>300</v>
      </c>
      <c r="F23" s="8">
        <v>150</v>
      </c>
      <c r="G23" s="8">
        <v>550</v>
      </c>
      <c r="H23" s="8"/>
      <c r="I23" s="8">
        <f t="shared" si="0"/>
        <v>6025</v>
      </c>
      <c r="J23" s="8">
        <v>6025</v>
      </c>
      <c r="K23" s="27">
        <f t="shared" si="1"/>
        <v>0</v>
      </c>
      <c r="L23" s="11"/>
    </row>
    <row r="24" spans="1:12" x14ac:dyDescent="0.25">
      <c r="A24" s="8" t="s">
        <v>45</v>
      </c>
      <c r="B24" s="8" t="s">
        <v>68</v>
      </c>
      <c r="C24" s="8">
        <f>'SEPT 19'!K24:K48</f>
        <v>125</v>
      </c>
      <c r="D24" s="8">
        <v>4500</v>
      </c>
      <c r="E24" s="8">
        <v>300</v>
      </c>
      <c r="F24" s="8">
        <v>150</v>
      </c>
      <c r="G24" s="8">
        <v>75</v>
      </c>
      <c r="H24" s="8"/>
      <c r="I24" s="8">
        <f t="shared" si="0"/>
        <v>5150</v>
      </c>
      <c r="J24" s="8">
        <v>5020</v>
      </c>
      <c r="K24" s="27">
        <f t="shared" si="1"/>
        <v>130</v>
      </c>
      <c r="L24" s="11"/>
    </row>
    <row r="25" spans="1:12" x14ac:dyDescent="0.25">
      <c r="A25" s="8" t="s">
        <v>46</v>
      </c>
      <c r="B25" s="8" t="s">
        <v>76</v>
      </c>
      <c r="C25" s="8">
        <f>'SEPT 19'!K25:K49</f>
        <v>0</v>
      </c>
      <c r="D25" s="8">
        <v>4500</v>
      </c>
      <c r="E25" s="8">
        <v>300</v>
      </c>
      <c r="F25" s="8">
        <v>150</v>
      </c>
      <c r="G25" s="8">
        <v>500</v>
      </c>
      <c r="H25" s="8"/>
      <c r="I25" s="8">
        <f t="shared" si="0"/>
        <v>5450</v>
      </c>
      <c r="J25" s="8">
        <f>4500+750+200</f>
        <v>5450</v>
      </c>
      <c r="K25" s="27">
        <f t="shared" si="1"/>
        <v>0</v>
      </c>
      <c r="L25" s="11"/>
    </row>
    <row r="26" spans="1:12" x14ac:dyDescent="0.25">
      <c r="A26" s="8" t="s">
        <v>47</v>
      </c>
      <c r="B26" s="8"/>
      <c r="C26" s="8">
        <f>'SEPT 19'!K26:K50</f>
        <v>0</v>
      </c>
      <c r="D26" s="8"/>
      <c r="E26" s="8"/>
      <c r="F26" s="8"/>
      <c r="G26" s="8"/>
      <c r="H26" s="8"/>
      <c r="I26" s="8">
        <f t="shared" si="0"/>
        <v>0</v>
      </c>
      <c r="J26" s="8"/>
      <c r="K26" s="27">
        <f t="shared" si="1"/>
        <v>0</v>
      </c>
      <c r="L26" s="11"/>
    </row>
    <row r="27" spans="1:12" x14ac:dyDescent="0.25">
      <c r="A27" s="8" t="s">
        <v>48</v>
      </c>
      <c r="B27" s="8" t="s">
        <v>63</v>
      </c>
      <c r="C27" s="8">
        <f>'SEPT 19'!K27:K51</f>
        <v>220</v>
      </c>
      <c r="D27" s="8">
        <v>5500</v>
      </c>
      <c r="E27" s="8">
        <v>300</v>
      </c>
      <c r="F27" s="8">
        <v>150</v>
      </c>
      <c r="G27" s="8">
        <v>250</v>
      </c>
      <c r="H27" s="8"/>
      <c r="I27" s="8">
        <f t="shared" si="0"/>
        <v>6420</v>
      </c>
      <c r="J27" s="8">
        <f>5000+800</f>
        <v>5800</v>
      </c>
      <c r="K27" s="27">
        <f t="shared" si="1"/>
        <v>620</v>
      </c>
      <c r="L27" s="11"/>
    </row>
    <row r="28" spans="1:12" x14ac:dyDescent="0.25">
      <c r="A28" s="8" t="s">
        <v>49</v>
      </c>
      <c r="B28" s="8" t="s">
        <v>64</v>
      </c>
      <c r="C28" s="8">
        <f>'SEPT 19'!K28:K52</f>
        <v>45</v>
      </c>
      <c r="D28" s="8">
        <v>5000</v>
      </c>
      <c r="E28" s="8">
        <v>300</v>
      </c>
      <c r="F28" s="8">
        <v>150</v>
      </c>
      <c r="G28" s="8">
        <v>600</v>
      </c>
      <c r="H28" s="8"/>
      <c r="I28" s="8">
        <f t="shared" si="0"/>
        <v>6095</v>
      </c>
      <c r="J28" s="8">
        <v>6050</v>
      </c>
      <c r="K28" s="27">
        <f t="shared" si="1"/>
        <v>45</v>
      </c>
      <c r="L28" s="11"/>
    </row>
    <row r="29" spans="1:12" x14ac:dyDescent="0.25">
      <c r="A29" s="8" t="s">
        <v>50</v>
      </c>
      <c r="B29" s="8" t="s">
        <v>96</v>
      </c>
      <c r="C29" s="8">
        <f>'SEPT 19'!K29:K53</f>
        <v>0</v>
      </c>
      <c r="D29" s="8">
        <v>6000</v>
      </c>
      <c r="E29" s="8">
        <v>300</v>
      </c>
      <c r="F29" s="8">
        <v>150</v>
      </c>
      <c r="G29" s="8">
        <v>200</v>
      </c>
      <c r="H29" s="8"/>
      <c r="I29" s="8">
        <f t="shared" si="0"/>
        <v>6650</v>
      </c>
      <c r="J29" s="8">
        <f>6500+150</f>
        <v>6650</v>
      </c>
      <c r="K29" s="27">
        <f t="shared" si="1"/>
        <v>0</v>
      </c>
      <c r="L29" s="11"/>
    </row>
    <row r="30" spans="1:12" x14ac:dyDescent="0.25">
      <c r="A30" s="6"/>
      <c r="B30" s="10" t="s">
        <v>8</v>
      </c>
      <c r="C30" s="8">
        <f>'SEPT 19'!K30:K54</f>
        <v>1115</v>
      </c>
      <c r="D30" s="6">
        <f>SUM(D5:D29)</f>
        <v>67200</v>
      </c>
      <c r="E30" s="6">
        <f>SUM(E5:E29)</f>
        <v>4500</v>
      </c>
      <c r="F30" s="8">
        <f>SUM(F5:F29)</f>
        <v>2400</v>
      </c>
      <c r="G30" s="8">
        <f>SUM(G5:G29)</f>
        <v>4375</v>
      </c>
      <c r="H30" s="6">
        <f>SUM(H5:H29)</f>
        <v>0</v>
      </c>
      <c r="I30" s="8">
        <f t="shared" si="0"/>
        <v>79590</v>
      </c>
      <c r="J30" s="6">
        <f>SUM(J5:J29)</f>
        <v>78495</v>
      </c>
      <c r="K30" s="26">
        <f>SUM(K5:K29)</f>
        <v>1095</v>
      </c>
      <c r="L30" s="28"/>
    </row>
    <row r="31" spans="1:12" x14ac:dyDescent="0.25">
      <c r="A31" s="11"/>
      <c r="L31" s="11"/>
    </row>
    <row r="32" spans="1:12" ht="18.75" x14ac:dyDescent="0.3">
      <c r="B32" s="12" t="s">
        <v>9</v>
      </c>
      <c r="C32" s="12"/>
      <c r="D32" s="13"/>
      <c r="E32" s="13"/>
      <c r="F32" s="13"/>
      <c r="G32" s="13"/>
      <c r="H32" s="13"/>
      <c r="I32" s="13"/>
      <c r="J32" s="13"/>
      <c r="K32" s="13"/>
      <c r="L32" s="13"/>
    </row>
    <row r="33" spans="2:11" ht="15.75" x14ac:dyDescent="0.25">
      <c r="B33" s="15" t="s">
        <v>10</v>
      </c>
      <c r="C33" s="15" t="s">
        <v>11</v>
      </c>
      <c r="D33" s="15" t="s">
        <v>12</v>
      </c>
      <c r="E33" s="15" t="s">
        <v>13</v>
      </c>
      <c r="F33" s="15" t="s">
        <v>14</v>
      </c>
      <c r="G33" s="15" t="s">
        <v>11</v>
      </c>
      <c r="H33" s="15" t="s">
        <v>12</v>
      </c>
      <c r="I33" s="15" t="s">
        <v>13</v>
      </c>
    </row>
    <row r="34" spans="2:11" x14ac:dyDescent="0.25">
      <c r="B34" s="16" t="s">
        <v>94</v>
      </c>
      <c r="C34" s="17">
        <f>D30+E30+F30+G30</f>
        <v>78475</v>
      </c>
      <c r="E34" s="17"/>
      <c r="F34" s="19" t="s">
        <v>94</v>
      </c>
      <c r="G34" s="17">
        <f>J30</f>
        <v>78495</v>
      </c>
      <c r="I34" s="16"/>
    </row>
    <row r="35" spans="2:11" x14ac:dyDescent="0.25">
      <c r="B35" s="16" t="s">
        <v>16</v>
      </c>
      <c r="C35" s="17">
        <f>'SEPT 19'!E44</f>
        <v>-36396</v>
      </c>
      <c r="D35" s="16"/>
      <c r="E35" s="16"/>
      <c r="F35" s="16" t="s">
        <v>16</v>
      </c>
      <c r="G35" s="17">
        <f>'SEPT 19'!I44</f>
        <v>-37511</v>
      </c>
      <c r="H35" s="16"/>
      <c r="I35" s="16"/>
    </row>
    <row r="36" spans="2:11" x14ac:dyDescent="0.25">
      <c r="B36" s="16" t="s">
        <v>77</v>
      </c>
      <c r="C36" s="17">
        <f>H30</f>
        <v>0</v>
      </c>
      <c r="D36" s="16"/>
      <c r="F36" s="16"/>
      <c r="G36" s="17"/>
      <c r="H36" s="16"/>
      <c r="I36" s="16"/>
    </row>
    <row r="37" spans="2:11" x14ac:dyDescent="0.25">
      <c r="B37" s="16" t="s">
        <v>17</v>
      </c>
      <c r="C37" s="18">
        <v>0.1</v>
      </c>
      <c r="D37" s="16">
        <f>C37*D30</f>
        <v>6720</v>
      </c>
      <c r="E37" s="16"/>
      <c r="F37" s="16" t="s">
        <v>66</v>
      </c>
      <c r="G37" s="18">
        <v>0.1</v>
      </c>
      <c r="H37" s="16">
        <f>D37</f>
        <v>6720</v>
      </c>
      <c r="I37" s="16"/>
    </row>
    <row r="38" spans="2:11" x14ac:dyDescent="0.25">
      <c r="B38" s="20" t="s">
        <v>18</v>
      </c>
      <c r="C38" s="16"/>
      <c r="D38" s="16"/>
      <c r="E38" s="16"/>
      <c r="F38" s="20" t="s">
        <v>18</v>
      </c>
      <c r="G38" s="16"/>
      <c r="H38" s="16"/>
      <c r="I38" s="16"/>
    </row>
    <row r="39" spans="2:11" x14ac:dyDescent="0.25">
      <c r="B39" s="21" t="s">
        <v>97</v>
      </c>
      <c r="C39" s="16"/>
      <c r="D39" s="16">
        <v>34305</v>
      </c>
      <c r="E39" s="16"/>
      <c r="F39" s="21" t="s">
        <v>97</v>
      </c>
      <c r="G39" s="16"/>
      <c r="H39" s="16">
        <v>34305</v>
      </c>
      <c r="I39" s="16"/>
    </row>
    <row r="40" spans="2:11" x14ac:dyDescent="0.25">
      <c r="B40" s="29" t="s">
        <v>75</v>
      </c>
      <c r="C40" s="18"/>
      <c r="D40" s="16">
        <v>3450</v>
      </c>
      <c r="E40" s="16"/>
      <c r="F40" s="29" t="s">
        <v>98</v>
      </c>
      <c r="G40" s="18"/>
      <c r="H40" s="16">
        <f>I14</f>
        <v>3450</v>
      </c>
    </row>
    <row r="41" spans="2:11" x14ac:dyDescent="0.25">
      <c r="B41" s="21" t="s">
        <v>104</v>
      </c>
      <c r="C41" s="16"/>
      <c r="D41" s="16">
        <v>14597</v>
      </c>
      <c r="E41" s="16"/>
      <c r="F41" s="21" t="s">
        <v>104</v>
      </c>
      <c r="G41" s="16"/>
      <c r="H41" s="16">
        <v>14597</v>
      </c>
      <c r="I41" s="16"/>
    </row>
    <row r="42" spans="2:11" x14ac:dyDescent="0.25">
      <c r="B42" s="21" t="s">
        <v>100</v>
      </c>
      <c r="C42" s="16"/>
      <c r="D42" s="16">
        <v>15097</v>
      </c>
      <c r="E42" s="16"/>
      <c r="F42" s="21" t="s">
        <v>100</v>
      </c>
      <c r="G42" s="16"/>
      <c r="H42" s="16">
        <v>15097</v>
      </c>
      <c r="I42" s="16"/>
      <c r="K42" s="31"/>
    </row>
    <row r="43" spans="2:11" x14ac:dyDescent="0.25">
      <c r="B43" s="8"/>
      <c r="C43" s="8"/>
      <c r="D43" s="8"/>
      <c r="E43" s="8"/>
      <c r="F43" s="8"/>
      <c r="G43" s="8"/>
      <c r="H43" s="8"/>
      <c r="I43" s="16"/>
      <c r="K43" s="31"/>
    </row>
    <row r="44" spans="2:11" x14ac:dyDescent="0.25">
      <c r="B44" s="22" t="s">
        <v>8</v>
      </c>
      <c r="C44" s="23">
        <f>C34+C35+C36-D37</f>
        <v>35359</v>
      </c>
      <c r="D44" s="22">
        <f>SUM(D39:D43)</f>
        <v>67449</v>
      </c>
      <c r="E44" s="23">
        <f>C44-D44</f>
        <v>-32090</v>
      </c>
      <c r="F44" s="24"/>
      <c r="G44" s="23">
        <f>G34+G35-H37</f>
        <v>34264</v>
      </c>
      <c r="H44" s="23">
        <f>SUM(H39:H43)</f>
        <v>67449</v>
      </c>
      <c r="I44" s="23">
        <f>G44-H44</f>
        <v>-33185</v>
      </c>
    </row>
    <row r="45" spans="2:11" x14ac:dyDescent="0.25">
      <c r="B45" s="11" t="s">
        <v>19</v>
      </c>
      <c r="D45" s="11" t="s">
        <v>67</v>
      </c>
      <c r="F45" s="11"/>
      <c r="G45" s="11" t="s">
        <v>20</v>
      </c>
      <c r="H45" s="11"/>
    </row>
    <row r="46" spans="2:11" x14ac:dyDescent="0.25">
      <c r="B46" t="s">
        <v>86</v>
      </c>
      <c r="D46" t="s">
        <v>22</v>
      </c>
      <c r="G46" t="s">
        <v>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6"/>
  <sheetViews>
    <sheetView workbookViewId="0">
      <selection activeCell="L32" sqref="L32"/>
    </sheetView>
  </sheetViews>
  <sheetFormatPr defaultRowHeight="15" x14ac:dyDescent="0.25"/>
  <cols>
    <col min="1" max="1" width="5.7109375" customWidth="1"/>
    <col min="2" max="2" width="17.85546875" customWidth="1"/>
  </cols>
  <sheetData>
    <row r="1" spans="1:12" ht="18.75" x14ac:dyDescent="0.25">
      <c r="D1" s="1" t="s">
        <v>24</v>
      </c>
      <c r="E1" s="1"/>
      <c r="F1" s="1"/>
      <c r="G1" s="1"/>
      <c r="H1" s="2"/>
      <c r="I1" s="3"/>
      <c r="J1" s="4"/>
    </row>
    <row r="2" spans="1:12" ht="18.75" x14ac:dyDescent="0.25">
      <c r="D2" s="1" t="s">
        <v>0</v>
      </c>
      <c r="E2" s="1"/>
      <c r="F2" s="1"/>
      <c r="G2" s="1"/>
      <c r="H2" s="1"/>
      <c r="I2" s="5"/>
      <c r="J2" s="5"/>
    </row>
    <row r="3" spans="1:12" ht="18.75" x14ac:dyDescent="0.25">
      <c r="D3" s="1" t="s">
        <v>102</v>
      </c>
      <c r="E3" s="1"/>
      <c r="F3" s="1"/>
      <c r="G3" s="1"/>
      <c r="H3" s="1"/>
      <c r="I3" s="5"/>
      <c r="J3" s="5"/>
    </row>
    <row r="4" spans="1:12" x14ac:dyDescent="0.25">
      <c r="A4" s="6" t="s">
        <v>1</v>
      </c>
      <c r="B4" s="6" t="s">
        <v>2</v>
      </c>
      <c r="C4" s="6" t="s">
        <v>4</v>
      </c>
      <c r="D4" s="6" t="s">
        <v>3</v>
      </c>
      <c r="E4" s="6" t="s">
        <v>79</v>
      </c>
      <c r="F4" s="6" t="s">
        <v>78</v>
      </c>
      <c r="G4" s="6" t="s">
        <v>82</v>
      </c>
      <c r="H4" s="6" t="s">
        <v>77</v>
      </c>
      <c r="I4" s="6" t="s">
        <v>5</v>
      </c>
      <c r="J4" s="6" t="s">
        <v>6</v>
      </c>
      <c r="K4" s="26" t="s">
        <v>7</v>
      </c>
      <c r="L4" s="28"/>
    </row>
    <row r="5" spans="1:12" x14ac:dyDescent="0.25">
      <c r="A5" s="8" t="s">
        <v>26</v>
      </c>
      <c r="B5" s="8" t="s">
        <v>51</v>
      </c>
      <c r="C5" s="8">
        <f>'OCTOBER 19'!K5:K29</f>
        <v>0</v>
      </c>
      <c r="D5" s="8">
        <v>3000</v>
      </c>
      <c r="E5" s="8">
        <v>300</v>
      </c>
      <c r="F5">
        <v>150</v>
      </c>
      <c r="G5">
        <v>50</v>
      </c>
      <c r="H5" s="8"/>
      <c r="I5" s="8">
        <f>C5+D5+E5+G5+F5+H5</f>
        <v>3500</v>
      </c>
      <c r="J5" s="8">
        <v>3500</v>
      </c>
      <c r="K5" s="27">
        <f>I5-J5</f>
        <v>0</v>
      </c>
      <c r="L5" s="11"/>
    </row>
    <row r="6" spans="1:12" x14ac:dyDescent="0.25">
      <c r="A6" s="8" t="s">
        <v>27</v>
      </c>
      <c r="B6" s="8" t="s">
        <v>52</v>
      </c>
      <c r="C6" s="8">
        <f>'OCTOBER 19'!K6:K30</f>
        <v>0</v>
      </c>
      <c r="D6" s="8">
        <v>3000</v>
      </c>
      <c r="E6" s="8">
        <v>300</v>
      </c>
      <c r="F6" s="8">
        <v>150</v>
      </c>
      <c r="G6" s="8">
        <v>25</v>
      </c>
      <c r="H6" s="8"/>
      <c r="I6" s="8">
        <f t="shared" ref="I6:I30" si="0">C6+D6+E6+G6+F6+H6</f>
        <v>3475</v>
      </c>
      <c r="J6" s="8">
        <v>3400</v>
      </c>
      <c r="K6" s="27">
        <f t="shared" ref="K6:K29" si="1">I6-J6</f>
        <v>75</v>
      </c>
      <c r="L6" s="11"/>
    </row>
    <row r="7" spans="1:12" x14ac:dyDescent="0.25">
      <c r="A7" s="8" t="s">
        <v>28</v>
      </c>
      <c r="B7" s="8"/>
      <c r="C7" s="8">
        <f>'OCTOBER 19'!K7:K31</f>
        <v>0</v>
      </c>
      <c r="D7" s="8"/>
      <c r="E7" s="8"/>
      <c r="F7" s="8"/>
      <c r="G7" s="8"/>
      <c r="H7" s="8"/>
      <c r="I7" s="8">
        <f t="shared" si="0"/>
        <v>0</v>
      </c>
      <c r="J7" s="8"/>
      <c r="K7" s="27">
        <f t="shared" si="1"/>
        <v>0</v>
      </c>
      <c r="L7" s="11"/>
    </row>
    <row r="8" spans="1:12" x14ac:dyDescent="0.25">
      <c r="A8" s="8" t="s">
        <v>29</v>
      </c>
      <c r="B8" s="8"/>
      <c r="C8" s="8">
        <f>'OCTOBER 19'!K8:K32</f>
        <v>0</v>
      </c>
      <c r="D8" s="8"/>
      <c r="E8" s="8"/>
      <c r="F8" s="8"/>
      <c r="G8" s="8"/>
      <c r="H8" s="8"/>
      <c r="I8" s="8">
        <f t="shared" si="0"/>
        <v>0</v>
      </c>
      <c r="J8" s="8"/>
      <c r="K8" s="27">
        <f t="shared" si="1"/>
        <v>0</v>
      </c>
      <c r="L8" s="11"/>
    </row>
    <row r="9" spans="1:12" x14ac:dyDescent="0.25">
      <c r="A9" s="8" t="s">
        <v>30</v>
      </c>
      <c r="B9" s="8"/>
      <c r="C9" s="8">
        <f>'OCTOBER 19'!K9:K33</f>
        <v>0</v>
      </c>
      <c r="D9" s="8"/>
      <c r="E9" s="8"/>
      <c r="F9" s="8"/>
      <c r="G9" s="8"/>
      <c r="H9" s="8"/>
      <c r="I9" s="8">
        <f t="shared" si="0"/>
        <v>0</v>
      </c>
      <c r="J9" s="8"/>
      <c r="K9" s="27">
        <f t="shared" si="1"/>
        <v>0</v>
      </c>
      <c r="L9" s="11"/>
    </row>
    <row r="10" spans="1:12" x14ac:dyDescent="0.25">
      <c r="A10" s="8" t="s">
        <v>31</v>
      </c>
      <c r="B10" s="8" t="s">
        <v>54</v>
      </c>
      <c r="C10" s="8">
        <f>'OCTOBER 19'!K10:K34</f>
        <v>0</v>
      </c>
      <c r="D10" s="8">
        <v>3000</v>
      </c>
      <c r="E10" s="8">
        <v>300</v>
      </c>
      <c r="F10" s="8">
        <v>150</v>
      </c>
      <c r="G10" s="8">
        <v>25</v>
      </c>
      <c r="H10" s="8"/>
      <c r="I10" s="8">
        <f t="shared" si="0"/>
        <v>3475</v>
      </c>
      <c r="J10" s="8">
        <v>3475</v>
      </c>
      <c r="K10" s="27">
        <f t="shared" si="1"/>
        <v>0</v>
      </c>
      <c r="L10" s="11"/>
    </row>
    <row r="11" spans="1:12" x14ac:dyDescent="0.25">
      <c r="A11" s="8" t="s">
        <v>32</v>
      </c>
      <c r="B11" s="8"/>
      <c r="C11" s="8">
        <f>'OCTOBER 19'!K11:K35</f>
        <v>0</v>
      </c>
      <c r="D11" s="8"/>
      <c r="E11" s="8"/>
      <c r="F11" s="8"/>
      <c r="G11" s="8"/>
      <c r="H11" s="8"/>
      <c r="I11" s="8">
        <f t="shared" si="0"/>
        <v>0</v>
      </c>
      <c r="J11" s="8"/>
      <c r="K11" s="27">
        <f t="shared" si="1"/>
        <v>0</v>
      </c>
      <c r="L11" s="11"/>
    </row>
    <row r="12" spans="1:12" x14ac:dyDescent="0.25">
      <c r="A12" s="8" t="s">
        <v>33</v>
      </c>
      <c r="B12" s="9"/>
      <c r="C12" s="8">
        <f>'OCTOBER 19'!K12:K36</f>
        <v>0</v>
      </c>
      <c r="D12" s="8"/>
      <c r="E12" s="8"/>
      <c r="F12" s="8"/>
      <c r="G12" s="8"/>
      <c r="H12" s="8"/>
      <c r="I12" s="8">
        <f t="shared" si="0"/>
        <v>0</v>
      </c>
      <c r="J12" s="8"/>
      <c r="K12" s="27">
        <f t="shared" si="1"/>
        <v>0</v>
      </c>
      <c r="L12" s="11"/>
    </row>
    <row r="13" spans="1:12" x14ac:dyDescent="0.25">
      <c r="A13" s="8" t="s">
        <v>34</v>
      </c>
      <c r="B13" s="8" t="s">
        <v>56</v>
      </c>
      <c r="C13" s="8">
        <f>'OCTOBER 19'!K13:K37</f>
        <v>0</v>
      </c>
      <c r="D13" s="8">
        <v>3000</v>
      </c>
      <c r="E13" s="8">
        <v>300</v>
      </c>
      <c r="F13" s="8">
        <v>150</v>
      </c>
      <c r="G13" s="8">
        <v>200</v>
      </c>
      <c r="H13" s="8"/>
      <c r="I13" s="8">
        <f t="shared" si="0"/>
        <v>3650</v>
      </c>
      <c r="J13" s="8">
        <v>3650</v>
      </c>
      <c r="K13" s="27">
        <f t="shared" si="1"/>
        <v>0</v>
      </c>
      <c r="L13" s="11"/>
    </row>
    <row r="14" spans="1:12" x14ac:dyDescent="0.25">
      <c r="A14" s="8" t="s">
        <v>35</v>
      </c>
      <c r="B14" s="8" t="s">
        <v>103</v>
      </c>
      <c r="C14" s="8">
        <f>'OCTOBER 19'!K14:K38</f>
        <v>0</v>
      </c>
      <c r="D14" s="8">
        <v>3000</v>
      </c>
      <c r="E14" s="8">
        <v>300</v>
      </c>
      <c r="F14" s="8">
        <v>150</v>
      </c>
      <c r="G14" s="8">
        <v>175</v>
      </c>
      <c r="H14" s="8"/>
      <c r="I14" s="8">
        <f>C14+D14+E14+G14+F14+H14</f>
        <v>3625</v>
      </c>
      <c r="J14" s="8">
        <v>3625</v>
      </c>
      <c r="K14" s="27">
        <f t="shared" si="1"/>
        <v>0</v>
      </c>
      <c r="L14" s="11"/>
    </row>
    <row r="15" spans="1:12" x14ac:dyDescent="0.25">
      <c r="A15" s="8" t="s">
        <v>36</v>
      </c>
      <c r="B15" s="8" t="s">
        <v>57</v>
      </c>
      <c r="C15" s="8">
        <f>'OCTOBER 19'!K15:K39</f>
        <v>0</v>
      </c>
      <c r="D15" s="8">
        <v>3000</v>
      </c>
      <c r="E15" s="8">
        <v>300</v>
      </c>
      <c r="F15" s="8">
        <v>150</v>
      </c>
      <c r="G15" s="8">
        <v>600</v>
      </c>
      <c r="H15" s="8"/>
      <c r="I15" s="8">
        <f>C15+D15+E15+G15+F15+H15</f>
        <v>4050</v>
      </c>
      <c r="J15" s="8">
        <v>4050</v>
      </c>
      <c r="K15" s="27">
        <f t="shared" si="1"/>
        <v>0</v>
      </c>
      <c r="L15" s="11"/>
    </row>
    <row r="16" spans="1:12" x14ac:dyDescent="0.25">
      <c r="A16" s="8" t="s">
        <v>37</v>
      </c>
      <c r="B16" s="8" t="s">
        <v>58</v>
      </c>
      <c r="C16" s="8">
        <f>'OCTOBER 19'!K16:K40</f>
        <v>50</v>
      </c>
      <c r="D16" s="8">
        <v>3000</v>
      </c>
      <c r="E16" s="8"/>
      <c r="F16" s="8">
        <v>150</v>
      </c>
      <c r="G16" s="8"/>
      <c r="H16" s="8"/>
      <c r="I16" s="8">
        <f t="shared" si="0"/>
        <v>3200</v>
      </c>
      <c r="J16" s="8"/>
      <c r="K16" s="27">
        <f t="shared" si="1"/>
        <v>3200</v>
      </c>
      <c r="L16" s="11"/>
    </row>
    <row r="17" spans="1:12" x14ac:dyDescent="0.25">
      <c r="A17" s="8" t="s">
        <v>38</v>
      </c>
      <c r="B17" s="8" t="s">
        <v>23</v>
      </c>
      <c r="C17" s="8">
        <f>'OCTOBER 19'!K17:K41</f>
        <v>350</v>
      </c>
      <c r="D17" s="8">
        <v>3000</v>
      </c>
      <c r="E17" s="8">
        <v>300</v>
      </c>
      <c r="F17" s="8">
        <v>150</v>
      </c>
      <c r="G17" s="8">
        <v>125</v>
      </c>
      <c r="H17" s="8"/>
      <c r="I17" s="8">
        <f t="shared" si="0"/>
        <v>3925</v>
      </c>
      <c r="J17" s="8">
        <v>3575</v>
      </c>
      <c r="K17" s="27">
        <f>I17-J17</f>
        <v>350</v>
      </c>
      <c r="L17" s="11"/>
    </row>
    <row r="18" spans="1:12" x14ac:dyDescent="0.25">
      <c r="A18" s="8" t="s">
        <v>39</v>
      </c>
      <c r="B18" s="8"/>
      <c r="C18" s="8">
        <f>'OCTOBER 19'!K18:K42</f>
        <v>0</v>
      </c>
      <c r="D18" s="8"/>
      <c r="E18" s="8"/>
      <c r="F18" s="8"/>
      <c r="G18" s="8"/>
      <c r="H18" s="8"/>
      <c r="I18" s="8">
        <f t="shared" si="0"/>
        <v>0</v>
      </c>
      <c r="J18" s="8"/>
      <c r="K18" s="27">
        <f t="shared" si="1"/>
        <v>0</v>
      </c>
    </row>
    <row r="19" spans="1:12" x14ac:dyDescent="0.25">
      <c r="A19" s="8" t="s">
        <v>40</v>
      </c>
      <c r="B19" s="8"/>
      <c r="C19" s="8">
        <f>'OCTOBER 19'!K19:K43</f>
        <v>0</v>
      </c>
      <c r="D19" s="8"/>
      <c r="E19" s="8"/>
      <c r="F19" s="8"/>
      <c r="G19" s="8"/>
      <c r="H19" s="8"/>
      <c r="I19" s="8">
        <f t="shared" si="0"/>
        <v>0</v>
      </c>
      <c r="J19" s="8"/>
      <c r="K19" s="27">
        <f t="shared" si="1"/>
        <v>0</v>
      </c>
      <c r="L19" s="11"/>
    </row>
    <row r="20" spans="1:12" x14ac:dyDescent="0.25">
      <c r="A20" s="8" t="s">
        <v>41</v>
      </c>
      <c r="B20" s="8" t="s">
        <v>75</v>
      </c>
      <c r="C20" s="8">
        <f>'OCTOBER 19'!K20:K44</f>
        <v>0</v>
      </c>
      <c r="D20" s="8">
        <v>2700</v>
      </c>
      <c r="E20" s="8"/>
      <c r="F20" s="8"/>
      <c r="G20" s="8"/>
      <c r="H20" s="8"/>
      <c r="I20" s="8">
        <f t="shared" si="0"/>
        <v>2700</v>
      </c>
      <c r="J20" s="8">
        <v>2700</v>
      </c>
      <c r="K20" s="27">
        <f t="shared" si="1"/>
        <v>0</v>
      </c>
      <c r="L20" s="11"/>
    </row>
    <row r="21" spans="1:12" x14ac:dyDescent="0.25">
      <c r="A21" s="8" t="s">
        <v>42</v>
      </c>
      <c r="B21" s="8" t="s">
        <v>60</v>
      </c>
      <c r="C21" s="8">
        <f>'OCTOBER 19'!K21:K45</f>
        <v>-100</v>
      </c>
      <c r="D21" s="8">
        <v>4000</v>
      </c>
      <c r="E21" s="8">
        <v>300</v>
      </c>
      <c r="F21" s="8">
        <v>150</v>
      </c>
      <c r="G21" s="8">
        <v>425</v>
      </c>
      <c r="H21" s="8"/>
      <c r="I21" s="8">
        <f t="shared" si="0"/>
        <v>4775</v>
      </c>
      <c r="J21" s="8">
        <v>4775</v>
      </c>
      <c r="K21" s="27">
        <f t="shared" si="1"/>
        <v>0</v>
      </c>
      <c r="L21" s="11"/>
    </row>
    <row r="22" spans="1:12" x14ac:dyDescent="0.25">
      <c r="A22" s="8" t="s">
        <v>43</v>
      </c>
      <c r="B22" s="8" t="s">
        <v>61</v>
      </c>
      <c r="C22" s="8">
        <f>'OCTOBER 19'!K22:K46</f>
        <v>0</v>
      </c>
      <c r="D22" s="8">
        <v>6000</v>
      </c>
      <c r="E22" s="8">
        <v>300</v>
      </c>
      <c r="F22" s="8">
        <v>150</v>
      </c>
      <c r="G22" s="8">
        <v>425</v>
      </c>
      <c r="H22" s="8"/>
      <c r="I22" s="8">
        <f t="shared" si="0"/>
        <v>6875</v>
      </c>
      <c r="J22" s="8">
        <v>6875</v>
      </c>
      <c r="K22" s="27">
        <f t="shared" si="1"/>
        <v>0</v>
      </c>
      <c r="L22" s="11"/>
    </row>
    <row r="23" spans="1:12" x14ac:dyDescent="0.25">
      <c r="A23" s="8" t="s">
        <v>44</v>
      </c>
      <c r="B23" s="8" t="s">
        <v>62</v>
      </c>
      <c r="C23" s="8">
        <f>'OCTOBER 19'!K23:K47</f>
        <v>0</v>
      </c>
      <c r="D23" s="8">
        <v>5000</v>
      </c>
      <c r="E23" s="8">
        <v>300</v>
      </c>
      <c r="F23" s="8">
        <v>150</v>
      </c>
      <c r="G23" s="8">
        <v>475</v>
      </c>
      <c r="H23" s="8"/>
      <c r="I23" s="8">
        <f t="shared" si="0"/>
        <v>5925</v>
      </c>
      <c r="J23" s="8">
        <v>5925</v>
      </c>
      <c r="K23" s="27">
        <f t="shared" si="1"/>
        <v>0</v>
      </c>
      <c r="L23" s="11"/>
    </row>
    <row r="24" spans="1:12" x14ac:dyDescent="0.25">
      <c r="A24" s="8" t="s">
        <v>45</v>
      </c>
      <c r="B24" s="8" t="s">
        <v>68</v>
      </c>
      <c r="C24" s="8">
        <f>'OCTOBER 19'!K24:K48</f>
        <v>130</v>
      </c>
      <c r="D24" s="8">
        <v>4500</v>
      </c>
      <c r="E24" s="8">
        <v>300</v>
      </c>
      <c r="F24" s="8">
        <v>150</v>
      </c>
      <c r="G24" s="8">
        <v>75</v>
      </c>
      <c r="H24" s="8"/>
      <c r="I24" s="8">
        <f t="shared" si="0"/>
        <v>5155</v>
      </c>
      <c r="J24" s="8">
        <v>5025</v>
      </c>
      <c r="K24" s="27">
        <f t="shared" si="1"/>
        <v>130</v>
      </c>
      <c r="L24" s="11"/>
    </row>
    <row r="25" spans="1:12" x14ac:dyDescent="0.25">
      <c r="A25" s="8" t="s">
        <v>46</v>
      </c>
      <c r="B25" s="8" t="s">
        <v>76</v>
      </c>
      <c r="C25" s="8">
        <f>'OCTOBER 19'!K25:K49</f>
        <v>0</v>
      </c>
      <c r="D25" s="8">
        <v>4500</v>
      </c>
      <c r="E25" s="8">
        <v>300</v>
      </c>
      <c r="F25" s="8">
        <v>150</v>
      </c>
      <c r="G25" s="8">
        <v>550</v>
      </c>
      <c r="H25" s="8"/>
      <c r="I25" s="8">
        <f t="shared" si="0"/>
        <v>5500</v>
      </c>
      <c r="J25" s="8">
        <v>5500</v>
      </c>
      <c r="K25" s="27">
        <f t="shared" si="1"/>
        <v>0</v>
      </c>
      <c r="L25" s="11"/>
    </row>
    <row r="26" spans="1:12" x14ac:dyDescent="0.25">
      <c r="A26" s="8" t="s">
        <v>47</v>
      </c>
      <c r="B26" s="8"/>
      <c r="C26" s="8">
        <f>'OCTOBER 19'!K26:K50</f>
        <v>0</v>
      </c>
      <c r="D26" s="8"/>
      <c r="E26" s="8"/>
      <c r="F26" s="8"/>
      <c r="G26" s="8"/>
      <c r="H26" s="8"/>
      <c r="I26" s="8">
        <f t="shared" si="0"/>
        <v>0</v>
      </c>
      <c r="J26" s="8"/>
      <c r="K26" s="27">
        <f t="shared" si="1"/>
        <v>0</v>
      </c>
      <c r="L26" s="11"/>
    </row>
    <row r="27" spans="1:12" x14ac:dyDescent="0.25">
      <c r="A27" s="8" t="s">
        <v>48</v>
      </c>
      <c r="B27" s="8" t="s">
        <v>63</v>
      </c>
      <c r="C27" s="8">
        <f>'OCTOBER 19'!K27:K51</f>
        <v>620</v>
      </c>
      <c r="D27" s="8">
        <v>5500</v>
      </c>
      <c r="E27" s="8">
        <v>300</v>
      </c>
      <c r="F27" s="8">
        <v>150</v>
      </c>
      <c r="G27" s="8">
        <v>125</v>
      </c>
      <c r="H27" s="8"/>
      <c r="I27" s="8">
        <f t="shared" si="0"/>
        <v>6695</v>
      </c>
      <c r="J27" s="8">
        <v>6525</v>
      </c>
      <c r="K27" s="27">
        <f t="shared" si="1"/>
        <v>170</v>
      </c>
      <c r="L27" s="11"/>
    </row>
    <row r="28" spans="1:12" x14ac:dyDescent="0.25">
      <c r="A28" s="8" t="s">
        <v>49</v>
      </c>
      <c r="B28" s="8" t="s">
        <v>64</v>
      </c>
      <c r="C28" s="8">
        <f>'OCTOBER 19'!K28:K52</f>
        <v>45</v>
      </c>
      <c r="D28" s="8">
        <v>5000</v>
      </c>
      <c r="E28" s="8">
        <v>300</v>
      </c>
      <c r="F28" s="8">
        <v>150</v>
      </c>
      <c r="G28" s="8">
        <v>600</v>
      </c>
      <c r="H28" s="8"/>
      <c r="I28" s="8">
        <f t="shared" si="0"/>
        <v>6095</v>
      </c>
      <c r="J28" s="8">
        <f>4500+1595</f>
        <v>6095</v>
      </c>
      <c r="K28" s="27">
        <f t="shared" si="1"/>
        <v>0</v>
      </c>
      <c r="L28" s="11"/>
    </row>
    <row r="29" spans="1:12" x14ac:dyDescent="0.25">
      <c r="A29" s="8" t="s">
        <v>50</v>
      </c>
      <c r="B29" s="8" t="s">
        <v>96</v>
      </c>
      <c r="C29" s="8">
        <f>'OCTOBER 19'!K29:K53</f>
        <v>0</v>
      </c>
      <c r="D29" s="8">
        <v>6000</v>
      </c>
      <c r="E29" s="8">
        <v>300</v>
      </c>
      <c r="F29" s="8">
        <v>150</v>
      </c>
      <c r="G29" s="8">
        <v>200</v>
      </c>
      <c r="H29" s="8"/>
      <c r="I29" s="8">
        <f t="shared" si="0"/>
        <v>6650</v>
      </c>
      <c r="J29" s="8">
        <v>6650</v>
      </c>
      <c r="K29" s="27">
        <f t="shared" si="1"/>
        <v>0</v>
      </c>
      <c r="L29" s="11"/>
    </row>
    <row r="30" spans="1:12" x14ac:dyDescent="0.25">
      <c r="A30" s="6"/>
      <c r="B30" s="10" t="s">
        <v>8</v>
      </c>
      <c r="C30" s="8">
        <f t="shared" ref="C30:H30" si="2">SUM(C5:C29)</f>
        <v>1095</v>
      </c>
      <c r="D30" s="6">
        <f>SUM(D5:D29)</f>
        <v>67200</v>
      </c>
      <c r="E30" s="6">
        <f t="shared" si="2"/>
        <v>4500</v>
      </c>
      <c r="F30" s="8">
        <f t="shared" si="2"/>
        <v>2400</v>
      </c>
      <c r="G30" s="8">
        <f t="shared" si="2"/>
        <v>4075</v>
      </c>
      <c r="H30" s="6">
        <f t="shared" si="2"/>
        <v>0</v>
      </c>
      <c r="I30" s="8">
        <f t="shared" si="0"/>
        <v>79270</v>
      </c>
      <c r="J30" s="6">
        <f>SUM(J5:J29)</f>
        <v>75345</v>
      </c>
      <c r="K30" s="26">
        <f>SUM(K5:K29)</f>
        <v>3925</v>
      </c>
      <c r="L30" s="28"/>
    </row>
    <row r="31" spans="1:12" x14ac:dyDescent="0.25">
      <c r="A31" s="11"/>
      <c r="L31" s="11"/>
    </row>
    <row r="32" spans="1:12" ht="18.75" x14ac:dyDescent="0.3">
      <c r="B32" s="12" t="s">
        <v>9</v>
      </c>
      <c r="C32" s="12"/>
      <c r="D32" s="13"/>
      <c r="E32" s="13"/>
      <c r="F32" s="13"/>
      <c r="G32" s="13"/>
      <c r="H32" s="13"/>
      <c r="I32" s="13"/>
      <c r="J32" s="13"/>
      <c r="K32" s="13"/>
      <c r="L32" s="13"/>
    </row>
    <row r="33" spans="2:9" ht="15.75" x14ac:dyDescent="0.25">
      <c r="B33" s="15" t="s">
        <v>10</v>
      </c>
      <c r="C33" s="15" t="s">
        <v>11</v>
      </c>
      <c r="D33" s="15" t="s">
        <v>12</v>
      </c>
      <c r="E33" s="15" t="s">
        <v>13</v>
      </c>
      <c r="F33" s="15" t="s">
        <v>14</v>
      </c>
      <c r="G33" s="15" t="s">
        <v>11</v>
      </c>
      <c r="H33" s="15" t="s">
        <v>12</v>
      </c>
      <c r="I33" s="15" t="s">
        <v>13</v>
      </c>
    </row>
    <row r="34" spans="2:9" x14ac:dyDescent="0.25">
      <c r="B34" s="16" t="s">
        <v>101</v>
      </c>
      <c r="C34" s="17">
        <f>D30+E30+F30+G30</f>
        <v>78175</v>
      </c>
      <c r="E34" s="17"/>
      <c r="F34" s="19" t="s">
        <v>101</v>
      </c>
      <c r="G34" s="17">
        <f>J30</f>
        <v>75345</v>
      </c>
      <c r="I34" s="16"/>
    </row>
    <row r="35" spans="2:9" x14ac:dyDescent="0.25">
      <c r="B35" s="16" t="s">
        <v>16</v>
      </c>
      <c r="C35" s="17">
        <f>'OCTOBER 19'!E44</f>
        <v>-32090</v>
      </c>
      <c r="D35" s="16"/>
      <c r="E35" s="16"/>
      <c r="F35" s="16" t="s">
        <v>16</v>
      </c>
      <c r="G35" s="17">
        <f>'OCTOBER 19'!I44</f>
        <v>-33185</v>
      </c>
      <c r="H35" s="16"/>
      <c r="I35" s="16"/>
    </row>
    <row r="36" spans="2:9" x14ac:dyDescent="0.25">
      <c r="B36" s="16" t="s">
        <v>77</v>
      </c>
      <c r="C36" s="17">
        <f>H30</f>
        <v>0</v>
      </c>
      <c r="D36" s="16"/>
      <c r="F36" s="16"/>
      <c r="G36" s="17"/>
      <c r="H36" s="16"/>
      <c r="I36" s="16"/>
    </row>
    <row r="37" spans="2:9" x14ac:dyDescent="0.25">
      <c r="B37" s="16" t="s">
        <v>17</v>
      </c>
      <c r="C37" s="18">
        <v>0.1</v>
      </c>
      <c r="D37" s="16">
        <f>C37*D30</f>
        <v>6720</v>
      </c>
      <c r="E37" s="16"/>
      <c r="F37" s="16" t="s">
        <v>66</v>
      </c>
      <c r="G37" s="18">
        <v>0.1</v>
      </c>
      <c r="H37" s="16">
        <f>D37</f>
        <v>6720</v>
      </c>
      <c r="I37" s="16"/>
    </row>
    <row r="38" spans="2:9" x14ac:dyDescent="0.25">
      <c r="B38" s="20" t="s">
        <v>18</v>
      </c>
      <c r="C38" s="16"/>
      <c r="D38" s="16"/>
      <c r="E38" s="16"/>
      <c r="F38" s="20" t="s">
        <v>18</v>
      </c>
      <c r="G38" s="16"/>
      <c r="H38" s="16"/>
      <c r="I38" s="16"/>
    </row>
    <row r="39" spans="2:9" x14ac:dyDescent="0.25">
      <c r="B39" s="21" t="s">
        <v>105</v>
      </c>
      <c r="C39" s="16"/>
      <c r="D39" s="16">
        <v>39405</v>
      </c>
      <c r="E39" s="16"/>
      <c r="F39" s="21" t="s">
        <v>105</v>
      </c>
      <c r="G39" s="16"/>
      <c r="H39" s="16">
        <v>39405</v>
      </c>
      <c r="I39" s="16"/>
    </row>
    <row r="40" spans="2:9" x14ac:dyDescent="0.25">
      <c r="B40" s="29" t="s">
        <v>106</v>
      </c>
      <c r="C40" s="18"/>
      <c r="D40" s="16">
        <v>30105</v>
      </c>
      <c r="E40" s="16"/>
      <c r="F40" s="29" t="s">
        <v>106</v>
      </c>
      <c r="G40" s="18"/>
      <c r="H40" s="16">
        <v>30105</v>
      </c>
      <c r="I40" s="16"/>
    </row>
    <row r="41" spans="2:9" x14ac:dyDescent="0.25">
      <c r="B41" s="21"/>
      <c r="C41" s="16"/>
      <c r="D41" s="16"/>
      <c r="E41" s="16"/>
      <c r="F41" s="21"/>
      <c r="G41" s="16"/>
      <c r="H41" s="16"/>
      <c r="I41" s="16"/>
    </row>
    <row r="42" spans="2:9" x14ac:dyDescent="0.25">
      <c r="B42" s="21"/>
      <c r="C42" s="16"/>
      <c r="D42" s="16"/>
      <c r="E42" s="16"/>
      <c r="F42" s="21"/>
      <c r="G42" s="16"/>
      <c r="H42" s="16"/>
      <c r="I42" s="16"/>
    </row>
    <row r="43" spans="2:9" x14ac:dyDescent="0.25">
      <c r="B43" s="8"/>
      <c r="C43" s="8"/>
      <c r="D43" s="8"/>
      <c r="E43" s="8"/>
      <c r="F43" s="8"/>
      <c r="G43" s="8"/>
      <c r="H43" s="8"/>
      <c r="I43" s="16"/>
    </row>
    <row r="44" spans="2:9" x14ac:dyDescent="0.25">
      <c r="B44" s="22" t="s">
        <v>8</v>
      </c>
      <c r="C44" s="23">
        <f>C34+C35+C36-D37</f>
        <v>39365</v>
      </c>
      <c r="D44" s="22">
        <f>SUM(D39:D43)</f>
        <v>69510</v>
      </c>
      <c r="E44" s="23">
        <f>C44-D44</f>
        <v>-30145</v>
      </c>
      <c r="F44" s="24"/>
      <c r="G44" s="23">
        <f>G34+G35-H37</f>
        <v>35440</v>
      </c>
      <c r="H44" s="23">
        <f>SUM(H39:H43)</f>
        <v>69510</v>
      </c>
      <c r="I44" s="23">
        <f>G44-H44</f>
        <v>-34070</v>
      </c>
    </row>
    <row r="45" spans="2:9" x14ac:dyDescent="0.25">
      <c r="B45" s="11" t="s">
        <v>19</v>
      </c>
      <c r="D45" s="11" t="s">
        <v>67</v>
      </c>
      <c r="F45" s="11"/>
      <c r="G45" s="11" t="s">
        <v>20</v>
      </c>
      <c r="H45" s="11"/>
    </row>
    <row r="46" spans="2:9" x14ac:dyDescent="0.25">
      <c r="B46" t="s">
        <v>86</v>
      </c>
      <c r="D46" t="s">
        <v>22</v>
      </c>
      <c r="G46" t="s">
        <v>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6"/>
  <sheetViews>
    <sheetView workbookViewId="0">
      <selection activeCell="O18" sqref="O18"/>
    </sheetView>
  </sheetViews>
  <sheetFormatPr defaultRowHeight="15" x14ac:dyDescent="0.25"/>
  <cols>
    <col min="2" max="2" width="18.42578125" customWidth="1"/>
    <col min="3" max="3" width="7.42578125" customWidth="1"/>
    <col min="4" max="4" width="7.5703125" customWidth="1"/>
    <col min="6" max="6" width="9.140625" customWidth="1"/>
    <col min="7" max="7" width="9.28515625" customWidth="1"/>
    <col min="8" max="8" width="7.7109375" customWidth="1"/>
  </cols>
  <sheetData>
    <row r="1" spans="1:15" ht="18.75" x14ac:dyDescent="0.25">
      <c r="D1" s="1" t="s">
        <v>24</v>
      </c>
      <c r="E1" s="1"/>
      <c r="F1" s="1"/>
      <c r="G1" s="1"/>
      <c r="H1" s="2"/>
      <c r="I1" s="3"/>
      <c r="J1" s="4"/>
    </row>
    <row r="2" spans="1:15" ht="18.75" x14ac:dyDescent="0.25">
      <c r="D2" s="1" t="s">
        <v>0</v>
      </c>
      <c r="E2" s="1"/>
      <c r="F2" s="1"/>
      <c r="G2" s="1"/>
      <c r="H2" s="1"/>
      <c r="I2" s="5"/>
      <c r="J2" s="5"/>
    </row>
    <row r="3" spans="1:15" ht="18.75" x14ac:dyDescent="0.25">
      <c r="D3" s="1" t="s">
        <v>107</v>
      </c>
      <c r="E3" s="1"/>
      <c r="F3" s="1"/>
      <c r="G3" s="1"/>
      <c r="H3" s="1"/>
      <c r="I3" s="5"/>
      <c r="J3" s="5"/>
    </row>
    <row r="4" spans="1:15" x14ac:dyDescent="0.25">
      <c r="A4" s="6" t="s">
        <v>1</v>
      </c>
      <c r="B4" s="6" t="s">
        <v>2</v>
      </c>
      <c r="C4" s="6" t="s">
        <v>4</v>
      </c>
      <c r="D4" s="6" t="s">
        <v>3</v>
      </c>
      <c r="E4" s="6" t="s">
        <v>79</v>
      </c>
      <c r="F4" s="6" t="s">
        <v>78</v>
      </c>
      <c r="G4" s="6" t="s">
        <v>82</v>
      </c>
      <c r="H4" s="6" t="s">
        <v>77</v>
      </c>
      <c r="I4" s="6" t="s">
        <v>5</v>
      </c>
      <c r="J4" s="6" t="s">
        <v>6</v>
      </c>
      <c r="K4" s="26" t="s">
        <v>7</v>
      </c>
      <c r="L4" s="28"/>
    </row>
    <row r="5" spans="1:15" x14ac:dyDescent="0.25">
      <c r="A5" s="8" t="s">
        <v>26</v>
      </c>
      <c r="B5" s="8" t="s">
        <v>51</v>
      </c>
      <c r="C5" s="8">
        <f>'NOVEMBER 19'!K5:K29</f>
        <v>0</v>
      </c>
      <c r="D5" s="8">
        <v>3000</v>
      </c>
      <c r="E5" s="8">
        <v>300</v>
      </c>
      <c r="F5">
        <v>150</v>
      </c>
      <c r="G5">
        <v>50</v>
      </c>
      <c r="H5" s="8"/>
      <c r="I5" s="8">
        <f>C5+D5+E5+G5+F5+H5</f>
        <v>3500</v>
      </c>
      <c r="J5" s="8">
        <v>3500</v>
      </c>
      <c r="K5" s="27">
        <f>I5-J5</f>
        <v>0</v>
      </c>
      <c r="L5" s="11"/>
    </row>
    <row r="6" spans="1:15" x14ac:dyDescent="0.25">
      <c r="A6" s="8" t="s">
        <v>27</v>
      </c>
      <c r="B6" s="8" t="s">
        <v>52</v>
      </c>
      <c r="C6" s="8">
        <f>'NOVEMBER 19'!K6:K30</f>
        <v>75</v>
      </c>
      <c r="D6" s="8">
        <v>3000</v>
      </c>
      <c r="E6" s="8">
        <v>300</v>
      </c>
      <c r="F6" s="8">
        <v>150</v>
      </c>
      <c r="G6" s="8">
        <v>200</v>
      </c>
      <c r="H6" s="8"/>
      <c r="I6" s="8">
        <f t="shared" ref="I6:I30" si="0">C6+D6+E6+G6+F6+H6</f>
        <v>3725</v>
      </c>
      <c r="J6" s="8">
        <v>3500</v>
      </c>
      <c r="K6" s="27">
        <f>I6-J6</f>
        <v>225</v>
      </c>
      <c r="L6" s="11"/>
    </row>
    <row r="7" spans="1:15" x14ac:dyDescent="0.25">
      <c r="A7" s="8" t="s">
        <v>28</v>
      </c>
      <c r="B7" s="8"/>
      <c r="C7" s="8">
        <f>'NOVEMBER 19'!K7:K31</f>
        <v>0</v>
      </c>
      <c r="D7" s="8"/>
      <c r="E7" s="8"/>
      <c r="F7" s="8"/>
      <c r="G7" s="8"/>
      <c r="H7" s="8"/>
      <c r="I7" s="8">
        <f t="shared" si="0"/>
        <v>0</v>
      </c>
      <c r="J7" s="8"/>
      <c r="K7" s="27">
        <f t="shared" ref="K7:K29" si="1">I7-J7</f>
        <v>0</v>
      </c>
      <c r="L7" s="11"/>
    </row>
    <row r="8" spans="1:15" x14ac:dyDescent="0.25">
      <c r="A8" s="8" t="s">
        <v>29</v>
      </c>
      <c r="B8" s="8"/>
      <c r="C8" s="8">
        <f>'NOVEMBER 19'!K8:K32</f>
        <v>0</v>
      </c>
      <c r="D8" s="8"/>
      <c r="E8" s="8"/>
      <c r="F8" s="8"/>
      <c r="G8" s="8"/>
      <c r="H8" s="8"/>
      <c r="I8" s="8">
        <f t="shared" si="0"/>
        <v>0</v>
      </c>
      <c r="J8" s="8"/>
      <c r="K8" s="27">
        <f t="shared" si="1"/>
        <v>0</v>
      </c>
      <c r="L8" s="11"/>
    </row>
    <row r="9" spans="1:15" x14ac:dyDescent="0.25">
      <c r="A9" s="8" t="s">
        <v>30</v>
      </c>
      <c r="B9" s="8"/>
      <c r="C9" s="8">
        <f>'NOVEMBER 19'!K9:K33</f>
        <v>0</v>
      </c>
      <c r="D9" s="8"/>
      <c r="E9" s="8"/>
      <c r="F9" s="8"/>
      <c r="G9" s="8"/>
      <c r="H9" s="8"/>
      <c r="I9" s="8">
        <f t="shared" si="0"/>
        <v>0</v>
      </c>
      <c r="J9" s="8"/>
      <c r="K9" s="27">
        <f t="shared" si="1"/>
        <v>0</v>
      </c>
      <c r="L9" s="11"/>
    </row>
    <row r="10" spans="1:15" x14ac:dyDescent="0.25">
      <c r="A10" s="8" t="s">
        <v>31</v>
      </c>
      <c r="B10" s="8" t="s">
        <v>54</v>
      </c>
      <c r="C10" s="8">
        <f>'NOVEMBER 19'!K10:K34</f>
        <v>0</v>
      </c>
      <c r="D10" s="8">
        <v>3000</v>
      </c>
      <c r="E10" s="8">
        <v>300</v>
      </c>
      <c r="F10" s="8">
        <v>150</v>
      </c>
      <c r="G10" s="8">
        <v>25</v>
      </c>
      <c r="H10" s="8"/>
      <c r="I10" s="8">
        <f t="shared" si="0"/>
        <v>3475</v>
      </c>
      <c r="J10" s="8">
        <v>3475</v>
      </c>
      <c r="K10" s="27">
        <f t="shared" si="1"/>
        <v>0</v>
      </c>
      <c r="L10" s="11"/>
      <c r="N10">
        <f>D29+D28+D27+D25+D24+D23+D22+D21</f>
        <v>40500</v>
      </c>
    </row>
    <row r="11" spans="1:15" x14ac:dyDescent="0.25">
      <c r="A11" s="8" t="s">
        <v>32</v>
      </c>
      <c r="B11" s="30" t="s">
        <v>109</v>
      </c>
      <c r="C11" s="8">
        <f>'NOVEMBER 19'!K11:K35</f>
        <v>0</v>
      </c>
      <c r="D11" s="8">
        <v>3000</v>
      </c>
      <c r="E11" s="8">
        <v>300</v>
      </c>
      <c r="F11" s="8">
        <v>150</v>
      </c>
      <c r="G11" s="8">
        <v>250</v>
      </c>
      <c r="H11" s="8"/>
      <c r="I11" s="8">
        <f t="shared" si="0"/>
        <v>3700</v>
      </c>
      <c r="J11" s="8">
        <v>3650</v>
      </c>
      <c r="K11" s="27">
        <f t="shared" si="1"/>
        <v>50</v>
      </c>
      <c r="L11" s="11"/>
    </row>
    <row r="12" spans="1:15" x14ac:dyDescent="0.25">
      <c r="A12" s="8" t="s">
        <v>33</v>
      </c>
      <c r="B12" s="9"/>
      <c r="C12" s="8">
        <f>'NOVEMBER 19'!K12:K36</f>
        <v>0</v>
      </c>
      <c r="D12" s="8"/>
      <c r="E12" s="8"/>
      <c r="F12" s="8"/>
      <c r="G12" s="8"/>
      <c r="H12" s="8"/>
      <c r="I12" s="8">
        <f t="shared" si="0"/>
        <v>0</v>
      </c>
      <c r="J12" s="8"/>
      <c r="K12" s="27">
        <f t="shared" si="1"/>
        <v>0</v>
      </c>
      <c r="L12" s="11"/>
    </row>
    <row r="13" spans="1:15" x14ac:dyDescent="0.25">
      <c r="A13" s="8" t="s">
        <v>34</v>
      </c>
      <c r="B13" s="8" t="s">
        <v>56</v>
      </c>
      <c r="C13" s="8">
        <f>'NOVEMBER 19'!K13:K37</f>
        <v>0</v>
      </c>
      <c r="D13" s="8">
        <v>3000</v>
      </c>
      <c r="E13" s="8">
        <v>300</v>
      </c>
      <c r="F13" s="8">
        <v>150</v>
      </c>
      <c r="G13" s="8">
        <v>200</v>
      </c>
      <c r="H13" s="8"/>
      <c r="I13" s="8">
        <f t="shared" si="0"/>
        <v>3650</v>
      </c>
      <c r="J13" s="8">
        <v>3650</v>
      </c>
      <c r="K13" s="27">
        <f t="shared" si="1"/>
        <v>0</v>
      </c>
      <c r="L13" s="11"/>
      <c r="O13">
        <f>N10+N20</f>
        <v>70200</v>
      </c>
    </row>
    <row r="14" spans="1:15" x14ac:dyDescent="0.25">
      <c r="A14" s="8" t="s">
        <v>35</v>
      </c>
      <c r="B14" s="8" t="s">
        <v>103</v>
      </c>
      <c r="C14" s="8">
        <f>'NOVEMBER 19'!K14:K38</f>
        <v>0</v>
      </c>
      <c r="D14" s="8">
        <v>3000</v>
      </c>
      <c r="E14" s="8">
        <v>300</v>
      </c>
      <c r="F14" s="8">
        <v>150</v>
      </c>
      <c r="G14" s="8">
        <v>225</v>
      </c>
      <c r="H14" s="8"/>
      <c r="I14" s="8">
        <f>C14+D14+E14+G14+F14+H14</f>
        <v>3675</v>
      </c>
      <c r="J14" s="8">
        <f>3525+150</f>
        <v>3675</v>
      </c>
      <c r="K14" s="27">
        <f t="shared" si="1"/>
        <v>0</v>
      </c>
      <c r="L14" s="11"/>
    </row>
    <row r="15" spans="1:15" x14ac:dyDescent="0.25">
      <c r="A15" s="8" t="s">
        <v>36</v>
      </c>
      <c r="B15" s="8" t="s">
        <v>57</v>
      </c>
      <c r="C15" s="8">
        <f>'NOVEMBER 19'!K15:K39</f>
        <v>0</v>
      </c>
      <c r="D15" s="8">
        <v>3000</v>
      </c>
      <c r="E15" s="8">
        <v>300</v>
      </c>
      <c r="F15" s="8">
        <v>150</v>
      </c>
      <c r="G15" s="8">
        <v>600</v>
      </c>
      <c r="H15" s="8"/>
      <c r="I15" s="8">
        <f>C15+D15+E15+G15+F15+H15</f>
        <v>4050</v>
      </c>
      <c r="J15" s="8">
        <v>4050</v>
      </c>
      <c r="K15" s="27">
        <f t="shared" si="1"/>
        <v>0</v>
      </c>
      <c r="L15" s="11"/>
    </row>
    <row r="16" spans="1:15" x14ac:dyDescent="0.25">
      <c r="A16" s="8" t="s">
        <v>37</v>
      </c>
      <c r="B16" s="8" t="s">
        <v>58</v>
      </c>
      <c r="C16" s="8">
        <f>'NOVEMBER 19'!K16:K40</f>
        <v>3200</v>
      </c>
      <c r="D16" s="8">
        <v>3000</v>
      </c>
      <c r="E16" s="8"/>
      <c r="F16" s="8">
        <v>150</v>
      </c>
      <c r="G16" s="8"/>
      <c r="H16" s="8"/>
      <c r="I16" s="8">
        <f t="shared" si="0"/>
        <v>6350</v>
      </c>
      <c r="J16" s="8">
        <v>6350</v>
      </c>
      <c r="K16" s="27">
        <f t="shared" si="1"/>
        <v>0</v>
      </c>
      <c r="L16" s="11" t="s">
        <v>111</v>
      </c>
    </row>
    <row r="17" spans="1:14" x14ac:dyDescent="0.25">
      <c r="A17" s="8" t="s">
        <v>38</v>
      </c>
      <c r="B17" s="8" t="s">
        <v>23</v>
      </c>
      <c r="C17" s="8">
        <f>'NOVEMBER 19'!K17:K41</f>
        <v>350</v>
      </c>
      <c r="D17" s="8">
        <v>3000</v>
      </c>
      <c r="E17" s="8">
        <v>300</v>
      </c>
      <c r="F17" s="8">
        <v>150</v>
      </c>
      <c r="G17" s="8">
        <v>200</v>
      </c>
      <c r="H17" s="8"/>
      <c r="I17" s="8">
        <f t="shared" si="0"/>
        <v>4000</v>
      </c>
      <c r="J17" s="8">
        <v>3650</v>
      </c>
      <c r="K17" s="27">
        <f>I17-J17</f>
        <v>350</v>
      </c>
      <c r="L17" s="11"/>
    </row>
    <row r="18" spans="1:14" x14ac:dyDescent="0.25">
      <c r="A18" s="8" t="s">
        <v>39</v>
      </c>
      <c r="B18" s="8"/>
      <c r="C18" s="8">
        <f>'NOVEMBER 19'!K18:K42</f>
        <v>0</v>
      </c>
      <c r="D18" s="8"/>
      <c r="E18" s="8"/>
      <c r="F18" s="8"/>
      <c r="G18" s="8"/>
      <c r="H18" s="8"/>
      <c r="I18" s="8">
        <f t="shared" si="0"/>
        <v>0</v>
      </c>
      <c r="J18" s="8"/>
      <c r="K18" s="27">
        <f t="shared" si="1"/>
        <v>0</v>
      </c>
    </row>
    <row r="19" spans="1:14" x14ac:dyDescent="0.25">
      <c r="A19" s="8" t="s">
        <v>40</v>
      </c>
      <c r="B19" s="8"/>
      <c r="C19" s="8">
        <f>'NOVEMBER 19'!K19:K43</f>
        <v>0</v>
      </c>
      <c r="D19" s="8"/>
      <c r="E19" s="8"/>
      <c r="F19" s="8"/>
      <c r="G19" s="8"/>
      <c r="H19" s="8"/>
      <c r="I19" s="8">
        <f t="shared" si="0"/>
        <v>0</v>
      </c>
      <c r="J19" s="8"/>
      <c r="K19" s="27">
        <f t="shared" si="1"/>
        <v>0</v>
      </c>
      <c r="L19" s="11"/>
    </row>
    <row r="20" spans="1:14" x14ac:dyDescent="0.25">
      <c r="A20" s="8" t="s">
        <v>41</v>
      </c>
      <c r="B20" s="8" t="s">
        <v>75</v>
      </c>
      <c r="C20" s="8">
        <f>'NOVEMBER 19'!K20:K44</f>
        <v>0</v>
      </c>
      <c r="D20" s="8">
        <v>2700</v>
      </c>
      <c r="E20" s="8"/>
      <c r="F20" s="8"/>
      <c r="G20" s="8"/>
      <c r="H20" s="8"/>
      <c r="I20" s="8">
        <f t="shared" si="0"/>
        <v>2700</v>
      </c>
      <c r="J20" s="8">
        <v>2700</v>
      </c>
      <c r="K20" s="27">
        <f t="shared" si="1"/>
        <v>0</v>
      </c>
      <c r="L20" s="11"/>
      <c r="N20">
        <f>D5+D6+D10+D11+D13+D14+D15+D16+D17+D20</f>
        <v>29700</v>
      </c>
    </row>
    <row r="21" spans="1:14" x14ac:dyDescent="0.25">
      <c r="A21" s="8" t="s">
        <v>42</v>
      </c>
      <c r="B21" s="8" t="s">
        <v>60</v>
      </c>
      <c r="C21" s="8">
        <f>'NOVEMBER 19'!K21:K45</f>
        <v>0</v>
      </c>
      <c r="D21" s="8">
        <v>4000</v>
      </c>
      <c r="E21" s="8">
        <v>300</v>
      </c>
      <c r="F21" s="8">
        <v>150</v>
      </c>
      <c r="G21" s="8">
        <v>175</v>
      </c>
      <c r="H21" s="8"/>
      <c r="I21" s="8">
        <f t="shared" si="0"/>
        <v>4625</v>
      </c>
      <c r="J21" s="8">
        <f>3000+1625</f>
        <v>4625</v>
      </c>
      <c r="K21" s="27">
        <f t="shared" si="1"/>
        <v>0</v>
      </c>
      <c r="L21" s="11"/>
    </row>
    <row r="22" spans="1:14" x14ac:dyDescent="0.25">
      <c r="A22" s="8" t="s">
        <v>43</v>
      </c>
      <c r="B22" s="8" t="s">
        <v>61</v>
      </c>
      <c r="C22" s="8">
        <f>'NOVEMBER 19'!K22:K46</f>
        <v>0</v>
      </c>
      <c r="D22" s="8">
        <v>6000</v>
      </c>
      <c r="E22" s="8">
        <v>300</v>
      </c>
      <c r="F22" s="8">
        <v>150</v>
      </c>
      <c r="G22" s="8">
        <v>375</v>
      </c>
      <c r="H22" s="8"/>
      <c r="I22" s="8">
        <f t="shared" si="0"/>
        <v>6825</v>
      </c>
      <c r="J22" s="8">
        <v>6975</v>
      </c>
      <c r="K22" s="27">
        <f t="shared" si="1"/>
        <v>-150</v>
      </c>
      <c r="L22" s="11"/>
    </row>
    <row r="23" spans="1:14" x14ac:dyDescent="0.25">
      <c r="A23" s="8" t="s">
        <v>44</v>
      </c>
      <c r="B23" s="8" t="s">
        <v>62</v>
      </c>
      <c r="C23" s="8">
        <f>'NOVEMBER 19'!K23:K47</f>
        <v>0</v>
      </c>
      <c r="D23" s="8">
        <v>5000</v>
      </c>
      <c r="E23" s="8">
        <v>300</v>
      </c>
      <c r="F23" s="8">
        <v>150</v>
      </c>
      <c r="G23" s="8">
        <v>425</v>
      </c>
      <c r="H23" s="8"/>
      <c r="I23" s="8">
        <f t="shared" si="0"/>
        <v>5875</v>
      </c>
      <c r="J23" s="8">
        <v>5875</v>
      </c>
      <c r="K23" s="27">
        <f t="shared" si="1"/>
        <v>0</v>
      </c>
      <c r="L23" s="11"/>
    </row>
    <row r="24" spans="1:14" x14ac:dyDescent="0.25">
      <c r="A24" s="8" t="s">
        <v>45</v>
      </c>
      <c r="B24" s="8" t="s">
        <v>68</v>
      </c>
      <c r="C24" s="8">
        <f>'NOVEMBER 19'!K24:K48</f>
        <v>130</v>
      </c>
      <c r="D24" s="8">
        <v>4500</v>
      </c>
      <c r="E24" s="8">
        <v>300</v>
      </c>
      <c r="F24" s="8">
        <v>150</v>
      </c>
      <c r="G24" s="8">
        <v>75</v>
      </c>
      <c r="H24" s="8"/>
      <c r="I24" s="8">
        <f t="shared" si="0"/>
        <v>5155</v>
      </c>
      <c r="J24" s="8">
        <v>5025</v>
      </c>
      <c r="K24" s="27">
        <f t="shared" si="1"/>
        <v>130</v>
      </c>
      <c r="L24" s="11"/>
    </row>
    <row r="25" spans="1:14" x14ac:dyDescent="0.25">
      <c r="A25" s="8" t="s">
        <v>46</v>
      </c>
      <c r="B25" s="8" t="s">
        <v>76</v>
      </c>
      <c r="C25" s="8">
        <f>'NOVEMBER 19'!K25:K49</f>
        <v>0</v>
      </c>
      <c r="D25" s="8">
        <v>4500</v>
      </c>
      <c r="E25" s="8">
        <v>300</v>
      </c>
      <c r="F25" s="8">
        <v>150</v>
      </c>
      <c r="G25" s="8">
        <v>975</v>
      </c>
      <c r="H25" s="8"/>
      <c r="I25" s="8">
        <f t="shared" si="0"/>
        <v>5925</v>
      </c>
      <c r="J25" s="8">
        <f>2000+3500</f>
        <v>5500</v>
      </c>
      <c r="K25" s="27">
        <f t="shared" si="1"/>
        <v>425</v>
      </c>
      <c r="L25" s="11"/>
    </row>
    <row r="26" spans="1:14" x14ac:dyDescent="0.25">
      <c r="A26" s="8" t="s">
        <v>47</v>
      </c>
      <c r="B26" s="8"/>
      <c r="C26" s="8">
        <f>'NOVEMBER 19'!K26:K50</f>
        <v>0</v>
      </c>
      <c r="D26" s="8"/>
      <c r="E26" s="8"/>
      <c r="F26" s="8"/>
      <c r="G26" s="8"/>
      <c r="H26" s="8"/>
      <c r="I26" s="8">
        <f t="shared" si="0"/>
        <v>0</v>
      </c>
      <c r="J26" s="8"/>
      <c r="K26" s="27">
        <f t="shared" si="1"/>
        <v>0</v>
      </c>
      <c r="L26" s="11"/>
    </row>
    <row r="27" spans="1:14" x14ac:dyDescent="0.25">
      <c r="A27" s="8" t="s">
        <v>48</v>
      </c>
      <c r="B27" s="8" t="s">
        <v>63</v>
      </c>
      <c r="C27" s="8">
        <f>'NOVEMBER 19'!K27:K51</f>
        <v>170</v>
      </c>
      <c r="D27" s="8">
        <v>5500</v>
      </c>
      <c r="E27" s="8">
        <v>300</v>
      </c>
      <c r="F27" s="8">
        <v>150</v>
      </c>
      <c r="G27" s="8">
        <v>250</v>
      </c>
      <c r="H27" s="8"/>
      <c r="I27" s="8">
        <f t="shared" si="0"/>
        <v>6370</v>
      </c>
      <c r="J27" s="8">
        <v>5500</v>
      </c>
      <c r="K27" s="27">
        <f t="shared" si="1"/>
        <v>870</v>
      </c>
      <c r="L27" s="11"/>
    </row>
    <row r="28" spans="1:14" x14ac:dyDescent="0.25">
      <c r="A28" s="8" t="s">
        <v>49</v>
      </c>
      <c r="B28" s="8" t="s">
        <v>64</v>
      </c>
      <c r="C28" s="8">
        <f>'NOVEMBER 19'!K28:K52</f>
        <v>0</v>
      </c>
      <c r="D28" s="8">
        <v>5000</v>
      </c>
      <c r="E28" s="8">
        <v>300</v>
      </c>
      <c r="F28" s="8">
        <v>150</v>
      </c>
      <c r="G28" s="8">
        <v>575</v>
      </c>
      <c r="H28" s="8"/>
      <c r="I28" s="8">
        <f t="shared" si="0"/>
        <v>6025</v>
      </c>
      <c r="J28" s="8">
        <v>4000</v>
      </c>
      <c r="K28" s="27">
        <f t="shared" si="1"/>
        <v>2025</v>
      </c>
      <c r="L28" s="11"/>
    </row>
    <row r="29" spans="1:14" x14ac:dyDescent="0.25">
      <c r="A29" s="8" t="s">
        <v>50</v>
      </c>
      <c r="B29" s="8" t="s">
        <v>96</v>
      </c>
      <c r="C29" s="8">
        <f>'NOVEMBER 19'!K29:K53</f>
        <v>0</v>
      </c>
      <c r="D29" s="8">
        <v>6000</v>
      </c>
      <c r="E29" s="8">
        <v>300</v>
      </c>
      <c r="F29" s="8">
        <v>150</v>
      </c>
      <c r="G29" s="8">
        <v>475</v>
      </c>
      <c r="H29" s="8"/>
      <c r="I29" s="8">
        <f t="shared" si="0"/>
        <v>6925</v>
      </c>
      <c r="J29" s="8">
        <v>6925</v>
      </c>
      <c r="K29" s="27">
        <f t="shared" si="1"/>
        <v>0</v>
      </c>
      <c r="L29" s="11"/>
    </row>
    <row r="30" spans="1:14" x14ac:dyDescent="0.25">
      <c r="A30" s="6"/>
      <c r="B30" s="10" t="s">
        <v>8</v>
      </c>
      <c r="C30" s="8">
        <f t="shared" ref="C30:H30" si="2">SUM(C5:C29)</f>
        <v>3925</v>
      </c>
      <c r="D30" s="6">
        <f t="shared" si="2"/>
        <v>70200</v>
      </c>
      <c r="E30" s="6">
        <f t="shared" si="2"/>
        <v>4800</v>
      </c>
      <c r="F30" s="8">
        <f t="shared" si="2"/>
        <v>2550</v>
      </c>
      <c r="G30" s="8">
        <f t="shared" si="2"/>
        <v>5075</v>
      </c>
      <c r="H30" s="6">
        <f t="shared" si="2"/>
        <v>0</v>
      </c>
      <c r="I30" s="8">
        <f t="shared" si="0"/>
        <v>86550</v>
      </c>
      <c r="J30" s="6">
        <f>SUM(J5:J29)</f>
        <v>82625</v>
      </c>
      <c r="K30" s="26">
        <f>SUM(K5:K29)</f>
        <v>3925</v>
      </c>
      <c r="L30" s="28"/>
    </row>
    <row r="31" spans="1:14" x14ac:dyDescent="0.25">
      <c r="A31" s="11"/>
      <c r="L31" s="11"/>
    </row>
    <row r="32" spans="1:14" ht="18.75" x14ac:dyDescent="0.3">
      <c r="B32" s="12" t="s">
        <v>9</v>
      </c>
      <c r="C32" s="12"/>
      <c r="D32" s="13"/>
      <c r="E32" s="13"/>
      <c r="F32" s="13"/>
      <c r="G32" s="13"/>
      <c r="H32" s="13"/>
      <c r="I32" s="13"/>
      <c r="J32" s="13"/>
      <c r="K32" s="13"/>
      <c r="L32" s="13"/>
    </row>
    <row r="33" spans="2:12" ht="15.75" x14ac:dyDescent="0.25">
      <c r="B33" s="15" t="s">
        <v>10</v>
      </c>
      <c r="C33" s="15" t="s">
        <v>11</v>
      </c>
      <c r="D33" s="15" t="s">
        <v>12</v>
      </c>
      <c r="E33" s="15" t="s">
        <v>13</v>
      </c>
      <c r="F33" s="15" t="s">
        <v>14</v>
      </c>
      <c r="G33" s="15" t="s">
        <v>11</v>
      </c>
      <c r="H33" s="15" t="s">
        <v>12</v>
      </c>
      <c r="I33" s="15" t="s">
        <v>13</v>
      </c>
    </row>
    <row r="34" spans="2:12" x14ac:dyDescent="0.25">
      <c r="B34" s="16" t="s">
        <v>108</v>
      </c>
      <c r="C34" s="17">
        <f>D30+E30+F30+G30</f>
        <v>82625</v>
      </c>
      <c r="E34" s="17"/>
      <c r="F34" s="19" t="s">
        <v>108</v>
      </c>
      <c r="G34" s="17">
        <f>J30</f>
        <v>82625</v>
      </c>
      <c r="I34" s="16"/>
      <c r="K34">
        <f>D30+E30+F30+G30</f>
        <v>82625</v>
      </c>
    </row>
    <row r="35" spans="2:12" x14ac:dyDescent="0.25">
      <c r="B35" s="16" t="s">
        <v>16</v>
      </c>
      <c r="C35" s="17">
        <f>'NOVEMBER 19'!E44</f>
        <v>-30145</v>
      </c>
      <c r="D35" s="16"/>
      <c r="E35" s="16"/>
      <c r="F35" s="16" t="s">
        <v>16</v>
      </c>
      <c r="G35" s="17">
        <f>'NOVEMBER 19'!I44</f>
        <v>-34070</v>
      </c>
      <c r="H35" s="16"/>
      <c r="I35" s="16"/>
      <c r="K35">
        <f>K34-D37</f>
        <v>75605</v>
      </c>
    </row>
    <row r="36" spans="2:12" x14ac:dyDescent="0.25">
      <c r="B36" s="16" t="s">
        <v>77</v>
      </c>
      <c r="C36" s="17">
        <f>H30</f>
        <v>0</v>
      </c>
      <c r="D36" s="16"/>
      <c r="F36" s="16"/>
      <c r="G36" s="17"/>
      <c r="H36" s="16"/>
      <c r="I36" s="16"/>
    </row>
    <row r="37" spans="2:12" x14ac:dyDescent="0.25">
      <c r="B37" s="16" t="s">
        <v>17</v>
      </c>
      <c r="C37" s="18">
        <v>0.1</v>
      </c>
      <c r="D37" s="16">
        <f>C37*D30</f>
        <v>7020</v>
      </c>
      <c r="E37" s="16"/>
      <c r="F37" s="16" t="s">
        <v>66</v>
      </c>
      <c r="G37" s="18">
        <v>0.1</v>
      </c>
      <c r="H37" s="16">
        <f>D37</f>
        <v>7020</v>
      </c>
      <c r="I37" s="16"/>
    </row>
    <row r="38" spans="2:12" x14ac:dyDescent="0.25">
      <c r="B38" s="20" t="s">
        <v>18</v>
      </c>
      <c r="C38" s="16"/>
      <c r="D38" s="16"/>
      <c r="E38" s="16"/>
      <c r="F38" s="20" t="s">
        <v>18</v>
      </c>
      <c r="G38" s="16"/>
      <c r="H38" s="16"/>
      <c r="I38" s="16"/>
    </row>
    <row r="39" spans="2:12" x14ac:dyDescent="0.25">
      <c r="B39" s="21" t="s">
        <v>110</v>
      </c>
      <c r="C39" s="16"/>
      <c r="D39" s="16">
        <v>45405</v>
      </c>
      <c r="E39" s="16"/>
      <c r="F39" s="21" t="s">
        <v>110</v>
      </c>
      <c r="G39" s="16"/>
      <c r="H39" s="16">
        <v>45405</v>
      </c>
      <c r="I39" s="16"/>
    </row>
    <row r="40" spans="2:12" x14ac:dyDescent="0.25">
      <c r="B40" s="29" t="s">
        <v>86</v>
      </c>
      <c r="C40" s="18"/>
      <c r="D40" s="16">
        <v>6350</v>
      </c>
      <c r="E40" s="16"/>
      <c r="F40" s="29" t="s">
        <v>86</v>
      </c>
      <c r="G40" s="18"/>
      <c r="H40" s="16">
        <v>6350</v>
      </c>
      <c r="I40" s="16"/>
    </row>
    <row r="41" spans="2:12" x14ac:dyDescent="0.25">
      <c r="B41" s="21"/>
      <c r="C41" s="16"/>
      <c r="D41" s="16"/>
      <c r="E41" s="16"/>
      <c r="F41" s="21"/>
      <c r="G41" s="16"/>
      <c r="H41" s="16"/>
      <c r="I41" s="16"/>
    </row>
    <row r="42" spans="2:12" x14ac:dyDescent="0.25">
      <c r="B42" s="21"/>
      <c r="C42" s="16"/>
      <c r="D42" s="16"/>
      <c r="E42" s="16"/>
      <c r="F42" s="21"/>
      <c r="G42" s="16"/>
      <c r="H42" s="16"/>
      <c r="I42" s="16"/>
    </row>
    <row r="43" spans="2:12" x14ac:dyDescent="0.25">
      <c r="B43" s="8"/>
      <c r="C43" s="8"/>
      <c r="D43" s="8"/>
      <c r="E43" s="8"/>
      <c r="F43" s="8"/>
      <c r="G43" s="8"/>
      <c r="H43" s="8"/>
      <c r="I43" s="16"/>
    </row>
    <row r="44" spans="2:12" x14ac:dyDescent="0.25">
      <c r="B44" s="22" t="s">
        <v>8</v>
      </c>
      <c r="C44" s="23">
        <f>C34+C35+C36-D37</f>
        <v>45460</v>
      </c>
      <c r="D44" s="22">
        <f>SUM(D39:D43)</f>
        <v>51755</v>
      </c>
      <c r="E44" s="23">
        <f>C44-D44</f>
        <v>-6295</v>
      </c>
      <c r="F44" s="24"/>
      <c r="G44" s="23">
        <f>G34+G35-H37</f>
        <v>41535</v>
      </c>
      <c r="H44" s="23">
        <f>SUM(H39:H43)</f>
        <v>51755</v>
      </c>
      <c r="I44" s="23">
        <f>G44-H44</f>
        <v>-10220</v>
      </c>
      <c r="L44" s="31"/>
    </row>
    <row r="45" spans="2:12" x14ac:dyDescent="0.25">
      <c r="B45" s="11" t="s">
        <v>19</v>
      </c>
      <c r="D45" s="11" t="s">
        <v>67</v>
      </c>
      <c r="F45" s="11"/>
      <c r="G45" s="11" t="s">
        <v>20</v>
      </c>
      <c r="H45" s="11"/>
      <c r="L45" s="31"/>
    </row>
    <row r="46" spans="2:12" x14ac:dyDescent="0.25">
      <c r="B46" t="s">
        <v>86</v>
      </c>
      <c r="D46" t="s">
        <v>22</v>
      </c>
      <c r="G46" t="s">
        <v>25</v>
      </c>
    </row>
  </sheetData>
  <pageMargins left="0.1" right="0.1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6"/>
  <sheetViews>
    <sheetView topLeftCell="A10" workbookViewId="0">
      <selection activeCell="J33" sqref="J33"/>
    </sheetView>
  </sheetViews>
  <sheetFormatPr defaultRowHeight="15" x14ac:dyDescent="0.25"/>
  <cols>
    <col min="2" max="2" width="20.7109375" customWidth="1"/>
    <col min="3" max="3" width="8.5703125" bestFit="1" customWidth="1"/>
    <col min="4" max="4" width="6.42578125" customWidth="1"/>
    <col min="5" max="5" width="7.5703125" customWidth="1"/>
    <col min="6" max="6" width="9.28515625" customWidth="1"/>
    <col min="7" max="7" width="8.140625" customWidth="1"/>
    <col min="8" max="8" width="6.7109375" customWidth="1"/>
    <col min="9" max="9" width="8.28515625" customWidth="1"/>
  </cols>
  <sheetData>
    <row r="1" spans="1:12" ht="18.75" x14ac:dyDescent="0.25">
      <c r="D1" s="1" t="s">
        <v>24</v>
      </c>
      <c r="E1" s="1"/>
      <c r="F1" s="1"/>
      <c r="G1" s="1"/>
      <c r="H1" s="2"/>
      <c r="I1" s="3"/>
      <c r="J1" s="4"/>
    </row>
    <row r="2" spans="1:12" ht="18.75" x14ac:dyDescent="0.25">
      <c r="D2" s="1" t="s">
        <v>0</v>
      </c>
      <c r="E2" s="1"/>
      <c r="F2" s="1"/>
      <c r="G2" s="1"/>
      <c r="H2" s="1"/>
      <c r="I2" s="5"/>
      <c r="J2" s="5"/>
    </row>
    <row r="3" spans="1:12" ht="18.75" x14ac:dyDescent="0.25">
      <c r="D3" s="1" t="s">
        <v>113</v>
      </c>
      <c r="E3" s="1"/>
      <c r="F3" s="1"/>
      <c r="G3" s="1"/>
      <c r="H3" s="1"/>
      <c r="I3" s="5"/>
      <c r="J3" s="5"/>
    </row>
    <row r="4" spans="1:12" x14ac:dyDescent="0.25">
      <c r="A4" s="6" t="s">
        <v>1</v>
      </c>
      <c r="B4" s="6" t="s">
        <v>2</v>
      </c>
      <c r="C4" s="6" t="s">
        <v>4</v>
      </c>
      <c r="D4" s="6" t="s">
        <v>3</v>
      </c>
      <c r="E4" s="6" t="s">
        <v>79</v>
      </c>
      <c r="F4" s="6" t="s">
        <v>78</v>
      </c>
      <c r="G4" s="6" t="s">
        <v>82</v>
      </c>
      <c r="H4" s="6" t="s">
        <v>77</v>
      </c>
      <c r="I4" s="6" t="s">
        <v>5</v>
      </c>
      <c r="J4" s="6" t="s">
        <v>6</v>
      </c>
      <c r="K4" s="26" t="s">
        <v>7</v>
      </c>
      <c r="L4" s="28"/>
    </row>
    <row r="5" spans="1:12" x14ac:dyDescent="0.25">
      <c r="A5" s="8" t="s">
        <v>26</v>
      </c>
      <c r="B5" s="8" t="s">
        <v>51</v>
      </c>
      <c r="C5" s="8">
        <f>'DECEMBER 19'!K5:K29</f>
        <v>0</v>
      </c>
      <c r="D5" s="8">
        <v>3000</v>
      </c>
      <c r="E5" s="8">
        <v>300</v>
      </c>
      <c r="F5">
        <v>150</v>
      </c>
      <c r="G5">
        <v>25</v>
      </c>
      <c r="H5" s="8"/>
      <c r="I5" s="8">
        <f>C5+D5+E5+G5+F5+H5</f>
        <v>3475</v>
      </c>
      <c r="J5" s="8">
        <v>3475</v>
      </c>
      <c r="K5" s="27">
        <f>I5-J5</f>
        <v>0</v>
      </c>
      <c r="L5" s="11"/>
    </row>
    <row r="6" spans="1:12" x14ac:dyDescent="0.25">
      <c r="A6" s="8" t="s">
        <v>27</v>
      </c>
      <c r="B6" s="8" t="s">
        <v>52</v>
      </c>
      <c r="C6" s="8">
        <f>'DECEMBER 19'!K6:K30</f>
        <v>225</v>
      </c>
      <c r="D6" s="8">
        <v>3000</v>
      </c>
      <c r="E6" s="8">
        <v>300</v>
      </c>
      <c r="F6" s="8">
        <v>150</v>
      </c>
      <c r="G6" s="8">
        <v>50</v>
      </c>
      <c r="H6" s="8"/>
      <c r="I6" s="8">
        <f>C6+D6+E6+G6+F6+H6</f>
        <v>3725</v>
      </c>
      <c r="J6" s="8">
        <v>3500</v>
      </c>
      <c r="K6" s="27">
        <f t="shared" ref="K6:K29" si="0">I6-J6</f>
        <v>225</v>
      </c>
      <c r="L6" s="11"/>
    </row>
    <row r="7" spans="1:12" x14ac:dyDescent="0.25">
      <c r="A7" s="8" t="s">
        <v>28</v>
      </c>
      <c r="B7" s="8"/>
      <c r="C7" s="8">
        <f>'DECEMBER 19'!K7:K31</f>
        <v>0</v>
      </c>
      <c r="D7" s="8"/>
      <c r="E7" s="8"/>
      <c r="F7" s="8"/>
      <c r="G7" s="8"/>
      <c r="H7" s="8"/>
      <c r="I7" s="8">
        <f>C7+D7+E7+G7+F7+H7</f>
        <v>0</v>
      </c>
      <c r="J7" s="8"/>
      <c r="K7" s="27">
        <f t="shared" si="0"/>
        <v>0</v>
      </c>
      <c r="L7" s="11"/>
    </row>
    <row r="8" spans="1:12" x14ac:dyDescent="0.25">
      <c r="A8" s="8" t="s">
        <v>29</v>
      </c>
      <c r="B8" s="8"/>
      <c r="C8" s="8">
        <f>'DECEMBER 19'!K8:K32</f>
        <v>0</v>
      </c>
      <c r="D8" s="8"/>
      <c r="E8" s="8"/>
      <c r="F8" s="8"/>
      <c r="G8" s="8"/>
      <c r="H8" s="8"/>
      <c r="I8" s="8">
        <f t="shared" ref="I8:I30" si="1">C8+D8+E8+G8+F8+H8</f>
        <v>0</v>
      </c>
      <c r="J8" s="8"/>
      <c r="K8" s="27">
        <f t="shared" si="0"/>
        <v>0</v>
      </c>
      <c r="L8" s="11"/>
    </row>
    <row r="9" spans="1:12" x14ac:dyDescent="0.25">
      <c r="A9" s="8" t="s">
        <v>30</v>
      </c>
      <c r="B9" s="8"/>
      <c r="C9" s="8">
        <f>'DECEMBER 19'!K9:K33</f>
        <v>0</v>
      </c>
      <c r="D9" s="8"/>
      <c r="E9" s="8"/>
      <c r="F9" s="8"/>
      <c r="G9" s="8"/>
      <c r="H9" s="8"/>
      <c r="I9" s="8">
        <f t="shared" si="1"/>
        <v>0</v>
      </c>
      <c r="J9" s="8"/>
      <c r="K9" s="27">
        <f>I9-J9</f>
        <v>0</v>
      </c>
      <c r="L9" s="11"/>
    </row>
    <row r="10" spans="1:12" x14ac:dyDescent="0.25">
      <c r="A10" s="8" t="s">
        <v>31</v>
      </c>
      <c r="B10" s="8" t="s">
        <v>54</v>
      </c>
      <c r="C10" s="8">
        <f>'DECEMBER 19'!K10:K34</f>
        <v>0</v>
      </c>
      <c r="D10" s="8">
        <v>3000</v>
      </c>
      <c r="E10" s="8">
        <v>300</v>
      </c>
      <c r="F10" s="8">
        <v>150</v>
      </c>
      <c r="G10" s="8">
        <v>25</v>
      </c>
      <c r="H10" s="8"/>
      <c r="I10" s="8">
        <f t="shared" si="1"/>
        <v>3475</v>
      </c>
      <c r="J10" s="8">
        <v>3475</v>
      </c>
      <c r="K10" s="27">
        <f>I10-J10</f>
        <v>0</v>
      </c>
      <c r="L10" s="11" t="s">
        <v>85</v>
      </c>
    </row>
    <row r="11" spans="1:12" x14ac:dyDescent="0.25">
      <c r="A11" s="8" t="s">
        <v>32</v>
      </c>
      <c r="B11" s="30"/>
      <c r="C11" s="8"/>
      <c r="D11" s="8"/>
      <c r="E11" s="8"/>
      <c r="F11" s="8"/>
      <c r="G11" s="8"/>
      <c r="H11" s="8"/>
      <c r="I11" s="8">
        <f t="shared" si="1"/>
        <v>0</v>
      </c>
      <c r="J11" s="8"/>
      <c r="K11" s="27">
        <f t="shared" si="0"/>
        <v>0</v>
      </c>
      <c r="L11" s="11"/>
    </row>
    <row r="12" spans="1:12" x14ac:dyDescent="0.25">
      <c r="A12" s="8" t="s">
        <v>33</v>
      </c>
      <c r="B12" s="9" t="s">
        <v>114</v>
      </c>
      <c r="C12" s="8">
        <v>50</v>
      </c>
      <c r="D12" s="8">
        <v>3000</v>
      </c>
      <c r="E12" s="8">
        <v>300</v>
      </c>
      <c r="F12" s="8">
        <v>150</v>
      </c>
      <c r="G12" s="8">
        <v>300</v>
      </c>
      <c r="H12" s="8"/>
      <c r="I12" s="8">
        <f t="shared" si="1"/>
        <v>3800</v>
      </c>
      <c r="J12" s="8">
        <v>3500</v>
      </c>
      <c r="K12" s="27">
        <f>I12-J12</f>
        <v>300</v>
      </c>
      <c r="L12" s="11"/>
    </row>
    <row r="13" spans="1:12" x14ac:dyDescent="0.25">
      <c r="A13" s="8" t="s">
        <v>34</v>
      </c>
      <c r="B13" s="8" t="s">
        <v>56</v>
      </c>
      <c r="C13" s="8">
        <f>'DECEMBER 19'!K13:K37</f>
        <v>0</v>
      </c>
      <c r="D13" s="8">
        <v>3000</v>
      </c>
      <c r="E13" s="8">
        <v>300</v>
      </c>
      <c r="F13" s="8">
        <v>150</v>
      </c>
      <c r="G13" s="8">
        <v>200</v>
      </c>
      <c r="H13" s="8"/>
      <c r="I13" s="8">
        <f t="shared" si="1"/>
        <v>3650</v>
      </c>
      <c r="J13" s="8">
        <v>3650</v>
      </c>
      <c r="K13" s="27">
        <f t="shared" si="0"/>
        <v>0</v>
      </c>
      <c r="L13" s="11"/>
    </row>
    <row r="14" spans="1:12" x14ac:dyDescent="0.25">
      <c r="A14" s="8" t="s">
        <v>35</v>
      </c>
      <c r="B14" s="8" t="s">
        <v>103</v>
      </c>
      <c r="C14" s="8">
        <f>'DECEMBER 19'!K14:K38</f>
        <v>0</v>
      </c>
      <c r="D14" s="8">
        <v>3000</v>
      </c>
      <c r="E14" s="8">
        <v>300</v>
      </c>
      <c r="F14" s="8">
        <v>150</v>
      </c>
      <c r="G14" s="8">
        <v>200</v>
      </c>
      <c r="H14" s="8"/>
      <c r="I14" s="8">
        <f>C14+D14+E14+G14+F14+H14</f>
        <v>3650</v>
      </c>
      <c r="J14" s="8">
        <f>3300+350</f>
        <v>3650</v>
      </c>
      <c r="K14" s="27">
        <f t="shared" si="0"/>
        <v>0</v>
      </c>
      <c r="L14" s="11"/>
    </row>
    <row r="15" spans="1:12" x14ac:dyDescent="0.25">
      <c r="A15" s="8" t="s">
        <v>36</v>
      </c>
      <c r="B15" s="8" t="s">
        <v>57</v>
      </c>
      <c r="C15" s="8">
        <f>'DECEMBER 19'!K15:K39</f>
        <v>0</v>
      </c>
      <c r="D15" s="8">
        <v>3000</v>
      </c>
      <c r="E15" s="8">
        <v>300</v>
      </c>
      <c r="F15" s="8">
        <v>150</v>
      </c>
      <c r="G15" s="8">
        <v>200</v>
      </c>
      <c r="H15" s="8"/>
      <c r="I15" s="8">
        <f>C15+D15+E15+G15+F15+H15</f>
        <v>3650</v>
      </c>
      <c r="J15" s="8">
        <v>3650</v>
      </c>
      <c r="K15" s="27">
        <f t="shared" si="0"/>
        <v>0</v>
      </c>
      <c r="L15" s="11"/>
    </row>
    <row r="16" spans="1:12" x14ac:dyDescent="0.25">
      <c r="A16" s="8" t="s">
        <v>37</v>
      </c>
      <c r="B16" s="8" t="s">
        <v>58</v>
      </c>
      <c r="C16" s="8">
        <f>'DECEMBER 19'!K16:K40</f>
        <v>0</v>
      </c>
      <c r="D16" s="8"/>
      <c r="E16" s="8"/>
      <c r="F16" s="8"/>
      <c r="G16" s="8"/>
      <c r="H16" s="8"/>
      <c r="I16" s="8">
        <f t="shared" si="1"/>
        <v>0</v>
      </c>
      <c r="J16" s="8"/>
      <c r="K16" s="27">
        <f t="shared" si="0"/>
        <v>0</v>
      </c>
      <c r="L16" s="11" t="s">
        <v>111</v>
      </c>
    </row>
    <row r="17" spans="1:12" x14ac:dyDescent="0.25">
      <c r="A17" s="8" t="s">
        <v>38</v>
      </c>
      <c r="B17" s="8" t="s">
        <v>23</v>
      </c>
      <c r="C17" s="8">
        <f>'DECEMBER 19'!K17:K41</f>
        <v>350</v>
      </c>
      <c r="D17" s="8">
        <v>3000</v>
      </c>
      <c r="E17" s="8">
        <v>300</v>
      </c>
      <c r="F17" s="8">
        <v>150</v>
      </c>
      <c r="G17" s="8">
        <v>200</v>
      </c>
      <c r="H17" s="8"/>
      <c r="I17" s="8">
        <f t="shared" si="1"/>
        <v>4000</v>
      </c>
      <c r="J17" s="8">
        <v>3650</v>
      </c>
      <c r="K17" s="27">
        <f>I17-J17</f>
        <v>350</v>
      </c>
      <c r="L17" s="11"/>
    </row>
    <row r="18" spans="1:12" x14ac:dyDescent="0.25">
      <c r="A18" s="8" t="s">
        <v>39</v>
      </c>
      <c r="B18" s="8"/>
      <c r="C18" s="8">
        <f>'DECEMBER 19'!K18:K42</f>
        <v>0</v>
      </c>
      <c r="D18" s="8"/>
      <c r="E18" s="8"/>
      <c r="F18" s="8"/>
      <c r="G18" s="8"/>
      <c r="H18" s="8"/>
      <c r="I18" s="8">
        <f t="shared" si="1"/>
        <v>0</v>
      </c>
      <c r="J18" s="8"/>
      <c r="K18" s="27">
        <f t="shared" si="0"/>
        <v>0</v>
      </c>
    </row>
    <row r="19" spans="1:12" x14ac:dyDescent="0.25">
      <c r="A19" s="8" t="s">
        <v>40</v>
      </c>
      <c r="B19" s="8" t="s">
        <v>121</v>
      </c>
      <c r="C19" s="8">
        <f>'DECEMBER 19'!K19:K43</f>
        <v>0</v>
      </c>
      <c r="D19" s="8">
        <v>3000</v>
      </c>
      <c r="E19" s="8"/>
      <c r="F19" s="8"/>
      <c r="G19" s="8"/>
      <c r="H19" s="8"/>
      <c r="I19" s="8">
        <f t="shared" si="1"/>
        <v>3000</v>
      </c>
      <c r="J19" s="8">
        <v>3000</v>
      </c>
      <c r="K19" s="27">
        <f t="shared" si="0"/>
        <v>0</v>
      </c>
      <c r="L19" s="11"/>
    </row>
    <row r="20" spans="1:12" x14ac:dyDescent="0.25">
      <c r="A20" s="8" t="s">
        <v>41</v>
      </c>
      <c r="B20" s="8" t="s">
        <v>75</v>
      </c>
      <c r="C20" s="8">
        <f>'DECEMBER 19'!K20:K44</f>
        <v>0</v>
      </c>
      <c r="D20" s="8">
        <v>2700</v>
      </c>
      <c r="E20" s="8"/>
      <c r="F20" s="8"/>
      <c r="G20" s="8"/>
      <c r="H20" s="8"/>
      <c r="I20" s="8">
        <f t="shared" si="1"/>
        <v>2700</v>
      </c>
      <c r="J20" s="8">
        <v>2700</v>
      </c>
      <c r="K20" s="27">
        <f t="shared" si="0"/>
        <v>0</v>
      </c>
      <c r="L20" s="11"/>
    </row>
    <row r="21" spans="1:12" x14ac:dyDescent="0.25">
      <c r="A21" s="8" t="s">
        <v>42</v>
      </c>
      <c r="B21" s="8" t="s">
        <v>60</v>
      </c>
      <c r="C21" s="8">
        <f>'DECEMBER 19'!K21:K45</f>
        <v>0</v>
      </c>
      <c r="D21" s="8">
        <v>4000</v>
      </c>
      <c r="E21" s="8">
        <v>300</v>
      </c>
      <c r="F21" s="8">
        <v>150</v>
      </c>
      <c r="G21" s="8">
        <v>25</v>
      </c>
      <c r="H21" s="8"/>
      <c r="I21" s="8">
        <f t="shared" si="1"/>
        <v>4475</v>
      </c>
      <c r="J21" s="8">
        <v>4475</v>
      </c>
      <c r="K21" s="27">
        <f t="shared" si="0"/>
        <v>0</v>
      </c>
      <c r="L21" s="11"/>
    </row>
    <row r="22" spans="1:12" x14ac:dyDescent="0.25">
      <c r="A22" s="8" t="s">
        <v>43</v>
      </c>
      <c r="B22" s="8" t="s">
        <v>61</v>
      </c>
      <c r="C22" s="8">
        <f>'DECEMBER 19'!K22:K46</f>
        <v>-150</v>
      </c>
      <c r="D22" s="8">
        <v>6000</v>
      </c>
      <c r="E22" s="8">
        <v>300</v>
      </c>
      <c r="F22" s="8">
        <v>150</v>
      </c>
      <c r="G22" s="8">
        <v>550</v>
      </c>
      <c r="H22" s="8"/>
      <c r="I22" s="8">
        <f t="shared" si="1"/>
        <v>6850</v>
      </c>
      <c r="J22" s="8">
        <v>6850</v>
      </c>
      <c r="K22" s="27">
        <f t="shared" si="0"/>
        <v>0</v>
      </c>
      <c r="L22" s="11"/>
    </row>
    <row r="23" spans="1:12" x14ac:dyDescent="0.25">
      <c r="A23" s="8" t="s">
        <v>44</v>
      </c>
      <c r="B23" s="8" t="s">
        <v>62</v>
      </c>
      <c r="C23" s="8">
        <f>'DECEMBER 19'!K23:K47</f>
        <v>0</v>
      </c>
      <c r="D23" s="8">
        <v>5000</v>
      </c>
      <c r="E23" s="8">
        <v>300</v>
      </c>
      <c r="F23" s="8">
        <v>150</v>
      </c>
      <c r="G23" s="8">
        <v>475</v>
      </c>
      <c r="H23" s="8"/>
      <c r="I23" s="8">
        <f t="shared" si="1"/>
        <v>5925</v>
      </c>
      <c r="J23" s="8">
        <f>5825+100</f>
        <v>5925</v>
      </c>
      <c r="K23" s="27">
        <f t="shared" si="0"/>
        <v>0</v>
      </c>
      <c r="L23" s="11"/>
    </row>
    <row r="24" spans="1:12" x14ac:dyDescent="0.25">
      <c r="A24" s="8" t="s">
        <v>45</v>
      </c>
      <c r="B24" s="8" t="s">
        <v>68</v>
      </c>
      <c r="C24" s="8">
        <f>'DECEMBER 19'!K24:K48</f>
        <v>130</v>
      </c>
      <c r="D24" s="8">
        <v>4500</v>
      </c>
      <c r="E24" s="8">
        <v>300</v>
      </c>
      <c r="F24" s="8">
        <v>150</v>
      </c>
      <c r="G24" s="8">
        <v>400</v>
      </c>
      <c r="H24" s="8"/>
      <c r="I24" s="8">
        <f>C24+D24+E24+G24+F24+H24</f>
        <v>5480</v>
      </c>
      <c r="J24" s="8">
        <v>5350</v>
      </c>
      <c r="K24" s="27">
        <f t="shared" si="0"/>
        <v>130</v>
      </c>
      <c r="L24" s="11"/>
    </row>
    <row r="25" spans="1:12" x14ac:dyDescent="0.25">
      <c r="A25" s="8" t="s">
        <v>46</v>
      </c>
      <c r="B25" s="8" t="s">
        <v>76</v>
      </c>
      <c r="C25" s="8">
        <f>'DECEMBER 19'!K25:K49</f>
        <v>425</v>
      </c>
      <c r="D25" s="8">
        <v>4500</v>
      </c>
      <c r="E25" s="8">
        <v>300</v>
      </c>
      <c r="F25" s="8">
        <v>150</v>
      </c>
      <c r="G25" s="8">
        <v>800</v>
      </c>
      <c r="H25" s="8"/>
      <c r="I25" s="8">
        <f t="shared" si="1"/>
        <v>6175</v>
      </c>
      <c r="J25" s="8">
        <v>6050</v>
      </c>
      <c r="K25" s="27">
        <f t="shared" si="0"/>
        <v>125</v>
      </c>
      <c r="L25" s="11"/>
    </row>
    <row r="26" spans="1:12" x14ac:dyDescent="0.25">
      <c r="A26" s="8" t="s">
        <v>47</v>
      </c>
      <c r="B26" s="8"/>
      <c r="C26" s="8">
        <f>'DECEMBER 19'!K26:K50</f>
        <v>0</v>
      </c>
      <c r="D26" s="8"/>
      <c r="E26" s="8"/>
      <c r="F26" s="8"/>
      <c r="G26" s="8"/>
      <c r="H26" s="8"/>
      <c r="I26" s="8">
        <f t="shared" si="1"/>
        <v>0</v>
      </c>
      <c r="J26" s="8"/>
      <c r="K26" s="27">
        <f t="shared" si="0"/>
        <v>0</v>
      </c>
      <c r="L26" s="11"/>
    </row>
    <row r="27" spans="1:12" x14ac:dyDescent="0.25">
      <c r="A27" s="8" t="s">
        <v>48</v>
      </c>
      <c r="B27" s="8" t="s">
        <v>63</v>
      </c>
      <c r="C27" s="8">
        <f>'DECEMBER 19'!K27:K51</f>
        <v>870</v>
      </c>
      <c r="D27" s="8">
        <v>5500</v>
      </c>
      <c r="E27" s="8">
        <v>300</v>
      </c>
      <c r="F27" s="8">
        <v>150</v>
      </c>
      <c r="G27" s="8">
        <v>125</v>
      </c>
      <c r="H27" s="8"/>
      <c r="I27" s="8">
        <f t="shared" si="1"/>
        <v>6945</v>
      </c>
      <c r="J27" s="8">
        <v>6000</v>
      </c>
      <c r="K27" s="27">
        <f t="shared" si="0"/>
        <v>945</v>
      </c>
      <c r="L27" s="11"/>
    </row>
    <row r="28" spans="1:12" x14ac:dyDescent="0.25">
      <c r="A28" s="8" t="s">
        <v>49</v>
      </c>
      <c r="B28" s="8" t="s">
        <v>64</v>
      </c>
      <c r="C28" s="8">
        <f>'DECEMBER 19'!K28:K52</f>
        <v>2025</v>
      </c>
      <c r="D28" s="8">
        <v>5000</v>
      </c>
      <c r="E28" s="8">
        <v>300</v>
      </c>
      <c r="F28" s="8">
        <v>150</v>
      </c>
      <c r="G28" s="8">
        <v>825</v>
      </c>
      <c r="H28" s="8"/>
      <c r="I28" s="8">
        <f t="shared" si="1"/>
        <v>8300</v>
      </c>
      <c r="J28" s="8">
        <v>5400</v>
      </c>
      <c r="K28" s="27">
        <f t="shared" si="0"/>
        <v>2900</v>
      </c>
      <c r="L28" s="11"/>
    </row>
    <row r="29" spans="1:12" x14ac:dyDescent="0.25">
      <c r="A29" s="8" t="s">
        <v>50</v>
      </c>
      <c r="B29" s="8" t="s">
        <v>96</v>
      </c>
      <c r="C29" s="8">
        <f>'DECEMBER 19'!K29:K53</f>
        <v>0</v>
      </c>
      <c r="D29" s="8">
        <v>6000</v>
      </c>
      <c r="E29" s="8">
        <v>300</v>
      </c>
      <c r="F29" s="8">
        <v>150</v>
      </c>
      <c r="G29" s="8">
        <v>425</v>
      </c>
      <c r="H29" s="8"/>
      <c r="I29" s="8">
        <f t="shared" si="1"/>
        <v>6875</v>
      </c>
      <c r="J29" s="8">
        <v>6875</v>
      </c>
      <c r="K29" s="27">
        <f t="shared" si="0"/>
        <v>0</v>
      </c>
      <c r="L29" s="11"/>
    </row>
    <row r="30" spans="1:12" x14ac:dyDescent="0.25">
      <c r="A30" s="6"/>
      <c r="B30" s="10" t="s">
        <v>8</v>
      </c>
      <c r="C30" s="8">
        <f t="shared" ref="C30:H30" si="2">SUM(C5:C29)</f>
        <v>3925</v>
      </c>
      <c r="D30" s="6">
        <f t="shared" si="2"/>
        <v>70200</v>
      </c>
      <c r="E30" s="6">
        <f t="shared" si="2"/>
        <v>4800</v>
      </c>
      <c r="F30" s="8">
        <f t="shared" si="2"/>
        <v>2400</v>
      </c>
      <c r="G30" s="8">
        <f t="shared" si="2"/>
        <v>4825</v>
      </c>
      <c r="H30" s="6">
        <f t="shared" si="2"/>
        <v>0</v>
      </c>
      <c r="I30" s="8">
        <f t="shared" si="1"/>
        <v>86150</v>
      </c>
      <c r="J30" s="6">
        <f>SUM(J5:J29)</f>
        <v>81175</v>
      </c>
      <c r="K30" s="26">
        <f>SUM(K5:K29)</f>
        <v>4975</v>
      </c>
      <c r="L30" s="28"/>
    </row>
    <row r="31" spans="1:12" x14ac:dyDescent="0.25">
      <c r="A31" s="11"/>
      <c r="L31" s="11"/>
    </row>
    <row r="32" spans="1:12" ht="18.75" x14ac:dyDescent="0.3">
      <c r="B32" s="12" t="s">
        <v>9</v>
      </c>
      <c r="C32" s="12"/>
      <c r="D32" s="13"/>
      <c r="E32" s="13"/>
      <c r="F32" s="13"/>
      <c r="G32" s="13"/>
      <c r="H32" s="13"/>
      <c r="I32" s="13"/>
      <c r="J32" s="13"/>
      <c r="K32" s="13"/>
      <c r="L32" s="13"/>
    </row>
    <row r="33" spans="2:12" ht="15.75" x14ac:dyDescent="0.25">
      <c r="B33" s="15" t="s">
        <v>10</v>
      </c>
      <c r="C33" s="15" t="s">
        <v>11</v>
      </c>
      <c r="D33" s="15" t="s">
        <v>12</v>
      </c>
      <c r="E33" s="15" t="s">
        <v>13</v>
      </c>
      <c r="F33" s="15" t="s">
        <v>14</v>
      </c>
      <c r="G33" s="15" t="s">
        <v>11</v>
      </c>
      <c r="H33" s="15" t="s">
        <v>12</v>
      </c>
      <c r="I33" s="15" t="s">
        <v>13</v>
      </c>
    </row>
    <row r="34" spans="2:12" x14ac:dyDescent="0.25">
      <c r="B34" s="16" t="s">
        <v>112</v>
      </c>
      <c r="C34" s="17">
        <f>D30+E30+F30+G30</f>
        <v>82225</v>
      </c>
      <c r="E34" s="17"/>
      <c r="F34" s="19" t="s">
        <v>112</v>
      </c>
      <c r="G34" s="17">
        <f>J30</f>
        <v>81175</v>
      </c>
      <c r="I34" s="16"/>
    </row>
    <row r="35" spans="2:12" x14ac:dyDescent="0.25">
      <c r="B35" s="16" t="s">
        <v>16</v>
      </c>
      <c r="C35" s="17">
        <f>'DECEMBER 19'!E44</f>
        <v>-6295</v>
      </c>
      <c r="D35" s="16"/>
      <c r="E35" s="16"/>
      <c r="F35" s="16" t="s">
        <v>16</v>
      </c>
      <c r="G35" s="17">
        <f>'DECEMBER 19'!I44</f>
        <v>-10220</v>
      </c>
      <c r="H35" s="16"/>
      <c r="I35" s="16"/>
      <c r="J35">
        <f>G30-4825</f>
        <v>0</v>
      </c>
    </row>
    <row r="36" spans="2:12" x14ac:dyDescent="0.25">
      <c r="B36" s="16" t="s">
        <v>77</v>
      </c>
      <c r="C36" s="17">
        <f>H30</f>
        <v>0</v>
      </c>
      <c r="D36" s="16"/>
      <c r="F36" s="16"/>
      <c r="G36" s="17"/>
      <c r="H36" s="16"/>
      <c r="I36" s="16"/>
    </row>
    <row r="37" spans="2:12" x14ac:dyDescent="0.25">
      <c r="B37" s="16" t="s">
        <v>17</v>
      </c>
      <c r="C37" s="18">
        <v>0.1</v>
      </c>
      <c r="D37" s="16">
        <f>C37*D30</f>
        <v>7020</v>
      </c>
      <c r="E37" s="16"/>
      <c r="F37" s="16" t="s">
        <v>66</v>
      </c>
      <c r="G37" s="18">
        <v>0.1</v>
      </c>
      <c r="H37" s="16">
        <f>D37</f>
        <v>7020</v>
      </c>
      <c r="I37" s="16"/>
    </row>
    <row r="38" spans="2:12" x14ac:dyDescent="0.25">
      <c r="B38" s="20" t="s">
        <v>18</v>
      </c>
      <c r="C38" s="16"/>
      <c r="D38" s="16"/>
      <c r="E38" s="16"/>
      <c r="F38" s="20" t="s">
        <v>18</v>
      </c>
      <c r="G38" s="16"/>
      <c r="H38" s="16"/>
      <c r="I38" s="16"/>
    </row>
    <row r="39" spans="2:12" x14ac:dyDescent="0.25">
      <c r="B39" s="21" t="s">
        <v>115</v>
      </c>
      <c r="C39" s="16"/>
      <c r="D39" s="16">
        <v>82650</v>
      </c>
      <c r="E39" s="16"/>
      <c r="F39" s="21" t="s">
        <v>115</v>
      </c>
      <c r="G39" s="16"/>
      <c r="H39" s="16">
        <v>82650</v>
      </c>
      <c r="I39" s="16"/>
    </row>
    <row r="40" spans="2:12" x14ac:dyDescent="0.25">
      <c r="B40" s="29" t="s">
        <v>116</v>
      </c>
      <c r="C40" s="18"/>
      <c r="D40" s="16">
        <v>3475</v>
      </c>
      <c r="E40" s="16"/>
      <c r="F40" s="29" t="s">
        <v>116</v>
      </c>
      <c r="G40" s="18"/>
      <c r="H40" s="16">
        <f>I10</f>
        <v>3475</v>
      </c>
      <c r="I40" s="16"/>
      <c r="L40" s="31"/>
    </row>
    <row r="41" spans="2:12" x14ac:dyDescent="0.25">
      <c r="B41" s="21"/>
      <c r="C41" s="16"/>
      <c r="D41" s="16"/>
      <c r="E41" s="16"/>
      <c r="F41" s="21"/>
      <c r="G41" s="16"/>
      <c r="H41" s="16"/>
      <c r="I41" s="16"/>
    </row>
    <row r="42" spans="2:12" x14ac:dyDescent="0.25">
      <c r="B42" s="21"/>
      <c r="C42" s="16"/>
      <c r="D42" s="16"/>
      <c r="E42" s="16"/>
      <c r="F42" s="21"/>
      <c r="G42" s="16"/>
      <c r="H42" s="16"/>
      <c r="I42" s="16"/>
      <c r="L42" s="31"/>
    </row>
    <row r="43" spans="2:12" x14ac:dyDescent="0.25">
      <c r="B43" s="8"/>
      <c r="C43" s="8"/>
      <c r="D43" s="8"/>
      <c r="E43" s="8"/>
      <c r="F43" s="8"/>
      <c r="G43" s="8"/>
      <c r="H43" s="8"/>
      <c r="I43" s="16"/>
    </row>
    <row r="44" spans="2:12" x14ac:dyDescent="0.25">
      <c r="B44" s="22" t="s">
        <v>8</v>
      </c>
      <c r="C44" s="23">
        <f>C34+C35+C36-D37</f>
        <v>68910</v>
      </c>
      <c r="D44" s="22">
        <f>SUM(D39:D43)</f>
        <v>86125</v>
      </c>
      <c r="E44" s="23">
        <f>C44-D44</f>
        <v>-17215</v>
      </c>
      <c r="F44" s="24"/>
      <c r="G44" s="23">
        <f>G34+G35-H37</f>
        <v>63935</v>
      </c>
      <c r="H44" s="23">
        <f>SUM(H39:H43)</f>
        <v>86125</v>
      </c>
      <c r="I44" s="23">
        <f>G44-H44</f>
        <v>-22190</v>
      </c>
      <c r="L44" s="31"/>
    </row>
    <row r="45" spans="2:12" x14ac:dyDescent="0.25">
      <c r="B45" s="11" t="s">
        <v>19</v>
      </c>
      <c r="D45" s="11" t="s">
        <v>67</v>
      </c>
      <c r="F45" s="11"/>
      <c r="G45" s="11" t="s">
        <v>20</v>
      </c>
      <c r="H45" s="11"/>
      <c r="L45" s="31"/>
    </row>
    <row r="46" spans="2:12" x14ac:dyDescent="0.25">
      <c r="B46" t="s">
        <v>86</v>
      </c>
      <c r="D46" t="s">
        <v>22</v>
      </c>
      <c r="G46" t="s">
        <v>25</v>
      </c>
    </row>
  </sheetData>
  <pageMargins left="0.1" right="0.1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6"/>
  <sheetViews>
    <sheetView topLeftCell="A13" workbookViewId="0">
      <selection activeCell="M12" sqref="M12"/>
    </sheetView>
  </sheetViews>
  <sheetFormatPr defaultRowHeight="15" x14ac:dyDescent="0.25"/>
  <cols>
    <col min="2" max="2" width="20.85546875" bestFit="1" customWidth="1"/>
  </cols>
  <sheetData>
    <row r="1" spans="1:12" ht="18.75" x14ac:dyDescent="0.25">
      <c r="D1" s="1" t="s">
        <v>24</v>
      </c>
      <c r="E1" s="1"/>
      <c r="F1" s="1"/>
      <c r="G1" s="1"/>
      <c r="H1" s="2"/>
      <c r="I1" s="3"/>
      <c r="J1" s="4"/>
    </row>
    <row r="2" spans="1:12" ht="18.75" x14ac:dyDescent="0.25">
      <c r="D2" s="1" t="s">
        <v>0</v>
      </c>
      <c r="E2" s="1"/>
      <c r="F2" s="1"/>
      <c r="G2" s="1"/>
      <c r="H2" s="1"/>
      <c r="I2" s="5"/>
      <c r="J2" s="5"/>
    </row>
    <row r="3" spans="1:12" ht="18.75" x14ac:dyDescent="0.25">
      <c r="D3" s="1" t="s">
        <v>119</v>
      </c>
      <c r="E3" s="1"/>
      <c r="F3" s="1"/>
      <c r="G3" s="1"/>
      <c r="H3" s="1"/>
      <c r="I3" s="5"/>
      <c r="J3" s="5"/>
    </row>
    <row r="4" spans="1:12" x14ac:dyDescent="0.25">
      <c r="A4" s="6" t="s">
        <v>1</v>
      </c>
      <c r="B4" s="6" t="s">
        <v>2</v>
      </c>
      <c r="C4" s="6" t="s">
        <v>4</v>
      </c>
      <c r="D4" s="6" t="s">
        <v>3</v>
      </c>
      <c r="E4" s="6" t="s">
        <v>79</v>
      </c>
      <c r="F4" s="6" t="s">
        <v>78</v>
      </c>
      <c r="G4" s="6" t="s">
        <v>82</v>
      </c>
      <c r="H4" s="6" t="s">
        <v>77</v>
      </c>
      <c r="I4" s="6" t="s">
        <v>5</v>
      </c>
      <c r="J4" s="6" t="s">
        <v>6</v>
      </c>
      <c r="K4" s="26" t="s">
        <v>7</v>
      </c>
      <c r="L4" s="28"/>
    </row>
    <row r="5" spans="1:12" x14ac:dyDescent="0.25">
      <c r="A5" s="8" t="s">
        <v>26</v>
      </c>
      <c r="B5" s="8" t="s">
        <v>51</v>
      </c>
      <c r="C5" s="8">
        <f>'JANUARY 20'!K5:K29</f>
        <v>0</v>
      </c>
      <c r="D5" s="8">
        <v>3000</v>
      </c>
      <c r="E5" s="8">
        <v>300</v>
      </c>
      <c r="F5">
        <v>150</v>
      </c>
      <c r="G5">
        <v>50</v>
      </c>
      <c r="H5" s="8"/>
      <c r="I5" s="8">
        <f>C5+D5+E5+G5+F5+H5</f>
        <v>3500</v>
      </c>
      <c r="J5" s="8">
        <v>3350</v>
      </c>
      <c r="K5" s="27">
        <f>I5-J5</f>
        <v>150</v>
      </c>
      <c r="L5" s="11"/>
    </row>
    <row r="6" spans="1:12" x14ac:dyDescent="0.25">
      <c r="A6" s="8" t="s">
        <v>27</v>
      </c>
      <c r="B6" s="8" t="s">
        <v>52</v>
      </c>
      <c r="C6" s="8">
        <f>'JANUARY 20'!K6:K30</f>
        <v>225</v>
      </c>
      <c r="D6" s="8">
        <v>3000</v>
      </c>
      <c r="E6" s="8">
        <v>300</v>
      </c>
      <c r="F6" s="8">
        <v>150</v>
      </c>
      <c r="G6" s="8">
        <v>50</v>
      </c>
      <c r="H6" s="8"/>
      <c r="I6" s="8">
        <f>C6+D6+E6+G6+F6+H6</f>
        <v>3725</v>
      </c>
      <c r="J6" s="8">
        <f>3350+150</f>
        <v>3500</v>
      </c>
      <c r="K6" s="27">
        <f t="shared" ref="K6:K29" si="0">I6-J6</f>
        <v>225</v>
      </c>
      <c r="L6" s="11"/>
    </row>
    <row r="7" spans="1:12" x14ac:dyDescent="0.25">
      <c r="A7" s="8" t="s">
        <v>28</v>
      </c>
      <c r="B7" s="8" t="s">
        <v>130</v>
      </c>
      <c r="C7" s="8">
        <f>'JANUARY 20'!K7:K31</f>
        <v>0</v>
      </c>
      <c r="D7" s="8">
        <v>3000</v>
      </c>
      <c r="E7" s="8">
        <v>300</v>
      </c>
      <c r="F7" s="8">
        <v>150</v>
      </c>
      <c r="G7" s="8">
        <v>300</v>
      </c>
      <c r="H7" s="8"/>
      <c r="I7" s="8">
        <f>C7+D7+E7+G7+F7+H7</f>
        <v>3750</v>
      </c>
      <c r="J7" s="8">
        <v>3700</v>
      </c>
      <c r="K7" s="27">
        <f t="shared" si="0"/>
        <v>50</v>
      </c>
      <c r="L7" s="11"/>
    </row>
    <row r="8" spans="1:12" x14ac:dyDescent="0.25">
      <c r="A8" s="8" t="s">
        <v>29</v>
      </c>
      <c r="B8" s="8"/>
      <c r="C8" s="8">
        <f>'JANUARY 20'!K8:K32</f>
        <v>0</v>
      </c>
      <c r="D8" s="8"/>
      <c r="E8" s="8"/>
      <c r="F8" s="8"/>
      <c r="G8" s="8"/>
      <c r="H8" s="8"/>
      <c r="I8" s="8">
        <f t="shared" ref="I8:I30" si="1">C8+D8+E8+G8+F8+H8</f>
        <v>0</v>
      </c>
      <c r="J8" s="8"/>
      <c r="K8" s="27">
        <f t="shared" si="0"/>
        <v>0</v>
      </c>
      <c r="L8" s="11"/>
    </row>
    <row r="9" spans="1:12" x14ac:dyDescent="0.25">
      <c r="A9" s="8" t="s">
        <v>30</v>
      </c>
      <c r="B9" s="8"/>
      <c r="C9" s="8">
        <f>'JANUARY 20'!K9:K33</f>
        <v>0</v>
      </c>
      <c r="D9" s="8"/>
      <c r="E9" s="8"/>
      <c r="F9" s="8"/>
      <c r="G9" s="8"/>
      <c r="H9" s="8"/>
      <c r="I9" s="8">
        <f t="shared" si="1"/>
        <v>0</v>
      </c>
      <c r="J9" s="8"/>
      <c r="K9" s="27">
        <f>I9-J9</f>
        <v>0</v>
      </c>
      <c r="L9" s="11"/>
    </row>
    <row r="10" spans="1:12" x14ac:dyDescent="0.25">
      <c r="A10" s="8" t="s">
        <v>31</v>
      </c>
      <c r="B10" s="30" t="s">
        <v>117</v>
      </c>
      <c r="C10" s="8">
        <f>'JANUARY 20'!K10:K34</f>
        <v>0</v>
      </c>
      <c r="D10" s="8"/>
      <c r="E10" s="8"/>
      <c r="F10" s="8"/>
      <c r="G10" s="8"/>
      <c r="H10" s="8"/>
      <c r="I10" s="8">
        <f t="shared" si="1"/>
        <v>0</v>
      </c>
      <c r="J10" s="8"/>
      <c r="K10" s="27">
        <f>I10-J10</f>
        <v>0</v>
      </c>
      <c r="L10" s="11"/>
    </row>
    <row r="11" spans="1:12" x14ac:dyDescent="0.25">
      <c r="A11" s="8" t="s">
        <v>32</v>
      </c>
      <c r="B11" s="16" t="s">
        <v>123</v>
      </c>
      <c r="C11" s="8">
        <f>'JANUARY 20'!K11:K35</f>
        <v>0</v>
      </c>
      <c r="D11" s="8">
        <v>3000</v>
      </c>
      <c r="E11" s="8">
        <v>300</v>
      </c>
      <c r="F11" s="8">
        <v>150</v>
      </c>
      <c r="G11" s="8">
        <v>100</v>
      </c>
      <c r="H11" s="8"/>
      <c r="I11" s="8">
        <f t="shared" si="1"/>
        <v>3550</v>
      </c>
      <c r="J11" s="8">
        <f>1500+2050</f>
        <v>3550</v>
      </c>
      <c r="K11" s="27">
        <f t="shared" si="0"/>
        <v>0</v>
      </c>
      <c r="L11" s="11"/>
    </row>
    <row r="12" spans="1:12" x14ac:dyDescent="0.25">
      <c r="A12" s="8" t="s">
        <v>33</v>
      </c>
      <c r="B12" s="9" t="s">
        <v>114</v>
      </c>
      <c r="C12" s="8">
        <f>'JANUARY 20'!K12:K36</f>
        <v>300</v>
      </c>
      <c r="D12" s="8">
        <v>3000</v>
      </c>
      <c r="E12" s="8">
        <v>300</v>
      </c>
      <c r="F12" s="8">
        <v>150</v>
      </c>
      <c r="G12" s="8">
        <v>325</v>
      </c>
      <c r="H12" s="8"/>
      <c r="I12" s="8">
        <f t="shared" si="1"/>
        <v>4075</v>
      </c>
      <c r="J12" s="8">
        <v>4075</v>
      </c>
      <c r="K12" s="27">
        <f>I12-J12</f>
        <v>0</v>
      </c>
      <c r="L12" s="11"/>
    </row>
    <row r="13" spans="1:12" x14ac:dyDescent="0.25">
      <c r="A13" s="8" t="s">
        <v>34</v>
      </c>
      <c r="B13" s="8" t="s">
        <v>56</v>
      </c>
      <c r="C13" s="8">
        <f>'JANUARY 20'!K13:K37</f>
        <v>0</v>
      </c>
      <c r="D13" s="8">
        <v>3000</v>
      </c>
      <c r="E13" s="8">
        <v>300</v>
      </c>
      <c r="F13" s="8">
        <v>150</v>
      </c>
      <c r="G13" s="8">
        <v>175</v>
      </c>
      <c r="H13" s="8"/>
      <c r="I13" s="8">
        <f t="shared" si="1"/>
        <v>3625</v>
      </c>
      <c r="J13" s="8">
        <v>3600</v>
      </c>
      <c r="K13" s="27">
        <f t="shared" si="0"/>
        <v>25</v>
      </c>
      <c r="L13" s="11"/>
    </row>
    <row r="14" spans="1:12" x14ac:dyDescent="0.25">
      <c r="A14" s="8" t="s">
        <v>35</v>
      </c>
      <c r="B14" s="8" t="s">
        <v>103</v>
      </c>
      <c r="C14" s="8">
        <f>'JANUARY 20'!K14:K38</f>
        <v>0</v>
      </c>
      <c r="D14" s="8">
        <v>3000</v>
      </c>
      <c r="E14" s="8">
        <v>300</v>
      </c>
      <c r="F14" s="8">
        <v>150</v>
      </c>
      <c r="G14" s="8">
        <v>325</v>
      </c>
      <c r="H14" s="8"/>
      <c r="I14" s="8">
        <f>C14+D14+E14+G14+F14+H14</f>
        <v>3775</v>
      </c>
      <c r="J14" s="8">
        <v>3625</v>
      </c>
      <c r="K14" s="27">
        <f t="shared" si="0"/>
        <v>150</v>
      </c>
      <c r="L14" s="11"/>
    </row>
    <row r="15" spans="1:12" x14ac:dyDescent="0.25">
      <c r="A15" s="8" t="s">
        <v>36</v>
      </c>
      <c r="B15" s="8" t="s">
        <v>57</v>
      </c>
      <c r="C15" s="8">
        <f>'JANUARY 20'!K15:K39</f>
        <v>0</v>
      </c>
      <c r="D15" s="8">
        <v>3000</v>
      </c>
      <c r="E15" s="8">
        <v>300</v>
      </c>
      <c r="F15" s="8">
        <v>150</v>
      </c>
      <c r="G15" s="8">
        <v>225</v>
      </c>
      <c r="H15" s="8"/>
      <c r="I15" s="8">
        <f>C15+D15+E15+G15+F15+H15</f>
        <v>3675</v>
      </c>
      <c r="J15" s="8">
        <v>3675</v>
      </c>
      <c r="K15" s="27">
        <f t="shared" si="0"/>
        <v>0</v>
      </c>
      <c r="L15" s="11"/>
    </row>
    <row r="16" spans="1:12" x14ac:dyDescent="0.25">
      <c r="A16" s="8" t="s">
        <v>37</v>
      </c>
      <c r="B16" s="8"/>
      <c r="C16" s="8">
        <f>'JANUARY 20'!K16:K40</f>
        <v>0</v>
      </c>
      <c r="D16" s="8"/>
      <c r="E16" s="8"/>
      <c r="F16" s="8"/>
      <c r="G16" s="8"/>
      <c r="H16" s="8"/>
      <c r="I16" s="8">
        <f t="shared" si="1"/>
        <v>0</v>
      </c>
      <c r="J16" s="8"/>
      <c r="K16" s="27">
        <f t="shared" si="0"/>
        <v>0</v>
      </c>
      <c r="L16" s="11"/>
    </row>
    <row r="17" spans="1:14" x14ac:dyDescent="0.25">
      <c r="A17" s="8" t="s">
        <v>38</v>
      </c>
      <c r="B17" s="8" t="s">
        <v>23</v>
      </c>
      <c r="C17" s="8">
        <f>'JANUARY 20'!K17:K41</f>
        <v>350</v>
      </c>
      <c r="D17" s="8">
        <v>3000</v>
      </c>
      <c r="E17" s="8">
        <v>300</v>
      </c>
      <c r="F17" s="8">
        <v>150</v>
      </c>
      <c r="G17" s="8">
        <v>250</v>
      </c>
      <c r="H17" s="8"/>
      <c r="I17" s="8">
        <f t="shared" si="1"/>
        <v>4050</v>
      </c>
      <c r="J17" s="8">
        <v>3700</v>
      </c>
      <c r="K17" s="27">
        <f>I17-J17</f>
        <v>350</v>
      </c>
      <c r="L17" s="11"/>
    </row>
    <row r="18" spans="1:14" x14ac:dyDescent="0.25">
      <c r="A18" s="8" t="s">
        <v>39</v>
      </c>
      <c r="B18" s="8"/>
      <c r="C18" s="8">
        <f>'JANUARY 20'!K18:K42</f>
        <v>0</v>
      </c>
      <c r="D18" s="8"/>
      <c r="E18" s="8"/>
      <c r="F18" s="8"/>
      <c r="G18" s="8"/>
      <c r="H18" s="8"/>
      <c r="I18" s="8">
        <f t="shared" si="1"/>
        <v>0</v>
      </c>
      <c r="J18" s="8"/>
      <c r="K18" s="27">
        <f t="shared" si="0"/>
        <v>0</v>
      </c>
    </row>
    <row r="19" spans="1:14" x14ac:dyDescent="0.25">
      <c r="A19" s="8" t="s">
        <v>40</v>
      </c>
      <c r="B19" s="8"/>
      <c r="C19" s="8">
        <f>'JANUARY 20'!K19:K43</f>
        <v>0</v>
      </c>
      <c r="D19" s="8"/>
      <c r="E19" s="8"/>
      <c r="F19" s="8"/>
      <c r="G19" s="8"/>
      <c r="H19" s="8"/>
      <c r="I19" s="8">
        <f t="shared" si="1"/>
        <v>0</v>
      </c>
      <c r="J19" s="8"/>
      <c r="K19" s="27">
        <f t="shared" si="0"/>
        <v>0</v>
      </c>
      <c r="L19" s="11"/>
    </row>
    <row r="20" spans="1:14" x14ac:dyDescent="0.25">
      <c r="A20" s="8" t="s">
        <v>41</v>
      </c>
      <c r="B20" s="30" t="s">
        <v>98</v>
      </c>
      <c r="C20" s="8">
        <f>'JANUARY 20'!K20:K44</f>
        <v>0</v>
      </c>
      <c r="D20" s="8">
        <v>2700</v>
      </c>
      <c r="E20" s="8"/>
      <c r="F20" s="8"/>
      <c r="G20" s="8"/>
      <c r="H20" s="8"/>
      <c r="I20" s="8">
        <f t="shared" si="1"/>
        <v>2700</v>
      </c>
      <c r="J20" s="8">
        <v>2700</v>
      </c>
      <c r="K20" s="27">
        <f t="shared" si="0"/>
        <v>0</v>
      </c>
      <c r="L20" s="11"/>
    </row>
    <row r="21" spans="1:14" x14ac:dyDescent="0.25">
      <c r="A21" s="8" t="s">
        <v>42</v>
      </c>
      <c r="B21" s="8" t="s">
        <v>60</v>
      </c>
      <c r="C21" s="8">
        <f>'JANUARY 20'!K21:K45</f>
        <v>0</v>
      </c>
      <c r="D21" s="8">
        <v>4000</v>
      </c>
      <c r="E21" s="8">
        <v>300</v>
      </c>
      <c r="F21" s="8">
        <v>150</v>
      </c>
      <c r="G21" s="8">
        <v>400</v>
      </c>
      <c r="H21" s="8"/>
      <c r="I21" s="8">
        <f t="shared" si="1"/>
        <v>4850</v>
      </c>
      <c r="J21" s="8">
        <v>4850</v>
      </c>
      <c r="K21" s="27">
        <f t="shared" si="0"/>
        <v>0</v>
      </c>
      <c r="L21" s="11"/>
    </row>
    <row r="22" spans="1:14" x14ac:dyDescent="0.25">
      <c r="A22" s="8" t="s">
        <v>43</v>
      </c>
      <c r="B22" s="30" t="s">
        <v>117</v>
      </c>
      <c r="C22" s="8">
        <f>'JANUARY 20'!K22:K46</f>
        <v>0</v>
      </c>
      <c r="D22" s="8"/>
      <c r="E22" s="8"/>
      <c r="F22" s="8"/>
      <c r="G22" s="8"/>
      <c r="H22" s="8"/>
      <c r="I22" s="8">
        <f t="shared" si="1"/>
        <v>0</v>
      </c>
      <c r="J22" s="8"/>
      <c r="K22" s="27">
        <f t="shared" si="0"/>
        <v>0</v>
      </c>
      <c r="L22" s="11"/>
    </row>
    <row r="23" spans="1:14" x14ac:dyDescent="0.25">
      <c r="A23" s="8" t="s">
        <v>44</v>
      </c>
      <c r="B23" s="8" t="s">
        <v>62</v>
      </c>
      <c r="C23" s="8">
        <f>'JANUARY 20'!K23:K47</f>
        <v>0</v>
      </c>
      <c r="D23" s="8">
        <v>5000</v>
      </c>
      <c r="E23" s="8">
        <v>300</v>
      </c>
      <c r="F23" s="8">
        <v>150</v>
      </c>
      <c r="G23" s="8">
        <v>400</v>
      </c>
      <c r="H23" s="8"/>
      <c r="I23" s="8">
        <f t="shared" si="1"/>
        <v>5850</v>
      </c>
      <c r="J23" s="8">
        <v>5850</v>
      </c>
      <c r="K23" s="27">
        <f t="shared" si="0"/>
        <v>0</v>
      </c>
      <c r="L23" s="11"/>
    </row>
    <row r="24" spans="1:14" x14ac:dyDescent="0.25">
      <c r="A24" s="8" t="s">
        <v>45</v>
      </c>
      <c r="B24" s="8" t="s">
        <v>68</v>
      </c>
      <c r="C24" s="8">
        <f>'JANUARY 20'!K24:K48</f>
        <v>130</v>
      </c>
      <c r="D24" s="8">
        <v>4500</v>
      </c>
      <c r="E24" s="8">
        <v>300</v>
      </c>
      <c r="F24" s="8">
        <v>150</v>
      </c>
      <c r="G24" s="8">
        <v>75</v>
      </c>
      <c r="H24" s="8"/>
      <c r="I24" s="8">
        <f t="shared" si="1"/>
        <v>5155</v>
      </c>
      <c r="J24" s="8">
        <v>5025</v>
      </c>
      <c r="K24" s="27">
        <f t="shared" si="0"/>
        <v>130</v>
      </c>
      <c r="L24" s="11"/>
    </row>
    <row r="25" spans="1:14" x14ac:dyDescent="0.25">
      <c r="A25" s="8" t="s">
        <v>46</v>
      </c>
      <c r="B25" s="8" t="s">
        <v>76</v>
      </c>
      <c r="C25" s="8">
        <f>'JANUARY 20'!K25:K49</f>
        <v>125</v>
      </c>
      <c r="D25" s="8">
        <v>4500</v>
      </c>
      <c r="E25" s="8">
        <v>300</v>
      </c>
      <c r="F25" s="8">
        <v>150</v>
      </c>
      <c r="G25" s="8">
        <v>200</v>
      </c>
      <c r="H25" s="8"/>
      <c r="I25" s="8">
        <f t="shared" si="1"/>
        <v>5275</v>
      </c>
      <c r="J25" s="8">
        <v>5000</v>
      </c>
      <c r="K25" s="27">
        <f t="shared" si="0"/>
        <v>275</v>
      </c>
      <c r="L25" s="11"/>
    </row>
    <row r="26" spans="1:14" x14ac:dyDescent="0.25">
      <c r="A26" s="8" t="s">
        <v>47</v>
      </c>
      <c r="B26" s="8"/>
      <c r="C26" s="8">
        <f>'JANUARY 20'!K26:K50</f>
        <v>0</v>
      </c>
      <c r="D26" s="8"/>
      <c r="E26" s="8"/>
      <c r="F26" s="8"/>
      <c r="G26" s="8"/>
      <c r="H26" s="8"/>
      <c r="I26" s="8">
        <f t="shared" si="1"/>
        <v>0</v>
      </c>
      <c r="J26" s="8"/>
      <c r="K26" s="27">
        <f t="shared" si="0"/>
        <v>0</v>
      </c>
      <c r="L26" s="11"/>
    </row>
    <row r="27" spans="1:14" x14ac:dyDescent="0.25">
      <c r="A27" s="8" t="s">
        <v>48</v>
      </c>
      <c r="B27" s="8" t="s">
        <v>63</v>
      </c>
      <c r="C27" s="8">
        <f>'JANUARY 20'!K27:K51</f>
        <v>945</v>
      </c>
      <c r="D27" s="8">
        <v>5500</v>
      </c>
      <c r="E27" s="8">
        <v>300</v>
      </c>
      <c r="F27" s="8">
        <v>150</v>
      </c>
      <c r="G27" s="8">
        <v>100</v>
      </c>
      <c r="H27" s="8"/>
      <c r="I27" s="8">
        <f t="shared" si="1"/>
        <v>6995</v>
      </c>
      <c r="J27" s="8">
        <v>6100</v>
      </c>
      <c r="K27" s="27">
        <f t="shared" si="0"/>
        <v>895</v>
      </c>
      <c r="L27" s="11"/>
      <c r="N27" s="31"/>
    </row>
    <row r="28" spans="1:14" x14ac:dyDescent="0.25">
      <c r="A28" s="8" t="s">
        <v>49</v>
      </c>
      <c r="B28" s="8" t="s">
        <v>64</v>
      </c>
      <c r="C28" s="8">
        <f>'JANUARY 20'!K28:K52</f>
        <v>2900</v>
      </c>
      <c r="D28" s="8">
        <v>5000</v>
      </c>
      <c r="E28" s="8">
        <v>300</v>
      </c>
      <c r="F28" s="8">
        <v>150</v>
      </c>
      <c r="G28" s="8">
        <v>550</v>
      </c>
      <c r="H28" s="8"/>
      <c r="I28" s="8">
        <f t="shared" si="1"/>
        <v>8900</v>
      </c>
      <c r="J28" s="8">
        <v>4000</v>
      </c>
      <c r="K28" s="27">
        <f t="shared" si="0"/>
        <v>4900</v>
      </c>
      <c r="L28" s="11"/>
    </row>
    <row r="29" spans="1:14" x14ac:dyDescent="0.25">
      <c r="A29" s="8" t="s">
        <v>50</v>
      </c>
      <c r="B29" s="8" t="s">
        <v>96</v>
      </c>
      <c r="C29" s="8">
        <f>'JANUARY 20'!K29:K53</f>
        <v>0</v>
      </c>
      <c r="D29" s="8">
        <v>6000</v>
      </c>
      <c r="E29" s="8">
        <v>300</v>
      </c>
      <c r="F29" s="8">
        <v>150</v>
      </c>
      <c r="G29" s="8">
        <v>100</v>
      </c>
      <c r="H29" s="8"/>
      <c r="I29" s="8">
        <f t="shared" si="1"/>
        <v>6550</v>
      </c>
      <c r="J29" s="8">
        <v>6550</v>
      </c>
      <c r="K29" s="27">
        <f t="shared" si="0"/>
        <v>0</v>
      </c>
      <c r="L29" s="11"/>
    </row>
    <row r="30" spans="1:14" x14ac:dyDescent="0.25">
      <c r="A30" s="6"/>
      <c r="B30" s="10" t="s">
        <v>8</v>
      </c>
      <c r="C30" s="8">
        <f t="shared" ref="C30:H30" si="2">SUM(C5:C29)</f>
        <v>4975</v>
      </c>
      <c r="D30" s="6">
        <f t="shared" si="2"/>
        <v>64200</v>
      </c>
      <c r="E30" s="6">
        <f t="shared" si="2"/>
        <v>4800</v>
      </c>
      <c r="F30" s="8">
        <f t="shared" si="2"/>
        <v>2400</v>
      </c>
      <c r="G30" s="8">
        <f t="shared" si="2"/>
        <v>3625</v>
      </c>
      <c r="H30" s="6">
        <f t="shared" si="2"/>
        <v>0</v>
      </c>
      <c r="I30" s="8">
        <f t="shared" si="1"/>
        <v>80000</v>
      </c>
      <c r="J30" s="6">
        <f>SUM(J5:J29)</f>
        <v>72850</v>
      </c>
      <c r="K30" s="26">
        <f>SUM(K5:K29)</f>
        <v>7150</v>
      </c>
      <c r="L30" s="28"/>
    </row>
    <row r="31" spans="1:14" x14ac:dyDescent="0.25">
      <c r="A31" s="11"/>
      <c r="L31" s="11"/>
    </row>
    <row r="32" spans="1:14" ht="18.75" x14ac:dyDescent="0.3">
      <c r="B32" s="12" t="s">
        <v>9</v>
      </c>
      <c r="C32" s="12"/>
      <c r="D32" s="13"/>
      <c r="E32" s="13"/>
      <c r="F32" s="13"/>
      <c r="G32" s="13"/>
      <c r="H32" s="13"/>
      <c r="I32" s="13"/>
      <c r="J32" s="13"/>
      <c r="K32" s="13"/>
      <c r="L32" s="13"/>
    </row>
    <row r="33" spans="2:12" ht="15.75" x14ac:dyDescent="0.25">
      <c r="B33" s="15" t="s">
        <v>10</v>
      </c>
      <c r="C33" s="15" t="s">
        <v>11</v>
      </c>
      <c r="D33" s="15" t="s">
        <v>12</v>
      </c>
      <c r="E33" s="15" t="s">
        <v>13</v>
      </c>
      <c r="F33" s="15" t="s">
        <v>14</v>
      </c>
      <c r="G33" s="15" t="s">
        <v>11</v>
      </c>
      <c r="H33" s="15" t="s">
        <v>12</v>
      </c>
      <c r="I33" s="15" t="s">
        <v>13</v>
      </c>
    </row>
    <row r="34" spans="2:12" x14ac:dyDescent="0.25">
      <c r="B34" s="16" t="s">
        <v>118</v>
      </c>
      <c r="C34" s="17">
        <f>D30+E30+F30+G30</f>
        <v>75025</v>
      </c>
      <c r="E34" s="17"/>
      <c r="F34" s="19" t="s">
        <v>118</v>
      </c>
      <c r="G34" s="17">
        <f>J30</f>
        <v>72850</v>
      </c>
      <c r="I34" s="16"/>
    </row>
    <row r="35" spans="2:12" x14ac:dyDescent="0.25">
      <c r="B35" s="16" t="s">
        <v>16</v>
      </c>
      <c r="C35" s="17">
        <f>'JANUARY 20'!E44</f>
        <v>-17215</v>
      </c>
      <c r="D35" s="16"/>
      <c r="E35" s="16"/>
      <c r="F35" s="16" t="s">
        <v>16</v>
      </c>
      <c r="G35" s="17">
        <f>'JANUARY 20'!I44</f>
        <v>-22190</v>
      </c>
      <c r="H35" s="16"/>
      <c r="I35" s="16"/>
    </row>
    <row r="36" spans="2:12" x14ac:dyDescent="0.25">
      <c r="B36" s="16" t="s">
        <v>77</v>
      </c>
      <c r="C36" s="17">
        <f>H30</f>
        <v>0</v>
      </c>
      <c r="D36" s="16"/>
      <c r="F36" s="16"/>
      <c r="G36" s="17"/>
      <c r="H36" s="16"/>
      <c r="I36" s="16"/>
    </row>
    <row r="37" spans="2:12" x14ac:dyDescent="0.25">
      <c r="B37" s="16" t="s">
        <v>17</v>
      </c>
      <c r="C37" s="18">
        <v>0.1</v>
      </c>
      <c r="D37" s="16">
        <f>C37*D30</f>
        <v>6420</v>
      </c>
      <c r="E37" s="16"/>
      <c r="F37" s="16" t="s">
        <v>66</v>
      </c>
      <c r="G37" s="18">
        <v>0.1</v>
      </c>
      <c r="H37" s="16">
        <f>D37</f>
        <v>6420</v>
      </c>
      <c r="I37" s="16"/>
    </row>
    <row r="38" spans="2:12" x14ac:dyDescent="0.25">
      <c r="B38" s="20" t="s">
        <v>18</v>
      </c>
      <c r="C38" s="16"/>
      <c r="D38" s="16"/>
      <c r="E38" s="16"/>
      <c r="F38" s="20" t="s">
        <v>18</v>
      </c>
      <c r="G38" s="16"/>
      <c r="H38" s="16"/>
      <c r="I38" s="16"/>
    </row>
    <row r="39" spans="2:12" x14ac:dyDescent="0.25">
      <c r="B39" s="21" t="s">
        <v>122</v>
      </c>
      <c r="C39" s="16"/>
      <c r="D39" s="16">
        <v>51390</v>
      </c>
      <c r="E39" s="16"/>
      <c r="F39" s="21" t="s">
        <v>122</v>
      </c>
      <c r="G39" s="16"/>
      <c r="H39" s="16">
        <v>51390</v>
      </c>
      <c r="I39" s="16"/>
    </row>
    <row r="40" spans="2:12" x14ac:dyDescent="0.25">
      <c r="B40" s="29" t="s">
        <v>124</v>
      </c>
      <c r="C40" s="18"/>
      <c r="D40" s="16">
        <v>4000</v>
      </c>
      <c r="E40" s="16"/>
      <c r="F40" s="29" t="s">
        <v>124</v>
      </c>
      <c r="G40" s="18"/>
      <c r="H40" s="16">
        <v>4000</v>
      </c>
      <c r="I40" s="16"/>
    </row>
    <row r="41" spans="2:12" x14ac:dyDescent="0.25">
      <c r="B41" s="21" t="s">
        <v>125</v>
      </c>
      <c r="C41" s="16"/>
      <c r="D41" s="16">
        <v>5575</v>
      </c>
      <c r="E41" s="16"/>
      <c r="F41" s="21" t="s">
        <v>125</v>
      </c>
      <c r="G41" s="16"/>
      <c r="H41" s="16">
        <v>5575</v>
      </c>
      <c r="I41" s="16"/>
    </row>
    <row r="42" spans="2:12" x14ac:dyDescent="0.25">
      <c r="B42" s="21"/>
      <c r="C42" s="16"/>
      <c r="D42" s="16"/>
      <c r="E42" s="16"/>
      <c r="F42" s="21"/>
      <c r="G42" s="16"/>
      <c r="H42" s="16"/>
      <c r="I42" s="16"/>
    </row>
    <row r="43" spans="2:12" x14ac:dyDescent="0.25">
      <c r="B43" s="8"/>
      <c r="C43" s="8"/>
      <c r="D43" s="8"/>
      <c r="E43" s="8"/>
      <c r="F43" s="8"/>
      <c r="G43" s="8"/>
      <c r="H43" s="8"/>
      <c r="I43" s="16"/>
    </row>
    <row r="44" spans="2:12" x14ac:dyDescent="0.25">
      <c r="B44" s="22" t="s">
        <v>8</v>
      </c>
      <c r="C44" s="23">
        <f>C34+C35+C36-D37</f>
        <v>51390</v>
      </c>
      <c r="D44" s="22">
        <f>SUM(D39:D43)</f>
        <v>60965</v>
      </c>
      <c r="E44" s="23">
        <f>C44-D44</f>
        <v>-9575</v>
      </c>
      <c r="F44" s="24"/>
      <c r="G44" s="23">
        <f>G34+G35-H37</f>
        <v>44240</v>
      </c>
      <c r="H44" s="23">
        <f>SUM(H39:H43)</f>
        <v>60965</v>
      </c>
      <c r="I44" s="23">
        <f>G44-H44</f>
        <v>-16725</v>
      </c>
      <c r="L44" s="31"/>
    </row>
    <row r="45" spans="2:12" x14ac:dyDescent="0.25">
      <c r="B45" s="11" t="s">
        <v>19</v>
      </c>
      <c r="D45" s="11" t="s">
        <v>67</v>
      </c>
      <c r="F45" s="11"/>
      <c r="G45" s="11" t="s">
        <v>20</v>
      </c>
      <c r="H45" s="11"/>
      <c r="L45" s="31"/>
    </row>
    <row r="46" spans="2:12" x14ac:dyDescent="0.25">
      <c r="B46" t="s">
        <v>86</v>
      </c>
      <c r="D46" t="s">
        <v>22</v>
      </c>
      <c r="G46" t="s">
        <v>25</v>
      </c>
      <c r="L46">
        <f>K46-240</f>
        <v>-240</v>
      </c>
    </row>
  </sheetData>
  <pageMargins left="0.7" right="0.7" top="0.75" bottom="0.75" header="0.3" footer="0.3"/>
  <pageSetup paperSize="120" orientation="portrait" horizontalDpi="203" verticalDpi="203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"/>
  <sheetViews>
    <sheetView topLeftCell="A8" workbookViewId="0">
      <selection activeCell="K36" sqref="K36"/>
    </sheetView>
  </sheetViews>
  <sheetFormatPr defaultRowHeight="15" x14ac:dyDescent="0.25"/>
  <cols>
    <col min="1" max="1" width="4" customWidth="1"/>
    <col min="2" max="2" width="21.7109375" customWidth="1"/>
  </cols>
  <sheetData>
    <row r="1" spans="1:12" ht="18.75" x14ac:dyDescent="0.25">
      <c r="D1" s="1" t="s">
        <v>24</v>
      </c>
      <c r="E1" s="1"/>
      <c r="F1" s="1"/>
      <c r="G1" s="1"/>
      <c r="H1" s="2"/>
      <c r="I1" s="3"/>
      <c r="J1" s="4"/>
    </row>
    <row r="2" spans="1:12" ht="18.75" x14ac:dyDescent="0.25">
      <c r="D2" s="1" t="s">
        <v>0</v>
      </c>
      <c r="E2" s="1"/>
      <c r="F2" s="1"/>
      <c r="G2" s="1"/>
      <c r="H2" s="1"/>
      <c r="I2" s="5"/>
      <c r="J2" s="5"/>
    </row>
    <row r="3" spans="1:12" ht="18.75" x14ac:dyDescent="0.25">
      <c r="D3" s="1" t="s">
        <v>126</v>
      </c>
      <c r="E3" s="1"/>
      <c r="F3" s="1"/>
      <c r="G3" s="1"/>
      <c r="H3" s="1"/>
      <c r="I3" s="5"/>
      <c r="J3" s="5"/>
    </row>
    <row r="4" spans="1:12" x14ac:dyDescent="0.25">
      <c r="A4" s="6" t="s">
        <v>1</v>
      </c>
      <c r="B4" s="6" t="s">
        <v>2</v>
      </c>
      <c r="C4" s="6" t="s">
        <v>4</v>
      </c>
      <c r="D4" s="6" t="s">
        <v>3</v>
      </c>
      <c r="E4" s="6" t="s">
        <v>79</v>
      </c>
      <c r="F4" s="6" t="s">
        <v>78</v>
      </c>
      <c r="G4" s="6" t="s">
        <v>82</v>
      </c>
      <c r="H4" s="6" t="s">
        <v>77</v>
      </c>
      <c r="I4" s="6" t="s">
        <v>5</v>
      </c>
      <c r="J4" s="6" t="s">
        <v>6</v>
      </c>
      <c r="K4" s="26" t="s">
        <v>7</v>
      </c>
      <c r="L4" s="28"/>
    </row>
    <row r="5" spans="1:12" x14ac:dyDescent="0.25">
      <c r="A5" s="8" t="s">
        <v>26</v>
      </c>
      <c r="B5" s="8" t="s">
        <v>51</v>
      </c>
      <c r="C5" s="8">
        <f>'FEBRUARY 20'!K5:K29</f>
        <v>150</v>
      </c>
      <c r="D5" s="8">
        <v>3000</v>
      </c>
      <c r="E5" s="8">
        <v>300</v>
      </c>
      <c r="F5">
        <v>150</v>
      </c>
      <c r="G5">
        <v>25</v>
      </c>
      <c r="H5" s="8"/>
      <c r="I5" s="8">
        <f>C5+D5+E5+G5+F5+H5</f>
        <v>3625</v>
      </c>
      <c r="J5" s="8">
        <v>3475</v>
      </c>
      <c r="K5" s="27">
        <f>I5-J5</f>
        <v>150</v>
      </c>
      <c r="L5" s="11"/>
    </row>
    <row r="6" spans="1:12" x14ac:dyDescent="0.25">
      <c r="A6" s="8" t="s">
        <v>27</v>
      </c>
      <c r="B6" s="8" t="s">
        <v>52</v>
      </c>
      <c r="C6" s="8">
        <f>'FEBRUARY 20'!K6:K30</f>
        <v>225</v>
      </c>
      <c r="D6" s="8">
        <v>3000</v>
      </c>
      <c r="E6" s="8">
        <v>300</v>
      </c>
      <c r="F6" s="8">
        <v>150</v>
      </c>
      <c r="G6" s="8">
        <v>25</v>
      </c>
      <c r="H6" s="8"/>
      <c r="I6" s="8">
        <f>C6+D6+E6+G6+F6+H6</f>
        <v>3700</v>
      </c>
      <c r="J6" s="8">
        <v>3475</v>
      </c>
      <c r="K6" s="27">
        <f t="shared" ref="K6:K29" si="0">I6-J6</f>
        <v>225</v>
      </c>
      <c r="L6" s="11"/>
    </row>
    <row r="7" spans="1:12" x14ac:dyDescent="0.25">
      <c r="A7" s="8" t="s">
        <v>28</v>
      </c>
      <c r="B7" s="8" t="s">
        <v>130</v>
      </c>
      <c r="C7" s="8">
        <f>'FEBRUARY 20'!K7:K31</f>
        <v>50</v>
      </c>
      <c r="D7" s="8">
        <v>3000</v>
      </c>
      <c r="E7" s="8">
        <v>300</v>
      </c>
      <c r="F7" s="8">
        <v>150</v>
      </c>
      <c r="G7" s="8">
        <v>125</v>
      </c>
      <c r="H7" s="8"/>
      <c r="I7" s="8">
        <f>C7+D7+E7+G7+F7+H7</f>
        <v>3625</v>
      </c>
      <c r="J7" s="8">
        <v>3575</v>
      </c>
      <c r="K7" s="27">
        <f t="shared" si="0"/>
        <v>50</v>
      </c>
      <c r="L7" s="11"/>
    </row>
    <row r="8" spans="1:12" x14ac:dyDescent="0.25">
      <c r="A8" s="8" t="s">
        <v>29</v>
      </c>
      <c r="B8" s="8"/>
      <c r="C8" s="8">
        <f>'FEBRUARY 20'!K8:K32</f>
        <v>0</v>
      </c>
      <c r="D8" s="8"/>
      <c r="E8" s="8"/>
      <c r="F8" s="8"/>
      <c r="G8" s="8"/>
      <c r="H8" s="8"/>
      <c r="I8" s="8">
        <f t="shared" ref="I8:I30" si="1">C8+D8+E8+G8+F8+H8</f>
        <v>0</v>
      </c>
      <c r="J8" s="8"/>
      <c r="K8" s="27">
        <f t="shared" si="0"/>
        <v>0</v>
      </c>
      <c r="L8" s="11"/>
    </row>
    <row r="9" spans="1:12" x14ac:dyDescent="0.25">
      <c r="A9" s="8" t="s">
        <v>30</v>
      </c>
      <c r="B9" s="8"/>
      <c r="C9" s="8">
        <f>'FEBRUARY 20'!K9:K33</f>
        <v>0</v>
      </c>
      <c r="D9" s="8"/>
      <c r="E9" s="8"/>
      <c r="F9" s="8"/>
      <c r="G9" s="8"/>
      <c r="H9" s="8"/>
      <c r="I9" s="8">
        <f t="shared" si="1"/>
        <v>0</v>
      </c>
      <c r="J9" s="8"/>
      <c r="K9" s="27">
        <f>I9-J9</f>
        <v>0</v>
      </c>
      <c r="L9" s="11"/>
    </row>
    <row r="10" spans="1:12" x14ac:dyDescent="0.25">
      <c r="A10" s="8" t="s">
        <v>31</v>
      </c>
      <c r="B10" s="16" t="s">
        <v>131</v>
      </c>
      <c r="C10" s="8">
        <f>'FEBRUARY 20'!K10:K34</f>
        <v>0</v>
      </c>
      <c r="D10" s="8">
        <v>3000</v>
      </c>
      <c r="E10" s="8">
        <v>300</v>
      </c>
      <c r="F10" s="8">
        <v>150</v>
      </c>
      <c r="G10" s="8">
        <v>375</v>
      </c>
      <c r="H10" s="8"/>
      <c r="I10" s="8">
        <f t="shared" si="1"/>
        <v>3825</v>
      </c>
      <c r="J10" s="8">
        <v>3825</v>
      </c>
      <c r="K10" s="27">
        <f>I10-J10</f>
        <v>0</v>
      </c>
      <c r="L10" s="11"/>
    </row>
    <row r="11" spans="1:12" x14ac:dyDescent="0.25">
      <c r="A11" s="8" t="s">
        <v>32</v>
      </c>
      <c r="B11" s="16" t="s">
        <v>123</v>
      </c>
      <c r="C11" s="8">
        <f>'FEBRUARY 20'!K11:K35</f>
        <v>0</v>
      </c>
      <c r="D11" s="8">
        <v>3000</v>
      </c>
      <c r="E11" s="8">
        <v>300</v>
      </c>
      <c r="F11" s="8">
        <v>150</v>
      </c>
      <c r="G11" s="8">
        <v>125</v>
      </c>
      <c r="H11" s="8"/>
      <c r="I11" s="8">
        <f t="shared" si="1"/>
        <v>3575</v>
      </c>
      <c r="J11" s="8">
        <v>3575</v>
      </c>
      <c r="K11" s="27">
        <f t="shared" si="0"/>
        <v>0</v>
      </c>
      <c r="L11" s="11"/>
    </row>
    <row r="12" spans="1:12" x14ac:dyDescent="0.25">
      <c r="A12" s="8" t="s">
        <v>33</v>
      </c>
      <c r="B12" s="9" t="s">
        <v>114</v>
      </c>
      <c r="C12" s="8">
        <f>'FEBRUARY 20'!K12:K36</f>
        <v>0</v>
      </c>
      <c r="D12" s="8">
        <v>3000</v>
      </c>
      <c r="E12" s="8">
        <v>300</v>
      </c>
      <c r="F12" s="8">
        <v>150</v>
      </c>
      <c r="G12" s="8">
        <v>250</v>
      </c>
      <c r="H12" s="8"/>
      <c r="I12" s="8">
        <f t="shared" si="1"/>
        <v>3700</v>
      </c>
      <c r="J12" s="8">
        <v>3700</v>
      </c>
      <c r="K12" s="27">
        <f>I12-J12</f>
        <v>0</v>
      </c>
      <c r="L12" s="11"/>
    </row>
    <row r="13" spans="1:12" x14ac:dyDescent="0.25">
      <c r="A13" s="8" t="s">
        <v>34</v>
      </c>
      <c r="B13" s="8" t="s">
        <v>56</v>
      </c>
      <c r="C13" s="8">
        <f>'FEBRUARY 20'!K13:K37</f>
        <v>25</v>
      </c>
      <c r="D13" s="8">
        <v>3000</v>
      </c>
      <c r="E13" s="8">
        <v>300</v>
      </c>
      <c r="F13" s="8">
        <v>150</v>
      </c>
      <c r="G13" s="8">
        <v>225</v>
      </c>
      <c r="H13" s="8"/>
      <c r="I13" s="8">
        <f t="shared" si="1"/>
        <v>3700</v>
      </c>
      <c r="J13" s="8">
        <v>3700</v>
      </c>
      <c r="K13" s="27">
        <f t="shared" si="0"/>
        <v>0</v>
      </c>
      <c r="L13" s="11"/>
    </row>
    <row r="14" spans="1:12" x14ac:dyDescent="0.25">
      <c r="A14" s="8" t="s">
        <v>35</v>
      </c>
      <c r="B14" s="8" t="s">
        <v>103</v>
      </c>
      <c r="C14" s="8">
        <f>'FEBRUARY 20'!K14:K38</f>
        <v>150</v>
      </c>
      <c r="D14" s="8">
        <v>3000</v>
      </c>
      <c r="E14" s="8">
        <v>300</v>
      </c>
      <c r="F14" s="8">
        <v>150</v>
      </c>
      <c r="G14" s="8">
        <v>250</v>
      </c>
      <c r="H14" s="8"/>
      <c r="I14" s="8">
        <f>C14+D14+E14+G14+F14+H14</f>
        <v>3850</v>
      </c>
      <c r="J14" s="8">
        <v>3700</v>
      </c>
      <c r="K14" s="27">
        <f t="shared" si="0"/>
        <v>150</v>
      </c>
      <c r="L14" s="11"/>
    </row>
    <row r="15" spans="1:12" x14ac:dyDescent="0.25">
      <c r="A15" s="8" t="s">
        <v>36</v>
      </c>
      <c r="B15" s="8" t="s">
        <v>57</v>
      </c>
      <c r="C15" s="8">
        <f>'FEBRUARY 20'!K15:K39</f>
        <v>0</v>
      </c>
      <c r="D15" s="8">
        <v>3000</v>
      </c>
      <c r="E15" s="8">
        <v>300</v>
      </c>
      <c r="F15" s="8">
        <v>150</v>
      </c>
      <c r="G15" s="8">
        <v>225</v>
      </c>
      <c r="H15" s="8"/>
      <c r="I15" s="8">
        <f>C15+D15+E15+G15+F15+H15</f>
        <v>3675</v>
      </c>
      <c r="J15" s="8">
        <v>3675</v>
      </c>
      <c r="K15" s="27">
        <f t="shared" si="0"/>
        <v>0</v>
      </c>
      <c r="L15" s="11"/>
    </row>
    <row r="16" spans="1:12" x14ac:dyDescent="0.25">
      <c r="A16" s="8" t="s">
        <v>37</v>
      </c>
      <c r="B16" s="8"/>
      <c r="C16" s="8">
        <f>'FEBRUARY 20'!K16:K40</f>
        <v>0</v>
      </c>
      <c r="D16" s="8"/>
      <c r="E16" s="8"/>
      <c r="F16" s="8"/>
      <c r="G16" s="8"/>
      <c r="H16" s="8"/>
      <c r="I16" s="8">
        <f t="shared" si="1"/>
        <v>0</v>
      </c>
      <c r="J16" s="8"/>
      <c r="K16" s="27">
        <f t="shared" si="0"/>
        <v>0</v>
      </c>
      <c r="L16" s="11"/>
    </row>
    <row r="17" spans="1:12" x14ac:dyDescent="0.25">
      <c r="A17" s="8" t="s">
        <v>38</v>
      </c>
      <c r="B17" s="8" t="s">
        <v>23</v>
      </c>
      <c r="C17" s="8">
        <f>'FEBRUARY 20'!K17:K41</f>
        <v>350</v>
      </c>
      <c r="D17" s="8">
        <v>3000</v>
      </c>
      <c r="E17" s="8">
        <v>300</v>
      </c>
      <c r="F17" s="8">
        <v>150</v>
      </c>
      <c r="G17" s="8">
        <v>100</v>
      </c>
      <c r="H17" s="8"/>
      <c r="I17" s="8">
        <f t="shared" si="1"/>
        <v>3900</v>
      </c>
      <c r="J17" s="8">
        <v>3550</v>
      </c>
      <c r="K17" s="27">
        <f>I17-J17</f>
        <v>350</v>
      </c>
      <c r="L17" s="11"/>
    </row>
    <row r="18" spans="1:12" x14ac:dyDescent="0.25">
      <c r="A18" s="8" t="s">
        <v>39</v>
      </c>
      <c r="B18" s="8" t="s">
        <v>128</v>
      </c>
      <c r="C18" s="8">
        <f>'FEBRUARY 20'!K18:K42</f>
        <v>0</v>
      </c>
      <c r="D18" s="8">
        <v>3000</v>
      </c>
      <c r="E18" s="8"/>
      <c r="F18" s="8"/>
      <c r="G18" s="8"/>
      <c r="H18" s="8">
        <v>3000</v>
      </c>
      <c r="I18" s="8">
        <f t="shared" si="1"/>
        <v>6000</v>
      </c>
      <c r="J18" s="8">
        <v>5000</v>
      </c>
      <c r="K18" s="27">
        <f t="shared" si="0"/>
        <v>1000</v>
      </c>
    </row>
    <row r="19" spans="1:12" x14ac:dyDescent="0.25">
      <c r="A19" s="8" t="s">
        <v>40</v>
      </c>
      <c r="B19" s="8" t="s">
        <v>129</v>
      </c>
      <c r="C19" s="8">
        <f>'FEBRUARY 20'!K19:K43</f>
        <v>0</v>
      </c>
      <c r="D19" s="8">
        <v>2500</v>
      </c>
      <c r="E19" s="8"/>
      <c r="F19" s="8"/>
      <c r="G19" s="8"/>
      <c r="H19" s="8"/>
      <c r="I19" s="8">
        <f t="shared" si="1"/>
        <v>2500</v>
      </c>
      <c r="J19" s="8">
        <v>2500</v>
      </c>
      <c r="K19" s="27">
        <f t="shared" si="0"/>
        <v>0</v>
      </c>
      <c r="L19" s="11"/>
    </row>
    <row r="20" spans="1:12" x14ac:dyDescent="0.25">
      <c r="A20" s="8" t="s">
        <v>41</v>
      </c>
      <c r="B20" s="16" t="s">
        <v>117</v>
      </c>
      <c r="C20" s="8">
        <f>'FEBRUARY 20'!K20:K44</f>
        <v>0</v>
      </c>
      <c r="D20" s="8"/>
      <c r="E20" s="8"/>
      <c r="F20" s="8"/>
      <c r="G20" s="8"/>
      <c r="H20" s="8"/>
      <c r="I20" s="8">
        <f t="shared" si="1"/>
        <v>0</v>
      </c>
      <c r="J20" s="8"/>
      <c r="K20" s="27">
        <f t="shared" si="0"/>
        <v>0</v>
      </c>
      <c r="L20" s="11"/>
    </row>
    <row r="21" spans="1:12" x14ac:dyDescent="0.25">
      <c r="A21" s="8" t="s">
        <v>42</v>
      </c>
      <c r="B21" s="8" t="s">
        <v>60</v>
      </c>
      <c r="C21" s="8">
        <f>'FEBRUARY 20'!K21:K45</f>
        <v>0</v>
      </c>
      <c r="D21" s="8">
        <v>4000</v>
      </c>
      <c r="E21" s="8">
        <v>300</v>
      </c>
      <c r="F21" s="8">
        <v>150</v>
      </c>
      <c r="G21" s="8">
        <v>275</v>
      </c>
      <c r="H21" s="8"/>
      <c r="I21" s="8">
        <f t="shared" si="1"/>
        <v>4725</v>
      </c>
      <c r="J21" s="8">
        <v>3000</v>
      </c>
      <c r="K21" s="27">
        <f t="shared" si="0"/>
        <v>1725</v>
      </c>
      <c r="L21" s="11"/>
    </row>
    <row r="22" spans="1:12" x14ac:dyDescent="0.25">
      <c r="A22" s="8" t="s">
        <v>43</v>
      </c>
      <c r="B22" s="30" t="s">
        <v>117</v>
      </c>
      <c r="C22" s="8">
        <f>'FEBRUARY 20'!K22:K46</f>
        <v>0</v>
      </c>
      <c r="D22" s="8"/>
      <c r="E22" s="8"/>
      <c r="F22" s="8"/>
      <c r="G22" s="8"/>
      <c r="H22" s="8"/>
      <c r="I22" s="8">
        <f t="shared" si="1"/>
        <v>0</v>
      </c>
      <c r="J22" s="8"/>
      <c r="K22" s="27">
        <f t="shared" si="0"/>
        <v>0</v>
      </c>
      <c r="L22" s="11"/>
    </row>
    <row r="23" spans="1:12" x14ac:dyDescent="0.25">
      <c r="A23" s="8" t="s">
        <v>44</v>
      </c>
      <c r="B23" s="8" t="s">
        <v>62</v>
      </c>
      <c r="C23" s="8">
        <f>'FEBRUARY 20'!K23:K47</f>
        <v>0</v>
      </c>
      <c r="D23" s="8">
        <v>5000</v>
      </c>
      <c r="E23" s="8">
        <v>300</v>
      </c>
      <c r="F23" s="8">
        <v>150</v>
      </c>
      <c r="G23" s="8">
        <v>375</v>
      </c>
      <c r="H23" s="8"/>
      <c r="I23" s="8">
        <f t="shared" si="1"/>
        <v>5825</v>
      </c>
      <c r="J23" s="8">
        <v>5825</v>
      </c>
      <c r="K23" s="27">
        <f t="shared" si="0"/>
        <v>0</v>
      </c>
      <c r="L23" s="11"/>
    </row>
    <row r="24" spans="1:12" x14ac:dyDescent="0.25">
      <c r="A24" s="8" t="s">
        <v>45</v>
      </c>
      <c r="B24" s="8" t="s">
        <v>68</v>
      </c>
      <c r="C24" s="8">
        <f>'FEBRUARY 20'!K24:K48</f>
        <v>130</v>
      </c>
      <c r="D24" s="8">
        <v>4500</v>
      </c>
      <c r="E24" s="8">
        <v>300</v>
      </c>
      <c r="F24" s="8">
        <v>150</v>
      </c>
      <c r="G24" s="8">
        <v>100</v>
      </c>
      <c r="H24" s="8"/>
      <c r="I24" s="8">
        <f t="shared" si="1"/>
        <v>5180</v>
      </c>
      <c r="J24" s="8">
        <v>5050</v>
      </c>
      <c r="K24" s="27">
        <f t="shared" si="0"/>
        <v>130</v>
      </c>
      <c r="L24" s="11"/>
    </row>
    <row r="25" spans="1:12" x14ac:dyDescent="0.25">
      <c r="A25" s="8" t="s">
        <v>46</v>
      </c>
      <c r="B25" s="8" t="s">
        <v>76</v>
      </c>
      <c r="C25" s="8">
        <f>'FEBRUARY 20'!K25:K49</f>
        <v>275</v>
      </c>
      <c r="D25" s="8">
        <v>4500</v>
      </c>
      <c r="E25" s="8">
        <v>300</v>
      </c>
      <c r="F25" s="8">
        <v>150</v>
      </c>
      <c r="G25" s="8">
        <v>150</v>
      </c>
      <c r="H25" s="8"/>
      <c r="I25" s="8">
        <f t="shared" si="1"/>
        <v>5375</v>
      </c>
      <c r="J25" s="8">
        <v>5100</v>
      </c>
      <c r="K25" s="27">
        <f t="shared" si="0"/>
        <v>275</v>
      </c>
      <c r="L25" s="11"/>
    </row>
    <row r="26" spans="1:12" x14ac:dyDescent="0.25">
      <c r="A26" s="8" t="s">
        <v>47</v>
      </c>
      <c r="B26" s="8"/>
      <c r="C26" s="8">
        <f>'FEBRUARY 20'!K26:K50</f>
        <v>0</v>
      </c>
      <c r="D26" s="8"/>
      <c r="E26" s="8"/>
      <c r="F26" s="8"/>
      <c r="G26" s="8"/>
      <c r="H26" s="8"/>
      <c r="I26" s="8">
        <f t="shared" si="1"/>
        <v>0</v>
      </c>
      <c r="J26" s="8"/>
      <c r="K26" s="27">
        <f t="shared" si="0"/>
        <v>0</v>
      </c>
      <c r="L26" s="11"/>
    </row>
    <row r="27" spans="1:12" x14ac:dyDescent="0.25">
      <c r="A27" s="8" t="s">
        <v>48</v>
      </c>
      <c r="B27" s="8" t="s">
        <v>63</v>
      </c>
      <c r="C27" s="8">
        <f>'FEBRUARY 20'!K27:K51</f>
        <v>895</v>
      </c>
      <c r="D27" s="8">
        <v>5500</v>
      </c>
      <c r="E27" s="8">
        <v>300</v>
      </c>
      <c r="F27" s="8">
        <v>150</v>
      </c>
      <c r="G27" s="8">
        <v>100</v>
      </c>
      <c r="H27" s="8"/>
      <c r="I27" s="8">
        <f t="shared" si="1"/>
        <v>6945</v>
      </c>
      <c r="J27" s="8">
        <v>6100</v>
      </c>
      <c r="K27" s="27">
        <f t="shared" si="0"/>
        <v>845</v>
      </c>
      <c r="L27" s="11"/>
    </row>
    <row r="28" spans="1:12" x14ac:dyDescent="0.25">
      <c r="A28" s="8" t="s">
        <v>49</v>
      </c>
      <c r="B28" s="8" t="s">
        <v>64</v>
      </c>
      <c r="C28" s="8">
        <f>'FEBRUARY 20'!K28:K52</f>
        <v>4900</v>
      </c>
      <c r="D28" s="8">
        <v>5000</v>
      </c>
      <c r="E28" s="8">
        <v>300</v>
      </c>
      <c r="F28" s="8">
        <v>150</v>
      </c>
      <c r="G28" s="8">
        <v>250</v>
      </c>
      <c r="H28" s="8"/>
      <c r="I28" s="8">
        <f t="shared" si="1"/>
        <v>10600</v>
      </c>
      <c r="J28" s="8">
        <f>5750+4850</f>
        <v>10600</v>
      </c>
      <c r="K28" s="27">
        <f t="shared" si="0"/>
        <v>0</v>
      </c>
      <c r="L28" s="11"/>
    </row>
    <row r="29" spans="1:12" x14ac:dyDescent="0.25">
      <c r="A29" s="8" t="s">
        <v>50</v>
      </c>
      <c r="B29" s="8" t="s">
        <v>96</v>
      </c>
      <c r="C29" s="8">
        <f>'FEBRUARY 20'!K29:K53</f>
        <v>0</v>
      </c>
      <c r="D29" s="8">
        <v>6000</v>
      </c>
      <c r="E29" s="8">
        <v>300</v>
      </c>
      <c r="F29" s="8">
        <v>150</v>
      </c>
      <c r="G29" s="8">
        <v>75</v>
      </c>
      <c r="H29" s="8"/>
      <c r="I29" s="8">
        <f t="shared" si="1"/>
        <v>6525</v>
      </c>
      <c r="J29" s="8">
        <v>6525</v>
      </c>
      <c r="K29" s="27">
        <f t="shared" si="0"/>
        <v>0</v>
      </c>
      <c r="L29" s="11"/>
    </row>
    <row r="30" spans="1:12" x14ac:dyDescent="0.25">
      <c r="A30" s="6"/>
      <c r="B30" s="10" t="s">
        <v>8</v>
      </c>
      <c r="C30" s="8">
        <f t="shared" ref="C30:H30" si="2">SUM(C5:C29)</f>
        <v>7150</v>
      </c>
      <c r="D30" s="6">
        <f t="shared" si="2"/>
        <v>70000</v>
      </c>
      <c r="E30" s="6">
        <f t="shared" si="2"/>
        <v>5100</v>
      </c>
      <c r="F30" s="8">
        <f t="shared" si="2"/>
        <v>2550</v>
      </c>
      <c r="G30" s="8">
        <f t="shared" si="2"/>
        <v>3050</v>
      </c>
      <c r="H30" s="6">
        <f t="shared" si="2"/>
        <v>3000</v>
      </c>
      <c r="I30" s="8">
        <f t="shared" si="1"/>
        <v>90850</v>
      </c>
      <c r="J30" s="6">
        <f>SUM(J5:J29)</f>
        <v>85950</v>
      </c>
      <c r="K30" s="26">
        <f>SUM(K5:K29)</f>
        <v>4900</v>
      </c>
      <c r="L30" s="28"/>
    </row>
    <row r="31" spans="1:12" x14ac:dyDescent="0.25">
      <c r="A31" s="11"/>
      <c r="L31" s="11"/>
    </row>
    <row r="32" spans="1:12" ht="18.75" x14ac:dyDescent="0.3">
      <c r="B32" s="12" t="s">
        <v>9</v>
      </c>
      <c r="C32" s="12"/>
      <c r="D32" s="13"/>
      <c r="E32" s="13"/>
      <c r="F32" s="13"/>
      <c r="G32" s="13"/>
      <c r="H32" s="13"/>
      <c r="I32" s="13"/>
      <c r="J32" s="13"/>
      <c r="K32" s="13"/>
      <c r="L32" s="13"/>
    </row>
    <row r="33" spans="2:13" ht="15.75" x14ac:dyDescent="0.25">
      <c r="B33" s="15" t="s">
        <v>10</v>
      </c>
      <c r="C33" s="15" t="s">
        <v>11</v>
      </c>
      <c r="D33" s="15" t="s">
        <v>12</v>
      </c>
      <c r="E33" s="15" t="s">
        <v>13</v>
      </c>
      <c r="F33" s="15" t="s">
        <v>14</v>
      </c>
      <c r="G33" s="15" t="s">
        <v>11</v>
      </c>
      <c r="H33" s="15" t="s">
        <v>12</v>
      </c>
      <c r="I33" s="15" t="s">
        <v>13</v>
      </c>
      <c r="M33">
        <f>E30+F30+G30</f>
        <v>10700</v>
      </c>
    </row>
    <row r="34" spans="2:13" x14ac:dyDescent="0.25">
      <c r="B34" s="16" t="s">
        <v>127</v>
      </c>
      <c r="C34" s="17">
        <f>D30+E30+F30+G30</f>
        <v>80700</v>
      </c>
      <c r="E34" s="17"/>
      <c r="F34" s="19" t="s">
        <v>127</v>
      </c>
      <c r="G34" s="17">
        <f>J30</f>
        <v>85950</v>
      </c>
      <c r="I34" s="16"/>
    </row>
    <row r="35" spans="2:13" x14ac:dyDescent="0.25">
      <c r="B35" s="16" t="s">
        <v>16</v>
      </c>
      <c r="C35" s="17">
        <f>'FEBRUARY 20'!E44</f>
        <v>-9575</v>
      </c>
      <c r="D35" s="16"/>
      <c r="E35" s="16"/>
      <c r="F35" s="16" t="s">
        <v>16</v>
      </c>
      <c r="G35" s="17">
        <f>'FEBRUARY 20'!I44</f>
        <v>-16725</v>
      </c>
      <c r="H35" s="16"/>
      <c r="I35" s="16"/>
    </row>
    <row r="36" spans="2:13" x14ac:dyDescent="0.25">
      <c r="B36" s="16" t="s">
        <v>77</v>
      </c>
      <c r="C36" s="17">
        <f>H30</f>
        <v>3000</v>
      </c>
      <c r="D36" s="16"/>
      <c r="F36" s="16"/>
      <c r="G36" s="17"/>
      <c r="H36" s="16"/>
      <c r="I36" s="16"/>
    </row>
    <row r="37" spans="2:13" x14ac:dyDescent="0.25">
      <c r="B37" s="16" t="s">
        <v>17</v>
      </c>
      <c r="C37" s="18">
        <v>0.1</v>
      </c>
      <c r="D37" s="16">
        <f>C37*D30</f>
        <v>7000</v>
      </c>
      <c r="E37" s="16"/>
      <c r="F37" s="16" t="s">
        <v>66</v>
      </c>
      <c r="G37" s="18">
        <v>0.1</v>
      </c>
      <c r="H37" s="16">
        <f>D37</f>
        <v>7000</v>
      </c>
      <c r="I37" s="16"/>
    </row>
    <row r="38" spans="2:13" x14ac:dyDescent="0.25">
      <c r="B38" s="20" t="s">
        <v>18</v>
      </c>
      <c r="C38" s="16"/>
      <c r="D38" s="16"/>
      <c r="E38" s="16"/>
      <c r="F38" s="20" t="s">
        <v>18</v>
      </c>
      <c r="G38" s="16"/>
      <c r="H38" s="16"/>
      <c r="I38" s="16"/>
    </row>
    <row r="39" spans="2:13" x14ac:dyDescent="0.25">
      <c r="B39" s="21" t="s">
        <v>132</v>
      </c>
      <c r="C39" s="16"/>
      <c r="D39" s="16">
        <v>67205</v>
      </c>
      <c r="E39" s="16"/>
      <c r="F39" s="21" t="s">
        <v>132</v>
      </c>
      <c r="G39" s="16"/>
      <c r="H39" s="16">
        <v>67205</v>
      </c>
      <c r="I39" s="16"/>
    </row>
    <row r="40" spans="2:13" x14ac:dyDescent="0.25">
      <c r="B40" s="29"/>
      <c r="C40" s="18"/>
      <c r="D40" s="16"/>
      <c r="E40" s="16"/>
      <c r="F40" s="29"/>
      <c r="G40" s="18"/>
      <c r="H40" s="16"/>
      <c r="I40" s="16"/>
      <c r="L40" s="31">
        <f>C34+C36-D37</f>
        <v>76700</v>
      </c>
    </row>
    <row r="41" spans="2:13" x14ac:dyDescent="0.25">
      <c r="B41" s="21"/>
      <c r="C41" s="16"/>
      <c r="D41" s="16"/>
      <c r="G41" s="16"/>
      <c r="H41" s="16"/>
      <c r="I41" s="16"/>
      <c r="L41" s="31">
        <f>L40-4000</f>
        <v>72700</v>
      </c>
    </row>
    <row r="42" spans="2:13" x14ac:dyDescent="0.25">
      <c r="B42" s="21"/>
      <c r="C42" s="16"/>
      <c r="D42" s="16"/>
      <c r="E42" s="16"/>
      <c r="F42" s="21"/>
      <c r="G42" s="16"/>
      <c r="H42" s="16"/>
      <c r="I42" s="16"/>
      <c r="L42" s="31">
        <f>L41-5575</f>
        <v>67125</v>
      </c>
    </row>
    <row r="43" spans="2:13" x14ac:dyDescent="0.25">
      <c r="B43" s="8"/>
      <c r="C43" s="8"/>
      <c r="D43" s="8"/>
      <c r="E43" s="8"/>
      <c r="F43" s="8"/>
      <c r="G43" s="8"/>
      <c r="H43" s="8"/>
      <c r="I43" s="16"/>
    </row>
    <row r="44" spans="2:13" x14ac:dyDescent="0.25">
      <c r="B44" s="22" t="s">
        <v>8</v>
      </c>
      <c r="C44" s="23">
        <f>C34+C35+C36-D37</f>
        <v>67125</v>
      </c>
      <c r="D44" s="22">
        <f>SUM(D39:D43)</f>
        <v>67205</v>
      </c>
      <c r="E44" s="23">
        <f>C44-D44</f>
        <v>-80</v>
      </c>
      <c r="F44" s="24"/>
      <c r="G44" s="23">
        <f>G34+G35-H37</f>
        <v>62225</v>
      </c>
      <c r="H44" s="23">
        <f>SUM(H39:H43)</f>
        <v>67205</v>
      </c>
      <c r="I44" s="23">
        <f>G44-H44</f>
        <v>-4980</v>
      </c>
      <c r="J44" s="31">
        <f>5750+I44</f>
        <v>770</v>
      </c>
      <c r="L44" s="31"/>
    </row>
    <row r="45" spans="2:13" x14ac:dyDescent="0.25">
      <c r="B45" s="11" t="s">
        <v>19</v>
      </c>
      <c r="D45" s="11" t="s">
        <v>67</v>
      </c>
      <c r="F45" s="11"/>
      <c r="G45" s="11" t="s">
        <v>20</v>
      </c>
      <c r="H45" s="21"/>
      <c r="L45" s="31"/>
    </row>
    <row r="46" spans="2:13" x14ac:dyDescent="0.25">
      <c r="B46" t="s">
        <v>86</v>
      </c>
      <c r="D46" t="s">
        <v>22</v>
      </c>
      <c r="G46" t="s">
        <v>25</v>
      </c>
      <c r="L46">
        <f>K46-240</f>
        <v>-240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JULY</vt:lpstr>
      <vt:lpstr>AUGUST</vt:lpstr>
      <vt:lpstr>SEPT 19</vt:lpstr>
      <vt:lpstr>OCTOBER 19</vt:lpstr>
      <vt:lpstr>NOVEMBER 19</vt:lpstr>
      <vt:lpstr>DECEMBER 19</vt:lpstr>
      <vt:lpstr>JANUARY 20</vt:lpstr>
      <vt:lpstr>FEBRUARY 20</vt:lpstr>
      <vt:lpstr>MARCH 20</vt:lpstr>
      <vt:lpstr>APRIL 20</vt:lpstr>
      <vt:lpstr>MAY 20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2020-05-27T13:14:43Z</dcterms:modified>
</cp:coreProperties>
</file>