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7955" windowHeight="10770" firstSheet="9" activeTab="10"/>
  </bookViews>
  <sheets>
    <sheet name="DECEMBER 20" sheetId="1" r:id="rId1"/>
    <sheet name="JANUARY 21" sheetId="2" r:id="rId2"/>
    <sheet name="FEBRUARY 21" sheetId="3" r:id="rId3"/>
    <sheet name="MARCH 21" sheetId="4" r:id="rId4"/>
    <sheet name="APRIL 21" sheetId="5" r:id="rId5"/>
    <sheet name="MAY 21" sheetId="6" r:id="rId6"/>
    <sheet name="JUNE 21" sheetId="7" r:id="rId7"/>
    <sheet name="JULY 21" sheetId="8" r:id="rId8"/>
    <sheet name="AUGUST  21" sheetId="9" r:id="rId9"/>
    <sheet name="SEPTEMBER 21" sheetId="10" r:id="rId10"/>
    <sheet name="OCTOBER 21" sheetId="11" r:id="rId11"/>
    <sheet name="NOVEMBER 21" sheetId="12" r:id="rId12"/>
    <sheet name="DECEMBER 21" sheetId="14" r:id="rId13"/>
  </sheets>
  <externalReferences>
    <externalReference r:id="rId14"/>
  </externalReferences>
  <calcPr calcId="144525"/>
</workbook>
</file>

<file path=xl/calcChain.xml><?xml version="1.0" encoding="utf-8"?>
<calcChain xmlns="http://schemas.openxmlformats.org/spreadsheetml/2006/main">
  <c r="C44" i="11" l="1"/>
  <c r="G44" i="11" s="1"/>
  <c r="G56" i="14" l="1"/>
  <c r="C56" i="14"/>
  <c r="J31" i="14"/>
  <c r="I31" i="14"/>
  <c r="B39" i="14" s="1"/>
  <c r="G31" i="14"/>
  <c r="F37" i="14" s="1"/>
  <c r="E31" i="14"/>
  <c r="B37" i="14" s="1"/>
  <c r="C42" i="14" s="1"/>
  <c r="C31" i="14"/>
  <c r="B41" i="14" s="1"/>
  <c r="G42" i="14" l="1"/>
  <c r="G15" i="12"/>
  <c r="E31" i="12" l="1"/>
  <c r="C31" i="12"/>
  <c r="G15" i="11" l="1"/>
  <c r="G12" i="11"/>
  <c r="X31" i="11"/>
  <c r="W31" i="11"/>
  <c r="S31" i="11"/>
  <c r="R31" i="11"/>
  <c r="Q31" i="11"/>
  <c r="R30" i="11"/>
  <c r="T30" i="11" s="1"/>
  <c r="V30" i="11" s="1"/>
  <c r="R29" i="11"/>
  <c r="T29" i="11" s="1"/>
  <c r="V29" i="11" s="1"/>
  <c r="R28" i="11"/>
  <c r="T28" i="11" s="1"/>
  <c r="V28" i="11" s="1"/>
  <c r="R27" i="11"/>
  <c r="T27" i="11" s="1"/>
  <c r="V27" i="11" s="1"/>
  <c r="R26" i="11"/>
  <c r="T26" i="11" s="1"/>
  <c r="V26" i="11" s="1"/>
  <c r="R25" i="11"/>
  <c r="T25" i="11" s="1"/>
  <c r="V25" i="11" s="1"/>
  <c r="R24" i="11"/>
  <c r="T24" i="11" s="1"/>
  <c r="V24" i="11" s="1"/>
  <c r="R23" i="11"/>
  <c r="T23" i="11" s="1"/>
  <c r="V23" i="11" s="1"/>
  <c r="R22" i="11"/>
  <c r="T22" i="11" s="1"/>
  <c r="V22" i="11" s="1"/>
  <c r="R21" i="11"/>
  <c r="T21" i="11" s="1"/>
  <c r="V21" i="11" s="1"/>
  <c r="R20" i="11"/>
  <c r="T20" i="11" s="1"/>
  <c r="V20" i="11" s="1"/>
  <c r="R19" i="11"/>
  <c r="T19" i="11" s="1"/>
  <c r="V19" i="11" s="1"/>
  <c r="R18" i="11"/>
  <c r="T18" i="11" s="1"/>
  <c r="V18" i="11" s="1"/>
  <c r="R17" i="11"/>
  <c r="T17" i="11" s="1"/>
  <c r="V17" i="11" s="1"/>
  <c r="R16" i="11"/>
  <c r="T16" i="11" s="1"/>
  <c r="V16" i="11" s="1"/>
  <c r="R15" i="11"/>
  <c r="T15" i="11" s="1"/>
  <c r="V15" i="11" s="1"/>
  <c r="R14" i="11"/>
  <c r="T14" i="11" s="1"/>
  <c r="V14" i="11" s="1"/>
  <c r="R13" i="11"/>
  <c r="T13" i="11" s="1"/>
  <c r="V13" i="11" s="1"/>
  <c r="R12" i="11"/>
  <c r="T12" i="11" s="1"/>
  <c r="V12" i="11" s="1"/>
  <c r="R11" i="11"/>
  <c r="T11" i="11" s="1"/>
  <c r="V11" i="11" s="1"/>
  <c r="R10" i="11"/>
  <c r="T10" i="11" s="1"/>
  <c r="V10" i="11" s="1"/>
  <c r="R9" i="11"/>
  <c r="T9" i="11" s="1"/>
  <c r="V9" i="11" s="1"/>
  <c r="U8" i="11"/>
  <c r="U31" i="11" s="1"/>
  <c r="R8" i="11"/>
  <c r="T8" i="11" s="1"/>
  <c r="R7" i="11"/>
  <c r="T7" i="11" s="1"/>
  <c r="V7" i="11" s="1"/>
  <c r="R6" i="11"/>
  <c r="T6" i="11" s="1"/>
  <c r="V8" i="11" l="1"/>
  <c r="T31" i="11"/>
  <c r="V6" i="11"/>
  <c r="V31" i="11" s="1"/>
  <c r="G56" i="12"/>
  <c r="C56" i="12"/>
  <c r="J31" i="12"/>
  <c r="I31" i="12"/>
  <c r="B39" i="12" s="1"/>
  <c r="B37" i="12"/>
  <c r="B41" i="12"/>
  <c r="G31" i="12"/>
  <c r="F37" i="12" s="1"/>
  <c r="C42" i="12" l="1"/>
  <c r="G42" i="12"/>
  <c r="G8" i="11"/>
  <c r="G50" i="10" l="1"/>
  <c r="C50" i="10"/>
  <c r="G51" i="10" l="1"/>
  <c r="C51" i="10"/>
  <c r="G56" i="11" l="1"/>
  <c r="C56" i="11"/>
  <c r="J31" i="11"/>
  <c r="I31" i="11"/>
  <c r="B39" i="11" s="1"/>
  <c r="E31" i="11"/>
  <c r="B37" i="11" s="1"/>
  <c r="C31" i="11"/>
  <c r="B41" i="11" s="1"/>
  <c r="G31" i="11"/>
  <c r="F37" i="11" s="1"/>
  <c r="G42" i="11" l="1"/>
  <c r="C42" i="11"/>
  <c r="G22" i="10"/>
  <c r="G9" i="10" l="1"/>
  <c r="C21" i="10" l="1"/>
  <c r="C44" i="10" s="1"/>
  <c r="G44" i="10" s="1"/>
  <c r="K9" i="9" l="1"/>
  <c r="G16" i="10" l="1"/>
  <c r="G13" i="10" l="1"/>
  <c r="G10" i="10" l="1"/>
  <c r="G56" i="10" l="1"/>
  <c r="C56" i="10"/>
  <c r="J31" i="10"/>
  <c r="I31" i="10"/>
  <c r="B39" i="10" s="1"/>
  <c r="E31" i="10"/>
  <c r="B37" i="10" s="1"/>
  <c r="C31" i="10"/>
  <c r="B41" i="10" s="1"/>
  <c r="G31" i="10"/>
  <c r="F37" i="10" s="1"/>
  <c r="G14" i="9"/>
  <c r="G42" i="10" l="1"/>
  <c r="C42" i="10"/>
  <c r="G22" i="8"/>
  <c r="G22" i="9" l="1"/>
  <c r="G13" i="9" l="1"/>
  <c r="G10" i="9" l="1"/>
  <c r="G19" i="9" l="1"/>
  <c r="G11" i="9" l="1"/>
  <c r="G16" i="9" l="1"/>
  <c r="G28" i="9" l="1"/>
  <c r="G31" i="9" s="1"/>
  <c r="F37" i="9" s="1"/>
  <c r="G56" i="9"/>
  <c r="C56" i="9"/>
  <c r="J31" i="9"/>
  <c r="I31" i="9"/>
  <c r="B39" i="9" s="1"/>
  <c r="E31" i="9"/>
  <c r="B37" i="9" s="1"/>
  <c r="C31" i="9"/>
  <c r="B41" i="9" s="1"/>
  <c r="G42" i="9" l="1"/>
  <c r="C42" i="9"/>
  <c r="G11" i="8"/>
  <c r="G14" i="8" l="1"/>
  <c r="G16" i="8" l="1"/>
  <c r="G19" i="8" l="1"/>
  <c r="G56" i="8" l="1"/>
  <c r="C56" i="8"/>
  <c r="J31" i="8"/>
  <c r="B40" i="8" s="1"/>
  <c r="I31" i="8"/>
  <c r="B39" i="8" s="1"/>
  <c r="G31" i="8"/>
  <c r="F37" i="8" s="1"/>
  <c r="E31" i="8"/>
  <c r="B37" i="8" s="1"/>
  <c r="G42" i="8" s="1"/>
  <c r="C31" i="8"/>
  <c r="B41" i="8" s="1"/>
  <c r="F40" i="8" l="1"/>
  <c r="C42" i="8"/>
  <c r="G19" i="7"/>
  <c r="G22" i="7" l="1"/>
  <c r="G16" i="7" l="1"/>
  <c r="G13" i="7" l="1"/>
  <c r="G10" i="7"/>
  <c r="G14" i="6"/>
  <c r="G56" i="7" l="1"/>
  <c r="C56" i="7"/>
  <c r="J31" i="7"/>
  <c r="F40" i="7" s="1"/>
  <c r="I31" i="7"/>
  <c r="B39" i="7" s="1"/>
  <c r="E31" i="7"/>
  <c r="B37" i="7" s="1"/>
  <c r="C31" i="7"/>
  <c r="G31" i="7"/>
  <c r="F37" i="7" s="1"/>
  <c r="G42" i="7" l="1"/>
  <c r="C42" i="7"/>
  <c r="B40" i="7"/>
  <c r="G22" i="6" l="1"/>
  <c r="G10" i="6" l="1"/>
  <c r="G13" i="6" l="1"/>
  <c r="G16" i="6" l="1"/>
  <c r="G56" i="6" l="1"/>
  <c r="C56" i="6"/>
  <c r="D32" i="6"/>
  <c r="J31" i="6"/>
  <c r="F40" i="6" s="1"/>
  <c r="I31" i="6"/>
  <c r="B39" i="6" s="1"/>
  <c r="E31" i="6"/>
  <c r="B37" i="6" s="1"/>
  <c r="C31" i="6"/>
  <c r="G31" i="6"/>
  <c r="F37" i="6" s="1"/>
  <c r="F9" i="6"/>
  <c r="H9" i="6" s="1"/>
  <c r="D9" i="7" s="1"/>
  <c r="F9" i="7" s="1"/>
  <c r="H9" i="7" s="1"/>
  <c r="D9" i="8" s="1"/>
  <c r="F9" i="8" s="1"/>
  <c r="H9" i="8" s="1"/>
  <c r="D9" i="9" s="1"/>
  <c r="F9" i="9" s="1"/>
  <c r="H9" i="9" s="1"/>
  <c r="D9" i="10" s="1"/>
  <c r="F9" i="10" s="1"/>
  <c r="H9" i="10" s="1"/>
  <c r="D9" i="11" l="1"/>
  <c r="F9" i="11" s="1"/>
  <c r="H9" i="11" s="1"/>
  <c r="D9" i="12"/>
  <c r="F9" i="12" s="1"/>
  <c r="G42" i="6"/>
  <c r="C42" i="6"/>
  <c r="B40" i="6"/>
  <c r="G22" i="5"/>
  <c r="H9" i="12" l="1"/>
  <c r="D9" i="14" s="1"/>
  <c r="F9" i="14" s="1"/>
  <c r="H9" i="14" s="1"/>
  <c r="G19" i="5"/>
  <c r="G16" i="5" l="1"/>
  <c r="G13" i="5" l="1"/>
  <c r="G10" i="5"/>
  <c r="C55" i="3" l="1"/>
  <c r="G56" i="5" l="1"/>
  <c r="C56" i="5"/>
  <c r="D32" i="5"/>
  <c r="J31" i="5"/>
  <c r="F40" i="5" s="1"/>
  <c r="I31" i="5"/>
  <c r="B39" i="5" s="1"/>
  <c r="G31" i="5"/>
  <c r="F37" i="5" s="1"/>
  <c r="E31" i="5"/>
  <c r="B37" i="5" s="1"/>
  <c r="G42" i="5" s="1"/>
  <c r="C31" i="5"/>
  <c r="F21" i="5"/>
  <c r="H21" i="5" s="1"/>
  <c r="D21" i="6" s="1"/>
  <c r="F21" i="6" s="1"/>
  <c r="H21" i="6" s="1"/>
  <c r="D21" i="7" s="1"/>
  <c r="F21" i="7" s="1"/>
  <c r="H21" i="7" s="1"/>
  <c r="D21" i="8" s="1"/>
  <c r="F21" i="8" s="1"/>
  <c r="H21" i="8" s="1"/>
  <c r="D21" i="9" s="1"/>
  <c r="F21" i="9" s="1"/>
  <c r="H21" i="9" s="1"/>
  <c r="D21" i="10" s="1"/>
  <c r="F21" i="10" s="1"/>
  <c r="H21" i="10" s="1"/>
  <c r="C54" i="3"/>
  <c r="D21" i="11" l="1"/>
  <c r="F21" i="11" s="1"/>
  <c r="H21" i="11" s="1"/>
  <c r="D21" i="12"/>
  <c r="F21" i="12" s="1"/>
  <c r="B40" i="5"/>
  <c r="C42" i="5"/>
  <c r="G14" i="4"/>
  <c r="H21" i="12" l="1"/>
  <c r="D21" i="14" s="1"/>
  <c r="F21" i="14" s="1"/>
  <c r="H21" i="14" s="1"/>
  <c r="G19" i="4"/>
  <c r="G56" i="4" l="1"/>
  <c r="C56" i="4"/>
  <c r="D32" i="4"/>
  <c r="J31" i="4"/>
  <c r="B40" i="4" s="1"/>
  <c r="I31" i="4"/>
  <c r="B39" i="4" s="1"/>
  <c r="G31" i="4"/>
  <c r="F37" i="4" s="1"/>
  <c r="E31" i="4"/>
  <c r="B37" i="4" s="1"/>
  <c r="C31" i="4"/>
  <c r="F28" i="4"/>
  <c r="H28" i="4" s="1"/>
  <c r="D28" i="5" s="1"/>
  <c r="F28" i="5" s="1"/>
  <c r="H28" i="5" s="1"/>
  <c r="D28" i="6" s="1"/>
  <c r="F28" i="6" s="1"/>
  <c r="H28" i="6" s="1"/>
  <c r="D28" i="7" s="1"/>
  <c r="F28" i="7" s="1"/>
  <c r="H28" i="7" s="1"/>
  <c r="D28" i="8" s="1"/>
  <c r="F18" i="4"/>
  <c r="H18" i="4" s="1"/>
  <c r="D18" i="5" s="1"/>
  <c r="F18" i="5" s="1"/>
  <c r="H18" i="5" s="1"/>
  <c r="D18" i="6" s="1"/>
  <c r="F18" i="6" s="1"/>
  <c r="H18" i="6" s="1"/>
  <c r="D18" i="7" s="1"/>
  <c r="F18" i="7" s="1"/>
  <c r="H18" i="7" s="1"/>
  <c r="D18" i="8" s="1"/>
  <c r="F18" i="8" s="1"/>
  <c r="H18" i="8" s="1"/>
  <c r="D18" i="9" s="1"/>
  <c r="F18" i="9" s="1"/>
  <c r="H18" i="9" s="1"/>
  <c r="D18" i="10" s="1"/>
  <c r="F18" i="10" s="1"/>
  <c r="H18" i="10" s="1"/>
  <c r="F17" i="4"/>
  <c r="H17" i="4" s="1"/>
  <c r="D17" i="5" s="1"/>
  <c r="F17" i="5" s="1"/>
  <c r="H17" i="5" s="1"/>
  <c r="D17" i="6" s="1"/>
  <c r="F17" i="6" s="1"/>
  <c r="H17" i="6" s="1"/>
  <c r="D17" i="7" s="1"/>
  <c r="F17" i="7" s="1"/>
  <c r="H17" i="7" s="1"/>
  <c r="D17" i="8" s="1"/>
  <c r="F17" i="8" s="1"/>
  <c r="H17" i="8" s="1"/>
  <c r="D17" i="9" s="1"/>
  <c r="F17" i="9" s="1"/>
  <c r="H17" i="9" s="1"/>
  <c r="D17" i="10" s="1"/>
  <c r="F17" i="10" s="1"/>
  <c r="H17" i="10" s="1"/>
  <c r="F11" i="4"/>
  <c r="H11" i="4" s="1"/>
  <c r="D11" i="5" s="1"/>
  <c r="F11" i="5" s="1"/>
  <c r="H11" i="5" s="1"/>
  <c r="D11" i="6" s="1"/>
  <c r="F11" i="6" s="1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D11" i="10" s="1"/>
  <c r="F11" i="10" s="1"/>
  <c r="H11" i="10" s="1"/>
  <c r="D11" i="12" s="1"/>
  <c r="F11" i="12" s="1"/>
  <c r="F7" i="4"/>
  <c r="H7" i="4" s="1"/>
  <c r="D7" i="5" s="1"/>
  <c r="F7" i="5" s="1"/>
  <c r="H7" i="5" s="1"/>
  <c r="D7" i="6" s="1"/>
  <c r="F7" i="6" s="1"/>
  <c r="H7" i="6" s="1"/>
  <c r="D7" i="7" s="1"/>
  <c r="F7" i="7" s="1"/>
  <c r="H7" i="7" s="1"/>
  <c r="D7" i="8" s="1"/>
  <c r="F7" i="8" s="1"/>
  <c r="H7" i="8" s="1"/>
  <c r="D7" i="9" s="1"/>
  <c r="F7" i="9" s="1"/>
  <c r="H7" i="9" s="1"/>
  <c r="D7" i="10" s="1"/>
  <c r="F7" i="10" s="1"/>
  <c r="H7" i="10" s="1"/>
  <c r="D7" i="11" l="1"/>
  <c r="F7" i="11" s="1"/>
  <c r="H7" i="11" s="1"/>
  <c r="D7" i="12"/>
  <c r="F7" i="12" s="1"/>
  <c r="D17" i="11"/>
  <c r="F17" i="11" s="1"/>
  <c r="H17" i="11" s="1"/>
  <c r="D17" i="12"/>
  <c r="F17" i="12" s="1"/>
  <c r="D18" i="11"/>
  <c r="F18" i="11" s="1"/>
  <c r="H18" i="11" s="1"/>
  <c r="D18" i="12"/>
  <c r="F18" i="12" s="1"/>
  <c r="H18" i="12" s="1"/>
  <c r="D18" i="14" s="1"/>
  <c r="F18" i="14" s="1"/>
  <c r="H18" i="14" s="1"/>
  <c r="F40" i="4"/>
  <c r="D11" i="11"/>
  <c r="F11" i="11" s="1"/>
  <c r="H11" i="11" s="1"/>
  <c r="H11" i="12" s="1"/>
  <c r="D11" i="14" s="1"/>
  <c r="F11" i="14" s="1"/>
  <c r="H11" i="14" s="1"/>
  <c r="F28" i="8"/>
  <c r="H28" i="8" s="1"/>
  <c r="D28" i="9" s="1"/>
  <c r="F28" i="9" s="1"/>
  <c r="H28" i="9" s="1"/>
  <c r="C42" i="4"/>
  <c r="G42" i="4"/>
  <c r="C47" i="3"/>
  <c r="H17" i="12" l="1"/>
  <c r="D17" i="14" s="1"/>
  <c r="F17" i="14" s="1"/>
  <c r="H17" i="14" s="1"/>
  <c r="H7" i="12"/>
  <c r="D7" i="14" s="1"/>
  <c r="F7" i="14" s="1"/>
  <c r="H7" i="14" s="1"/>
  <c r="D28" i="10"/>
  <c r="F28" i="10" s="1"/>
  <c r="H28" i="10" s="1"/>
  <c r="H32" i="1"/>
  <c r="D28" i="11" l="1"/>
  <c r="F28" i="11" s="1"/>
  <c r="H28" i="11" s="1"/>
  <c r="D28" i="12"/>
  <c r="F28" i="12" s="1"/>
  <c r="G16" i="3"/>
  <c r="H28" i="12" l="1"/>
  <c r="D28" i="14" s="1"/>
  <c r="G47" i="3"/>
  <c r="F28" i="14" l="1"/>
  <c r="J38" i="1"/>
  <c r="L24" i="1"/>
  <c r="L27" i="1" s="1"/>
  <c r="M25" i="1" s="1"/>
  <c r="M26" i="1" s="1"/>
  <c r="L40" i="1"/>
  <c r="H28" i="14" l="1"/>
  <c r="G56" i="3"/>
  <c r="C56" i="3"/>
  <c r="D32" i="3"/>
  <c r="I31" i="3"/>
  <c r="B39" i="3" s="1"/>
  <c r="E31" i="3"/>
  <c r="B37" i="3" s="1"/>
  <c r="C31" i="3"/>
  <c r="J31" i="3"/>
  <c r="F15" i="3"/>
  <c r="H15" i="3" s="1"/>
  <c r="D15" i="4" s="1"/>
  <c r="F15" i="4" s="1"/>
  <c r="H15" i="4" s="1"/>
  <c r="D15" i="5" s="1"/>
  <c r="F15" i="5" s="1"/>
  <c r="H15" i="5" s="1"/>
  <c r="D15" i="6" s="1"/>
  <c r="F15" i="6" s="1"/>
  <c r="H15" i="6" s="1"/>
  <c r="D15" i="7" s="1"/>
  <c r="F15" i="7" s="1"/>
  <c r="H15" i="7" s="1"/>
  <c r="D15" i="8" s="1"/>
  <c r="F15" i="8" s="1"/>
  <c r="H15" i="8" s="1"/>
  <c r="D15" i="9" s="1"/>
  <c r="F15" i="9" s="1"/>
  <c r="H15" i="9" s="1"/>
  <c r="D15" i="10" s="1"/>
  <c r="F15" i="10" s="1"/>
  <c r="H15" i="10" s="1"/>
  <c r="G31" i="3"/>
  <c r="D15" i="11" l="1"/>
  <c r="F15" i="11" s="1"/>
  <c r="H15" i="11" s="1"/>
  <c r="D15" i="12"/>
  <c r="F15" i="12" s="1"/>
  <c r="F37" i="3"/>
  <c r="F21" i="3"/>
  <c r="H21" i="3" s="1"/>
  <c r="B40" i="3"/>
  <c r="F40" i="3"/>
  <c r="C42" i="3"/>
  <c r="G42" i="3"/>
  <c r="M31" i="1"/>
  <c r="G22" i="2"/>
  <c r="J25" i="2"/>
  <c r="G18" i="2"/>
  <c r="H15" i="12" l="1"/>
  <c r="D15" i="14" s="1"/>
  <c r="F15" i="14" s="1"/>
  <c r="H15" i="14" s="1"/>
  <c r="F21" i="4"/>
  <c r="G17" i="2"/>
  <c r="G16" i="2"/>
  <c r="G10" i="2"/>
  <c r="H21" i="4" l="1"/>
  <c r="G13" i="2"/>
  <c r="J31" i="2" l="1"/>
  <c r="B40" i="2" l="1"/>
  <c r="F40" i="2"/>
  <c r="G19" i="2"/>
  <c r="C53" i="1" l="1"/>
  <c r="G7" i="2" l="1"/>
  <c r="G56" i="2" l="1"/>
  <c r="C56" i="2"/>
  <c r="D32" i="2"/>
  <c r="I31" i="2"/>
  <c r="B39" i="2" s="1"/>
  <c r="E31" i="2"/>
  <c r="B37" i="2" s="1"/>
  <c r="C31" i="2"/>
  <c r="F30" i="2"/>
  <c r="H30" i="2" s="1"/>
  <c r="D30" i="3" s="1"/>
  <c r="F30" i="3" s="1"/>
  <c r="H30" i="3" s="1"/>
  <c r="D30" i="4" s="1"/>
  <c r="F30" i="4" s="1"/>
  <c r="H30" i="4" s="1"/>
  <c r="D30" i="5" s="1"/>
  <c r="F30" i="5" s="1"/>
  <c r="H30" i="5" s="1"/>
  <c r="D30" i="6" s="1"/>
  <c r="F30" i="6" s="1"/>
  <c r="H30" i="6" s="1"/>
  <c r="D30" i="7" s="1"/>
  <c r="F30" i="7" s="1"/>
  <c r="H30" i="7" s="1"/>
  <c r="D30" i="8" s="1"/>
  <c r="F30" i="8" s="1"/>
  <c r="H30" i="8" s="1"/>
  <c r="D30" i="9" s="1"/>
  <c r="F30" i="9" s="1"/>
  <c r="H30" i="9" s="1"/>
  <c r="D30" i="10" s="1"/>
  <c r="F30" i="10" s="1"/>
  <c r="H30" i="10" s="1"/>
  <c r="F29" i="2"/>
  <c r="H29" i="2" s="1"/>
  <c r="D29" i="3" s="1"/>
  <c r="F29" i="3" s="1"/>
  <c r="H29" i="3" s="1"/>
  <c r="D29" i="4" s="1"/>
  <c r="F29" i="4" s="1"/>
  <c r="H29" i="4" s="1"/>
  <c r="D29" i="5" s="1"/>
  <c r="F29" i="5" s="1"/>
  <c r="H29" i="5" s="1"/>
  <c r="D29" i="6" s="1"/>
  <c r="F29" i="6" s="1"/>
  <c r="H29" i="6" s="1"/>
  <c r="D29" i="7" s="1"/>
  <c r="F29" i="7" s="1"/>
  <c r="H29" i="7" s="1"/>
  <c r="D29" i="8" s="1"/>
  <c r="F29" i="8" s="1"/>
  <c r="H29" i="8" s="1"/>
  <c r="D29" i="9" s="1"/>
  <c r="F29" i="9" s="1"/>
  <c r="H29" i="9" s="1"/>
  <c r="D29" i="10" s="1"/>
  <c r="F29" i="10" s="1"/>
  <c r="H29" i="10" s="1"/>
  <c r="F27" i="2"/>
  <c r="H27" i="2" s="1"/>
  <c r="D27" i="3" s="1"/>
  <c r="F27" i="3" s="1"/>
  <c r="H27" i="3" s="1"/>
  <c r="D27" i="4" s="1"/>
  <c r="F27" i="4" s="1"/>
  <c r="H27" i="4" s="1"/>
  <c r="D27" i="5" s="1"/>
  <c r="F27" i="5" s="1"/>
  <c r="H27" i="5" s="1"/>
  <c r="D27" i="6" s="1"/>
  <c r="F27" i="6" s="1"/>
  <c r="H27" i="6" s="1"/>
  <c r="D27" i="7" s="1"/>
  <c r="F27" i="7" s="1"/>
  <c r="H27" i="7" s="1"/>
  <c r="D27" i="8" s="1"/>
  <c r="F27" i="8" s="1"/>
  <c r="H27" i="8" s="1"/>
  <c r="D27" i="9" s="1"/>
  <c r="F27" i="9" s="1"/>
  <c r="H27" i="9" s="1"/>
  <c r="D27" i="10" s="1"/>
  <c r="F27" i="10" s="1"/>
  <c r="H27" i="10" s="1"/>
  <c r="F24" i="2"/>
  <c r="H24" i="2" s="1"/>
  <c r="D24" i="3" s="1"/>
  <c r="F24" i="3" s="1"/>
  <c r="H24" i="3" s="1"/>
  <c r="D24" i="4" s="1"/>
  <c r="F24" i="4" s="1"/>
  <c r="H24" i="4" s="1"/>
  <c r="D24" i="5" s="1"/>
  <c r="F24" i="5" s="1"/>
  <c r="H24" i="5" s="1"/>
  <c r="D24" i="6" s="1"/>
  <c r="F24" i="6" s="1"/>
  <c r="H24" i="6" s="1"/>
  <c r="D24" i="7" s="1"/>
  <c r="F24" i="7" s="1"/>
  <c r="H24" i="7" s="1"/>
  <c r="D24" i="8" s="1"/>
  <c r="F24" i="8" s="1"/>
  <c r="H24" i="8" s="1"/>
  <c r="D24" i="9" s="1"/>
  <c r="F24" i="9" s="1"/>
  <c r="H24" i="9" s="1"/>
  <c r="D24" i="10" s="1"/>
  <c r="F24" i="10" s="1"/>
  <c r="H24" i="10" s="1"/>
  <c r="G31" i="2"/>
  <c r="F37" i="2" s="1"/>
  <c r="D24" i="11" l="1"/>
  <c r="F24" i="11" s="1"/>
  <c r="H24" i="11" s="1"/>
  <c r="D24" i="12"/>
  <c r="F24" i="12" s="1"/>
  <c r="D29" i="11"/>
  <c r="F29" i="11" s="1"/>
  <c r="H29" i="11" s="1"/>
  <c r="D29" i="12"/>
  <c r="F29" i="12" s="1"/>
  <c r="D27" i="11"/>
  <c r="F27" i="11" s="1"/>
  <c r="H27" i="11" s="1"/>
  <c r="D27" i="12"/>
  <c r="F27" i="12" s="1"/>
  <c r="D30" i="11"/>
  <c r="F30" i="11" s="1"/>
  <c r="H30" i="11" s="1"/>
  <c r="D30" i="12"/>
  <c r="F30" i="12" s="1"/>
  <c r="C42" i="2"/>
  <c r="G42" i="2"/>
  <c r="G22" i="1"/>
  <c r="H30" i="12" l="1"/>
  <c r="D30" i="14" s="1"/>
  <c r="F30" i="14" s="1"/>
  <c r="H30" i="14" s="1"/>
  <c r="H27" i="12"/>
  <c r="D27" i="14" s="1"/>
  <c r="F27" i="14" s="1"/>
  <c r="H27" i="14" s="1"/>
  <c r="H29" i="12"/>
  <c r="D29" i="14" s="1"/>
  <c r="F29" i="14" s="1"/>
  <c r="H29" i="14" s="1"/>
  <c r="H24" i="12"/>
  <c r="D24" i="14" s="1"/>
  <c r="F24" i="14" s="1"/>
  <c r="H24" i="14" s="1"/>
  <c r="C44" i="1"/>
  <c r="N30" i="1"/>
  <c r="L28" i="1"/>
  <c r="L30" i="1" s="1"/>
  <c r="L32" i="1" s="1"/>
  <c r="G28" i="1" l="1"/>
  <c r="G10" i="1" l="1"/>
  <c r="G9" i="1" l="1"/>
  <c r="D10" i="1"/>
  <c r="F22" i="1"/>
  <c r="F25" i="1" l="1"/>
  <c r="H25" i="1" s="1"/>
  <c r="D25" i="2" s="1"/>
  <c r="F25" i="2" s="1"/>
  <c r="H25" i="2" s="1"/>
  <c r="D25" i="3" s="1"/>
  <c r="F25" i="3" s="1"/>
  <c r="H25" i="3" s="1"/>
  <c r="D25" i="4" s="1"/>
  <c r="F25" i="4" s="1"/>
  <c r="H25" i="4" s="1"/>
  <c r="D25" i="5" s="1"/>
  <c r="F25" i="5" s="1"/>
  <c r="H25" i="5" s="1"/>
  <c r="D25" i="6" s="1"/>
  <c r="F25" i="6" s="1"/>
  <c r="H25" i="6" s="1"/>
  <c r="D25" i="7" s="1"/>
  <c r="F25" i="7" s="1"/>
  <c r="H25" i="7" s="1"/>
  <c r="D25" i="8" s="1"/>
  <c r="F25" i="8" s="1"/>
  <c r="H25" i="8" s="1"/>
  <c r="D25" i="9" s="1"/>
  <c r="F25" i="9" s="1"/>
  <c r="H25" i="9" s="1"/>
  <c r="D25" i="10" s="1"/>
  <c r="F25" i="10" s="1"/>
  <c r="H25" i="10" s="1"/>
  <c r="F26" i="1"/>
  <c r="H26" i="1" s="1"/>
  <c r="D26" i="2" s="1"/>
  <c r="F26" i="2" s="1"/>
  <c r="H26" i="2" s="1"/>
  <c r="D26" i="3" s="1"/>
  <c r="F26" i="3" s="1"/>
  <c r="H26" i="3" s="1"/>
  <c r="D26" i="4" s="1"/>
  <c r="F26" i="4" s="1"/>
  <c r="H26" i="4" s="1"/>
  <c r="D26" i="5" s="1"/>
  <c r="F26" i="5" s="1"/>
  <c r="H26" i="5" s="1"/>
  <c r="D26" i="6" s="1"/>
  <c r="F26" i="6" s="1"/>
  <c r="H26" i="6" s="1"/>
  <c r="D26" i="7" s="1"/>
  <c r="F26" i="7" s="1"/>
  <c r="H26" i="7" s="1"/>
  <c r="D26" i="8" s="1"/>
  <c r="F26" i="8" s="1"/>
  <c r="H26" i="8" s="1"/>
  <c r="D26" i="9" s="1"/>
  <c r="F26" i="9" s="1"/>
  <c r="H26" i="9" s="1"/>
  <c r="D26" i="10" s="1"/>
  <c r="F26" i="10" s="1"/>
  <c r="H26" i="10" s="1"/>
  <c r="F27" i="1"/>
  <c r="F28" i="1"/>
  <c r="H28" i="1" s="1"/>
  <c r="D28" i="2" s="1"/>
  <c r="F28" i="2" s="1"/>
  <c r="H28" i="2" s="1"/>
  <c r="D28" i="3" s="1"/>
  <c r="F28" i="3" s="1"/>
  <c r="H28" i="3" s="1"/>
  <c r="E31" i="1"/>
  <c r="B37" i="1" s="1"/>
  <c r="G56" i="1"/>
  <c r="C56" i="1"/>
  <c r="D32" i="1"/>
  <c r="I31" i="1"/>
  <c r="B39" i="1" s="1"/>
  <c r="D31" i="1"/>
  <c r="C31" i="1"/>
  <c r="F30" i="1"/>
  <c r="H30" i="1" s="1"/>
  <c r="F29" i="1"/>
  <c r="H29" i="1" s="1"/>
  <c r="F24" i="1"/>
  <c r="F23" i="1"/>
  <c r="H23" i="1" s="1"/>
  <c r="D23" i="2" s="1"/>
  <c r="F23" i="2" s="1"/>
  <c r="H23" i="2" s="1"/>
  <c r="D23" i="3" s="1"/>
  <c r="F23" i="3" s="1"/>
  <c r="H23" i="3" s="1"/>
  <c r="D23" i="4" s="1"/>
  <c r="F23" i="4" s="1"/>
  <c r="H23" i="4" s="1"/>
  <c r="D23" i="5" s="1"/>
  <c r="F23" i="5" s="1"/>
  <c r="H23" i="5" s="1"/>
  <c r="D23" i="6" s="1"/>
  <c r="F23" i="6" s="1"/>
  <c r="H23" i="6" s="1"/>
  <c r="D23" i="7" s="1"/>
  <c r="F23" i="7" s="1"/>
  <c r="H23" i="7" s="1"/>
  <c r="D23" i="8" s="1"/>
  <c r="F23" i="8" s="1"/>
  <c r="H23" i="8" s="1"/>
  <c r="D23" i="9" s="1"/>
  <c r="F23" i="9" s="1"/>
  <c r="H23" i="9" s="1"/>
  <c r="D23" i="10" s="1"/>
  <c r="F23" i="10" s="1"/>
  <c r="H23" i="10" s="1"/>
  <c r="H22" i="1"/>
  <c r="D22" i="2" s="1"/>
  <c r="F22" i="2" s="1"/>
  <c r="H22" i="2" s="1"/>
  <c r="D22" i="3" s="1"/>
  <c r="F22" i="3" s="1"/>
  <c r="H22" i="3" s="1"/>
  <c r="D22" i="4" s="1"/>
  <c r="F22" i="4" s="1"/>
  <c r="H22" i="4" s="1"/>
  <c r="D22" i="5" s="1"/>
  <c r="F22" i="5" s="1"/>
  <c r="H22" i="5" s="1"/>
  <c r="D22" i="6" s="1"/>
  <c r="F22" i="6" s="1"/>
  <c r="H22" i="6" s="1"/>
  <c r="D22" i="7" s="1"/>
  <c r="F22" i="7" s="1"/>
  <c r="H22" i="7" s="1"/>
  <c r="D22" i="8" s="1"/>
  <c r="F22" i="8" s="1"/>
  <c r="H22" i="8" s="1"/>
  <c r="D22" i="9" s="1"/>
  <c r="F22" i="9" s="1"/>
  <c r="H22" i="9" s="1"/>
  <c r="D22" i="10" s="1"/>
  <c r="F22" i="10" s="1"/>
  <c r="H22" i="10" s="1"/>
  <c r="F21" i="1"/>
  <c r="H21" i="1" s="1"/>
  <c r="D21" i="2" s="1"/>
  <c r="F21" i="2" s="1"/>
  <c r="H21" i="2" s="1"/>
  <c r="F20" i="1"/>
  <c r="H20" i="1" s="1"/>
  <c r="D20" i="2" s="1"/>
  <c r="F20" i="2" s="1"/>
  <c r="H20" i="2" s="1"/>
  <c r="D20" i="3" s="1"/>
  <c r="F20" i="3" s="1"/>
  <c r="H20" i="3" s="1"/>
  <c r="D20" i="4" s="1"/>
  <c r="F20" i="4" s="1"/>
  <c r="H20" i="4" s="1"/>
  <c r="D20" i="5" s="1"/>
  <c r="F20" i="5" s="1"/>
  <c r="H20" i="5" s="1"/>
  <c r="D20" i="6" s="1"/>
  <c r="F20" i="6" s="1"/>
  <c r="H20" i="6" s="1"/>
  <c r="D20" i="7" s="1"/>
  <c r="F20" i="7" s="1"/>
  <c r="H20" i="7" s="1"/>
  <c r="D20" i="8" s="1"/>
  <c r="F20" i="8" s="1"/>
  <c r="H20" i="8" s="1"/>
  <c r="D20" i="9" s="1"/>
  <c r="F20" i="9" s="1"/>
  <c r="H20" i="9" s="1"/>
  <c r="D20" i="10" s="1"/>
  <c r="F20" i="10" s="1"/>
  <c r="H20" i="10" s="1"/>
  <c r="F19" i="1"/>
  <c r="H19" i="1" s="1"/>
  <c r="D19" i="2" s="1"/>
  <c r="F19" i="2" s="1"/>
  <c r="H19" i="2" s="1"/>
  <c r="D19" i="3" s="1"/>
  <c r="F19" i="3" s="1"/>
  <c r="H19" i="3" s="1"/>
  <c r="D19" i="4" s="1"/>
  <c r="F19" i="4" s="1"/>
  <c r="H19" i="4" s="1"/>
  <c r="F18" i="1"/>
  <c r="H18" i="1" s="1"/>
  <c r="D18" i="2" s="1"/>
  <c r="F18" i="2" s="1"/>
  <c r="H18" i="2" s="1"/>
  <c r="D18" i="3" s="1"/>
  <c r="F18" i="3" s="1"/>
  <c r="H18" i="3" s="1"/>
  <c r="F17" i="1"/>
  <c r="H17" i="1" s="1"/>
  <c r="D17" i="2" s="1"/>
  <c r="F17" i="2" s="1"/>
  <c r="H17" i="2" s="1"/>
  <c r="D17" i="3" s="1"/>
  <c r="F17" i="3" s="1"/>
  <c r="H17" i="3" s="1"/>
  <c r="F16" i="1"/>
  <c r="H16" i="1" s="1"/>
  <c r="D16" i="2" s="1"/>
  <c r="F16" i="2" s="1"/>
  <c r="H16" i="2" s="1"/>
  <c r="D16" i="3" s="1"/>
  <c r="F16" i="3" s="1"/>
  <c r="H16" i="3" s="1"/>
  <c r="D16" i="4" s="1"/>
  <c r="F16" i="4" s="1"/>
  <c r="H16" i="4" s="1"/>
  <c r="D16" i="5" s="1"/>
  <c r="F16" i="5" s="1"/>
  <c r="H16" i="5" s="1"/>
  <c r="D16" i="6" s="1"/>
  <c r="F16" i="6" s="1"/>
  <c r="H16" i="6" s="1"/>
  <c r="D16" i="7" s="1"/>
  <c r="F16" i="7" s="1"/>
  <c r="H16" i="7" s="1"/>
  <c r="D16" i="8" s="1"/>
  <c r="F16" i="8" s="1"/>
  <c r="H16" i="8" s="1"/>
  <c r="D16" i="9" s="1"/>
  <c r="F16" i="9" s="1"/>
  <c r="H16" i="9" s="1"/>
  <c r="D16" i="10" s="1"/>
  <c r="F16" i="10" s="1"/>
  <c r="H16" i="10" s="1"/>
  <c r="F15" i="1"/>
  <c r="H15" i="1" s="1"/>
  <c r="D15" i="2" s="1"/>
  <c r="F15" i="2" s="1"/>
  <c r="F14" i="1"/>
  <c r="H14" i="1" s="1"/>
  <c r="D14" i="2" s="1"/>
  <c r="F14" i="2" s="1"/>
  <c r="H14" i="2" s="1"/>
  <c r="F13" i="1"/>
  <c r="H13" i="1" s="1"/>
  <c r="D13" i="2" s="1"/>
  <c r="F13" i="2" s="1"/>
  <c r="H13" i="2" s="1"/>
  <c r="D13" i="3" s="1"/>
  <c r="F13" i="3" s="1"/>
  <c r="H13" i="3" s="1"/>
  <c r="D13" i="4" s="1"/>
  <c r="F13" i="4" s="1"/>
  <c r="H13" i="4" s="1"/>
  <c r="D13" i="5" s="1"/>
  <c r="F13" i="5" s="1"/>
  <c r="H13" i="5" s="1"/>
  <c r="D13" i="6" s="1"/>
  <c r="F13" i="6" s="1"/>
  <c r="H13" i="6" s="1"/>
  <c r="D13" i="7" s="1"/>
  <c r="F13" i="7" s="1"/>
  <c r="H13" i="7" s="1"/>
  <c r="D13" i="8" s="1"/>
  <c r="F13" i="8" s="1"/>
  <c r="H13" i="8" s="1"/>
  <c r="D13" i="9" s="1"/>
  <c r="F13" i="9" s="1"/>
  <c r="H13" i="9" s="1"/>
  <c r="D13" i="10" s="1"/>
  <c r="F13" i="10" s="1"/>
  <c r="H13" i="10" s="1"/>
  <c r="F12" i="1"/>
  <c r="H12" i="1" s="1"/>
  <c r="F12" i="2" s="1"/>
  <c r="H12" i="2" s="1"/>
  <c r="D12" i="3" s="1"/>
  <c r="F12" i="3" s="1"/>
  <c r="H12" i="3" s="1"/>
  <c r="D12" i="4" s="1"/>
  <c r="F12" i="4" s="1"/>
  <c r="H12" i="4" s="1"/>
  <c r="D12" i="5" s="1"/>
  <c r="F12" i="5" s="1"/>
  <c r="H12" i="5" s="1"/>
  <c r="D12" i="6" s="1"/>
  <c r="F12" i="6" s="1"/>
  <c r="H12" i="6" s="1"/>
  <c r="D12" i="7" s="1"/>
  <c r="F12" i="7" s="1"/>
  <c r="H12" i="7" s="1"/>
  <c r="D12" i="8" s="1"/>
  <c r="F12" i="8" s="1"/>
  <c r="H12" i="8" s="1"/>
  <c r="D12" i="9" s="1"/>
  <c r="F12" i="9" s="1"/>
  <c r="H12" i="9" s="1"/>
  <c r="D12" i="10" s="1"/>
  <c r="F12" i="10" s="1"/>
  <c r="H12" i="10" s="1"/>
  <c r="F11" i="1"/>
  <c r="H11" i="1" s="1"/>
  <c r="D11" i="2" s="1"/>
  <c r="F11" i="2" s="1"/>
  <c r="H11" i="2" s="1"/>
  <c r="D11" i="3" s="1"/>
  <c r="F11" i="3" s="1"/>
  <c r="H11" i="3" s="1"/>
  <c r="G31" i="1"/>
  <c r="F37" i="1" s="1"/>
  <c r="F10" i="1"/>
  <c r="H10" i="1" s="1"/>
  <c r="D10" i="2" s="1"/>
  <c r="F10" i="2" s="1"/>
  <c r="H10" i="2" s="1"/>
  <c r="D10" i="3" s="1"/>
  <c r="F10" i="3" s="1"/>
  <c r="H10" i="3" s="1"/>
  <c r="D10" i="4" s="1"/>
  <c r="F10" i="4" s="1"/>
  <c r="H10" i="4" s="1"/>
  <c r="D10" i="5" s="1"/>
  <c r="F10" i="5" s="1"/>
  <c r="H10" i="5" s="1"/>
  <c r="D10" i="6" s="1"/>
  <c r="F10" i="6" s="1"/>
  <c r="H10" i="6" s="1"/>
  <c r="D10" i="7" s="1"/>
  <c r="F10" i="7" s="1"/>
  <c r="H10" i="7" s="1"/>
  <c r="D10" i="8" s="1"/>
  <c r="F10" i="8" s="1"/>
  <c r="H10" i="8" s="1"/>
  <c r="D10" i="9" s="1"/>
  <c r="F10" i="9" s="1"/>
  <c r="H10" i="9" s="1"/>
  <c r="D10" i="10" s="1"/>
  <c r="F10" i="10" s="1"/>
  <c r="H10" i="10" s="1"/>
  <c r="F9" i="1"/>
  <c r="H9" i="1" s="1"/>
  <c r="F8" i="1"/>
  <c r="H8" i="1" s="1"/>
  <c r="D8" i="2" s="1"/>
  <c r="F8" i="2" s="1"/>
  <c r="H8" i="2" s="1"/>
  <c r="D8" i="3" s="1"/>
  <c r="F8" i="3" s="1"/>
  <c r="H8" i="3" s="1"/>
  <c r="D8" i="4" s="1"/>
  <c r="F8" i="4" s="1"/>
  <c r="H8" i="4" s="1"/>
  <c r="D8" i="5" s="1"/>
  <c r="F8" i="5" s="1"/>
  <c r="H8" i="5" s="1"/>
  <c r="D8" i="6" s="1"/>
  <c r="F8" i="6" s="1"/>
  <c r="H8" i="6" s="1"/>
  <c r="D8" i="7" s="1"/>
  <c r="F8" i="7" s="1"/>
  <c r="H8" i="7" s="1"/>
  <c r="D8" i="8" s="1"/>
  <c r="F8" i="8" s="1"/>
  <c r="H8" i="8" s="1"/>
  <c r="D8" i="9" s="1"/>
  <c r="F8" i="9" s="1"/>
  <c r="H8" i="9" s="1"/>
  <c r="D8" i="10" s="1"/>
  <c r="F8" i="10" s="1"/>
  <c r="H8" i="10" s="1"/>
  <c r="F7" i="1"/>
  <c r="H7" i="1" s="1"/>
  <c r="D7" i="2" s="1"/>
  <c r="F7" i="2" s="1"/>
  <c r="H7" i="2" s="1"/>
  <c r="D7" i="3" s="1"/>
  <c r="F7" i="3" s="1"/>
  <c r="H7" i="3" s="1"/>
  <c r="F6" i="1"/>
  <c r="D12" i="11" l="1"/>
  <c r="F12" i="11" s="1"/>
  <c r="H12" i="11" s="1"/>
  <c r="D12" i="12"/>
  <c r="F12" i="12" s="1"/>
  <c r="H12" i="12" s="1"/>
  <c r="D12" i="14" s="1"/>
  <c r="F12" i="14" s="1"/>
  <c r="H12" i="14" s="1"/>
  <c r="D16" i="11"/>
  <c r="F16" i="11" s="1"/>
  <c r="H16" i="11" s="1"/>
  <c r="D16" i="12"/>
  <c r="F16" i="12" s="1"/>
  <c r="D20" i="11"/>
  <c r="F20" i="11" s="1"/>
  <c r="H20" i="11" s="1"/>
  <c r="D20" i="12"/>
  <c r="F20" i="12" s="1"/>
  <c r="D22" i="11"/>
  <c r="F22" i="11" s="1"/>
  <c r="H22" i="11" s="1"/>
  <c r="D22" i="12"/>
  <c r="F22" i="12" s="1"/>
  <c r="D26" i="11"/>
  <c r="F26" i="11" s="1"/>
  <c r="H26" i="11" s="1"/>
  <c r="D26" i="12"/>
  <c r="F26" i="12" s="1"/>
  <c r="D8" i="11"/>
  <c r="F8" i="11" s="1"/>
  <c r="H8" i="11" s="1"/>
  <c r="D8" i="12"/>
  <c r="F8" i="12" s="1"/>
  <c r="D10" i="11"/>
  <c r="F10" i="11" s="1"/>
  <c r="H10" i="11" s="1"/>
  <c r="D10" i="12"/>
  <c r="F10" i="12" s="1"/>
  <c r="D13" i="11"/>
  <c r="F13" i="11" s="1"/>
  <c r="H13" i="11" s="1"/>
  <c r="D13" i="12"/>
  <c r="F13" i="12" s="1"/>
  <c r="D23" i="11"/>
  <c r="F23" i="11" s="1"/>
  <c r="H23" i="11" s="1"/>
  <c r="D23" i="12"/>
  <c r="F23" i="12" s="1"/>
  <c r="D25" i="11"/>
  <c r="F25" i="11" s="1"/>
  <c r="H25" i="11" s="1"/>
  <c r="D25" i="12"/>
  <c r="F25" i="12" s="1"/>
  <c r="H32" i="4"/>
  <c r="D19" i="5"/>
  <c r="F19" i="5" s="1"/>
  <c r="H19" i="5" s="1"/>
  <c r="D19" i="6" s="1"/>
  <c r="F19" i="6" s="1"/>
  <c r="H19" i="6" s="1"/>
  <c r="D14" i="3"/>
  <c r="F14" i="3" s="1"/>
  <c r="H14" i="3" s="1"/>
  <c r="H32" i="2"/>
  <c r="D9" i="2"/>
  <c r="F9" i="2" s="1"/>
  <c r="H9" i="2" s="1"/>
  <c r="D9" i="3" s="1"/>
  <c r="F31" i="1"/>
  <c r="G41" i="1"/>
  <c r="F56" i="1" s="1"/>
  <c r="H56" i="1" s="1"/>
  <c r="F38" i="2" s="1"/>
  <c r="C41" i="1"/>
  <c r="B56" i="1" s="1"/>
  <c r="D56" i="1" s="1"/>
  <c r="B38" i="2" s="1"/>
  <c r="H6" i="1"/>
  <c r="H25" i="12" l="1"/>
  <c r="D25" i="14" s="1"/>
  <c r="F25" i="14" s="1"/>
  <c r="H25" i="14" s="1"/>
  <c r="H23" i="12"/>
  <c r="D23" i="14" s="1"/>
  <c r="F23" i="14" s="1"/>
  <c r="H23" i="14" s="1"/>
  <c r="H13" i="12"/>
  <c r="D13" i="14" s="1"/>
  <c r="F13" i="14" s="1"/>
  <c r="H13" i="14" s="1"/>
  <c r="H10" i="12"/>
  <c r="D10" i="14" s="1"/>
  <c r="F10" i="14" s="1"/>
  <c r="H10" i="14" s="1"/>
  <c r="H8" i="12"/>
  <c r="D8" i="14" s="1"/>
  <c r="F8" i="14" s="1"/>
  <c r="H8" i="14" s="1"/>
  <c r="H22" i="12"/>
  <c r="D22" i="14" s="1"/>
  <c r="F22" i="14" s="1"/>
  <c r="H22" i="14" s="1"/>
  <c r="H20" i="12"/>
  <c r="D20" i="14" s="1"/>
  <c r="F20" i="14" s="1"/>
  <c r="H20" i="14" s="1"/>
  <c r="H26" i="12"/>
  <c r="D26" i="14" s="1"/>
  <c r="F26" i="14" s="1"/>
  <c r="H26" i="14" s="1"/>
  <c r="H16" i="12"/>
  <c r="D16" i="14" s="1"/>
  <c r="F16" i="14" s="1"/>
  <c r="H16" i="14" s="1"/>
  <c r="F56" i="2"/>
  <c r="H56" i="2" s="1"/>
  <c r="F38" i="3" s="1"/>
  <c r="F56" i="3" s="1"/>
  <c r="H56" i="3" s="1"/>
  <c r="F38" i="4" s="1"/>
  <c r="F56" i="4" s="1"/>
  <c r="H56" i="4" s="1"/>
  <c r="F38" i="5" s="1"/>
  <c r="F56" i="5" s="1"/>
  <c r="H56" i="5" s="1"/>
  <c r="F38" i="6" s="1"/>
  <c r="F56" i="6" s="1"/>
  <c r="H56" i="6" s="1"/>
  <c r="F38" i="7" s="1"/>
  <c r="F56" i="7" s="1"/>
  <c r="H56" i="7" s="1"/>
  <c r="F38" i="8" s="1"/>
  <c r="F56" i="8" s="1"/>
  <c r="H56" i="8" s="1"/>
  <c r="F38" i="9" s="1"/>
  <c r="F56" i="9" s="1"/>
  <c r="H56" i="9" s="1"/>
  <c r="F38" i="10" s="1"/>
  <c r="F56" i="10" s="1"/>
  <c r="H56" i="10" s="1"/>
  <c r="F38" i="11" s="1"/>
  <c r="F56" i="11" s="1"/>
  <c r="H56" i="11" s="1"/>
  <c r="F38" i="12" s="1"/>
  <c r="F56" i="12" s="1"/>
  <c r="H56" i="12" s="1"/>
  <c r="H32" i="3"/>
  <c r="D14" i="4"/>
  <c r="F14" i="4" s="1"/>
  <c r="H14" i="4" s="1"/>
  <c r="D14" i="5" s="1"/>
  <c r="F14" i="5" s="1"/>
  <c r="H14" i="5" s="1"/>
  <c r="B56" i="2"/>
  <c r="D56" i="2" s="1"/>
  <c r="B38" i="3" s="1"/>
  <c r="B56" i="3" s="1"/>
  <c r="D56" i="3" s="1"/>
  <c r="D19" i="7"/>
  <c r="F19" i="7" s="1"/>
  <c r="H19" i="7" s="1"/>
  <c r="D19" i="8" s="1"/>
  <c r="F19" i="8" s="1"/>
  <c r="H19" i="8" s="1"/>
  <c r="D19" i="9" s="1"/>
  <c r="F19" i="9" s="1"/>
  <c r="H19" i="9" s="1"/>
  <c r="D19" i="10" s="1"/>
  <c r="F19" i="10" s="1"/>
  <c r="H19" i="10" s="1"/>
  <c r="K19" i="6"/>
  <c r="F9" i="3"/>
  <c r="H9" i="3" s="1"/>
  <c r="H31" i="1"/>
  <c r="D6" i="2"/>
  <c r="F38" i="14" l="1"/>
  <c r="F56" i="14" s="1"/>
  <c r="H56" i="14" s="1"/>
  <c r="G60" i="3"/>
  <c r="J57" i="3"/>
  <c r="D19" i="11"/>
  <c r="F19" i="11" s="1"/>
  <c r="H19" i="11" s="1"/>
  <c r="D19" i="12"/>
  <c r="F19" i="12" s="1"/>
  <c r="B38" i="4"/>
  <c r="B56" i="4" s="1"/>
  <c r="D56" i="4" s="1"/>
  <c r="B38" i="5" s="1"/>
  <c r="B56" i="5" s="1"/>
  <c r="D56" i="5" s="1"/>
  <c r="B38" i="6" s="1"/>
  <c r="B56" i="6" s="1"/>
  <c r="D56" i="6" s="1"/>
  <c r="B38" i="7" s="1"/>
  <c r="B56" i="7" s="1"/>
  <c r="D56" i="7" s="1"/>
  <c r="B38" i="8" s="1"/>
  <c r="B56" i="8" s="1"/>
  <c r="D56" i="8" s="1"/>
  <c r="B38" i="9" s="1"/>
  <c r="B56" i="9" s="1"/>
  <c r="D56" i="9" s="1"/>
  <c r="B38" i="10" s="1"/>
  <c r="B56" i="10" s="1"/>
  <c r="D56" i="10" s="1"/>
  <c r="B38" i="11" s="1"/>
  <c r="B56" i="11" s="1"/>
  <c r="D56" i="11" s="1"/>
  <c r="B38" i="12" s="1"/>
  <c r="B56" i="12" s="1"/>
  <c r="D56" i="12" s="1"/>
  <c r="J57" i="2"/>
  <c r="D9" i="4"/>
  <c r="F9" i="4" s="1"/>
  <c r="H9" i="4" s="1"/>
  <c r="D9" i="5" s="1"/>
  <c r="F9" i="5" s="1"/>
  <c r="H32" i="5"/>
  <c r="D14" i="6"/>
  <c r="F14" i="6" s="1"/>
  <c r="H14" i="6" s="1"/>
  <c r="F6" i="2"/>
  <c r="D31" i="2"/>
  <c r="B38" i="14" l="1"/>
  <c r="B56" i="14" s="1"/>
  <c r="D56" i="14" s="1"/>
  <c r="H19" i="12"/>
  <c r="D19" i="14" s="1"/>
  <c r="F19" i="14" s="1"/>
  <c r="H19" i="14" s="1"/>
  <c r="D14" i="7"/>
  <c r="F14" i="7" s="1"/>
  <c r="H14" i="7" s="1"/>
  <c r="H32" i="6"/>
  <c r="H6" i="2"/>
  <c r="F31" i="2"/>
  <c r="H31" i="2" l="1"/>
  <c r="D6" i="3"/>
  <c r="D14" i="8"/>
  <c r="F14" i="8" s="1"/>
  <c r="H14" i="8" s="1"/>
  <c r="H32" i="7"/>
  <c r="D32" i="7"/>
  <c r="D32" i="10"/>
  <c r="D32" i="9"/>
  <c r="D32" i="8"/>
  <c r="H32" i="8" l="1"/>
  <c r="D14" i="9"/>
  <c r="F14" i="9" s="1"/>
  <c r="H14" i="9" s="1"/>
  <c r="F6" i="3"/>
  <c r="D31" i="3"/>
  <c r="H6" i="3" l="1"/>
  <c r="F31" i="3"/>
  <c r="H32" i="9"/>
  <c r="D14" i="10"/>
  <c r="F14" i="10" s="1"/>
  <c r="H14" i="10" s="1"/>
  <c r="D14" i="12" s="1"/>
  <c r="F14" i="12" s="1"/>
  <c r="D6" i="4" l="1"/>
  <c r="H31" i="3"/>
  <c r="H32" i="10"/>
  <c r="D32" i="14" s="1"/>
  <c r="D14" i="11"/>
  <c r="F14" i="11" s="1"/>
  <c r="H14" i="11" s="1"/>
  <c r="D32" i="11" l="1"/>
  <c r="D32" i="12"/>
  <c r="H32" i="11"/>
  <c r="H14" i="12"/>
  <c r="F6" i="4"/>
  <c r="D31" i="4"/>
  <c r="D14" i="14" l="1"/>
  <c r="F14" i="14" s="1"/>
  <c r="H14" i="14" s="1"/>
  <c r="H32" i="14" s="1"/>
  <c r="H6" i="4"/>
  <c r="F31" i="4"/>
  <c r="D6" i="5" l="1"/>
  <c r="H31" i="4"/>
  <c r="F6" i="5" l="1"/>
  <c r="D31" i="5"/>
  <c r="H6" i="5" l="1"/>
  <c r="F31" i="5"/>
  <c r="D6" i="6" l="1"/>
  <c r="H31" i="5"/>
  <c r="D31" i="6" l="1"/>
  <c r="F6" i="6"/>
  <c r="F31" i="6" l="1"/>
  <c r="H6" i="6"/>
  <c r="H31" i="6" l="1"/>
  <c r="D31" i="7" s="1"/>
  <c r="D6" i="7"/>
  <c r="F6" i="7" s="1"/>
  <c r="H6" i="7" l="1"/>
  <c r="F31" i="7"/>
  <c r="D6" i="8" l="1"/>
  <c r="H31" i="7"/>
  <c r="F6" i="8" l="1"/>
  <c r="D31" i="8"/>
  <c r="H6" i="8" l="1"/>
  <c r="F31" i="8"/>
  <c r="D6" i="9" l="1"/>
  <c r="H31" i="8"/>
  <c r="F6" i="9" l="1"/>
  <c r="D31" i="9"/>
  <c r="H6" i="9" l="1"/>
  <c r="F31" i="9"/>
  <c r="D6" i="10" l="1"/>
  <c r="H31" i="9"/>
  <c r="F6" i="10" l="1"/>
  <c r="D31" i="10"/>
  <c r="H6" i="10" l="1"/>
  <c r="D6" i="12" s="1"/>
  <c r="F6" i="12" s="1"/>
  <c r="F31" i="12" s="1"/>
  <c r="F31" i="10"/>
  <c r="D6" i="11" l="1"/>
  <c r="F6" i="11" s="1"/>
  <c r="H31" i="10"/>
  <c r="D31" i="11" l="1"/>
  <c r="D31" i="12"/>
  <c r="H6" i="11"/>
  <c r="F31" i="11"/>
  <c r="H31" i="11" l="1"/>
  <c r="H6" i="12" l="1"/>
  <c r="H31" i="12" l="1"/>
  <c r="D6" i="14"/>
  <c r="F6" i="14" l="1"/>
  <c r="D31" i="14"/>
  <c r="H6" i="14" l="1"/>
  <c r="H31" i="14" s="1"/>
  <c r="F31" i="14"/>
</calcChain>
</file>

<file path=xl/sharedStrings.xml><?xml version="1.0" encoding="utf-8"?>
<sst xmlns="http://schemas.openxmlformats.org/spreadsheetml/2006/main" count="1163" uniqueCount="166">
  <si>
    <t xml:space="preserve">RENT STATEMENT 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</si>
  <si>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</si>
  <si>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</si>
  <si>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</si>
  <si>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</si>
  <si>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</si>
  <si>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</si>
  <si>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</si>
  <si>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</si>
  <si>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</si>
  <si>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</si>
  <si>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</si>
  <si>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</si>
  <si>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</si>
  <si>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</si>
  <si>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</si>
  <si>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</si>
  <si>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BF</t>
  </si>
  <si>
    <t>.</t>
  </si>
  <si>
    <t>COMM</t>
  </si>
  <si>
    <t>PAYMENTS</t>
  </si>
  <si>
    <t xml:space="preserve"> </t>
  </si>
  <si>
    <t>LETTING FEE</t>
  </si>
  <si>
    <t>PREPARED BY</t>
  </si>
  <si>
    <t>APPROVED BY</t>
  </si>
  <si>
    <t xml:space="preserve">RECEIVED  BY </t>
  </si>
  <si>
    <t>FLORENCE</t>
  </si>
  <si>
    <t>GRACE</t>
  </si>
  <si>
    <t>TABITHA</t>
  </si>
  <si>
    <t>FOR THE MONTH OF DECEMBER 2020</t>
  </si>
  <si>
    <t>DECEMBER</t>
  </si>
  <si>
    <t>LL</t>
  </si>
  <si>
    <t>RICHARD MAUTIA</t>
  </si>
  <si>
    <t>MARTIN MWABELE</t>
  </si>
  <si>
    <t>MATHEW IMBANYI</t>
  </si>
  <si>
    <t>MOLLY KELLY</t>
  </si>
  <si>
    <t>RACHAEL OSORO</t>
  </si>
  <si>
    <t>WILLIAM TUNYA</t>
  </si>
  <si>
    <t>ALBERT WAFULA</t>
  </si>
  <si>
    <t>HENRY KITOR</t>
  </si>
  <si>
    <t>SHADRACK KINYIRI</t>
  </si>
  <si>
    <t>CARETAKER</t>
  </si>
  <si>
    <t>ELIZABETH BARAZA</t>
  </si>
  <si>
    <t>ITEMSTRANSPORTPICKUP</t>
  </si>
  <si>
    <t>PAID ON 1/12</t>
  </si>
  <si>
    <t>SILAS  ISABWA</t>
  </si>
  <si>
    <t>WILBERT OJIAMBO</t>
  </si>
  <si>
    <t>WILBERT 3 PAID LL</t>
  </si>
  <si>
    <t>MATHEW PAID LL</t>
  </si>
  <si>
    <t>STELAMARIS</t>
  </si>
  <si>
    <t>FANCY</t>
  </si>
  <si>
    <t>KENNEDY OTIENO</t>
  </si>
  <si>
    <t>PAID ON10/12</t>
  </si>
  <si>
    <t>PAID ON 10/12</t>
  </si>
  <si>
    <t>PAIDON 10/12</t>
  </si>
  <si>
    <t>SIMON</t>
  </si>
  <si>
    <t>LABOUR CARRYING ITEMS</t>
  </si>
  <si>
    <t>JACKLINE NTAMO</t>
  </si>
  <si>
    <t>PAID ON 18/12</t>
  </si>
  <si>
    <t>FOR THE MONTH OF JANUARY 2021</t>
  </si>
  <si>
    <t>JANUARY</t>
  </si>
  <si>
    <t>NEW</t>
  </si>
  <si>
    <t>PAID ON 24/12</t>
  </si>
  <si>
    <t>MOLLY VACCATED</t>
  </si>
  <si>
    <t>PAID ON 30/12</t>
  </si>
  <si>
    <t>GARBAGE(NOV+DEC)</t>
  </si>
  <si>
    <t>ELECTRICITY</t>
  </si>
  <si>
    <t>DICKSON</t>
  </si>
  <si>
    <t>SHADRACK</t>
  </si>
  <si>
    <t>VACCANT</t>
  </si>
  <si>
    <t>RAPHAEL OSORO</t>
  </si>
  <si>
    <t xml:space="preserve"> VACCANT</t>
  </si>
  <si>
    <t>PAID ON 9/1</t>
  </si>
  <si>
    <t>PAID ON 13/1</t>
  </si>
  <si>
    <t>SIMON ABISAI</t>
  </si>
  <si>
    <t>PAID ON 19/1</t>
  </si>
  <si>
    <t>PAID ON 20//1</t>
  </si>
  <si>
    <t>PAID ON 23/1</t>
  </si>
  <si>
    <t>WILLIAM VACCATED</t>
  </si>
  <si>
    <t>VACCATED</t>
  </si>
  <si>
    <t>FOR THE MONTH OF FEBRUARY 2021</t>
  </si>
  <si>
    <t>FEBRUARY</t>
  </si>
  <si>
    <t>GARBAGE</t>
  </si>
  <si>
    <t>TOILET REPAIR MATERIALS</t>
  </si>
  <si>
    <t>SHADRACK VACCATED</t>
  </si>
  <si>
    <t>TOILET REPAIR LABOUR</t>
  </si>
  <si>
    <t>OLOOLAISER WATER</t>
  </si>
  <si>
    <t>PAID ON 12/2</t>
  </si>
  <si>
    <t>PAID ON 15/2</t>
  </si>
  <si>
    <t>PAID ON 3/2</t>
  </si>
  <si>
    <t>PAID ON 22/2</t>
  </si>
  <si>
    <t>SILAS +KENNEDY 13VACCATED</t>
  </si>
  <si>
    <t>HARON BARASA</t>
  </si>
  <si>
    <t>FOR THE MONTH OF MARCH 2021</t>
  </si>
  <si>
    <t>MARCH</t>
  </si>
  <si>
    <t>PAID ON 6/3</t>
  </si>
  <si>
    <t>PAID ON 1/3</t>
  </si>
  <si>
    <t>BROOM</t>
  </si>
  <si>
    <t>PAID ON 27/3</t>
  </si>
  <si>
    <t>FOR THE MONTH OF APRIL 2021</t>
  </si>
  <si>
    <t>APRIL</t>
  </si>
  <si>
    <t>MATHEW+ELIZA  VACCATED</t>
  </si>
  <si>
    <t>PADLOCK</t>
  </si>
  <si>
    <t>PAID ON 14/4</t>
  </si>
  <si>
    <t>MAY</t>
  </si>
  <si>
    <t>FOR THE MONTH OF MAY 2021</t>
  </si>
  <si>
    <t>PAID ON 26/4</t>
  </si>
  <si>
    <t>RICHARD VACCATED</t>
  </si>
  <si>
    <t>PAID ON 3/5</t>
  </si>
  <si>
    <t>PAID ON 11/5</t>
  </si>
  <si>
    <t>PAID ON 13/5</t>
  </si>
  <si>
    <t>FOR THE MONTH OF JUNE 2021</t>
  </si>
  <si>
    <t>JUNE</t>
  </si>
  <si>
    <t>PAID ON 25/5</t>
  </si>
  <si>
    <t>PAID ON 4/6</t>
  </si>
  <si>
    <t>PAID ON 12/6</t>
  </si>
  <si>
    <t>FOR THE MONTH OF JULY 2021</t>
  </si>
  <si>
    <t>JULY</t>
  </si>
  <si>
    <t>DICKSON MUTUKU</t>
  </si>
  <si>
    <t>PAID ON 22/6</t>
  </si>
  <si>
    <t>PAID ON 7/7</t>
  </si>
  <si>
    <t>FRANKLINE MAKOLI</t>
  </si>
  <si>
    <t>FOR THE MONTH OF AUGUST 2021</t>
  </si>
  <si>
    <t>AUGUST</t>
  </si>
  <si>
    <t>paid on 30/7</t>
  </si>
  <si>
    <t>PAID ON 28/7</t>
  </si>
  <si>
    <t>MOFFAT MAINGI</t>
  </si>
  <si>
    <t>LOAN</t>
  </si>
  <si>
    <t>SEPTEMBER</t>
  </si>
  <si>
    <t>FOR THE MONTH OF SEPTEMBER 2021</t>
  </si>
  <si>
    <t>ISAAC ONYAMU</t>
  </si>
  <si>
    <t>DUNCAN NGAMBAU</t>
  </si>
  <si>
    <t>SILAS ANYEMBE</t>
  </si>
  <si>
    <t>WATER FROM CARETAKER</t>
  </si>
  <si>
    <t>AUG</t>
  </si>
  <si>
    <t>JAMAICAH</t>
  </si>
  <si>
    <t>JAPHEHSANDA-MUMBE</t>
  </si>
  <si>
    <t>PAID ON 22/9</t>
  </si>
  <si>
    <t>FOR THE MONTH OF OCTOBER 2021</t>
  </si>
  <si>
    <t>OCTOBER</t>
  </si>
  <si>
    <t>PAID ON27/9</t>
  </si>
  <si>
    <t>ELECTRICAL MATERIALS</t>
  </si>
  <si>
    <t>MOSES 15</t>
  </si>
  <si>
    <t>JAMAICAH 3</t>
  </si>
  <si>
    <t>MOPPER+PADLOCKS</t>
  </si>
  <si>
    <t>PAID ON 4/10</t>
  </si>
  <si>
    <t>BRIAN BARASA</t>
  </si>
  <si>
    <t>DERRICK MERABI</t>
  </si>
  <si>
    <t xml:space="preserve">RICHARD JO </t>
  </si>
  <si>
    <t>BERNARD KIBET</t>
  </si>
  <si>
    <t>STIPHINE WEKESA</t>
  </si>
  <si>
    <t>MOSES BARASA</t>
  </si>
  <si>
    <t>BRIAN BARASA/WESLEY MBAYI</t>
  </si>
  <si>
    <t>KELVIN KEMBOI</t>
  </si>
  <si>
    <t>MUKWEYI CYPRIAN</t>
  </si>
  <si>
    <t>ANNE MASINDE/MICHAEL</t>
  </si>
  <si>
    <t>PAID ON 23/10</t>
  </si>
  <si>
    <t>NOV</t>
  </si>
  <si>
    <t xml:space="preserve">ELECTRICITY REPAIR </t>
  </si>
  <si>
    <t>PAID ON 15/11</t>
  </si>
  <si>
    <t>BLOOM</t>
  </si>
  <si>
    <t>PAID ON 25/11</t>
  </si>
  <si>
    <t>FOR THE MONTH OF DECEMBER 2021</t>
  </si>
  <si>
    <t>FOR THE MONTH OF NOVEMBER 2021</t>
  </si>
  <si>
    <t>PAID ON 2/12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</si>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</sst>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0" fontId="10" fillId="0" borderId="1" xfId="0" applyFont="1" applyFill="1" applyBorder="1"/>
    <xf numFmtId="43" fontId="10" fillId="0" borderId="1" xfId="1" applyFont="1" applyBorder="1" applyAlignment="1">
      <alignment horizontal="left"/>
    </xf>
    <xf numFmtId="0" fontId="10" fillId="0" borderId="1" xfId="0" applyFont="1" applyBorder="1"/>
    <xf numFmtId="0" fontId="4" fillId="0" borderId="1" xfId="0" applyFont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4" fillId="0" borderId="1" xfId="0" applyFont="1" applyBorder="1"/>
    <xf numFmtId="164" fontId="13" fillId="0" borderId="2" xfId="0" applyNumberFormat="1" applyFont="1" applyBorder="1" applyAlignment="1">
      <alignment horizontal="right"/>
    </xf>
    <xf numFmtId="164" fontId="0" fillId="0" borderId="0" xfId="0" applyNumberFormat="1"/>
    <xf numFmtId="49" fontId="14" fillId="0" borderId="0" xfId="1" applyNumberFormat="1" applyFont="1" applyBorder="1" applyAlignment="1">
      <alignment horizontal="right"/>
    </xf>
    <xf numFmtId="49" fontId="14" fillId="0" borderId="0" xfId="0" applyNumberFormat="1" applyFont="1" applyBorder="1" applyAlignment="1">
      <alignment horizontal="right"/>
    </xf>
    <xf numFmtId="0" fontId="15" fillId="0" borderId="0" xfId="0" applyFont="1" applyBorder="1"/>
    <xf numFmtId="4" fontId="15" fillId="0" borderId="0" xfId="0" applyNumberFormat="1" applyFont="1" applyBorder="1"/>
    <xf numFmtId="165" fontId="14" fillId="0" borderId="0" xfId="0" applyNumberFormat="1" applyFont="1" applyBorder="1"/>
    <xf numFmtId="164" fontId="4" fillId="0" borderId="0" xfId="0" applyNumberFormat="1" applyFont="1"/>
    <xf numFmtId="0" fontId="15" fillId="0" borderId="0" xfId="0" applyFont="1"/>
    <xf numFmtId="0" fontId="15" fillId="0" borderId="3" xfId="0" applyFont="1" applyBorder="1"/>
    <xf numFmtId="0" fontId="15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0" fillId="0" borderId="0" xfId="0" applyNumberFormat="1"/>
    <xf numFmtId="3" fontId="15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11" fillId="0" borderId="1" xfId="0" applyFont="1" applyFill="1" applyBorder="1"/>
    <xf numFmtId="164" fontId="4" fillId="0" borderId="4" xfId="0" applyNumberFormat="1" applyFont="1" applyBorder="1"/>
    <xf numFmtId="14" fontId="4" fillId="0" borderId="4" xfId="0" applyNumberFormat="1" applyFont="1" applyBorder="1"/>
    <xf numFmtId="0" fontId="4" fillId="0" borderId="4" xfId="0" applyFont="1" applyBorder="1"/>
    <xf numFmtId="0" fontId="16" fillId="0" borderId="1" xfId="0" applyFont="1" applyBorder="1"/>
    <xf numFmtId="0" fontId="1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YCE%20SWAKE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20"/>
      <sheetName val="NOVEMBER20"/>
      <sheetName val="DECEMBER 20"/>
      <sheetName val="JANUARY 21"/>
      <sheetName val="FEBRUARY 21"/>
      <sheetName val="MARCH 21"/>
      <sheetName val="APRIL 21"/>
      <sheetName val="MAY 21"/>
      <sheetName val="JUNE 21"/>
      <sheetName val="JULY 21"/>
      <sheetName val="AUGUST 21"/>
      <sheetName val="SEPT 21"/>
      <sheetName val="OCTOBER 21"/>
      <sheetName val="NOVEMBER 21"/>
      <sheetName val="DECEMBER 21"/>
    </sheetNames>
    <sheetDataSet>
      <sheetData sheetId="0">
        <row r="25">
          <cell r="E25">
            <v>3300</v>
          </cell>
        </row>
        <row r="29">
          <cell r="H29">
            <v>4600</v>
          </cell>
        </row>
        <row r="31">
          <cell r="H31">
            <v>4600</v>
          </cell>
        </row>
        <row r="32">
          <cell r="H32">
            <v>4600</v>
          </cell>
        </row>
        <row r="33">
          <cell r="H33" t="str">
            <v>BL</v>
          </cell>
        </row>
        <row r="34">
          <cell r="H34">
            <v>4600</v>
          </cell>
        </row>
        <row r="35">
          <cell r="H35">
            <v>4600</v>
          </cell>
        </row>
        <row r="36">
          <cell r="H36">
            <v>4600</v>
          </cell>
        </row>
        <row r="37">
          <cell r="H37">
            <v>4600</v>
          </cell>
        </row>
        <row r="38">
          <cell r="H38">
            <v>4600</v>
          </cell>
        </row>
        <row r="39">
          <cell r="H39">
            <v>4600</v>
          </cell>
        </row>
        <row r="40">
          <cell r="H40">
            <v>4600</v>
          </cell>
        </row>
        <row r="41">
          <cell r="H41">
            <v>4600</v>
          </cell>
        </row>
        <row r="42">
          <cell r="H42">
            <v>4600</v>
          </cell>
        </row>
        <row r="43">
          <cell r="H43">
            <v>4600</v>
          </cell>
        </row>
        <row r="44">
          <cell r="H44">
            <v>4600</v>
          </cell>
        </row>
        <row r="45">
          <cell r="H45">
            <v>4600</v>
          </cell>
        </row>
        <row r="46">
          <cell r="H46">
            <v>893</v>
          </cell>
        </row>
        <row r="47">
          <cell r="H47">
            <v>893</v>
          </cell>
        </row>
        <row r="48">
          <cell r="H48">
            <v>893</v>
          </cell>
        </row>
      </sheetData>
      <sheetData sheetId="1">
        <row r="28">
          <cell r="C28">
            <v>0</v>
          </cell>
        </row>
      </sheetData>
      <sheetData sheetId="2">
        <row r="28">
          <cell r="E28">
            <v>36300</v>
          </cell>
        </row>
      </sheetData>
      <sheetData sheetId="3">
        <row r="28">
          <cell r="E28">
            <v>40300</v>
          </cell>
        </row>
      </sheetData>
      <sheetData sheetId="4">
        <row r="28">
          <cell r="E28">
            <v>20500</v>
          </cell>
        </row>
      </sheetData>
      <sheetData sheetId="5">
        <row r="28">
          <cell r="E28">
            <v>15500</v>
          </cell>
        </row>
      </sheetData>
      <sheetData sheetId="6">
        <row r="28">
          <cell r="E28">
            <v>21500</v>
          </cell>
        </row>
      </sheetData>
      <sheetData sheetId="7">
        <row r="28">
          <cell r="E28">
            <v>23500</v>
          </cell>
        </row>
      </sheetData>
      <sheetData sheetId="8">
        <row r="28">
          <cell r="E28">
            <v>21500</v>
          </cell>
        </row>
      </sheetData>
      <sheetData sheetId="9">
        <row r="28">
          <cell r="E28">
            <v>20000</v>
          </cell>
        </row>
      </sheetData>
      <sheetData sheetId="10">
        <row r="28">
          <cell r="E28">
            <v>29000</v>
          </cell>
        </row>
      </sheetData>
      <sheetData sheetId="11">
        <row r="28">
          <cell r="E28">
            <v>30000</v>
          </cell>
        </row>
      </sheetData>
      <sheetData sheetId="12">
        <row r="28">
          <cell r="E28">
            <v>38000</v>
          </cell>
        </row>
      </sheetData>
      <sheetData sheetId="13">
        <row r="28">
          <cell r="E28">
            <v>39000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8"/>
  <sheetViews>
    <sheetView workbookViewId="0">
      <selection activeCell="D15" sqref="D15"/>
    </sheetView>
  </sheetViews>
  <sheetFormatPr defaultRowHeight="15" x14ac:dyDescent="0.25"/>
  <cols>
    <col min="1" max="1" width="18.42578125" customWidth="1"/>
    <col min="5" max="5" width="11.42578125" customWidth="1"/>
  </cols>
  <sheetData>
    <row r="2" spans="1:10" ht="15.75" x14ac:dyDescent="0.25">
      <c r="B2" s="1" t="s">
        <v>28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29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57</v>
      </c>
      <c r="B6" s="13">
        <v>1</v>
      </c>
      <c r="C6" s="14"/>
      <c r="D6" s="15">
        <v>6000</v>
      </c>
      <c r="E6" s="16">
        <v>3000</v>
      </c>
      <c r="F6" s="16">
        <f>C6+D6+E6</f>
        <v>9000</v>
      </c>
      <c r="G6" s="16">
        <v>9000</v>
      </c>
      <c r="H6" s="17">
        <f>F6-G6</f>
        <v>0</v>
      </c>
      <c r="I6" s="15">
        <v>6000</v>
      </c>
    </row>
    <row r="7" spans="1:10" x14ac:dyDescent="0.25">
      <c r="A7" t="s">
        <v>45</v>
      </c>
      <c r="B7" s="13">
        <v>2</v>
      </c>
      <c r="C7" s="14"/>
      <c r="D7" s="15">
        <v>9000</v>
      </c>
      <c r="E7" s="16">
        <v>3000</v>
      </c>
      <c r="F7" s="16">
        <f t="shared" ref="F7:F30" si="0">C7+D7+E7</f>
        <v>12000</v>
      </c>
      <c r="G7" s="16"/>
      <c r="H7" s="17">
        <f t="shared" ref="H7:H30" si="1">F7-G7</f>
        <v>12000</v>
      </c>
      <c r="I7" s="15"/>
    </row>
    <row r="8" spans="1:10" x14ac:dyDescent="0.25">
      <c r="A8" s="18" t="s">
        <v>46</v>
      </c>
      <c r="B8" s="13">
        <v>3</v>
      </c>
      <c r="C8" s="14"/>
      <c r="D8" s="15"/>
      <c r="E8" s="16">
        <v>3000</v>
      </c>
      <c r="F8" s="16">
        <f t="shared" si="0"/>
        <v>3000</v>
      </c>
      <c r="G8" s="16">
        <v>3000</v>
      </c>
      <c r="H8" s="17">
        <f t="shared" si="1"/>
        <v>0</v>
      </c>
      <c r="I8" s="15"/>
      <c r="J8" t="s">
        <v>31</v>
      </c>
    </row>
    <row r="9" spans="1:10" x14ac:dyDescent="0.25">
      <c r="A9" s="19" t="s">
        <v>32</v>
      </c>
      <c r="B9" s="13">
        <v>4</v>
      </c>
      <c r="C9" s="14"/>
      <c r="D9" s="15">
        <v>7000</v>
      </c>
      <c r="E9" s="16">
        <v>3000</v>
      </c>
      <c r="F9" s="16">
        <f t="shared" si="0"/>
        <v>10000</v>
      </c>
      <c r="G9" s="16">
        <f>5000</f>
        <v>5000</v>
      </c>
      <c r="H9" s="17">
        <f>F9-G9</f>
        <v>5000</v>
      </c>
      <c r="I9" s="15">
        <v>2000</v>
      </c>
    </row>
    <row r="10" spans="1:10" x14ac:dyDescent="0.25">
      <c r="A10" s="19" t="s">
        <v>33</v>
      </c>
      <c r="B10" s="13">
        <v>5</v>
      </c>
      <c r="C10" s="14"/>
      <c r="D10" s="15">
        <f>3000+2000</f>
        <v>5000</v>
      </c>
      <c r="E10" s="16">
        <v>3000</v>
      </c>
      <c r="F10" s="16">
        <f t="shared" si="0"/>
        <v>8000</v>
      </c>
      <c r="G10" s="16">
        <f>3000+2000</f>
        <v>5000</v>
      </c>
      <c r="H10" s="17">
        <f t="shared" si="1"/>
        <v>3000</v>
      </c>
      <c r="I10" s="15">
        <v>2000</v>
      </c>
    </row>
    <row r="11" spans="1:10" x14ac:dyDescent="0.25">
      <c r="A11" s="20" t="s">
        <v>34</v>
      </c>
      <c r="B11" s="13">
        <v>6</v>
      </c>
      <c r="C11" s="14"/>
      <c r="D11" s="15"/>
      <c r="E11" s="16">
        <v>3000</v>
      </c>
      <c r="F11" s="16">
        <f>C11+D11+E11</f>
        <v>3000</v>
      </c>
      <c r="G11" s="16">
        <v>3000</v>
      </c>
      <c r="H11" s="17">
        <f t="shared" si="1"/>
        <v>0</v>
      </c>
      <c r="I11" s="15"/>
      <c r="J11" t="s">
        <v>31</v>
      </c>
    </row>
    <row r="12" spans="1:10" x14ac:dyDescent="0.25">
      <c r="A12" s="19" t="s">
        <v>35</v>
      </c>
      <c r="B12" s="13">
        <v>7</v>
      </c>
      <c r="C12" s="14"/>
      <c r="D12" s="15">
        <v>7000</v>
      </c>
      <c r="E12" s="16">
        <v>3000</v>
      </c>
      <c r="F12" s="16">
        <f t="shared" si="0"/>
        <v>10000</v>
      </c>
      <c r="G12" s="16"/>
      <c r="H12" s="17">
        <f t="shared" si="1"/>
        <v>10000</v>
      </c>
      <c r="I12" s="15"/>
    </row>
    <row r="13" spans="1:10" x14ac:dyDescent="0.25">
      <c r="A13" s="21" t="s">
        <v>36</v>
      </c>
      <c r="B13" s="13">
        <v>8</v>
      </c>
      <c r="C13" s="14"/>
      <c r="D13" s="15">
        <v>4000</v>
      </c>
      <c r="E13" s="16">
        <v>3000</v>
      </c>
      <c r="F13" s="16">
        <f t="shared" si="0"/>
        <v>7000</v>
      </c>
      <c r="G13" s="16">
        <v>3000</v>
      </c>
      <c r="H13" s="17">
        <f t="shared" si="1"/>
        <v>4000</v>
      </c>
      <c r="I13" s="15"/>
    </row>
    <row r="14" spans="1:10" x14ac:dyDescent="0.25">
      <c r="A14" s="21"/>
      <c r="B14" s="13">
        <v>9</v>
      </c>
      <c r="C14" s="14"/>
      <c r="D14" s="15"/>
      <c r="E14" s="16"/>
      <c r="F14" s="16">
        <f t="shared" si="0"/>
        <v>0</v>
      </c>
      <c r="G14" s="16"/>
      <c r="H14" s="17">
        <f t="shared" si="1"/>
        <v>0</v>
      </c>
      <c r="I14" s="15"/>
    </row>
    <row r="15" spans="1:10" x14ac:dyDescent="0.25">
      <c r="A15" s="22" t="s">
        <v>37</v>
      </c>
      <c r="B15" s="23">
        <v>10</v>
      </c>
      <c r="C15" s="14"/>
      <c r="D15" s="15">
        <v>3000</v>
      </c>
      <c r="E15" s="16">
        <v>3000</v>
      </c>
      <c r="F15" s="16">
        <f t="shared" si="0"/>
        <v>6000</v>
      </c>
      <c r="G15" s="16">
        <v>3000</v>
      </c>
      <c r="H15" s="17">
        <f t="shared" si="1"/>
        <v>3000</v>
      </c>
      <c r="I15" s="15"/>
    </row>
    <row r="16" spans="1:10" x14ac:dyDescent="0.25">
      <c r="A16" s="20" t="s">
        <v>38</v>
      </c>
      <c r="B16" s="13">
        <v>11</v>
      </c>
      <c r="C16" s="14"/>
      <c r="D16" s="15">
        <v>3000</v>
      </c>
      <c r="E16" s="16">
        <v>3000</v>
      </c>
      <c r="F16" s="16">
        <f t="shared" si="0"/>
        <v>6000</v>
      </c>
      <c r="G16" s="16">
        <v>3000</v>
      </c>
      <c r="H16" s="17">
        <f t="shared" si="1"/>
        <v>3000</v>
      </c>
      <c r="I16" s="15"/>
    </row>
    <row r="17" spans="1:14" x14ac:dyDescent="0.25">
      <c r="A17" s="20" t="s">
        <v>50</v>
      </c>
      <c r="B17" s="13">
        <v>12</v>
      </c>
      <c r="C17" s="14"/>
      <c r="D17" s="15">
        <v>6000</v>
      </c>
      <c r="E17" s="16">
        <v>3000</v>
      </c>
      <c r="F17" s="16">
        <f t="shared" si="0"/>
        <v>9000</v>
      </c>
      <c r="G17" s="16">
        <v>3000</v>
      </c>
      <c r="H17" s="17">
        <f t="shared" si="1"/>
        <v>6000</v>
      </c>
      <c r="I17" s="15"/>
    </row>
    <row r="18" spans="1:14" x14ac:dyDescent="0.25">
      <c r="A18" s="22" t="s">
        <v>51</v>
      </c>
      <c r="B18" s="13">
        <v>13</v>
      </c>
      <c r="C18" s="14"/>
      <c r="D18" s="15">
        <v>3000</v>
      </c>
      <c r="E18" s="16">
        <v>3000</v>
      </c>
      <c r="F18" s="16">
        <f t="shared" si="0"/>
        <v>6000</v>
      </c>
      <c r="G18" s="16"/>
      <c r="H18" s="17">
        <f t="shared" si="1"/>
        <v>6000</v>
      </c>
      <c r="I18" s="15"/>
    </row>
    <row r="19" spans="1:14" x14ac:dyDescent="0.25">
      <c r="A19" s="18" t="s">
        <v>39</v>
      </c>
      <c r="B19" s="13">
        <v>14</v>
      </c>
      <c r="C19" s="14"/>
      <c r="D19" s="15">
        <v>1000</v>
      </c>
      <c r="E19" s="16">
        <v>3000</v>
      </c>
      <c r="F19" s="16">
        <f t="shared" si="0"/>
        <v>4000</v>
      </c>
      <c r="G19" s="16">
        <v>3000</v>
      </c>
      <c r="H19" s="17">
        <f t="shared" si="1"/>
        <v>1000</v>
      </c>
      <c r="I19" s="15"/>
    </row>
    <row r="20" spans="1:14" x14ac:dyDescent="0.25">
      <c r="A20" s="12" t="s">
        <v>49</v>
      </c>
      <c r="B20" s="13">
        <v>15</v>
      </c>
      <c r="C20" s="14"/>
      <c r="D20" s="15"/>
      <c r="E20" s="16">
        <v>3000</v>
      </c>
      <c r="F20" s="16">
        <f t="shared" si="0"/>
        <v>3000</v>
      </c>
      <c r="G20" s="16">
        <v>3000</v>
      </c>
      <c r="H20" s="17">
        <f t="shared" si="1"/>
        <v>0</v>
      </c>
      <c r="I20" s="15"/>
    </row>
    <row r="21" spans="1:14" x14ac:dyDescent="0.25">
      <c r="A21" s="12" t="s">
        <v>40</v>
      </c>
      <c r="B21" s="13">
        <v>16</v>
      </c>
      <c r="C21" s="14"/>
      <c r="D21" s="15">
        <v>1000</v>
      </c>
      <c r="E21" s="16">
        <v>3000</v>
      </c>
      <c r="F21" s="16">
        <f>C21+D21+E21</f>
        <v>4000</v>
      </c>
      <c r="G21" s="16">
        <v>3000</v>
      </c>
      <c r="H21" s="17">
        <f>F21-G21</f>
        <v>1000</v>
      </c>
      <c r="I21" s="15"/>
    </row>
    <row r="22" spans="1:14" x14ac:dyDescent="0.25">
      <c r="A22" s="12" t="s">
        <v>55</v>
      </c>
      <c r="B22" s="13">
        <v>17</v>
      </c>
      <c r="C22" s="14"/>
      <c r="D22" s="15">
        <v>3000</v>
      </c>
      <c r="E22" s="16">
        <v>3000</v>
      </c>
      <c r="F22" s="16">
        <f>C22+D22+E22</f>
        <v>6000</v>
      </c>
      <c r="G22" s="16">
        <f>3000</f>
        <v>3000</v>
      </c>
      <c r="H22" s="17">
        <f>F22-G22</f>
        <v>3000</v>
      </c>
      <c r="I22" s="15"/>
    </row>
    <row r="23" spans="1:14" x14ac:dyDescent="0.25">
      <c r="A23" s="22" t="s">
        <v>41</v>
      </c>
      <c r="B23" s="13">
        <v>18</v>
      </c>
      <c r="C23" s="14"/>
      <c r="D23" s="15"/>
      <c r="E23" s="16"/>
      <c r="F23" s="16">
        <f t="shared" si="0"/>
        <v>0</v>
      </c>
      <c r="G23" s="16"/>
      <c r="H23" s="17">
        <f>F23-G23</f>
        <v>0</v>
      </c>
      <c r="I23" s="15"/>
    </row>
    <row r="24" spans="1:14" x14ac:dyDescent="0.25">
      <c r="A24" s="24"/>
      <c r="B24" s="13">
        <v>19</v>
      </c>
      <c r="C24" s="14"/>
      <c r="D24" s="15">
        <v>6500</v>
      </c>
      <c r="E24" s="16"/>
      <c r="F24" s="16">
        <f t="shared" si="0"/>
        <v>6500</v>
      </c>
      <c r="G24" s="16"/>
      <c r="H24" s="17"/>
      <c r="I24" s="15"/>
      <c r="L24">
        <f>0.16*6000</f>
        <v>960</v>
      </c>
    </row>
    <row r="25" spans="1:14" x14ac:dyDescent="0.25">
      <c r="A25" s="22" t="s">
        <v>67</v>
      </c>
      <c r="B25" s="13">
        <v>20</v>
      </c>
      <c r="C25" s="14"/>
      <c r="D25" s="15"/>
      <c r="E25" s="16">
        <v>4500</v>
      </c>
      <c r="F25" s="16">
        <f t="shared" si="0"/>
        <v>4500</v>
      </c>
      <c r="G25" s="16">
        <v>4500</v>
      </c>
      <c r="H25" s="17">
        <f>F25-G25</f>
        <v>0</v>
      </c>
      <c r="I25" s="15"/>
      <c r="L25">
        <v>6000</v>
      </c>
      <c r="M25">
        <f>L27+12000</f>
        <v>19560</v>
      </c>
    </row>
    <row r="26" spans="1:14" x14ac:dyDescent="0.25">
      <c r="A26" s="22"/>
      <c r="B26" s="13">
        <v>21</v>
      </c>
      <c r="C26" s="14"/>
      <c r="D26" s="15"/>
      <c r="E26" s="16"/>
      <c r="F26" s="16">
        <f t="shared" si="0"/>
        <v>0</v>
      </c>
      <c r="G26" s="16"/>
      <c r="H26" s="17">
        <f>F26-G26</f>
        <v>0</v>
      </c>
      <c r="I26" s="15"/>
      <c r="L26">
        <v>600</v>
      </c>
      <c r="M26">
        <f>M25+5000+6000</f>
        <v>30560</v>
      </c>
    </row>
    <row r="27" spans="1:14" x14ac:dyDescent="0.25">
      <c r="A27" s="22"/>
      <c r="B27" s="13">
        <v>22</v>
      </c>
      <c r="C27" s="14"/>
      <c r="D27" s="15">
        <v>4000</v>
      </c>
      <c r="E27" s="16"/>
      <c r="F27" s="16">
        <f t="shared" si="0"/>
        <v>4000</v>
      </c>
      <c r="G27" s="16"/>
      <c r="H27" s="17"/>
      <c r="I27" s="15"/>
      <c r="L27">
        <f>SUM(L24:L26)</f>
        <v>7560</v>
      </c>
    </row>
    <row r="28" spans="1:14" x14ac:dyDescent="0.25">
      <c r="A28" s="22" t="s">
        <v>42</v>
      </c>
      <c r="B28" s="13">
        <v>23</v>
      </c>
      <c r="C28" s="14"/>
      <c r="D28" s="15">
        <v>2000</v>
      </c>
      <c r="E28" s="16">
        <v>3000</v>
      </c>
      <c r="F28" s="16">
        <f t="shared" si="0"/>
        <v>5000</v>
      </c>
      <c r="G28" s="16">
        <f>2500+2500</f>
        <v>5000</v>
      </c>
      <c r="H28" s="17">
        <f>F28-G28</f>
        <v>0</v>
      </c>
      <c r="I28" s="15">
        <v>2000</v>
      </c>
      <c r="L28">
        <f>3*3000</f>
        <v>9000</v>
      </c>
      <c r="M28">
        <v>9000</v>
      </c>
    </row>
    <row r="29" spans="1:14" x14ac:dyDescent="0.25">
      <c r="A29" s="22"/>
      <c r="B29" s="13">
        <v>24</v>
      </c>
      <c r="C29" s="14"/>
      <c r="D29" s="15"/>
      <c r="E29" s="16"/>
      <c r="F29" s="16">
        <f>C29+D29+E29</f>
        <v>0</v>
      </c>
      <c r="G29" s="16"/>
      <c r="H29" s="17">
        <f>F29-G29</f>
        <v>0</v>
      </c>
      <c r="I29" s="15"/>
      <c r="L29">
        <v>3000</v>
      </c>
      <c r="M29">
        <v>900</v>
      </c>
    </row>
    <row r="30" spans="1:14" x14ac:dyDescent="0.25">
      <c r="A30" s="22"/>
      <c r="B30" s="13">
        <v>25</v>
      </c>
      <c r="C30" s="14"/>
      <c r="D30" s="15"/>
      <c r="E30" s="16"/>
      <c r="F30" s="16">
        <f t="shared" si="0"/>
        <v>0</v>
      </c>
      <c r="G30" s="16"/>
      <c r="H30" s="17">
        <f t="shared" si="1"/>
        <v>0</v>
      </c>
      <c r="I30" s="15"/>
      <c r="L30">
        <f>SUM(L28:L29)</f>
        <v>12000</v>
      </c>
      <c r="M30">
        <v>500</v>
      </c>
      <c r="N30">
        <f>300*4</f>
        <v>1200</v>
      </c>
    </row>
    <row r="31" spans="1:14" x14ac:dyDescent="0.25">
      <c r="A31" s="25" t="s">
        <v>10</v>
      </c>
      <c r="B31" s="26"/>
      <c r="C31" s="14">
        <f t="shared" ref="C31:I31" si="2">SUM(C6:C30)</f>
        <v>0</v>
      </c>
      <c r="D31" s="15">
        <f t="shared" si="2"/>
        <v>70500</v>
      </c>
      <c r="E31" s="27">
        <f>SUM(E6:E30)</f>
        <v>55500</v>
      </c>
      <c r="F31" s="16">
        <f>SUM(F6:F30)</f>
        <v>126000</v>
      </c>
      <c r="G31" s="16">
        <f t="shared" si="2"/>
        <v>58500</v>
      </c>
      <c r="H31" s="16">
        <f t="shared" si="2"/>
        <v>57000</v>
      </c>
      <c r="I31" s="15">
        <f t="shared" si="2"/>
        <v>12000</v>
      </c>
      <c r="L31">
        <v>1200</v>
      </c>
      <c r="M31">
        <f>SUM(M28:M30)</f>
        <v>10400</v>
      </c>
    </row>
    <row r="32" spans="1:14" x14ac:dyDescent="0.25">
      <c r="D32" s="15">
        <f>'[1]OCTOBER 20'!H29:H51</f>
        <v>4600</v>
      </c>
      <c r="H32" s="28">
        <f>E7+E18</f>
        <v>6000</v>
      </c>
      <c r="I32" s="3"/>
      <c r="L32">
        <f>L30+L31</f>
        <v>13200</v>
      </c>
    </row>
    <row r="33" spans="1:12" x14ac:dyDescent="0.25">
      <c r="L33">
        <v>500</v>
      </c>
    </row>
    <row r="34" spans="1:12" x14ac:dyDescent="0.25">
      <c r="A34" s="3" t="s">
        <v>11</v>
      </c>
      <c r="B34" s="29"/>
      <c r="C34" s="30"/>
      <c r="D34" s="31"/>
      <c r="E34" s="32"/>
      <c r="F34" s="33"/>
      <c r="G34" s="32"/>
      <c r="H34" s="34"/>
      <c r="I34" s="3"/>
    </row>
    <row r="35" spans="1:12" x14ac:dyDescent="0.25">
      <c r="A35" s="35" t="s">
        <v>12</v>
      </c>
      <c r="B35" s="35"/>
      <c r="C35" s="35"/>
      <c r="D35" s="36"/>
      <c r="E35" s="35" t="s">
        <v>7</v>
      </c>
      <c r="F35" s="3"/>
      <c r="G35" s="3"/>
      <c r="H35" s="3"/>
      <c r="I35" s="3"/>
    </row>
    <row r="36" spans="1:12" x14ac:dyDescent="0.25">
      <c r="A36" s="37" t="s">
        <v>13</v>
      </c>
      <c r="B36" s="37" t="s">
        <v>14</v>
      </c>
      <c r="C36" s="37" t="s">
        <v>15</v>
      </c>
      <c r="D36" s="37" t="s">
        <v>16</v>
      </c>
      <c r="E36" s="37" t="s">
        <v>13</v>
      </c>
      <c r="F36" s="37" t="s">
        <v>14</v>
      </c>
      <c r="G36" s="37" t="s">
        <v>15</v>
      </c>
      <c r="H36" s="37" t="s">
        <v>16</v>
      </c>
      <c r="I36" s="3"/>
      <c r="L36">
        <v>18000</v>
      </c>
    </row>
    <row r="37" spans="1:12" x14ac:dyDescent="0.25">
      <c r="A37" s="26" t="s">
        <v>30</v>
      </c>
      <c r="B37" s="38">
        <f>E31</f>
        <v>55500</v>
      </c>
      <c r="C37" s="26"/>
      <c r="D37" s="26"/>
      <c r="E37" s="26" t="s">
        <v>30</v>
      </c>
      <c r="F37" s="38">
        <f>G31</f>
        <v>58500</v>
      </c>
      <c r="G37" s="26"/>
      <c r="H37" s="26"/>
      <c r="I37" s="34"/>
      <c r="L37">
        <v>1800</v>
      </c>
    </row>
    <row r="38" spans="1:12" x14ac:dyDescent="0.25">
      <c r="A38" s="26" t="s">
        <v>17</v>
      </c>
      <c r="B38" s="38"/>
      <c r="C38" s="26"/>
      <c r="D38" s="26"/>
      <c r="E38" s="26" t="s">
        <v>17</v>
      </c>
      <c r="F38" s="38"/>
      <c r="G38" s="26"/>
      <c r="H38" s="26"/>
      <c r="I38" s="34"/>
      <c r="J38">
        <f>10000+5800+600+3000+5000+3000</f>
        <v>27400</v>
      </c>
      <c r="L38">
        <v>2000</v>
      </c>
    </row>
    <row r="39" spans="1:12" x14ac:dyDescent="0.25">
      <c r="A39" s="26" t="s">
        <v>9</v>
      </c>
      <c r="B39" s="38">
        <f>I31</f>
        <v>12000</v>
      </c>
      <c r="C39" s="26"/>
      <c r="D39" s="26"/>
      <c r="E39" s="26"/>
      <c r="F39" s="38"/>
      <c r="G39" s="26"/>
      <c r="H39" s="26"/>
      <c r="I39" s="34" t="s">
        <v>18</v>
      </c>
      <c r="L39">
        <v>1500</v>
      </c>
    </row>
    <row r="40" spans="1:12" x14ac:dyDescent="0.25">
      <c r="A40" s="26" t="s">
        <v>3</v>
      </c>
      <c r="B40" s="38"/>
      <c r="C40" s="26"/>
      <c r="D40" s="26"/>
      <c r="E40" s="26"/>
      <c r="F40" s="38"/>
      <c r="G40" s="26"/>
      <c r="H40" s="26"/>
      <c r="I40" s="3"/>
      <c r="L40">
        <f>SUM(L36:L39)</f>
        <v>23300</v>
      </c>
    </row>
    <row r="41" spans="1:12" x14ac:dyDescent="0.25">
      <c r="A41" s="26" t="s">
        <v>19</v>
      </c>
      <c r="B41" s="39">
        <v>0.1</v>
      </c>
      <c r="C41" s="38">
        <f>B41*B37</f>
        <v>5550</v>
      </c>
      <c r="D41" s="26"/>
      <c r="E41" s="26" t="s">
        <v>19</v>
      </c>
      <c r="F41" s="39">
        <v>0.1</v>
      </c>
      <c r="G41" s="38">
        <f>F41*B37</f>
        <v>5550</v>
      </c>
      <c r="H41" s="26"/>
      <c r="I41" s="3"/>
    </row>
    <row r="42" spans="1:12" x14ac:dyDescent="0.25">
      <c r="A42" s="37" t="s">
        <v>20</v>
      </c>
      <c r="B42" s="26" t="s">
        <v>21</v>
      </c>
      <c r="C42" s="26"/>
      <c r="D42" s="26"/>
      <c r="E42" s="37" t="s">
        <v>20</v>
      </c>
      <c r="F42" s="40"/>
      <c r="G42" s="26"/>
      <c r="H42" s="26"/>
      <c r="I42" s="34"/>
    </row>
    <row r="43" spans="1:12" x14ac:dyDescent="0.25">
      <c r="A43" s="41" t="s">
        <v>22</v>
      </c>
      <c r="B43" s="39">
        <v>0.3</v>
      </c>
      <c r="C43" s="42"/>
      <c r="D43" s="26"/>
      <c r="E43" s="41" t="s">
        <v>22</v>
      </c>
      <c r="F43" s="39">
        <v>0.3</v>
      </c>
      <c r="G43" s="42"/>
      <c r="H43" s="26"/>
      <c r="I43" s="3"/>
    </row>
    <row r="44" spans="1:12" x14ac:dyDescent="0.25">
      <c r="A44" s="40" t="s">
        <v>43</v>
      </c>
      <c r="C44">
        <f>3000</f>
        <v>3000</v>
      </c>
      <c r="D44" s="42"/>
      <c r="E44" s="40" t="s">
        <v>43</v>
      </c>
      <c r="G44">
        <v>3000</v>
      </c>
      <c r="H44" s="26"/>
      <c r="I44" s="3"/>
    </row>
    <row r="45" spans="1:12" x14ac:dyDescent="0.25">
      <c r="A45" s="40" t="s">
        <v>56</v>
      </c>
      <c r="C45">
        <v>4500</v>
      </c>
      <c r="D45" s="42"/>
      <c r="E45" s="40" t="s">
        <v>56</v>
      </c>
      <c r="G45">
        <v>4500</v>
      </c>
      <c r="H45" s="26"/>
      <c r="I45" s="34"/>
    </row>
    <row r="46" spans="1:12" x14ac:dyDescent="0.25">
      <c r="A46" s="40" t="s">
        <v>44</v>
      </c>
      <c r="C46">
        <v>10500</v>
      </c>
      <c r="D46" s="42"/>
      <c r="E46" s="40" t="s">
        <v>44</v>
      </c>
      <c r="G46">
        <v>10500</v>
      </c>
      <c r="H46" s="26"/>
      <c r="I46" s="43"/>
      <c r="J46" s="28"/>
    </row>
    <row r="47" spans="1:12" x14ac:dyDescent="0.25">
      <c r="A47" s="40" t="s">
        <v>47</v>
      </c>
      <c r="B47" s="39"/>
      <c r="C47" s="26">
        <v>3000</v>
      </c>
      <c r="D47" s="26"/>
      <c r="E47" s="40" t="s">
        <v>47</v>
      </c>
      <c r="F47" s="39"/>
      <c r="G47" s="26">
        <v>3000</v>
      </c>
      <c r="H47" s="26"/>
      <c r="I47" s="3"/>
    </row>
    <row r="48" spans="1:12" x14ac:dyDescent="0.25">
      <c r="A48" s="40" t="s">
        <v>48</v>
      </c>
      <c r="B48" s="26"/>
      <c r="C48" s="42">
        <v>3000</v>
      </c>
      <c r="D48" s="26"/>
      <c r="E48" s="40" t="s">
        <v>48</v>
      </c>
      <c r="F48" s="26"/>
      <c r="G48" s="42">
        <v>3000</v>
      </c>
      <c r="H48" s="26"/>
      <c r="I48" s="3"/>
    </row>
    <row r="49" spans="1:10" x14ac:dyDescent="0.25">
      <c r="A49" s="40" t="s">
        <v>52</v>
      </c>
      <c r="B49" s="26"/>
      <c r="C49" s="42">
        <v>20702</v>
      </c>
      <c r="D49" s="26"/>
      <c r="E49" s="40" t="s">
        <v>52</v>
      </c>
      <c r="F49" s="26"/>
      <c r="G49" s="42">
        <v>20702</v>
      </c>
      <c r="H49" s="26"/>
      <c r="I49" s="3"/>
    </row>
    <row r="50" spans="1:10" x14ac:dyDescent="0.25">
      <c r="A50" s="40" t="s">
        <v>54</v>
      </c>
      <c r="B50" s="26"/>
      <c r="C50" s="42">
        <v>600</v>
      </c>
      <c r="D50" s="26"/>
      <c r="E50" s="40" t="s">
        <v>53</v>
      </c>
      <c r="F50" s="26"/>
      <c r="G50" s="42">
        <v>600</v>
      </c>
      <c r="H50" s="26"/>
      <c r="I50" s="3"/>
    </row>
    <row r="51" spans="1:10" x14ac:dyDescent="0.25">
      <c r="A51" s="40" t="s">
        <v>58</v>
      </c>
      <c r="B51" s="26"/>
      <c r="C51" s="42">
        <v>5061</v>
      </c>
      <c r="D51" s="26"/>
      <c r="E51" s="40" t="s">
        <v>58</v>
      </c>
      <c r="F51" s="26"/>
      <c r="G51" s="42">
        <v>5061</v>
      </c>
      <c r="H51" s="26"/>
      <c r="I51" s="3"/>
    </row>
    <row r="52" spans="1:10" x14ac:dyDescent="0.25">
      <c r="A52" s="40" t="s">
        <v>62</v>
      </c>
      <c r="B52" s="26"/>
      <c r="C52" s="42">
        <v>4061</v>
      </c>
      <c r="D52" s="26"/>
      <c r="E52" s="40" t="s">
        <v>62</v>
      </c>
      <c r="F52" s="26"/>
      <c r="G52" s="42">
        <v>4061</v>
      </c>
      <c r="H52" s="26"/>
      <c r="I52" s="3"/>
    </row>
    <row r="53" spans="1:10" x14ac:dyDescent="0.25">
      <c r="A53" s="40" t="s">
        <v>63</v>
      </c>
      <c r="B53" s="26"/>
      <c r="C53" s="42">
        <f>E12</f>
        <v>3000</v>
      </c>
      <c r="D53" s="26"/>
      <c r="E53" s="40"/>
      <c r="F53" s="26"/>
      <c r="G53" s="42"/>
      <c r="H53" s="26"/>
      <c r="I53" s="3"/>
    </row>
    <row r="54" spans="1:10" x14ac:dyDescent="0.25">
      <c r="A54" s="40" t="s">
        <v>64</v>
      </c>
      <c r="B54" s="26"/>
      <c r="C54" s="42">
        <v>4061</v>
      </c>
      <c r="D54" s="26"/>
      <c r="E54" s="40" t="s">
        <v>64</v>
      </c>
      <c r="F54" s="26"/>
      <c r="G54" s="42">
        <v>4061</v>
      </c>
      <c r="H54" s="26"/>
      <c r="I54" s="3"/>
    </row>
    <row r="55" spans="1:10" x14ac:dyDescent="0.25">
      <c r="A55" s="40"/>
      <c r="B55" s="26"/>
      <c r="C55" s="42"/>
      <c r="D55" s="26"/>
      <c r="E55" s="40"/>
      <c r="F55" s="26"/>
      <c r="G55" s="42"/>
      <c r="H55" s="26"/>
      <c r="I55" s="3"/>
      <c r="J55" s="44"/>
    </row>
    <row r="56" spans="1:10" x14ac:dyDescent="0.25">
      <c r="A56" s="37" t="s">
        <v>10</v>
      </c>
      <c r="B56" s="45">
        <f>B40+B37+B38+B39-C41</f>
        <v>61950</v>
      </c>
      <c r="C56" s="45">
        <f>SUM(C43:C55)</f>
        <v>61485</v>
      </c>
      <c r="D56" s="45">
        <f>B56-C56</f>
        <v>465</v>
      </c>
      <c r="E56" s="37" t="s">
        <v>10</v>
      </c>
      <c r="F56" s="45">
        <f>F37+F38+F40-G41</f>
        <v>52950</v>
      </c>
      <c r="G56" s="45">
        <f>SUM(G43:G55)</f>
        <v>58485</v>
      </c>
      <c r="H56" s="45">
        <f>F56-G56</f>
        <v>-5535</v>
      </c>
      <c r="I56" s="43"/>
    </row>
    <row r="57" spans="1:10" x14ac:dyDescent="0.25">
      <c r="A57" s="46" t="s">
        <v>23</v>
      </c>
      <c r="B57" s="47"/>
      <c r="C57" s="47" t="s">
        <v>24</v>
      </c>
      <c r="D57" s="48"/>
      <c r="E57" s="46"/>
      <c r="F57" s="46" t="s">
        <v>25</v>
      </c>
      <c r="G57" s="3"/>
      <c r="H57" s="3"/>
      <c r="I57" s="3"/>
    </row>
    <row r="58" spans="1:10" x14ac:dyDescent="0.25">
      <c r="A58" s="46" t="s">
        <v>26</v>
      </c>
      <c r="B58" s="47"/>
      <c r="C58" s="47" t="s">
        <v>27</v>
      </c>
      <c r="D58" s="48"/>
      <c r="E58" s="46"/>
      <c r="F58" s="46" t="s">
        <v>28</v>
      </c>
      <c r="G58" s="3"/>
      <c r="H58" s="43"/>
      <c r="I58" s="4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8"/>
  <sheetViews>
    <sheetView topLeftCell="A10" workbookViewId="0">
      <selection activeCell="G45" sqref="G45"/>
    </sheetView>
  </sheetViews>
  <sheetFormatPr defaultRowHeight="15" x14ac:dyDescent="0.25"/>
  <cols>
    <col min="1" max="1" width="20.42578125" customWidth="1"/>
    <col min="5" max="5" width="11.28515625" customWidth="1"/>
  </cols>
  <sheetData>
    <row r="2" spans="1:10" ht="15.75" x14ac:dyDescent="0.25">
      <c r="B2" s="1" t="s">
        <v>28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129</v>
      </c>
      <c r="D4" s="1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  <c r="J5" s="9" t="s">
        <v>66</v>
      </c>
    </row>
    <row r="6" spans="1:10" x14ac:dyDescent="0.25">
      <c r="A6" s="49" t="s">
        <v>69</v>
      </c>
      <c r="B6" s="13">
        <v>1</v>
      </c>
      <c r="C6" s="14"/>
      <c r="D6" s="15">
        <f>'AUGUST  21'!H6:H30</f>
        <v>0</v>
      </c>
      <c r="E6" s="16"/>
      <c r="F6" s="16">
        <f>C6+D6+E6</f>
        <v>0</v>
      </c>
      <c r="G6" s="16"/>
      <c r="H6" s="17">
        <f>F6-G6</f>
        <v>0</v>
      </c>
      <c r="I6" s="15"/>
      <c r="J6" s="15"/>
    </row>
    <row r="7" spans="1:10" x14ac:dyDescent="0.25">
      <c r="A7" t="s">
        <v>69</v>
      </c>
      <c r="B7" s="13">
        <v>2</v>
      </c>
      <c r="C7" s="14"/>
      <c r="D7" s="15">
        <f>'AUGUST  21'!H7:H31</f>
        <v>0</v>
      </c>
      <c r="E7" s="16"/>
      <c r="F7" s="16">
        <f t="shared" ref="F7:F30" si="0">C7+D7+E7</f>
        <v>0</v>
      </c>
      <c r="G7" s="16"/>
      <c r="H7" s="17">
        <f t="shared" ref="H7:H30" si="1">F7-G7</f>
        <v>0</v>
      </c>
      <c r="I7" s="15"/>
      <c r="J7" s="15"/>
    </row>
    <row r="8" spans="1:10" x14ac:dyDescent="0.25">
      <c r="A8" s="53" t="s">
        <v>69</v>
      </c>
      <c r="B8" s="13">
        <v>3</v>
      </c>
      <c r="C8" s="14"/>
      <c r="D8" s="15">
        <f>'AUGUST  21'!H8:H32</f>
        <v>0</v>
      </c>
      <c r="E8" s="16"/>
      <c r="F8" s="16">
        <f t="shared" si="0"/>
        <v>0</v>
      </c>
      <c r="G8" s="16"/>
      <c r="H8" s="17">
        <f t="shared" si="1"/>
        <v>0</v>
      </c>
      <c r="I8" s="15"/>
      <c r="J8" s="15"/>
    </row>
    <row r="9" spans="1:10" x14ac:dyDescent="0.25">
      <c r="A9" s="19" t="s">
        <v>126</v>
      </c>
      <c r="B9" s="13">
        <v>4</v>
      </c>
      <c r="C9" s="14"/>
      <c r="D9" s="15">
        <f>'AUGUST  21'!H9:H33</f>
        <v>0</v>
      </c>
      <c r="E9" s="16">
        <v>3000</v>
      </c>
      <c r="F9" s="16">
        <f t="shared" si="0"/>
        <v>3000</v>
      </c>
      <c r="G9" s="16">
        <f>3000</f>
        <v>3000</v>
      </c>
      <c r="H9" s="17">
        <f>F9-G9</f>
        <v>0</v>
      </c>
      <c r="I9" s="15"/>
      <c r="J9" s="15"/>
    </row>
    <row r="10" spans="1:10" x14ac:dyDescent="0.25">
      <c r="A10" s="19" t="s">
        <v>33</v>
      </c>
      <c r="B10" s="13">
        <v>5</v>
      </c>
      <c r="C10" s="14"/>
      <c r="D10" s="15">
        <f>'AUGUST  21'!H10:H34</f>
        <v>3000</v>
      </c>
      <c r="E10" s="16">
        <v>3000</v>
      </c>
      <c r="F10" s="16">
        <f t="shared" si="0"/>
        <v>6000</v>
      </c>
      <c r="G10" s="16">
        <f>3000</f>
        <v>3000</v>
      </c>
      <c r="H10" s="17">
        <f t="shared" si="1"/>
        <v>3000</v>
      </c>
      <c r="I10" s="15"/>
      <c r="J10" s="15"/>
    </row>
    <row r="11" spans="1:10" x14ac:dyDescent="0.25">
      <c r="A11" s="20" t="s">
        <v>121</v>
      </c>
      <c r="B11" s="13">
        <v>6</v>
      </c>
      <c r="C11" s="14"/>
      <c r="D11" s="15">
        <f>'AUGUST  21'!H11:H35</f>
        <v>2000</v>
      </c>
      <c r="E11" s="16">
        <v>3000</v>
      </c>
      <c r="F11" s="16">
        <f>C11+D11+E11</f>
        <v>5000</v>
      </c>
      <c r="G11" s="16">
        <v>3500</v>
      </c>
      <c r="H11" s="17">
        <f t="shared" si="1"/>
        <v>1500</v>
      </c>
      <c r="I11" s="15"/>
      <c r="J11" s="15">
        <v>100</v>
      </c>
    </row>
    <row r="12" spans="1:10" x14ac:dyDescent="0.25">
      <c r="A12" s="24" t="s">
        <v>41</v>
      </c>
      <c r="B12" s="13">
        <v>7</v>
      </c>
      <c r="C12" s="14"/>
      <c r="D12" s="15">
        <f>'AUGUST  21'!H12:H36</f>
        <v>0</v>
      </c>
      <c r="E12" s="16"/>
      <c r="F12" s="16">
        <f t="shared" si="0"/>
        <v>0</v>
      </c>
      <c r="G12" s="16"/>
      <c r="H12" s="17">
        <f t="shared" si="1"/>
        <v>0</v>
      </c>
      <c r="I12" s="15"/>
      <c r="J12" s="15"/>
    </row>
    <row r="13" spans="1:10" x14ac:dyDescent="0.25">
      <c r="A13" s="21" t="s">
        <v>70</v>
      </c>
      <c r="B13" s="13">
        <v>8</v>
      </c>
      <c r="C13" s="14"/>
      <c r="D13" s="15">
        <f>'AUGUST  21'!H13:H37</f>
        <v>4000</v>
      </c>
      <c r="E13" s="16">
        <v>3000</v>
      </c>
      <c r="F13" s="16">
        <f t="shared" si="0"/>
        <v>7000</v>
      </c>
      <c r="G13" s="16">
        <f>3000</f>
        <v>3000</v>
      </c>
      <c r="H13" s="17">
        <f t="shared" si="1"/>
        <v>4000</v>
      </c>
      <c r="I13" s="15"/>
      <c r="J13" s="15"/>
    </row>
    <row r="14" spans="1:10" x14ac:dyDescent="0.25">
      <c r="A14" s="21" t="s">
        <v>92</v>
      </c>
      <c r="B14" s="13">
        <v>9</v>
      </c>
      <c r="C14" s="14"/>
      <c r="D14" s="15">
        <f>'AUGUST  21'!H14:H38</f>
        <v>0</v>
      </c>
      <c r="E14" s="16">
        <v>3000</v>
      </c>
      <c r="F14" s="16">
        <f t="shared" si="0"/>
        <v>3000</v>
      </c>
      <c r="G14" s="16">
        <v>3000</v>
      </c>
      <c r="H14" s="17">
        <f t="shared" si="1"/>
        <v>0</v>
      </c>
      <c r="I14" s="15"/>
      <c r="J14" s="15"/>
    </row>
    <row r="15" spans="1:10" x14ac:dyDescent="0.25">
      <c r="A15" s="24" t="s">
        <v>130</v>
      </c>
      <c r="B15" s="23">
        <v>10</v>
      </c>
      <c r="C15" s="14"/>
      <c r="D15" s="15">
        <f>'AUGUST  21'!H15:H39</f>
        <v>0</v>
      </c>
      <c r="E15" s="16">
        <v>3000</v>
      </c>
      <c r="F15" s="16">
        <f t="shared" si="0"/>
        <v>3000</v>
      </c>
      <c r="G15" s="16">
        <v>3000</v>
      </c>
      <c r="H15" s="17">
        <f t="shared" si="1"/>
        <v>0</v>
      </c>
      <c r="I15" s="15"/>
      <c r="J15" s="15"/>
    </row>
    <row r="16" spans="1:10" x14ac:dyDescent="0.25">
      <c r="A16" s="20" t="s">
        <v>38</v>
      </c>
      <c r="B16" s="13">
        <v>11</v>
      </c>
      <c r="C16" s="14"/>
      <c r="D16" s="15">
        <f>'AUGUST  21'!H16:H40</f>
        <v>4000</v>
      </c>
      <c r="E16" s="16">
        <v>3000</v>
      </c>
      <c r="F16" s="16">
        <f t="shared" si="0"/>
        <v>7000</v>
      </c>
      <c r="G16" s="16">
        <f>3000</f>
        <v>3000</v>
      </c>
      <c r="H16" s="17">
        <f t="shared" si="1"/>
        <v>4000</v>
      </c>
      <c r="I16" s="15"/>
      <c r="J16" s="15"/>
    </row>
    <row r="17" spans="1:10" x14ac:dyDescent="0.25">
      <c r="A17" s="20" t="s">
        <v>131</v>
      </c>
      <c r="B17" s="13">
        <v>12</v>
      </c>
      <c r="C17" s="14"/>
      <c r="D17" s="15">
        <f>'AUGUST  21'!H17:H41</f>
        <v>0</v>
      </c>
      <c r="E17" s="16">
        <v>3000</v>
      </c>
      <c r="F17" s="16">
        <f t="shared" si="0"/>
        <v>3000</v>
      </c>
      <c r="G17" s="16">
        <v>3000</v>
      </c>
      <c r="H17" s="17">
        <f t="shared" si="1"/>
        <v>0</v>
      </c>
      <c r="I17" s="15"/>
      <c r="J17" s="15"/>
    </row>
    <row r="18" spans="1:10" x14ac:dyDescent="0.25">
      <c r="A18" s="22" t="s">
        <v>132</v>
      </c>
      <c r="B18" s="13">
        <v>13</v>
      </c>
      <c r="C18" s="14">
        <v>1500</v>
      </c>
      <c r="D18" s="15">
        <f>'AUGUST  21'!H18:H42</f>
        <v>0</v>
      </c>
      <c r="E18" s="16">
        <v>3000</v>
      </c>
      <c r="F18" s="16">
        <f t="shared" si="0"/>
        <v>4500</v>
      </c>
      <c r="G18" s="16">
        <v>4500</v>
      </c>
      <c r="H18" s="17">
        <f t="shared" si="1"/>
        <v>0</v>
      </c>
      <c r="I18" s="15"/>
      <c r="J18" s="15"/>
    </row>
    <row r="19" spans="1:10" x14ac:dyDescent="0.25">
      <c r="A19" s="18" t="s">
        <v>39</v>
      </c>
      <c r="B19" s="13">
        <v>14</v>
      </c>
      <c r="C19" s="14"/>
      <c r="D19" s="15">
        <f>'AUGUST  21'!H19:H43</f>
        <v>5000</v>
      </c>
      <c r="E19" s="16">
        <v>3000</v>
      </c>
      <c r="F19" s="16">
        <f t="shared" si="0"/>
        <v>8000</v>
      </c>
      <c r="G19" s="16"/>
      <c r="H19" s="17">
        <f t="shared" si="1"/>
        <v>8000</v>
      </c>
      <c r="I19" s="15"/>
      <c r="J19" s="15"/>
    </row>
    <row r="20" spans="1:10" x14ac:dyDescent="0.25">
      <c r="A20" s="12" t="s">
        <v>69</v>
      </c>
      <c r="B20" s="13">
        <v>15</v>
      </c>
      <c r="C20" s="14"/>
      <c r="D20" s="15">
        <f>'AUGUST  21'!H20:H44</f>
        <v>0</v>
      </c>
      <c r="E20" s="16"/>
      <c r="F20" s="16">
        <f t="shared" si="0"/>
        <v>0</v>
      </c>
      <c r="G20" s="16"/>
      <c r="H20" s="17">
        <f t="shared" si="1"/>
        <v>0</v>
      </c>
      <c r="I20" s="15"/>
      <c r="J20" s="15"/>
    </row>
    <row r="21" spans="1:10" x14ac:dyDescent="0.25">
      <c r="A21" s="49" t="s">
        <v>136</v>
      </c>
      <c r="B21" s="13">
        <v>16</v>
      </c>
      <c r="C21" s="14">
        <f>3000</f>
        <v>3000</v>
      </c>
      <c r="D21" s="15">
        <f>'AUGUST  21'!H21:H45</f>
        <v>0</v>
      </c>
      <c r="E21" s="16">
        <v>900</v>
      </c>
      <c r="F21" s="16">
        <f>C21+D21+E21</f>
        <v>3900</v>
      </c>
      <c r="G21" s="16">
        <v>3900</v>
      </c>
      <c r="H21" s="17">
        <f>F21-G21</f>
        <v>0</v>
      </c>
      <c r="I21" s="15"/>
      <c r="J21" s="15"/>
    </row>
    <row r="22" spans="1:10" x14ac:dyDescent="0.25">
      <c r="A22" s="12" t="s">
        <v>74</v>
      </c>
      <c r="B22" s="13">
        <v>17</v>
      </c>
      <c r="C22" s="14"/>
      <c r="D22" s="15">
        <f>'AUGUST  21'!H22:H46</f>
        <v>3000</v>
      </c>
      <c r="E22" s="16">
        <v>3000</v>
      </c>
      <c r="F22" s="16">
        <f>C22+D22+E22</f>
        <v>6000</v>
      </c>
      <c r="G22" s="16">
        <f>3400</f>
        <v>3400</v>
      </c>
      <c r="H22" s="17">
        <f>F22-G22</f>
        <v>2600</v>
      </c>
      <c r="I22" s="15"/>
      <c r="J22" s="15"/>
    </row>
    <row r="23" spans="1:10" x14ac:dyDescent="0.25">
      <c r="A23" s="24" t="s">
        <v>69</v>
      </c>
      <c r="B23" s="13">
        <v>18</v>
      </c>
      <c r="C23" s="14"/>
      <c r="D23" s="15">
        <f>'AUGUST  21'!H23:H47</f>
        <v>0</v>
      </c>
      <c r="E23" s="16"/>
      <c r="F23" s="16">
        <f t="shared" si="0"/>
        <v>0</v>
      </c>
      <c r="G23" s="16"/>
      <c r="H23" s="17">
        <f>F23-G23</f>
        <v>0</v>
      </c>
      <c r="I23" s="15"/>
      <c r="J23" s="15"/>
    </row>
    <row r="24" spans="1:10" x14ac:dyDescent="0.25">
      <c r="A24" s="24" t="s">
        <v>69</v>
      </c>
      <c r="B24" s="13">
        <v>19</v>
      </c>
      <c r="C24" s="14"/>
      <c r="D24" s="15">
        <f>'AUGUST  21'!H24:H48</f>
        <v>0</v>
      </c>
      <c r="E24" s="16"/>
      <c r="F24" s="16">
        <f t="shared" si="0"/>
        <v>0</v>
      </c>
      <c r="G24" s="16"/>
      <c r="H24" s="17">
        <f t="shared" ref="H24:H29" si="2">F24-G24</f>
        <v>0</v>
      </c>
      <c r="I24" s="15"/>
      <c r="J24" s="15"/>
    </row>
    <row r="25" spans="1:10" x14ac:dyDescent="0.25">
      <c r="A25" s="22" t="s">
        <v>135</v>
      </c>
      <c r="B25" s="13">
        <v>20</v>
      </c>
      <c r="C25" s="14"/>
      <c r="D25" s="15">
        <f>'AUGUST  21'!H25:H49</f>
        <v>0</v>
      </c>
      <c r="E25" s="16"/>
      <c r="F25" s="16">
        <f t="shared" si="0"/>
        <v>0</v>
      </c>
      <c r="G25" s="16"/>
      <c r="H25" s="17">
        <f t="shared" si="2"/>
        <v>0</v>
      </c>
      <c r="I25" s="15"/>
      <c r="J25" s="15"/>
    </row>
    <row r="26" spans="1:10" x14ac:dyDescent="0.25">
      <c r="A26" s="24" t="s">
        <v>69</v>
      </c>
      <c r="B26" s="13">
        <v>21</v>
      </c>
      <c r="C26" s="14"/>
      <c r="D26" s="15">
        <f>'AUGUST  21'!H26:H50</f>
        <v>0</v>
      </c>
      <c r="E26" s="16"/>
      <c r="F26" s="16">
        <f t="shared" si="0"/>
        <v>0</v>
      </c>
      <c r="G26" s="16"/>
      <c r="H26" s="17">
        <f t="shared" si="2"/>
        <v>0</v>
      </c>
      <c r="I26" s="15"/>
      <c r="J26" s="15"/>
    </row>
    <row r="27" spans="1:10" x14ac:dyDescent="0.25">
      <c r="A27" s="24" t="s">
        <v>69</v>
      </c>
      <c r="B27" s="13">
        <v>22</v>
      </c>
      <c r="C27" s="14"/>
      <c r="D27" s="15">
        <f>'AUGUST  21'!H27:H51</f>
        <v>0</v>
      </c>
      <c r="E27" s="16"/>
      <c r="F27" s="16">
        <f t="shared" si="0"/>
        <v>0</v>
      </c>
      <c r="G27" s="16"/>
      <c r="H27" s="17">
        <f t="shared" si="2"/>
        <v>0</v>
      </c>
      <c r="I27" s="15"/>
      <c r="J27" s="15"/>
    </row>
    <row r="28" spans="1:10" x14ac:dyDescent="0.25">
      <c r="A28" s="22" t="s">
        <v>118</v>
      </c>
      <c r="B28" s="13">
        <v>23</v>
      </c>
      <c r="C28" s="14"/>
      <c r="D28" s="15">
        <f>'AUGUST  21'!H28:H52</f>
        <v>1000</v>
      </c>
      <c r="E28" s="16">
        <v>2500</v>
      </c>
      <c r="F28" s="16">
        <f t="shared" si="0"/>
        <v>3500</v>
      </c>
      <c r="G28" s="16">
        <v>3000</v>
      </c>
      <c r="H28" s="17">
        <f>F28-G28</f>
        <v>500</v>
      </c>
      <c r="I28" s="15"/>
      <c r="J28" s="15">
        <v>200</v>
      </c>
    </row>
    <row r="29" spans="1:10" x14ac:dyDescent="0.25">
      <c r="A29" s="24" t="s">
        <v>69</v>
      </c>
      <c r="B29" s="13">
        <v>24</v>
      </c>
      <c r="C29" s="14"/>
      <c r="D29" s="15">
        <f>'AUGUST  21'!H29:H53</f>
        <v>0</v>
      </c>
      <c r="E29" s="16"/>
      <c r="F29" s="16">
        <f>C29+D29+E29</f>
        <v>0</v>
      </c>
      <c r="G29" s="16"/>
      <c r="H29" s="17">
        <f t="shared" si="2"/>
        <v>0</v>
      </c>
      <c r="I29" s="15"/>
      <c r="J29" s="15"/>
    </row>
    <row r="30" spans="1:10" x14ac:dyDescent="0.25">
      <c r="A30" s="22"/>
      <c r="B30" s="13"/>
      <c r="C30" s="14"/>
      <c r="D30" s="15">
        <f>'AUGUST  21'!H30:H54</f>
        <v>0</v>
      </c>
      <c r="E30" s="16"/>
      <c r="F30" s="16">
        <f t="shared" si="0"/>
        <v>0</v>
      </c>
      <c r="G30" s="16"/>
      <c r="H30" s="17">
        <f t="shared" si="1"/>
        <v>0</v>
      </c>
      <c r="I30" s="15"/>
      <c r="J30" s="15"/>
    </row>
    <row r="31" spans="1:10" x14ac:dyDescent="0.25">
      <c r="A31" s="25" t="s">
        <v>10</v>
      </c>
      <c r="B31" s="26"/>
      <c r="C31" s="14">
        <f t="shared" ref="C31:I31" si="3">SUM(C6:C30)</f>
        <v>4500</v>
      </c>
      <c r="D31" s="15">
        <f>SUM(D6:D30)</f>
        <v>22000</v>
      </c>
      <c r="E31" s="27">
        <f>SUM(E6:E30)</f>
        <v>36400</v>
      </c>
      <c r="F31" s="16">
        <f>SUM(F6:F30)</f>
        <v>62900</v>
      </c>
      <c r="G31" s="16">
        <f t="shared" si="3"/>
        <v>39300</v>
      </c>
      <c r="H31" s="16">
        <f t="shared" si="3"/>
        <v>23600</v>
      </c>
      <c r="I31" s="15">
        <f t="shared" si="3"/>
        <v>0</v>
      </c>
      <c r="J31" s="15">
        <f>SUM(J6:J30)</f>
        <v>300</v>
      </c>
    </row>
    <row r="32" spans="1:10" x14ac:dyDescent="0.25">
      <c r="D32" s="15">
        <f>'MAY 21'!H32:H58</f>
        <v>3500</v>
      </c>
      <c r="H32" s="28">
        <f>H14+E7+E18+3000+K19</f>
        <v>6000</v>
      </c>
      <c r="I32" s="3"/>
    </row>
    <row r="34" spans="1:10" x14ac:dyDescent="0.25">
      <c r="A34" s="3" t="s">
        <v>11</v>
      </c>
      <c r="B34" s="29"/>
      <c r="C34" s="30"/>
      <c r="D34" s="31"/>
      <c r="E34" s="32"/>
      <c r="F34" s="33"/>
      <c r="G34" s="32"/>
      <c r="H34" s="34"/>
      <c r="I34" s="3"/>
    </row>
    <row r="35" spans="1:10" x14ac:dyDescent="0.25">
      <c r="A35" s="35" t="s">
        <v>12</v>
      </c>
      <c r="B35" s="35"/>
      <c r="C35" s="35"/>
      <c r="D35" s="36"/>
      <c r="E35" s="35" t="s">
        <v>7</v>
      </c>
      <c r="F35" s="3"/>
      <c r="G35" s="3"/>
      <c r="H35" s="3"/>
      <c r="I35" s="3"/>
    </row>
    <row r="36" spans="1:10" x14ac:dyDescent="0.25">
      <c r="A36" s="37" t="s">
        <v>13</v>
      </c>
      <c r="B36" s="37" t="s">
        <v>14</v>
      </c>
      <c r="C36" s="37" t="s">
        <v>15</v>
      </c>
      <c r="D36" s="37" t="s">
        <v>16</v>
      </c>
      <c r="E36" s="37" t="s">
        <v>13</v>
      </c>
      <c r="F36" s="37" t="s">
        <v>14</v>
      </c>
      <c r="G36" s="37" t="s">
        <v>15</v>
      </c>
      <c r="H36" s="37" t="s">
        <v>16</v>
      </c>
      <c r="I36" s="3"/>
    </row>
    <row r="37" spans="1:10" x14ac:dyDescent="0.25">
      <c r="A37" s="26" t="s">
        <v>128</v>
      </c>
      <c r="B37" s="38">
        <f>E31</f>
        <v>36400</v>
      </c>
      <c r="C37" s="26"/>
      <c r="D37" s="26"/>
      <c r="E37" s="26" t="s">
        <v>128</v>
      </c>
      <c r="F37" s="38">
        <f>G31</f>
        <v>39300</v>
      </c>
      <c r="G37" s="26"/>
      <c r="H37" s="26"/>
      <c r="I37" s="34"/>
    </row>
    <row r="38" spans="1:10" x14ac:dyDescent="0.25">
      <c r="A38" s="26" t="s">
        <v>17</v>
      </c>
      <c r="B38" s="38">
        <f>'AUGUST  21'!D56</f>
        <v>27533</v>
      </c>
      <c r="C38" s="26"/>
      <c r="D38" s="26"/>
      <c r="E38" s="26" t="s">
        <v>17</v>
      </c>
      <c r="F38" s="38">
        <f>'AUGUST  21'!H56</f>
        <v>19533</v>
      </c>
      <c r="G38" s="26"/>
      <c r="H38" s="26"/>
      <c r="I38" s="34"/>
    </row>
    <row r="39" spans="1:10" x14ac:dyDescent="0.25">
      <c r="A39" s="26" t="s">
        <v>9</v>
      </c>
      <c r="B39" s="38">
        <f>I31</f>
        <v>0</v>
      </c>
      <c r="C39" s="26"/>
      <c r="D39" s="26"/>
      <c r="E39" s="26"/>
      <c r="F39" s="38"/>
      <c r="G39" s="26"/>
      <c r="H39" s="26"/>
      <c r="I39" s="34" t="s">
        <v>18</v>
      </c>
    </row>
    <row r="40" spans="1:10" x14ac:dyDescent="0.25">
      <c r="A40" s="26" t="s">
        <v>66</v>
      </c>
      <c r="B40" s="38"/>
      <c r="C40" s="26"/>
      <c r="D40" s="26"/>
      <c r="E40" s="26" t="s">
        <v>66</v>
      </c>
      <c r="F40" s="38"/>
      <c r="G40" s="26"/>
      <c r="H40" s="26"/>
      <c r="I40" s="34"/>
    </row>
    <row r="41" spans="1:10" x14ac:dyDescent="0.25">
      <c r="A41" s="26" t="s">
        <v>3</v>
      </c>
      <c r="B41" s="38">
        <f>C31</f>
        <v>4500</v>
      </c>
      <c r="C41" s="26"/>
      <c r="D41" s="26"/>
      <c r="E41" s="26"/>
      <c r="F41" s="38"/>
      <c r="G41" s="26"/>
      <c r="H41" s="26"/>
      <c r="I41" s="3"/>
    </row>
    <row r="42" spans="1:10" x14ac:dyDescent="0.25">
      <c r="A42" s="26" t="s">
        <v>19</v>
      </c>
      <c r="B42" s="39">
        <v>0.1</v>
      </c>
      <c r="C42" s="38">
        <f>B42*B37</f>
        <v>3640</v>
      </c>
      <c r="D42" s="26"/>
      <c r="E42" s="26" t="s">
        <v>19</v>
      </c>
      <c r="F42" s="39">
        <v>0.1</v>
      </c>
      <c r="G42" s="38">
        <f>F42*B37</f>
        <v>3640</v>
      </c>
      <c r="H42" s="26"/>
      <c r="I42" s="3"/>
    </row>
    <row r="43" spans="1:10" x14ac:dyDescent="0.25">
      <c r="A43" s="37" t="s">
        <v>20</v>
      </c>
      <c r="B43" s="26" t="s">
        <v>21</v>
      </c>
      <c r="C43" s="26"/>
      <c r="D43" s="26"/>
      <c r="E43" s="37" t="s">
        <v>20</v>
      </c>
      <c r="F43" s="40"/>
      <c r="G43" s="26"/>
      <c r="H43" s="26"/>
      <c r="I43" s="34"/>
    </row>
    <row r="44" spans="1:10" x14ac:dyDescent="0.25">
      <c r="A44" s="41" t="s">
        <v>22</v>
      </c>
      <c r="B44" s="39">
        <v>0.3</v>
      </c>
      <c r="C44" s="42">
        <f>B44*E18+(B44*C21)</f>
        <v>1800</v>
      </c>
      <c r="D44" s="26"/>
      <c r="E44" s="41" t="s">
        <v>22</v>
      </c>
      <c r="F44" s="39">
        <v>0.3</v>
      </c>
      <c r="G44" s="42">
        <f>C44</f>
        <v>1800</v>
      </c>
      <c r="H44" s="26"/>
      <c r="I44" s="3"/>
      <c r="J44" s="28"/>
    </row>
    <row r="45" spans="1:10" x14ac:dyDescent="0.25">
      <c r="A45" s="40" t="s">
        <v>82</v>
      </c>
      <c r="C45">
        <v>1000</v>
      </c>
      <c r="D45" s="50"/>
      <c r="E45" s="51" t="s">
        <v>82</v>
      </c>
      <c r="G45">
        <v>1000</v>
      </c>
      <c r="H45" s="52"/>
      <c r="I45" s="3"/>
    </row>
    <row r="46" spans="1:10" x14ac:dyDescent="0.25">
      <c r="A46" s="40" t="s">
        <v>41</v>
      </c>
      <c r="B46" s="18"/>
      <c r="C46" s="18">
        <v>2000</v>
      </c>
      <c r="D46" s="42"/>
      <c r="E46" s="40" t="s">
        <v>41</v>
      </c>
      <c r="F46" s="18"/>
      <c r="G46" s="18">
        <v>2000</v>
      </c>
      <c r="H46" s="18"/>
      <c r="I46" s="34"/>
    </row>
    <row r="47" spans="1:10" x14ac:dyDescent="0.25">
      <c r="A47" s="40" t="s">
        <v>127</v>
      </c>
      <c r="B47" s="26"/>
      <c r="C47" s="42">
        <v>15000</v>
      </c>
      <c r="D47" s="26"/>
      <c r="E47" s="40" t="s">
        <v>127</v>
      </c>
      <c r="F47" s="26"/>
      <c r="G47" s="42">
        <v>15000</v>
      </c>
      <c r="H47" s="18"/>
      <c r="I47" s="43"/>
      <c r="J47" s="28"/>
    </row>
    <row r="48" spans="1:10" x14ac:dyDescent="0.25">
      <c r="A48" s="40" t="s">
        <v>137</v>
      </c>
      <c r="B48" s="39"/>
      <c r="C48" s="26">
        <v>40000</v>
      </c>
      <c r="D48" s="26"/>
      <c r="E48" s="40" t="s">
        <v>137</v>
      </c>
      <c r="F48" s="39"/>
      <c r="G48" s="26">
        <v>40000</v>
      </c>
      <c r="H48" s="26"/>
      <c r="I48" s="3"/>
    </row>
    <row r="49" spans="1:10" x14ac:dyDescent="0.25">
      <c r="A49" s="40" t="s">
        <v>140</v>
      </c>
      <c r="B49" s="26"/>
      <c r="C49" s="42">
        <v>5105</v>
      </c>
      <c r="D49" s="26"/>
      <c r="E49" s="40" t="s">
        <v>140</v>
      </c>
      <c r="F49" s="26"/>
      <c r="G49" s="42">
        <v>5105</v>
      </c>
      <c r="H49" s="26"/>
      <c r="I49" s="3"/>
    </row>
    <row r="50" spans="1:10" x14ac:dyDescent="0.25">
      <c r="A50" s="40" t="s">
        <v>141</v>
      </c>
      <c r="B50" s="26"/>
      <c r="C50" s="42">
        <f>1650+300+1250</f>
        <v>3200</v>
      </c>
      <c r="D50" s="26"/>
      <c r="E50" s="40" t="s">
        <v>141</v>
      </c>
      <c r="F50" s="26"/>
      <c r="G50" s="42">
        <f>1650+300+1250</f>
        <v>3200</v>
      </c>
      <c r="H50" s="26"/>
      <c r="I50" s="3"/>
    </row>
    <row r="51" spans="1:10" x14ac:dyDescent="0.25">
      <c r="A51" s="40" t="s">
        <v>144</v>
      </c>
      <c r="B51" s="26"/>
      <c r="C51" s="42">
        <f>600</f>
        <v>600</v>
      </c>
      <c r="D51" s="26"/>
      <c r="E51" s="40" t="s">
        <v>144</v>
      </c>
      <c r="F51" s="26"/>
      <c r="G51" s="42">
        <f>600</f>
        <v>600</v>
      </c>
      <c r="H51" s="26"/>
      <c r="I51" s="3"/>
    </row>
    <row r="52" spans="1:10" x14ac:dyDescent="0.25">
      <c r="A52" s="40"/>
      <c r="B52" s="26"/>
      <c r="C52" s="42"/>
      <c r="D52" s="26"/>
      <c r="E52" s="40"/>
      <c r="F52" s="26"/>
      <c r="G52" s="42"/>
      <c r="H52" s="26"/>
      <c r="I52" s="3"/>
    </row>
    <row r="53" spans="1:10" x14ac:dyDescent="0.25">
      <c r="A53" s="40"/>
      <c r="B53" s="26"/>
      <c r="C53" s="42"/>
      <c r="D53" s="26"/>
      <c r="E53" s="40"/>
      <c r="F53" s="26"/>
      <c r="G53" s="42"/>
      <c r="H53" s="26"/>
      <c r="I53" s="3"/>
    </row>
    <row r="54" spans="1:10" x14ac:dyDescent="0.25">
      <c r="A54" s="40"/>
      <c r="B54" s="26"/>
      <c r="C54" s="42"/>
      <c r="D54" s="26"/>
      <c r="E54" s="40"/>
      <c r="F54" s="26"/>
      <c r="G54" s="42"/>
      <c r="H54" s="26"/>
      <c r="I54" s="3"/>
    </row>
    <row r="55" spans="1:10" x14ac:dyDescent="0.25">
      <c r="A55" s="40"/>
      <c r="B55" s="26"/>
      <c r="C55" s="42"/>
      <c r="D55" s="26"/>
      <c r="E55" s="40"/>
      <c r="F55" s="26"/>
      <c r="G55" s="42"/>
      <c r="H55" s="26"/>
      <c r="I55" s="3"/>
      <c r="J55" s="44"/>
    </row>
    <row r="56" spans="1:10" x14ac:dyDescent="0.25">
      <c r="A56" s="37" t="s">
        <v>10</v>
      </c>
      <c r="B56" s="45">
        <f>B41+B37+B38+B39+B40-C42</f>
        <v>64793</v>
      </c>
      <c r="C56" s="45">
        <f>SUM(C44:C55)</f>
        <v>68705</v>
      </c>
      <c r="D56" s="45">
        <f>B56-C56</f>
        <v>-3912</v>
      </c>
      <c r="E56" s="37" t="s">
        <v>10</v>
      </c>
      <c r="F56" s="45">
        <f>F37+F38+F41+F40-G42</f>
        <v>55193</v>
      </c>
      <c r="G56" s="45">
        <f>SUM(G44:G55)</f>
        <v>68705</v>
      </c>
      <c r="H56" s="45">
        <f>F56-G56</f>
        <v>-13512</v>
      </c>
      <c r="I56" s="43"/>
    </row>
    <row r="57" spans="1:10" x14ac:dyDescent="0.25">
      <c r="A57" s="46" t="s">
        <v>23</v>
      </c>
      <c r="B57" s="47"/>
      <c r="C57" s="47" t="s">
        <v>24</v>
      </c>
      <c r="D57" s="48"/>
      <c r="E57" s="46"/>
      <c r="F57" s="46" t="s">
        <v>25</v>
      </c>
      <c r="G57" s="3"/>
      <c r="H57" s="3"/>
      <c r="I57" s="3"/>
      <c r="J57" s="44"/>
    </row>
    <row r="58" spans="1:10" x14ac:dyDescent="0.25">
      <c r="A58" s="46" t="s">
        <v>26</v>
      </c>
      <c r="B58" s="47"/>
      <c r="C58" s="47" t="s">
        <v>27</v>
      </c>
      <c r="D58" s="48"/>
      <c r="E58" s="46"/>
      <c r="F58" s="46" t="s">
        <v>28</v>
      </c>
      <c r="G58" s="3"/>
      <c r="H58" s="3"/>
      <c r="I58" s="4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8"/>
  <sheetViews>
    <sheetView tabSelected="1" topLeftCell="A20" workbookViewId="0">
      <selection activeCell="K51" sqref="K51"/>
    </sheetView>
  </sheetViews>
  <sheetFormatPr defaultRowHeight="15" x14ac:dyDescent="0.25"/>
  <cols>
    <col min="1" max="1" width="22.5703125" customWidth="1"/>
  </cols>
  <sheetData>
    <row r="2" spans="1:24" ht="15.75" x14ac:dyDescent="0.25">
      <c r="B2" s="1" t="s">
        <v>28</v>
      </c>
      <c r="C2" s="1"/>
      <c r="D2" s="1"/>
      <c r="E2" s="1"/>
      <c r="F2" s="2"/>
      <c r="G2" s="3"/>
      <c r="H2" s="3"/>
      <c r="I2" s="3"/>
    </row>
    <row r="3" spans="1:24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24" ht="18.75" x14ac:dyDescent="0.3">
      <c r="A4" s="5"/>
      <c r="B4" s="1" t="s">
        <v>138</v>
      </c>
      <c r="D4" s="1"/>
      <c r="E4" s="1"/>
      <c r="F4" s="6"/>
      <c r="G4" s="7"/>
      <c r="H4" s="3"/>
      <c r="I4" s="3"/>
    </row>
    <row r="5" spans="1:24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  <c r="J5" s="9" t="s">
        <v>66</v>
      </c>
      <c r="O5" s="8" t="s">
        <v>1</v>
      </c>
      <c r="P5" s="8" t="s">
        <v>2</v>
      </c>
      <c r="Q5" s="8" t="s">
        <v>3</v>
      </c>
      <c r="R5" s="9" t="s">
        <v>4</v>
      </c>
      <c r="S5" s="10" t="s">
        <v>5</v>
      </c>
      <c r="T5" s="9" t="s">
        <v>6</v>
      </c>
      <c r="U5" s="10" t="s">
        <v>7</v>
      </c>
      <c r="V5" s="11" t="s">
        <v>8</v>
      </c>
      <c r="W5" s="9" t="s">
        <v>9</v>
      </c>
      <c r="X5" s="9" t="s">
        <v>66</v>
      </c>
    </row>
    <row r="6" spans="1:24" x14ac:dyDescent="0.25">
      <c r="A6" s="20" t="s">
        <v>152</v>
      </c>
      <c r="B6" s="13">
        <v>1</v>
      </c>
      <c r="C6" s="14"/>
      <c r="D6" s="15">
        <f>'SEPTEMBER 21'!H6:H32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  <c r="J6" s="15"/>
      <c r="O6" s="49" t="s">
        <v>146</v>
      </c>
      <c r="P6" s="13">
        <v>1</v>
      </c>
      <c r="Q6" s="14"/>
      <c r="R6" s="15">
        <f>'SEPTEMBER 21'!V6:V32</f>
        <v>0</v>
      </c>
      <c r="S6" s="16">
        <v>3000</v>
      </c>
      <c r="T6" s="16">
        <f>Q6+R6+S6</f>
        <v>3000</v>
      </c>
      <c r="U6" s="16">
        <v>3000</v>
      </c>
      <c r="V6" s="17">
        <f>T6-U6</f>
        <v>0</v>
      </c>
      <c r="W6" s="15"/>
      <c r="X6" s="15"/>
    </row>
    <row r="7" spans="1:24" x14ac:dyDescent="0.25">
      <c r="A7" t="s">
        <v>153</v>
      </c>
      <c r="B7" s="13">
        <v>2</v>
      </c>
      <c r="C7" s="14"/>
      <c r="D7" s="15">
        <f>'SEPTEMBER 21'!H7:H33</f>
        <v>0</v>
      </c>
      <c r="E7" s="16">
        <v>3000</v>
      </c>
      <c r="F7" s="16">
        <f t="shared" ref="F7:F30" si="0">C7+D7+E7</f>
        <v>3000</v>
      </c>
      <c r="G7" s="16">
        <v>3000</v>
      </c>
      <c r="H7" s="17">
        <f t="shared" ref="H7:H30" si="1">F7-G7</f>
        <v>0</v>
      </c>
      <c r="I7" s="15"/>
      <c r="J7" s="15"/>
      <c r="O7" t="s">
        <v>147</v>
      </c>
      <c r="P7" s="13">
        <v>2</v>
      </c>
      <c r="Q7" s="14"/>
      <c r="R7" s="15">
        <f>'SEPTEMBER 21'!V7:V33</f>
        <v>0</v>
      </c>
      <c r="S7" s="16">
        <v>3000</v>
      </c>
      <c r="T7" s="16">
        <f t="shared" ref="T7:T10" si="2">Q7+R7+S7</f>
        <v>3000</v>
      </c>
      <c r="U7" s="16">
        <v>3000</v>
      </c>
      <c r="V7" s="17">
        <f t="shared" ref="V7:V8" si="3">T7-U7</f>
        <v>0</v>
      </c>
      <c r="W7" s="15"/>
      <c r="X7" s="15"/>
    </row>
    <row r="8" spans="1:24" x14ac:dyDescent="0.25">
      <c r="A8" s="26" t="s">
        <v>155</v>
      </c>
      <c r="B8" s="13">
        <v>3</v>
      </c>
      <c r="C8" s="14"/>
      <c r="D8" s="15">
        <f>'SEPTEMBER 21'!H8:H34</f>
        <v>0</v>
      </c>
      <c r="E8" s="16">
        <v>3000</v>
      </c>
      <c r="F8" s="16">
        <f t="shared" si="0"/>
        <v>3000</v>
      </c>
      <c r="G8" s="16">
        <f>1000+2000</f>
        <v>3000</v>
      </c>
      <c r="H8" s="17">
        <f t="shared" si="1"/>
        <v>0</v>
      </c>
      <c r="I8" s="15"/>
      <c r="J8" s="15"/>
      <c r="O8" s="26" t="s">
        <v>143</v>
      </c>
      <c r="P8" s="13">
        <v>3</v>
      </c>
      <c r="Q8" s="14"/>
      <c r="R8" s="15">
        <f>'SEPTEMBER 21'!V8:V34</f>
        <v>0</v>
      </c>
      <c r="S8" s="16">
        <v>3000</v>
      </c>
      <c r="T8" s="16">
        <f t="shared" si="2"/>
        <v>3000</v>
      </c>
      <c r="U8" s="16">
        <f>1000+2000</f>
        <v>3000</v>
      </c>
      <c r="V8" s="17">
        <f t="shared" si="3"/>
        <v>0</v>
      </c>
      <c r="W8" s="15"/>
      <c r="X8" s="15"/>
    </row>
    <row r="9" spans="1:24" x14ac:dyDescent="0.25">
      <c r="A9" s="19" t="s">
        <v>126</v>
      </c>
      <c r="B9" s="13">
        <v>4</v>
      </c>
      <c r="C9" s="14"/>
      <c r="D9" s="15">
        <f>'SEPTEMBER 21'!H9:H35</f>
        <v>0</v>
      </c>
      <c r="E9" s="16">
        <v>3000</v>
      </c>
      <c r="F9" s="16">
        <f t="shared" si="0"/>
        <v>3000</v>
      </c>
      <c r="G9" s="16">
        <v>3000</v>
      </c>
      <c r="H9" s="17">
        <f>F9-G9</f>
        <v>0</v>
      </c>
      <c r="I9" s="15"/>
      <c r="J9" s="15">
        <v>300</v>
      </c>
      <c r="O9" s="19" t="s">
        <v>126</v>
      </c>
      <c r="P9" s="13">
        <v>4</v>
      </c>
      <c r="Q9" s="14"/>
      <c r="R9" s="15">
        <f>'SEPTEMBER 21'!V9:V35</f>
        <v>0</v>
      </c>
      <c r="S9" s="16">
        <v>3000</v>
      </c>
      <c r="T9" s="16">
        <f t="shared" si="2"/>
        <v>3000</v>
      </c>
      <c r="U9" s="16">
        <v>3000</v>
      </c>
      <c r="V9" s="17">
        <f>T9-U9</f>
        <v>0</v>
      </c>
      <c r="W9" s="15"/>
      <c r="X9" s="15"/>
    </row>
    <row r="10" spans="1:24" x14ac:dyDescent="0.25">
      <c r="A10" s="19" t="s">
        <v>33</v>
      </c>
      <c r="B10" s="13">
        <v>5</v>
      </c>
      <c r="C10" s="14"/>
      <c r="D10" s="15">
        <f>'SEPTEMBER 21'!H10:H36</f>
        <v>3000</v>
      </c>
      <c r="E10" s="16">
        <v>3000</v>
      </c>
      <c r="F10" s="16">
        <f t="shared" si="0"/>
        <v>6000</v>
      </c>
      <c r="G10" s="16">
        <v>3000</v>
      </c>
      <c r="H10" s="17">
        <f t="shared" si="1"/>
        <v>3000</v>
      </c>
      <c r="I10" s="15"/>
      <c r="J10" s="15"/>
      <c r="O10" s="19" t="s">
        <v>33</v>
      </c>
      <c r="P10" s="13">
        <v>5</v>
      </c>
      <c r="Q10" s="14"/>
      <c r="R10" s="15">
        <f>'SEPTEMBER 21'!V10:V36</f>
        <v>0</v>
      </c>
      <c r="S10" s="16">
        <v>3000</v>
      </c>
      <c r="T10" s="16">
        <f t="shared" si="2"/>
        <v>3000</v>
      </c>
      <c r="U10" s="16">
        <v>3000</v>
      </c>
      <c r="V10" s="17">
        <f t="shared" ref="V10:V20" si="4">T10-U10</f>
        <v>0</v>
      </c>
      <c r="W10" s="15"/>
      <c r="X10" s="15"/>
    </row>
    <row r="11" spans="1:24" x14ac:dyDescent="0.25">
      <c r="A11" s="20" t="s">
        <v>121</v>
      </c>
      <c r="B11" s="13">
        <v>6</v>
      </c>
      <c r="C11" s="14"/>
      <c r="D11" s="15">
        <f>'SEPTEMBER 21'!H11:H37</f>
        <v>1500</v>
      </c>
      <c r="E11" s="16">
        <v>3000</v>
      </c>
      <c r="F11" s="16">
        <f>C11+D11+E11</f>
        <v>4500</v>
      </c>
      <c r="G11" s="16">
        <v>3000</v>
      </c>
      <c r="H11" s="17">
        <f t="shared" si="1"/>
        <v>1500</v>
      </c>
      <c r="I11" s="15"/>
      <c r="J11" s="15">
        <v>100</v>
      </c>
      <c r="O11" s="20" t="s">
        <v>121</v>
      </c>
      <c r="P11" s="13">
        <v>6</v>
      </c>
      <c r="Q11" s="14"/>
      <c r="R11" s="15">
        <f>'SEPTEMBER 21'!V11:V37</f>
        <v>0</v>
      </c>
      <c r="S11" s="16">
        <v>3000</v>
      </c>
      <c r="T11" s="16">
        <f>Q11+R11+S11</f>
        <v>3000</v>
      </c>
      <c r="U11" s="16">
        <v>3000</v>
      </c>
      <c r="V11" s="17">
        <f t="shared" si="4"/>
        <v>0</v>
      </c>
      <c r="W11" s="15"/>
      <c r="X11" s="15">
        <v>100</v>
      </c>
    </row>
    <row r="12" spans="1:24" x14ac:dyDescent="0.25">
      <c r="A12" s="22" t="s">
        <v>151</v>
      </c>
      <c r="B12" s="13">
        <v>7</v>
      </c>
      <c r="C12" s="14">
        <v>500</v>
      </c>
      <c r="D12" s="15">
        <f>'SEPTEMBER 21'!H12:H38</f>
        <v>0</v>
      </c>
      <c r="E12" s="16">
        <v>3000</v>
      </c>
      <c r="F12" s="16">
        <f t="shared" si="0"/>
        <v>3500</v>
      </c>
      <c r="G12" s="16">
        <f>3500</f>
        <v>3500</v>
      </c>
      <c r="H12" s="17">
        <f t="shared" si="1"/>
        <v>0</v>
      </c>
      <c r="I12" s="15"/>
      <c r="J12" s="15"/>
      <c r="O12" s="24" t="s">
        <v>41</v>
      </c>
      <c r="P12" s="13">
        <v>7</v>
      </c>
      <c r="Q12" s="14"/>
      <c r="R12" s="15">
        <f>'SEPTEMBER 21'!V12:V38</f>
        <v>0</v>
      </c>
      <c r="S12" s="16"/>
      <c r="T12" s="16">
        <f t="shared" ref="T12:T20" si="5">Q12+R12+S12</f>
        <v>0</v>
      </c>
      <c r="U12" s="16"/>
      <c r="V12" s="17">
        <f t="shared" si="4"/>
        <v>0</v>
      </c>
      <c r="W12" s="15"/>
      <c r="X12" s="15"/>
    </row>
    <row r="13" spans="1:24" x14ac:dyDescent="0.25">
      <c r="A13" s="21" t="s">
        <v>70</v>
      </c>
      <c r="B13" s="13">
        <v>8</v>
      </c>
      <c r="C13" s="14"/>
      <c r="D13" s="15">
        <f>'SEPTEMBER 21'!H13:H39</f>
        <v>4000</v>
      </c>
      <c r="E13" s="16">
        <v>3000</v>
      </c>
      <c r="F13" s="16">
        <f t="shared" si="0"/>
        <v>7000</v>
      </c>
      <c r="G13" s="16">
        <v>3000</v>
      </c>
      <c r="H13" s="17">
        <f t="shared" si="1"/>
        <v>4000</v>
      </c>
      <c r="I13" s="15"/>
      <c r="J13" s="15"/>
      <c r="O13" s="21" t="s">
        <v>70</v>
      </c>
      <c r="P13" s="13">
        <v>8</v>
      </c>
      <c r="Q13" s="14"/>
      <c r="R13" s="15">
        <f>'SEPTEMBER 21'!V13:V39</f>
        <v>0</v>
      </c>
      <c r="S13" s="16">
        <v>3000</v>
      </c>
      <c r="T13" s="16">
        <f t="shared" si="5"/>
        <v>3000</v>
      </c>
      <c r="U13" s="16">
        <v>3000</v>
      </c>
      <c r="V13" s="17">
        <f t="shared" si="4"/>
        <v>0</v>
      </c>
      <c r="W13" s="15"/>
      <c r="X13" s="15"/>
    </row>
    <row r="14" spans="1:24" x14ac:dyDescent="0.25">
      <c r="A14" s="21" t="s">
        <v>92</v>
      </c>
      <c r="B14" s="13">
        <v>9</v>
      </c>
      <c r="C14" s="14"/>
      <c r="D14" s="15">
        <f>'SEPTEMBER 21'!H14:H40</f>
        <v>0</v>
      </c>
      <c r="E14" s="16">
        <v>3000</v>
      </c>
      <c r="F14" s="16">
        <f t="shared" si="0"/>
        <v>3000</v>
      </c>
      <c r="G14" s="16">
        <v>3000</v>
      </c>
      <c r="H14" s="17">
        <f t="shared" si="1"/>
        <v>0</v>
      </c>
      <c r="I14" s="15"/>
      <c r="J14" s="15">
        <v>300</v>
      </c>
      <c r="O14" s="21" t="s">
        <v>92</v>
      </c>
      <c r="P14" s="13">
        <v>9</v>
      </c>
      <c r="Q14" s="14"/>
      <c r="R14" s="15">
        <f>'SEPTEMBER 21'!V14:V40</f>
        <v>0</v>
      </c>
      <c r="S14" s="16">
        <v>3000</v>
      </c>
      <c r="T14" s="16">
        <f t="shared" si="5"/>
        <v>3000</v>
      </c>
      <c r="U14" s="16">
        <v>3000</v>
      </c>
      <c r="V14" s="17">
        <f t="shared" si="4"/>
        <v>0</v>
      </c>
      <c r="W14" s="15"/>
      <c r="X14" s="15">
        <v>300</v>
      </c>
    </row>
    <row r="15" spans="1:24" x14ac:dyDescent="0.25">
      <c r="A15" s="22" t="s">
        <v>130</v>
      </c>
      <c r="B15" s="23">
        <v>10</v>
      </c>
      <c r="C15" s="14"/>
      <c r="D15" s="15">
        <f>'SEPTEMBER 21'!H15:H41</f>
        <v>0</v>
      </c>
      <c r="E15" s="16">
        <v>3000</v>
      </c>
      <c r="F15" s="16">
        <f t="shared" si="0"/>
        <v>3000</v>
      </c>
      <c r="G15" s="16">
        <f>2000</f>
        <v>2000</v>
      </c>
      <c r="H15" s="17">
        <f t="shared" si="1"/>
        <v>1000</v>
      </c>
      <c r="I15" s="15"/>
      <c r="J15" s="15"/>
      <c r="O15" s="24" t="s">
        <v>130</v>
      </c>
      <c r="P15" s="23">
        <v>10</v>
      </c>
      <c r="Q15" s="14"/>
      <c r="R15" s="15">
        <f>'SEPTEMBER 21'!V15:V41</f>
        <v>0</v>
      </c>
      <c r="S15" s="16">
        <v>3000</v>
      </c>
      <c r="T15" s="16">
        <f t="shared" si="5"/>
        <v>3000</v>
      </c>
      <c r="U15" s="16"/>
      <c r="V15" s="17">
        <f t="shared" si="4"/>
        <v>3000</v>
      </c>
      <c r="W15" s="15"/>
      <c r="X15" s="15"/>
    </row>
    <row r="16" spans="1:24" x14ac:dyDescent="0.25">
      <c r="A16" s="20" t="s">
        <v>38</v>
      </c>
      <c r="B16" s="13">
        <v>11</v>
      </c>
      <c r="C16" s="14"/>
      <c r="D16" s="15">
        <f>'SEPTEMBER 21'!H16:H42</f>
        <v>4000</v>
      </c>
      <c r="E16" s="16">
        <v>3000</v>
      </c>
      <c r="F16" s="16">
        <f t="shared" si="0"/>
        <v>7000</v>
      </c>
      <c r="G16" s="16">
        <v>3000</v>
      </c>
      <c r="H16" s="17">
        <f t="shared" si="1"/>
        <v>4000</v>
      </c>
      <c r="I16" s="15"/>
      <c r="J16" s="15">
        <v>300</v>
      </c>
      <c r="O16" s="20" t="s">
        <v>38</v>
      </c>
      <c r="P16" s="13">
        <v>11</v>
      </c>
      <c r="Q16" s="14"/>
      <c r="R16" s="15">
        <f>'SEPTEMBER 21'!V16:V42</f>
        <v>0</v>
      </c>
      <c r="S16" s="16">
        <v>3000</v>
      </c>
      <c r="T16" s="16">
        <f t="shared" si="5"/>
        <v>3000</v>
      </c>
      <c r="U16" s="16">
        <v>3000</v>
      </c>
      <c r="V16" s="17">
        <f t="shared" si="4"/>
        <v>0</v>
      </c>
      <c r="W16" s="15"/>
      <c r="X16" s="15"/>
    </row>
    <row r="17" spans="1:24" x14ac:dyDescent="0.25">
      <c r="A17" s="20" t="s">
        <v>131</v>
      </c>
      <c r="B17" s="13">
        <v>12</v>
      </c>
      <c r="C17" s="14">
        <v>1000</v>
      </c>
      <c r="D17" s="15">
        <f>'SEPTEMBER 21'!H17:H43</f>
        <v>0</v>
      </c>
      <c r="E17" s="16">
        <v>3000</v>
      </c>
      <c r="F17" s="16">
        <f t="shared" si="0"/>
        <v>4000</v>
      </c>
      <c r="G17" s="16">
        <v>4000</v>
      </c>
      <c r="H17" s="17">
        <f t="shared" si="1"/>
        <v>0</v>
      </c>
      <c r="I17" s="15"/>
      <c r="J17" s="15"/>
      <c r="O17" s="20" t="s">
        <v>131</v>
      </c>
      <c r="P17" s="13">
        <v>12</v>
      </c>
      <c r="Q17" s="14"/>
      <c r="R17" s="15">
        <f>'SEPTEMBER 21'!V17:V43</f>
        <v>0</v>
      </c>
      <c r="S17" s="16">
        <v>3000</v>
      </c>
      <c r="T17" s="16">
        <f t="shared" si="5"/>
        <v>3000</v>
      </c>
      <c r="U17" s="16">
        <v>4000</v>
      </c>
      <c r="V17" s="17">
        <f t="shared" si="4"/>
        <v>-1000</v>
      </c>
      <c r="W17" s="15"/>
      <c r="X17" s="15"/>
    </row>
    <row r="18" spans="1:24" x14ac:dyDescent="0.25">
      <c r="A18" s="22" t="s">
        <v>132</v>
      </c>
      <c r="B18" s="13">
        <v>13</v>
      </c>
      <c r="C18" s="14"/>
      <c r="D18" s="15">
        <f>'SEPTEMBER 21'!H18:H44</f>
        <v>0</v>
      </c>
      <c r="E18" s="16">
        <v>3000</v>
      </c>
      <c r="F18" s="16">
        <f t="shared" si="0"/>
        <v>3000</v>
      </c>
      <c r="G18" s="16">
        <v>3000</v>
      </c>
      <c r="H18" s="17">
        <f t="shared" si="1"/>
        <v>0</v>
      </c>
      <c r="I18" s="15"/>
      <c r="J18" s="15">
        <v>300</v>
      </c>
      <c r="O18" s="22" t="s">
        <v>132</v>
      </c>
      <c r="P18" s="13">
        <v>13</v>
      </c>
      <c r="Q18" s="14"/>
      <c r="R18" s="15">
        <f>'SEPTEMBER 21'!V18:V44</f>
        <v>0</v>
      </c>
      <c r="S18" s="16">
        <v>3000</v>
      </c>
      <c r="T18" s="16">
        <f t="shared" si="5"/>
        <v>3000</v>
      </c>
      <c r="U18" s="16"/>
      <c r="V18" s="17">
        <f t="shared" si="4"/>
        <v>3000</v>
      </c>
      <c r="W18" s="15"/>
      <c r="X18" s="15"/>
    </row>
    <row r="19" spans="1:24" x14ac:dyDescent="0.25">
      <c r="A19" s="18" t="s">
        <v>39</v>
      </c>
      <c r="B19" s="13">
        <v>14</v>
      </c>
      <c r="C19" s="14"/>
      <c r="D19" s="15">
        <f>'SEPTEMBER 21'!H19:H45</f>
        <v>8000</v>
      </c>
      <c r="E19" s="16">
        <v>3000</v>
      </c>
      <c r="F19" s="16">
        <f t="shared" si="0"/>
        <v>11000</v>
      </c>
      <c r="G19" s="16">
        <v>3000</v>
      </c>
      <c r="H19" s="17">
        <f t="shared" si="1"/>
        <v>8000</v>
      </c>
      <c r="I19" s="15"/>
      <c r="J19" s="15"/>
      <c r="O19" s="18" t="s">
        <v>39</v>
      </c>
      <c r="P19" s="13">
        <v>14</v>
      </c>
      <c r="Q19" s="14"/>
      <c r="R19" s="15">
        <f>'SEPTEMBER 21'!V19:V45</f>
        <v>0</v>
      </c>
      <c r="S19" s="16">
        <v>3000</v>
      </c>
      <c r="T19" s="16">
        <f t="shared" si="5"/>
        <v>3000</v>
      </c>
      <c r="U19" s="16">
        <v>3000</v>
      </c>
      <c r="V19" s="17">
        <f t="shared" si="4"/>
        <v>0</v>
      </c>
      <c r="W19" s="15"/>
      <c r="X19" s="15"/>
    </row>
    <row r="20" spans="1:24" x14ac:dyDescent="0.25">
      <c r="A20" s="12" t="s">
        <v>150</v>
      </c>
      <c r="B20" s="13">
        <v>15</v>
      </c>
      <c r="C20" s="14"/>
      <c r="D20" s="15">
        <f>'SEPTEMBER 21'!H20:H46</f>
        <v>0</v>
      </c>
      <c r="E20" s="16">
        <v>3000</v>
      </c>
      <c r="F20" s="16">
        <f t="shared" si="0"/>
        <v>3000</v>
      </c>
      <c r="G20" s="16">
        <v>3000</v>
      </c>
      <c r="H20" s="17">
        <f t="shared" si="1"/>
        <v>0</v>
      </c>
      <c r="I20" s="15"/>
      <c r="J20" s="15"/>
      <c r="O20" s="12" t="s">
        <v>142</v>
      </c>
      <c r="P20" s="13">
        <v>15</v>
      </c>
      <c r="Q20" s="14">
        <v>500</v>
      </c>
      <c r="R20" s="15">
        <f>'SEPTEMBER 21'!V20:V46</f>
        <v>0</v>
      </c>
      <c r="S20" s="16">
        <v>3000</v>
      </c>
      <c r="T20" s="16">
        <f t="shared" si="5"/>
        <v>3500</v>
      </c>
      <c r="U20" s="16">
        <v>1000</v>
      </c>
      <c r="V20" s="17">
        <f t="shared" si="4"/>
        <v>2500</v>
      </c>
      <c r="W20" s="15"/>
      <c r="X20" s="15"/>
    </row>
    <row r="21" spans="1:24" x14ac:dyDescent="0.25">
      <c r="A21" s="20" t="s">
        <v>136</v>
      </c>
      <c r="B21" s="13">
        <v>16</v>
      </c>
      <c r="C21" s="14"/>
      <c r="D21" s="15">
        <f>'SEPTEMBER 21'!H21:H47</f>
        <v>0</v>
      </c>
      <c r="E21" s="16">
        <v>3000</v>
      </c>
      <c r="F21" s="16">
        <f>C21+D21+E21</f>
        <v>3000</v>
      </c>
      <c r="G21" s="16">
        <v>3000</v>
      </c>
      <c r="H21" s="17">
        <f>F21-G21</f>
        <v>0</v>
      </c>
      <c r="I21" s="15"/>
      <c r="J21" s="15">
        <v>150</v>
      </c>
      <c r="O21" s="49" t="s">
        <v>136</v>
      </c>
      <c r="P21" s="13">
        <v>16</v>
      </c>
      <c r="Q21" s="14"/>
      <c r="R21" s="15">
        <f>'SEPTEMBER 21'!V21:V47</f>
        <v>0</v>
      </c>
      <c r="S21" s="16">
        <v>3000</v>
      </c>
      <c r="T21" s="16">
        <f>Q21+R21+S21</f>
        <v>3000</v>
      </c>
      <c r="U21" s="16">
        <v>3000</v>
      </c>
      <c r="V21" s="17">
        <f>T21-U21</f>
        <v>0</v>
      </c>
      <c r="W21" s="15"/>
      <c r="X21" s="15">
        <v>150</v>
      </c>
    </row>
    <row r="22" spans="1:24" x14ac:dyDescent="0.25">
      <c r="A22" s="12" t="s">
        <v>74</v>
      </c>
      <c r="B22" s="13">
        <v>17</v>
      </c>
      <c r="C22" s="14"/>
      <c r="D22" s="15">
        <f>'SEPTEMBER 21'!H22:H48</f>
        <v>2600</v>
      </c>
      <c r="E22" s="16">
        <v>3000</v>
      </c>
      <c r="F22" s="16">
        <f>C22+D22+E22</f>
        <v>5600</v>
      </c>
      <c r="G22" s="16">
        <v>3000</v>
      </c>
      <c r="H22" s="17">
        <f>F22-G22</f>
        <v>2600</v>
      </c>
      <c r="I22" s="15"/>
      <c r="J22" s="15"/>
      <c r="O22" s="12" t="s">
        <v>74</v>
      </c>
      <c r="P22" s="13">
        <v>17</v>
      </c>
      <c r="Q22" s="14"/>
      <c r="R22" s="15">
        <f>'SEPTEMBER 21'!V22:V48</f>
        <v>0</v>
      </c>
      <c r="S22" s="16">
        <v>3000</v>
      </c>
      <c r="T22" s="16">
        <f>Q22+R22+S22</f>
        <v>3000</v>
      </c>
      <c r="U22" s="16">
        <v>3000</v>
      </c>
      <c r="V22" s="17">
        <f>T22-U22</f>
        <v>0</v>
      </c>
      <c r="W22" s="15"/>
      <c r="X22" s="15"/>
    </row>
    <row r="23" spans="1:24" x14ac:dyDescent="0.25">
      <c r="A23" s="22" t="s">
        <v>147</v>
      </c>
      <c r="B23" s="13">
        <v>18</v>
      </c>
      <c r="C23" s="14"/>
      <c r="D23" s="15">
        <f>'SEPTEMBER 21'!H23:H49</f>
        <v>0</v>
      </c>
      <c r="E23" s="16">
        <v>3000</v>
      </c>
      <c r="F23" s="16">
        <f t="shared" si="0"/>
        <v>3000</v>
      </c>
      <c r="G23" s="16">
        <v>3000</v>
      </c>
      <c r="H23" s="17">
        <f>F23-G23</f>
        <v>0</v>
      </c>
      <c r="I23" s="15"/>
      <c r="J23" s="15"/>
      <c r="O23" s="24" t="s">
        <v>69</v>
      </c>
      <c r="P23" s="13">
        <v>18</v>
      </c>
      <c r="Q23" s="14"/>
      <c r="R23" s="15">
        <f>'SEPTEMBER 21'!V23:V49</f>
        <v>0</v>
      </c>
      <c r="S23" s="16"/>
      <c r="T23" s="16">
        <f t="shared" ref="T23:T28" si="6">Q23+R23+S23</f>
        <v>0</v>
      </c>
      <c r="U23" s="16"/>
      <c r="V23" s="17">
        <f>T23-U23</f>
        <v>0</v>
      </c>
      <c r="W23" s="15"/>
      <c r="X23" s="15"/>
    </row>
    <row r="24" spans="1:24" x14ac:dyDescent="0.25">
      <c r="A24" s="24" t="s">
        <v>69</v>
      </c>
      <c r="B24" s="13">
        <v>19</v>
      </c>
      <c r="C24" s="14"/>
      <c r="D24" s="15">
        <f>'SEPTEMBER 21'!H24:H50</f>
        <v>0</v>
      </c>
      <c r="E24" s="16"/>
      <c r="F24" s="16">
        <f t="shared" si="0"/>
        <v>0</v>
      </c>
      <c r="G24" s="16"/>
      <c r="H24" s="17">
        <f t="shared" ref="H24:H29" si="7">F24-G24</f>
        <v>0</v>
      </c>
      <c r="I24" s="15"/>
      <c r="J24" s="15"/>
      <c r="O24" s="24" t="s">
        <v>69</v>
      </c>
      <c r="P24" s="13">
        <v>19</v>
      </c>
      <c r="Q24" s="14"/>
      <c r="R24" s="15">
        <f>'SEPTEMBER 21'!V24:V50</f>
        <v>0</v>
      </c>
      <c r="S24" s="16"/>
      <c r="T24" s="16">
        <f t="shared" si="6"/>
        <v>0</v>
      </c>
      <c r="U24" s="16"/>
      <c r="V24" s="17">
        <f t="shared" ref="V24:V27" si="8">T24-U24</f>
        <v>0</v>
      </c>
      <c r="W24" s="15"/>
      <c r="X24" s="15"/>
    </row>
    <row r="25" spans="1:24" x14ac:dyDescent="0.25">
      <c r="A25" s="24" t="s">
        <v>135</v>
      </c>
      <c r="B25" s="13">
        <v>20</v>
      </c>
      <c r="C25" s="14"/>
      <c r="D25" s="15">
        <f>'SEPTEMBER 21'!H25:H51</f>
        <v>0</v>
      </c>
      <c r="E25" s="16"/>
      <c r="F25" s="16">
        <f t="shared" si="0"/>
        <v>0</v>
      </c>
      <c r="G25" s="16"/>
      <c r="H25" s="17">
        <f t="shared" si="7"/>
        <v>0</v>
      </c>
      <c r="I25" s="15"/>
      <c r="J25" s="15"/>
      <c r="O25" s="22" t="s">
        <v>135</v>
      </c>
      <c r="P25" s="13">
        <v>20</v>
      </c>
      <c r="Q25" s="14"/>
      <c r="R25" s="15">
        <f>'SEPTEMBER 21'!V25:V51</f>
        <v>0</v>
      </c>
      <c r="S25" s="16"/>
      <c r="T25" s="16">
        <f t="shared" si="6"/>
        <v>0</v>
      </c>
      <c r="U25" s="16"/>
      <c r="V25" s="17">
        <f t="shared" si="8"/>
        <v>0</v>
      </c>
      <c r="W25" s="15"/>
      <c r="X25" s="15"/>
    </row>
    <row r="26" spans="1:24" x14ac:dyDescent="0.25">
      <c r="A26" s="22" t="s">
        <v>148</v>
      </c>
      <c r="B26" s="13">
        <v>21</v>
      </c>
      <c r="C26" s="14">
        <v>4500</v>
      </c>
      <c r="D26" s="15">
        <f>'SEPTEMBER 21'!H26:H52</f>
        <v>0</v>
      </c>
      <c r="E26" s="16">
        <v>4500</v>
      </c>
      <c r="F26" s="16">
        <f t="shared" si="0"/>
        <v>9000</v>
      </c>
      <c r="G26" s="16">
        <v>9000</v>
      </c>
      <c r="H26" s="17">
        <f t="shared" si="7"/>
        <v>0</v>
      </c>
      <c r="I26" s="15"/>
      <c r="J26" s="15"/>
      <c r="O26" s="22" t="s">
        <v>148</v>
      </c>
      <c r="P26" s="13">
        <v>21</v>
      </c>
      <c r="Q26" s="14">
        <v>4500</v>
      </c>
      <c r="R26" s="15">
        <f>'SEPTEMBER 21'!V26:V52</f>
        <v>0</v>
      </c>
      <c r="S26" s="16">
        <v>4500</v>
      </c>
      <c r="T26" s="16">
        <f t="shared" si="6"/>
        <v>9000</v>
      </c>
      <c r="U26" s="16">
        <v>9000</v>
      </c>
      <c r="V26" s="17">
        <f t="shared" si="8"/>
        <v>0</v>
      </c>
      <c r="W26" s="15"/>
      <c r="X26" s="15"/>
    </row>
    <row r="27" spans="1:24" x14ac:dyDescent="0.25">
      <c r="A27" s="19" t="s">
        <v>154</v>
      </c>
      <c r="B27" s="13">
        <v>22</v>
      </c>
      <c r="C27" s="14"/>
      <c r="D27" s="15">
        <f>'SEPTEMBER 21'!H27:H53</f>
        <v>0</v>
      </c>
      <c r="E27" s="16">
        <v>2500</v>
      </c>
      <c r="F27" s="16">
        <f t="shared" si="0"/>
        <v>2500</v>
      </c>
      <c r="G27" s="16">
        <v>2500</v>
      </c>
      <c r="H27" s="17">
        <f t="shared" si="7"/>
        <v>0</v>
      </c>
      <c r="I27" s="15"/>
      <c r="J27" s="15"/>
      <c r="O27" s="24" t="s">
        <v>149</v>
      </c>
      <c r="P27" s="13">
        <v>22</v>
      </c>
      <c r="Q27" s="14"/>
      <c r="R27" s="15">
        <f>'SEPTEMBER 21'!V27:V53</f>
        <v>0</v>
      </c>
      <c r="S27" s="16">
        <v>2500</v>
      </c>
      <c r="T27" s="16">
        <f t="shared" si="6"/>
        <v>2500</v>
      </c>
      <c r="U27" s="16">
        <v>2500</v>
      </c>
      <c r="V27" s="17">
        <f t="shared" si="8"/>
        <v>0</v>
      </c>
      <c r="W27" s="15"/>
      <c r="X27" s="15"/>
    </row>
    <row r="28" spans="1:24" x14ac:dyDescent="0.25">
      <c r="A28" s="22" t="s">
        <v>118</v>
      </c>
      <c r="B28" s="13">
        <v>23</v>
      </c>
      <c r="C28" s="14"/>
      <c r="D28" s="15">
        <f>'SEPTEMBER 21'!H28:H54</f>
        <v>500</v>
      </c>
      <c r="E28" s="16">
        <v>2500</v>
      </c>
      <c r="F28" s="16">
        <f t="shared" si="0"/>
        <v>3000</v>
      </c>
      <c r="G28" s="16">
        <v>3000</v>
      </c>
      <c r="H28" s="17">
        <f>F28-G28</f>
        <v>0</v>
      </c>
      <c r="I28" s="15"/>
      <c r="J28" s="15">
        <v>200</v>
      </c>
      <c r="O28" s="22" t="s">
        <v>118</v>
      </c>
      <c r="P28" s="13">
        <v>23</v>
      </c>
      <c r="Q28" s="14"/>
      <c r="R28" s="15">
        <f>'SEPTEMBER 21'!V28:V54</f>
        <v>0</v>
      </c>
      <c r="S28" s="16">
        <v>2500</v>
      </c>
      <c r="T28" s="16">
        <f t="shared" si="6"/>
        <v>2500</v>
      </c>
      <c r="U28" s="16">
        <v>3000</v>
      </c>
      <c r="V28" s="17">
        <f>T28-U28</f>
        <v>-500</v>
      </c>
      <c r="W28" s="15"/>
      <c r="X28" s="15">
        <v>200</v>
      </c>
    </row>
    <row r="29" spans="1:24" x14ac:dyDescent="0.25">
      <c r="A29" s="24" t="s">
        <v>41</v>
      </c>
      <c r="B29" s="13">
        <v>24</v>
      </c>
      <c r="C29" s="14"/>
      <c r="D29" s="15">
        <f>'SEPTEMBER 21'!H29:H55</f>
        <v>0</v>
      </c>
      <c r="E29" s="16"/>
      <c r="F29" s="16">
        <f>C29+D29+E29</f>
        <v>0</v>
      </c>
      <c r="G29" s="16"/>
      <c r="H29" s="17">
        <f t="shared" si="7"/>
        <v>0</v>
      </c>
      <c r="I29" s="15"/>
      <c r="J29" s="15"/>
      <c r="O29" s="24" t="s">
        <v>69</v>
      </c>
      <c r="P29" s="13">
        <v>24</v>
      </c>
      <c r="Q29" s="14"/>
      <c r="R29" s="15">
        <f>'SEPTEMBER 21'!V29:V55</f>
        <v>0</v>
      </c>
      <c r="S29" s="16"/>
      <c r="T29" s="16">
        <f>Q29+R29+S29</f>
        <v>0</v>
      </c>
      <c r="U29" s="16"/>
      <c r="V29" s="17">
        <f t="shared" ref="V29:V30" si="9">T29-U29</f>
        <v>0</v>
      </c>
      <c r="W29" s="15"/>
      <c r="X29" s="15"/>
    </row>
    <row r="30" spans="1:24" x14ac:dyDescent="0.25">
      <c r="A30" s="22"/>
      <c r="B30" s="13"/>
      <c r="C30" s="14"/>
      <c r="D30" s="15">
        <f>'SEPTEMBER 21'!H30:H56</f>
        <v>0</v>
      </c>
      <c r="E30" s="16"/>
      <c r="F30" s="16">
        <f t="shared" si="0"/>
        <v>0</v>
      </c>
      <c r="G30" s="16"/>
      <c r="H30" s="17">
        <f t="shared" si="1"/>
        <v>0</v>
      </c>
      <c r="I30" s="15"/>
      <c r="J30" s="15"/>
      <c r="O30" s="22"/>
      <c r="P30" s="13"/>
      <c r="Q30" s="14"/>
      <c r="R30" s="15">
        <f>'SEPTEMBER 21'!V30:V56</f>
        <v>0</v>
      </c>
      <c r="S30" s="16"/>
      <c r="T30" s="16">
        <f t="shared" ref="T30" si="10">Q30+R30+S30</f>
        <v>0</v>
      </c>
      <c r="U30" s="16"/>
      <c r="V30" s="17">
        <f t="shared" si="9"/>
        <v>0</v>
      </c>
      <c r="W30" s="15"/>
      <c r="X30" s="15"/>
    </row>
    <row r="31" spans="1:24" x14ac:dyDescent="0.25">
      <c r="A31" s="25" t="s">
        <v>10</v>
      </c>
      <c r="B31" s="26"/>
      <c r="C31" s="14">
        <f t="shared" ref="C31:I31" si="11">SUM(C6:C30)</f>
        <v>6000</v>
      </c>
      <c r="D31" s="15">
        <f>'SEPTEMBER 21'!H31:H57</f>
        <v>23600</v>
      </c>
      <c r="E31" s="27">
        <f>SUM(E6:E30)</f>
        <v>63500</v>
      </c>
      <c r="F31" s="16">
        <f>SUM(F6:F30)</f>
        <v>93100</v>
      </c>
      <c r="G31" s="16">
        <f t="shared" si="11"/>
        <v>69000</v>
      </c>
      <c r="H31" s="16">
        <f t="shared" si="11"/>
        <v>24100</v>
      </c>
      <c r="I31" s="15">
        <f t="shared" si="11"/>
        <v>0</v>
      </c>
      <c r="J31" s="15">
        <f>SUM(J6:J30)</f>
        <v>1650</v>
      </c>
      <c r="O31" s="25" t="s">
        <v>10</v>
      </c>
      <c r="P31" s="26"/>
      <c r="Q31" s="14">
        <f t="shared" ref="Q31" si="12">SUM(Q6:Q30)</f>
        <v>5000</v>
      </c>
      <c r="R31" s="15">
        <f>'SEPTEMBER 21'!V31:V57</f>
        <v>0</v>
      </c>
      <c r="S31" s="27">
        <f>SUM(S6:S30)</f>
        <v>57500</v>
      </c>
      <c r="T31" s="16">
        <f>SUM(T6:T30)</f>
        <v>62500</v>
      </c>
      <c r="U31" s="16">
        <f t="shared" ref="U31:W31" si="13">SUM(U6:U30)</f>
        <v>55500</v>
      </c>
      <c r="V31" s="16">
        <f t="shared" si="13"/>
        <v>7000</v>
      </c>
      <c r="W31" s="15">
        <f t="shared" si="13"/>
        <v>0</v>
      </c>
      <c r="X31" s="15">
        <f>SUM(X6:X30)</f>
        <v>750</v>
      </c>
    </row>
    <row r="32" spans="1:24" x14ac:dyDescent="0.25">
      <c r="D32" s="15">
        <f>'SEPTEMBER 21'!H32:H58</f>
        <v>6000</v>
      </c>
      <c r="H32" s="28">
        <f>H14+E7+E18+3000+K19</f>
        <v>9000</v>
      </c>
      <c r="I32" s="3"/>
    </row>
    <row r="34" spans="1:10" x14ac:dyDescent="0.25">
      <c r="A34" s="3" t="s">
        <v>11</v>
      </c>
      <c r="B34" s="29"/>
      <c r="C34" s="30"/>
      <c r="D34" s="31"/>
      <c r="E34" s="32"/>
      <c r="F34" s="33"/>
      <c r="G34" s="32"/>
      <c r="H34" s="34"/>
      <c r="I34" s="3"/>
    </row>
    <row r="35" spans="1:10" x14ac:dyDescent="0.25">
      <c r="A35" s="35" t="s">
        <v>12</v>
      </c>
      <c r="B35" s="35"/>
      <c r="C35" s="35"/>
      <c r="D35" s="36"/>
      <c r="E35" s="35" t="s">
        <v>7</v>
      </c>
      <c r="F35" s="3"/>
      <c r="G35" s="3"/>
      <c r="H35" s="3"/>
      <c r="I35" s="3"/>
    </row>
    <row r="36" spans="1:10" x14ac:dyDescent="0.25">
      <c r="A36" s="37" t="s">
        <v>13</v>
      </c>
      <c r="B36" s="37" t="s">
        <v>14</v>
      </c>
      <c r="C36" s="37" t="s">
        <v>15</v>
      </c>
      <c r="D36" s="37" t="s">
        <v>16</v>
      </c>
      <c r="E36" s="37" t="s">
        <v>13</v>
      </c>
      <c r="F36" s="37" t="s">
        <v>14</v>
      </c>
      <c r="G36" s="37" t="s">
        <v>15</v>
      </c>
      <c r="H36" s="37" t="s">
        <v>16</v>
      </c>
      <c r="I36" s="3"/>
    </row>
    <row r="37" spans="1:10" x14ac:dyDescent="0.25">
      <c r="A37" s="26" t="s">
        <v>139</v>
      </c>
      <c r="B37" s="38">
        <f>E31</f>
        <v>63500</v>
      </c>
      <c r="C37" s="26"/>
      <c r="D37" s="26"/>
      <c r="E37" s="26" t="s">
        <v>139</v>
      </c>
      <c r="F37" s="38">
        <f>G31</f>
        <v>69000</v>
      </c>
      <c r="G37" s="26"/>
      <c r="H37" s="26"/>
      <c r="I37" s="34"/>
    </row>
    <row r="38" spans="1:10" x14ac:dyDescent="0.25">
      <c r="A38" s="26" t="s">
        <v>17</v>
      </c>
      <c r="B38" s="38">
        <f>'SEPTEMBER 21'!D56</f>
        <v>-3912</v>
      </c>
      <c r="C38" s="26"/>
      <c r="D38" s="26"/>
      <c r="E38" s="26" t="s">
        <v>17</v>
      </c>
      <c r="F38" s="38">
        <f>'SEPTEMBER 21'!H56</f>
        <v>-13512</v>
      </c>
      <c r="G38" s="26"/>
      <c r="H38" s="26"/>
      <c r="I38" s="34"/>
    </row>
    <row r="39" spans="1:10" x14ac:dyDescent="0.25">
      <c r="A39" s="26" t="s">
        <v>9</v>
      </c>
      <c r="B39" s="38">
        <f>I31</f>
        <v>0</v>
      </c>
      <c r="C39" s="26"/>
      <c r="D39" s="26"/>
      <c r="E39" s="26"/>
      <c r="F39" s="38"/>
      <c r="G39" s="26"/>
      <c r="H39" s="26"/>
      <c r="I39" s="34" t="s">
        <v>18</v>
      </c>
    </row>
    <row r="40" spans="1:10" x14ac:dyDescent="0.25">
      <c r="A40" s="26" t="s">
        <v>66</v>
      </c>
      <c r="B40" s="38"/>
      <c r="C40" s="26"/>
      <c r="D40" s="26"/>
      <c r="E40" s="26" t="s">
        <v>66</v>
      </c>
      <c r="F40" s="38"/>
      <c r="G40" s="26"/>
      <c r="H40" s="26"/>
      <c r="I40" s="34"/>
    </row>
    <row r="41" spans="1:10" x14ac:dyDescent="0.25">
      <c r="A41" s="26" t="s">
        <v>3</v>
      </c>
      <c r="B41" s="38">
        <f>C31</f>
        <v>6000</v>
      </c>
      <c r="C41" s="26"/>
      <c r="D41" s="26"/>
      <c r="E41" s="26"/>
      <c r="F41" s="38"/>
      <c r="G41" s="26"/>
      <c r="H41" s="26"/>
      <c r="I41" s="3"/>
    </row>
    <row r="42" spans="1:10" x14ac:dyDescent="0.25">
      <c r="A42" s="26" t="s">
        <v>19</v>
      </c>
      <c r="B42" s="39">
        <v>0.1</v>
      </c>
      <c r="C42" s="38">
        <f>B42*B37</f>
        <v>6350</v>
      </c>
      <c r="D42" s="26"/>
      <c r="E42" s="26" t="s">
        <v>19</v>
      </c>
      <c r="F42" s="39">
        <v>0.1</v>
      </c>
      <c r="G42" s="38">
        <f>F42*B37</f>
        <v>6350</v>
      </c>
      <c r="H42" s="26"/>
      <c r="I42" s="3"/>
    </row>
    <row r="43" spans="1:10" x14ac:dyDescent="0.25">
      <c r="A43" s="37" t="s">
        <v>20</v>
      </c>
      <c r="B43" s="26" t="s">
        <v>21</v>
      </c>
      <c r="C43" s="26"/>
      <c r="D43" s="26"/>
      <c r="E43" s="37" t="s">
        <v>20</v>
      </c>
      <c r="F43" s="40"/>
      <c r="G43" s="26"/>
      <c r="H43" s="26"/>
      <c r="I43" s="34"/>
    </row>
    <row r="44" spans="1:10" x14ac:dyDescent="0.25">
      <c r="A44" s="41" t="s">
        <v>22</v>
      </c>
      <c r="B44" s="39">
        <v>0.3</v>
      </c>
      <c r="C44" s="42">
        <f>B44*C26+(B44*E17)</f>
        <v>2250</v>
      </c>
      <c r="D44" s="26"/>
      <c r="E44" s="41" t="s">
        <v>22</v>
      </c>
      <c r="F44" s="39">
        <v>0.3</v>
      </c>
      <c r="G44" s="42">
        <f>C44</f>
        <v>2250</v>
      </c>
      <c r="H44" s="26"/>
      <c r="I44" s="3"/>
      <c r="J44" s="28"/>
    </row>
    <row r="45" spans="1:10" x14ac:dyDescent="0.25">
      <c r="A45" s="40" t="s">
        <v>82</v>
      </c>
      <c r="C45">
        <v>1000</v>
      </c>
      <c r="D45" s="50"/>
      <c r="E45" s="51" t="s">
        <v>82</v>
      </c>
      <c r="G45">
        <v>1000</v>
      </c>
      <c r="H45" s="52"/>
      <c r="I45" s="3"/>
    </row>
    <row r="46" spans="1:10" x14ac:dyDescent="0.25">
      <c r="A46" s="40" t="s">
        <v>41</v>
      </c>
      <c r="B46" s="18"/>
      <c r="C46" s="18">
        <v>2000</v>
      </c>
      <c r="D46" s="42"/>
      <c r="E46" s="40" t="s">
        <v>41</v>
      </c>
      <c r="F46" s="18"/>
      <c r="G46" s="18">
        <v>2000</v>
      </c>
      <c r="H46" s="18"/>
      <c r="I46" s="34"/>
    </row>
    <row r="47" spans="1:10" x14ac:dyDescent="0.25">
      <c r="A47" s="40" t="s">
        <v>127</v>
      </c>
      <c r="B47" s="26"/>
      <c r="C47" s="42">
        <v>15000</v>
      </c>
      <c r="D47" s="26"/>
      <c r="E47" s="40" t="s">
        <v>127</v>
      </c>
      <c r="F47" s="26"/>
      <c r="G47" s="42">
        <v>15000</v>
      </c>
      <c r="H47" s="18"/>
      <c r="I47" s="43"/>
      <c r="J47" s="28"/>
    </row>
    <row r="48" spans="1:10" x14ac:dyDescent="0.25">
      <c r="A48" s="40" t="s">
        <v>145</v>
      </c>
      <c r="B48" s="39"/>
      <c r="C48" s="26">
        <v>15097</v>
      </c>
      <c r="D48" s="26"/>
      <c r="E48" s="40" t="s">
        <v>145</v>
      </c>
      <c r="F48" s="39"/>
      <c r="G48" s="26">
        <v>15097</v>
      </c>
      <c r="H48" s="26"/>
      <c r="I48" s="3"/>
    </row>
    <row r="49" spans="1:10" x14ac:dyDescent="0.25">
      <c r="A49" s="40" t="s">
        <v>156</v>
      </c>
      <c r="B49" s="26"/>
      <c r="C49" s="42">
        <v>5055</v>
      </c>
      <c r="D49" s="26"/>
      <c r="E49" s="40" t="s">
        <v>156</v>
      </c>
      <c r="F49" s="26"/>
      <c r="G49" s="42">
        <v>5055</v>
      </c>
      <c r="H49" s="26"/>
      <c r="I49" s="3"/>
    </row>
    <row r="50" spans="1:10" x14ac:dyDescent="0.25">
      <c r="A50" s="40"/>
      <c r="B50" s="26"/>
      <c r="C50" s="42"/>
      <c r="D50" s="26"/>
      <c r="E50" s="40"/>
      <c r="F50" s="26"/>
      <c r="G50" s="42"/>
      <c r="H50" s="26"/>
      <c r="I50" s="3"/>
    </row>
    <row r="51" spans="1:10" x14ac:dyDescent="0.25">
      <c r="A51" s="40"/>
      <c r="B51" s="26"/>
      <c r="C51" s="42"/>
      <c r="D51" s="26"/>
      <c r="E51" s="40"/>
      <c r="F51" s="26"/>
      <c r="G51" s="42"/>
      <c r="H51" s="26"/>
      <c r="I51" s="3"/>
    </row>
    <row r="52" spans="1:10" x14ac:dyDescent="0.25">
      <c r="A52" s="40"/>
      <c r="B52" s="26"/>
      <c r="C52" s="42"/>
      <c r="D52" s="26"/>
      <c r="E52" s="40"/>
      <c r="F52" s="26"/>
      <c r="G52" s="42"/>
      <c r="H52" s="26"/>
      <c r="I52" s="3"/>
    </row>
    <row r="53" spans="1:10" x14ac:dyDescent="0.25">
      <c r="A53" s="40"/>
      <c r="B53" s="26"/>
      <c r="C53" s="42"/>
      <c r="D53" s="26"/>
      <c r="E53" s="40"/>
      <c r="F53" s="26"/>
      <c r="G53" s="42"/>
      <c r="H53" s="26"/>
      <c r="I53" s="3"/>
    </row>
    <row r="54" spans="1:10" x14ac:dyDescent="0.25">
      <c r="A54" s="40"/>
      <c r="B54" s="26"/>
      <c r="C54" s="42"/>
      <c r="D54" s="26"/>
      <c r="E54" s="40"/>
      <c r="F54" s="26"/>
      <c r="G54" s="42"/>
      <c r="H54" s="26"/>
      <c r="I54" s="3"/>
    </row>
    <row r="55" spans="1:10" x14ac:dyDescent="0.25">
      <c r="A55" s="40"/>
      <c r="B55" s="26"/>
      <c r="C55" s="42"/>
      <c r="D55" s="26"/>
      <c r="E55" s="40"/>
      <c r="F55" s="26"/>
      <c r="G55" s="42"/>
      <c r="H55" s="26"/>
      <c r="I55" s="3"/>
      <c r="J55" s="44"/>
    </row>
    <row r="56" spans="1:10" x14ac:dyDescent="0.25">
      <c r="A56" s="37" t="s">
        <v>10</v>
      </c>
      <c r="B56" s="45">
        <f>B41+B37+B38+B39+B40-C42</f>
        <v>59238</v>
      </c>
      <c r="C56" s="45">
        <f>SUM(C44:C55)</f>
        <v>40402</v>
      </c>
      <c r="D56" s="45">
        <f>B56-C56</f>
        <v>18836</v>
      </c>
      <c r="E56" s="37" t="s">
        <v>10</v>
      </c>
      <c r="F56" s="45">
        <f>F37+F38+F41+F40-G42</f>
        <v>49138</v>
      </c>
      <c r="G56" s="45">
        <f>SUM(G44:G55)</f>
        <v>40402</v>
      </c>
      <c r="H56" s="45">
        <f>F56-G56</f>
        <v>8736</v>
      </c>
      <c r="I56" s="43"/>
    </row>
    <row r="57" spans="1:10" x14ac:dyDescent="0.25">
      <c r="A57" s="46" t="s">
        <v>23</v>
      </c>
      <c r="B57" s="47"/>
      <c r="C57" s="47" t="s">
        <v>24</v>
      </c>
      <c r="D57" s="48"/>
      <c r="E57" s="46"/>
      <c r="F57" s="46" t="s">
        <v>25</v>
      </c>
      <c r="G57" s="3"/>
      <c r="H57" s="3"/>
      <c r="I57" s="3"/>
      <c r="J57" s="44"/>
    </row>
    <row r="58" spans="1:10" x14ac:dyDescent="0.25">
      <c r="A58" s="46" t="s">
        <v>26</v>
      </c>
      <c r="B58" s="47"/>
      <c r="C58" s="47" t="s">
        <v>27</v>
      </c>
      <c r="D58" s="48"/>
      <c r="E58" s="46"/>
      <c r="F58" s="46" t="s">
        <v>28</v>
      </c>
      <c r="G58" s="3"/>
      <c r="H58" s="3"/>
      <c r="I58" s="43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8"/>
  <sheetViews>
    <sheetView topLeftCell="A7" workbookViewId="0">
      <selection activeCell="H32" sqref="H32"/>
    </sheetView>
  </sheetViews>
  <sheetFormatPr defaultRowHeight="15" x14ac:dyDescent="0.25"/>
  <cols>
    <col min="1" max="1" width="24.140625" customWidth="1"/>
  </cols>
  <sheetData>
    <row r="2" spans="1:10" ht="15.75" x14ac:dyDescent="0.25">
      <c r="B2" s="1" t="s">
        <v>28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163</v>
      </c>
      <c r="D4" s="1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  <c r="J5" s="9" t="s">
        <v>66</v>
      </c>
    </row>
    <row r="6" spans="1:10" x14ac:dyDescent="0.25">
      <c r="A6" s="20" t="s">
        <v>152</v>
      </c>
      <c r="B6" s="13">
        <v>1</v>
      </c>
      <c r="C6" s="14"/>
      <c r="D6" s="15">
        <f>'SEPTEMBER 21'!H6:H32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  <c r="J6" s="15">
        <v>300</v>
      </c>
    </row>
    <row r="7" spans="1:10" x14ac:dyDescent="0.25">
      <c r="A7" t="s">
        <v>153</v>
      </c>
      <c r="B7" s="13">
        <v>2</v>
      </c>
      <c r="C7" s="14"/>
      <c r="D7" s="15">
        <f>'SEPTEMBER 21'!H7:H33</f>
        <v>0</v>
      </c>
      <c r="E7" s="16">
        <v>3000</v>
      </c>
      <c r="F7" s="16">
        <f t="shared" ref="F7:F30" si="0">C7+D7+E7</f>
        <v>3000</v>
      </c>
      <c r="G7" s="16">
        <v>3000</v>
      </c>
      <c r="H7" s="17">
        <f t="shared" ref="H7:H30" si="1">F7-G7</f>
        <v>0</v>
      </c>
      <c r="I7" s="15"/>
      <c r="J7" s="15">
        <v>300</v>
      </c>
    </row>
    <row r="8" spans="1:10" x14ac:dyDescent="0.25">
      <c r="A8" s="26" t="s">
        <v>155</v>
      </c>
      <c r="B8" s="13">
        <v>3</v>
      </c>
      <c r="C8" s="14"/>
      <c r="D8" s="15">
        <f>'SEPTEMBER 21'!H8:H34</f>
        <v>0</v>
      </c>
      <c r="E8" s="16">
        <v>3000</v>
      </c>
      <c r="F8" s="16">
        <f t="shared" si="0"/>
        <v>3000</v>
      </c>
      <c r="G8" s="16">
        <v>3000</v>
      </c>
      <c r="H8" s="17">
        <f t="shared" si="1"/>
        <v>0</v>
      </c>
      <c r="I8" s="15"/>
      <c r="J8" s="15">
        <v>300</v>
      </c>
    </row>
    <row r="9" spans="1:10" x14ac:dyDescent="0.25">
      <c r="A9" s="19" t="s">
        <v>126</v>
      </c>
      <c r="B9" s="13">
        <v>4</v>
      </c>
      <c r="C9" s="14"/>
      <c r="D9" s="15">
        <f>'SEPTEMBER 21'!H9:H35</f>
        <v>0</v>
      </c>
      <c r="E9" s="16">
        <v>3000</v>
      </c>
      <c r="F9" s="16">
        <f t="shared" si="0"/>
        <v>3000</v>
      </c>
      <c r="G9" s="16">
        <v>3000</v>
      </c>
      <c r="H9" s="17">
        <f>F9-G9</f>
        <v>0</v>
      </c>
      <c r="I9" s="15"/>
      <c r="J9" s="15"/>
    </row>
    <row r="10" spans="1:10" x14ac:dyDescent="0.25">
      <c r="A10" s="19" t="s">
        <v>33</v>
      </c>
      <c r="B10" s="13">
        <v>5</v>
      </c>
      <c r="C10" s="14"/>
      <c r="D10" s="15">
        <f>'SEPTEMBER 21'!H10:H36</f>
        <v>3000</v>
      </c>
      <c r="E10" s="16">
        <v>3000</v>
      </c>
      <c r="F10" s="16">
        <f t="shared" si="0"/>
        <v>6000</v>
      </c>
      <c r="G10" s="16">
        <v>3000</v>
      </c>
      <c r="H10" s="17">
        <f t="shared" si="1"/>
        <v>3000</v>
      </c>
      <c r="I10" s="15"/>
      <c r="J10" s="15"/>
    </row>
    <row r="11" spans="1:10" x14ac:dyDescent="0.25">
      <c r="A11" s="20" t="s">
        <v>121</v>
      </c>
      <c r="B11" s="13">
        <v>6</v>
      </c>
      <c r="C11" s="14"/>
      <c r="D11" s="15">
        <f>'SEPTEMBER 21'!H11:H37</f>
        <v>1500</v>
      </c>
      <c r="E11" s="16">
        <v>3000</v>
      </c>
      <c r="F11" s="16">
        <f>C11+D11+E11</f>
        <v>4500</v>
      </c>
      <c r="G11" s="16">
        <v>3000</v>
      </c>
      <c r="H11" s="17">
        <f t="shared" si="1"/>
        <v>1500</v>
      </c>
      <c r="I11" s="15"/>
      <c r="J11" s="15">
        <v>300</v>
      </c>
    </row>
    <row r="12" spans="1:10" x14ac:dyDescent="0.25">
      <c r="A12" s="22" t="s">
        <v>151</v>
      </c>
      <c r="B12" s="13">
        <v>7</v>
      </c>
      <c r="C12" s="14"/>
      <c r="D12" s="15">
        <f>'SEPTEMBER 21'!H12:H38</f>
        <v>0</v>
      </c>
      <c r="E12" s="16">
        <v>3000</v>
      </c>
      <c r="F12" s="16">
        <f t="shared" si="0"/>
        <v>3000</v>
      </c>
      <c r="G12" s="16">
        <v>3000</v>
      </c>
      <c r="H12" s="17">
        <f t="shared" si="1"/>
        <v>0</v>
      </c>
      <c r="I12" s="15"/>
      <c r="J12" s="15">
        <v>300</v>
      </c>
    </row>
    <row r="13" spans="1:10" x14ac:dyDescent="0.25">
      <c r="A13" s="21" t="s">
        <v>70</v>
      </c>
      <c r="B13" s="13">
        <v>8</v>
      </c>
      <c r="C13" s="14"/>
      <c r="D13" s="15">
        <f>'SEPTEMBER 21'!H13:H39</f>
        <v>4000</v>
      </c>
      <c r="E13" s="16">
        <v>3000</v>
      </c>
      <c r="F13" s="16">
        <f t="shared" si="0"/>
        <v>7000</v>
      </c>
      <c r="G13" s="16">
        <v>3000</v>
      </c>
      <c r="H13" s="17">
        <f t="shared" si="1"/>
        <v>4000</v>
      </c>
      <c r="I13" s="15"/>
      <c r="J13" s="15"/>
    </row>
    <row r="14" spans="1:10" x14ac:dyDescent="0.25">
      <c r="A14" s="21" t="s">
        <v>92</v>
      </c>
      <c r="B14" s="13">
        <v>9</v>
      </c>
      <c r="C14" s="14"/>
      <c r="D14" s="15">
        <f>'SEPTEMBER 21'!H14:H40</f>
        <v>0</v>
      </c>
      <c r="E14" s="16">
        <v>3000</v>
      </c>
      <c r="F14" s="16">
        <f t="shared" si="0"/>
        <v>3000</v>
      </c>
      <c r="G14" s="16">
        <v>3000</v>
      </c>
      <c r="H14" s="17">
        <f t="shared" si="1"/>
        <v>0</v>
      </c>
      <c r="I14" s="15"/>
      <c r="J14" s="15">
        <v>300</v>
      </c>
    </row>
    <row r="15" spans="1:10" x14ac:dyDescent="0.25">
      <c r="A15" s="22" t="s">
        <v>130</v>
      </c>
      <c r="B15" s="23">
        <v>10</v>
      </c>
      <c r="C15" s="14"/>
      <c r="D15" s="15">
        <f>'SEPTEMBER 21'!H15:H41</f>
        <v>0</v>
      </c>
      <c r="E15" s="16">
        <v>3000</v>
      </c>
      <c r="F15" s="16">
        <f t="shared" si="0"/>
        <v>3000</v>
      </c>
      <c r="G15" s="16">
        <f>1500+500+1000</f>
        <v>3000</v>
      </c>
      <c r="H15" s="17">
        <f t="shared" si="1"/>
        <v>0</v>
      </c>
      <c r="I15" s="15"/>
      <c r="J15" s="15"/>
    </row>
    <row r="16" spans="1:10" x14ac:dyDescent="0.25">
      <c r="A16" s="20" t="s">
        <v>38</v>
      </c>
      <c r="B16" s="13">
        <v>11</v>
      </c>
      <c r="C16" s="14"/>
      <c r="D16" s="15">
        <f>'SEPTEMBER 21'!H16:H42</f>
        <v>4000</v>
      </c>
      <c r="E16" s="16">
        <v>3000</v>
      </c>
      <c r="F16" s="16">
        <f t="shared" si="0"/>
        <v>7000</v>
      </c>
      <c r="G16" s="16">
        <v>3000</v>
      </c>
      <c r="H16" s="17">
        <f t="shared" si="1"/>
        <v>4000</v>
      </c>
      <c r="I16" s="15"/>
      <c r="J16" s="15"/>
    </row>
    <row r="17" spans="1:10" x14ac:dyDescent="0.25">
      <c r="A17" s="20" t="s">
        <v>131</v>
      </c>
      <c r="B17" s="13">
        <v>12</v>
      </c>
      <c r="C17" s="14"/>
      <c r="D17" s="15">
        <f>'SEPTEMBER 21'!H17:H43</f>
        <v>0</v>
      </c>
      <c r="E17" s="16">
        <v>3000</v>
      </c>
      <c r="F17" s="16">
        <f t="shared" si="0"/>
        <v>3000</v>
      </c>
      <c r="G17" s="16">
        <v>3000</v>
      </c>
      <c r="H17" s="17">
        <f t="shared" si="1"/>
        <v>0</v>
      </c>
      <c r="I17" s="15"/>
      <c r="J17" s="15"/>
    </row>
    <row r="18" spans="1:10" x14ac:dyDescent="0.25">
      <c r="A18" s="22" t="s">
        <v>132</v>
      </c>
      <c r="B18" s="13">
        <v>13</v>
      </c>
      <c r="C18" s="14"/>
      <c r="D18" s="15">
        <f>'SEPTEMBER 21'!H18:H44</f>
        <v>0</v>
      </c>
      <c r="E18" s="16">
        <v>3000</v>
      </c>
      <c r="F18" s="16">
        <f t="shared" si="0"/>
        <v>3000</v>
      </c>
      <c r="G18" s="16">
        <v>3000</v>
      </c>
      <c r="H18" s="17">
        <f t="shared" si="1"/>
        <v>0</v>
      </c>
      <c r="I18" s="15"/>
      <c r="J18" s="15">
        <v>150</v>
      </c>
    </row>
    <row r="19" spans="1:10" x14ac:dyDescent="0.25">
      <c r="A19" s="18" t="s">
        <v>39</v>
      </c>
      <c r="B19" s="13">
        <v>14</v>
      </c>
      <c r="C19" s="14"/>
      <c r="D19" s="15">
        <f>'SEPTEMBER 21'!H19:H45</f>
        <v>8000</v>
      </c>
      <c r="E19" s="16">
        <v>3000</v>
      </c>
      <c r="F19" s="16">
        <f t="shared" si="0"/>
        <v>11000</v>
      </c>
      <c r="G19" s="16">
        <v>3330</v>
      </c>
      <c r="H19" s="17">
        <f t="shared" si="1"/>
        <v>7670</v>
      </c>
      <c r="I19" s="15"/>
      <c r="J19" s="15"/>
    </row>
    <row r="20" spans="1:10" x14ac:dyDescent="0.25">
      <c r="A20" s="12" t="s">
        <v>150</v>
      </c>
      <c r="B20" s="13">
        <v>15</v>
      </c>
      <c r="C20" s="14"/>
      <c r="D20" s="15">
        <f>'SEPTEMBER 21'!H20:H46</f>
        <v>0</v>
      </c>
      <c r="E20" s="16">
        <v>3000</v>
      </c>
      <c r="F20" s="16">
        <f t="shared" si="0"/>
        <v>3000</v>
      </c>
      <c r="G20" s="16">
        <v>3000</v>
      </c>
      <c r="H20" s="17">
        <f t="shared" si="1"/>
        <v>0</v>
      </c>
      <c r="I20" s="15"/>
      <c r="J20" s="15"/>
    </row>
    <row r="21" spans="1:10" x14ac:dyDescent="0.25">
      <c r="A21" s="20" t="s">
        <v>136</v>
      </c>
      <c r="B21" s="13">
        <v>16</v>
      </c>
      <c r="C21" s="14"/>
      <c r="D21" s="15">
        <f>'SEPTEMBER 21'!H21:H47</f>
        <v>0</v>
      </c>
      <c r="E21" s="16">
        <v>3000</v>
      </c>
      <c r="F21" s="16">
        <f>C21+D21+E21</f>
        <v>3000</v>
      </c>
      <c r="G21" s="16">
        <v>3000</v>
      </c>
      <c r="H21" s="17">
        <f>F21-G21</f>
        <v>0</v>
      </c>
      <c r="I21" s="15"/>
      <c r="J21" s="15">
        <v>300</v>
      </c>
    </row>
    <row r="22" spans="1:10" x14ac:dyDescent="0.25">
      <c r="A22" s="12" t="s">
        <v>74</v>
      </c>
      <c r="B22" s="13">
        <v>17</v>
      </c>
      <c r="C22" s="14"/>
      <c r="D22" s="15">
        <f>'SEPTEMBER 21'!H22:H48</f>
        <v>2600</v>
      </c>
      <c r="E22" s="16">
        <v>3000</v>
      </c>
      <c r="F22" s="16">
        <f>C22+D22+E22</f>
        <v>5600</v>
      </c>
      <c r="G22" s="16">
        <v>3200</v>
      </c>
      <c r="H22" s="17">
        <f>F22-G22</f>
        <v>2400</v>
      </c>
      <c r="I22" s="15"/>
      <c r="J22" s="15"/>
    </row>
    <row r="23" spans="1:10" x14ac:dyDescent="0.25">
      <c r="A23" s="22" t="s">
        <v>147</v>
      </c>
      <c r="B23" s="13">
        <v>18</v>
      </c>
      <c r="C23" s="14"/>
      <c r="D23" s="15">
        <f>'SEPTEMBER 21'!H23:H49</f>
        <v>0</v>
      </c>
      <c r="E23" s="16">
        <v>3000</v>
      </c>
      <c r="F23" s="16">
        <f t="shared" si="0"/>
        <v>3000</v>
      </c>
      <c r="G23" s="16">
        <v>3000</v>
      </c>
      <c r="H23" s="17">
        <f>F23-G23</f>
        <v>0</v>
      </c>
      <c r="I23" s="15"/>
      <c r="J23" s="15">
        <v>300</v>
      </c>
    </row>
    <row r="24" spans="1:10" x14ac:dyDescent="0.25">
      <c r="A24" s="24" t="s">
        <v>69</v>
      </c>
      <c r="B24" s="13">
        <v>19</v>
      </c>
      <c r="C24" s="14"/>
      <c r="D24" s="15">
        <f>'SEPTEMBER 21'!H24:H50</f>
        <v>0</v>
      </c>
      <c r="E24" s="16"/>
      <c r="F24" s="16">
        <f t="shared" si="0"/>
        <v>0</v>
      </c>
      <c r="G24" s="16"/>
      <c r="H24" s="17">
        <f t="shared" ref="H24:H29" si="2">F24-G24</f>
        <v>0</v>
      </c>
      <c r="I24" s="15"/>
      <c r="J24" s="15"/>
    </row>
    <row r="25" spans="1:10" x14ac:dyDescent="0.25">
      <c r="A25" s="24" t="s">
        <v>135</v>
      </c>
      <c r="B25" s="13">
        <v>20</v>
      </c>
      <c r="C25" s="14"/>
      <c r="D25" s="15">
        <f>'SEPTEMBER 21'!H25:H51</f>
        <v>0</v>
      </c>
      <c r="E25" s="16"/>
      <c r="F25" s="16">
        <f t="shared" si="0"/>
        <v>0</v>
      </c>
      <c r="G25" s="16"/>
      <c r="H25" s="17">
        <f t="shared" si="2"/>
        <v>0</v>
      </c>
      <c r="I25" s="15"/>
      <c r="J25" s="15"/>
    </row>
    <row r="26" spans="1:10" x14ac:dyDescent="0.25">
      <c r="A26" s="22" t="s">
        <v>148</v>
      </c>
      <c r="B26" s="13">
        <v>21</v>
      </c>
      <c r="C26" s="14"/>
      <c r="D26" s="15">
        <f>'SEPTEMBER 21'!H26:H52</f>
        <v>0</v>
      </c>
      <c r="E26" s="16">
        <v>4500</v>
      </c>
      <c r="F26" s="16">
        <f t="shared" si="0"/>
        <v>4500</v>
      </c>
      <c r="G26" s="16">
        <v>4500</v>
      </c>
      <c r="H26" s="17">
        <f t="shared" si="2"/>
        <v>0</v>
      </c>
      <c r="I26" s="15"/>
      <c r="J26" s="15">
        <v>300</v>
      </c>
    </row>
    <row r="27" spans="1:10" x14ac:dyDescent="0.25">
      <c r="A27" s="19" t="s">
        <v>154</v>
      </c>
      <c r="B27" s="13">
        <v>22</v>
      </c>
      <c r="C27" s="14"/>
      <c r="D27" s="15">
        <f>'SEPTEMBER 21'!H27:H53</f>
        <v>0</v>
      </c>
      <c r="E27" s="16">
        <v>2500</v>
      </c>
      <c r="F27" s="16">
        <f t="shared" si="0"/>
        <v>2500</v>
      </c>
      <c r="G27" s="16">
        <v>2500</v>
      </c>
      <c r="H27" s="17">
        <f t="shared" si="2"/>
        <v>0</v>
      </c>
      <c r="I27" s="15"/>
      <c r="J27" s="15"/>
    </row>
    <row r="28" spans="1:10" x14ac:dyDescent="0.25">
      <c r="A28" s="22" t="s">
        <v>118</v>
      </c>
      <c r="B28" s="13">
        <v>23</v>
      </c>
      <c r="C28" s="14"/>
      <c r="D28" s="15">
        <f>'SEPTEMBER 21'!H28:H54</f>
        <v>500</v>
      </c>
      <c r="E28" s="16">
        <v>2500</v>
      </c>
      <c r="F28" s="16">
        <f t="shared" si="0"/>
        <v>3000</v>
      </c>
      <c r="G28" s="16">
        <v>3000</v>
      </c>
      <c r="H28" s="17">
        <f>F28-G28</f>
        <v>0</v>
      </c>
      <c r="I28" s="15"/>
      <c r="J28" s="15">
        <v>200</v>
      </c>
    </row>
    <row r="29" spans="1:10" x14ac:dyDescent="0.25">
      <c r="A29" s="24" t="s">
        <v>41</v>
      </c>
      <c r="B29" s="13">
        <v>24</v>
      </c>
      <c r="C29" s="14"/>
      <c r="D29" s="15">
        <f>'SEPTEMBER 21'!H29:H55</f>
        <v>0</v>
      </c>
      <c r="E29" s="16"/>
      <c r="F29" s="16">
        <f>C29+D29+E29</f>
        <v>0</v>
      </c>
      <c r="G29" s="16"/>
      <c r="H29" s="17">
        <f t="shared" si="2"/>
        <v>0</v>
      </c>
      <c r="I29" s="15"/>
      <c r="J29" s="15"/>
    </row>
    <row r="30" spans="1:10" x14ac:dyDescent="0.25">
      <c r="A30" s="22"/>
      <c r="B30" s="13"/>
      <c r="C30" s="14"/>
      <c r="D30" s="15">
        <f>'SEPTEMBER 21'!H30:H56</f>
        <v>0</v>
      </c>
      <c r="E30" s="16"/>
      <c r="F30" s="16">
        <f t="shared" si="0"/>
        <v>0</v>
      </c>
      <c r="G30" s="16"/>
      <c r="H30" s="17">
        <f t="shared" si="1"/>
        <v>0</v>
      </c>
      <c r="I30" s="15"/>
      <c r="J30" s="15"/>
    </row>
    <row r="31" spans="1:10" x14ac:dyDescent="0.25">
      <c r="A31" s="25" t="s">
        <v>10</v>
      </c>
      <c r="B31" s="26"/>
      <c r="C31" s="14">
        <f t="shared" ref="C31" si="3">SUM(C6:C30)</f>
        <v>0</v>
      </c>
      <c r="D31" s="15">
        <f>'SEPTEMBER 21'!H31:H57</f>
        <v>23600</v>
      </c>
      <c r="E31" s="27">
        <f>SUM(E6:E30)</f>
        <v>63500</v>
      </c>
      <c r="F31" s="16">
        <f>SUM(F6:F30)</f>
        <v>87100</v>
      </c>
      <c r="G31" s="16">
        <f t="shared" ref="G31:I31" si="4">SUM(G6:G30)</f>
        <v>64530</v>
      </c>
      <c r="H31" s="16">
        <f t="shared" si="4"/>
        <v>22570</v>
      </c>
      <c r="I31" s="15">
        <f t="shared" si="4"/>
        <v>0</v>
      </c>
      <c r="J31" s="15">
        <f>SUM(J6:J30)</f>
        <v>3050</v>
      </c>
    </row>
    <row r="32" spans="1:10" x14ac:dyDescent="0.25">
      <c r="D32" s="15">
        <f>'SEPTEMBER 21'!H32:H58</f>
        <v>6000</v>
      </c>
      <c r="H32" s="28"/>
      <c r="I32" s="3"/>
    </row>
    <row r="34" spans="1:10" x14ac:dyDescent="0.25">
      <c r="A34" s="3" t="s">
        <v>11</v>
      </c>
      <c r="B34" s="29"/>
      <c r="C34" s="30"/>
      <c r="D34" s="31"/>
      <c r="E34" s="32"/>
      <c r="F34" s="33"/>
      <c r="G34" s="32"/>
      <c r="H34" s="34"/>
      <c r="I34" s="3"/>
    </row>
    <row r="35" spans="1:10" x14ac:dyDescent="0.25">
      <c r="A35" s="35" t="s">
        <v>12</v>
      </c>
      <c r="B35" s="35"/>
      <c r="C35" s="35"/>
      <c r="D35" s="36"/>
      <c r="E35" s="35" t="s">
        <v>7</v>
      </c>
      <c r="F35" s="3"/>
      <c r="G35" s="3"/>
      <c r="H35" s="3"/>
      <c r="I35" s="3"/>
    </row>
    <row r="36" spans="1:10" x14ac:dyDescent="0.25">
      <c r="A36" s="37" t="s">
        <v>13</v>
      </c>
      <c r="B36" s="37" t="s">
        <v>14</v>
      </c>
      <c r="C36" s="37" t="s">
        <v>15</v>
      </c>
      <c r="D36" s="37" t="s">
        <v>16</v>
      </c>
      <c r="E36" s="37" t="s">
        <v>13</v>
      </c>
      <c r="F36" s="37" t="s">
        <v>14</v>
      </c>
      <c r="G36" s="37" t="s">
        <v>15</v>
      </c>
      <c r="H36" s="37" t="s">
        <v>16</v>
      </c>
      <c r="I36" s="3"/>
    </row>
    <row r="37" spans="1:10" x14ac:dyDescent="0.25">
      <c r="A37" s="26" t="s">
        <v>157</v>
      </c>
      <c r="B37" s="38">
        <f>E31</f>
        <v>63500</v>
      </c>
      <c r="C37" s="26"/>
      <c r="D37" s="26"/>
      <c r="E37" s="26" t="s">
        <v>157</v>
      </c>
      <c r="F37" s="38">
        <f>G31</f>
        <v>64530</v>
      </c>
      <c r="G37" s="26"/>
      <c r="H37" s="26"/>
      <c r="I37" s="34"/>
    </row>
    <row r="38" spans="1:10" x14ac:dyDescent="0.25">
      <c r="A38" s="26" t="s">
        <v>17</v>
      </c>
      <c r="B38" s="38">
        <f>'OCTOBER 21'!D56</f>
        <v>18836</v>
      </c>
      <c r="C38" s="26"/>
      <c r="D38" s="26"/>
      <c r="E38" s="26" t="s">
        <v>17</v>
      </c>
      <c r="F38" s="38">
        <f>'OCTOBER 21'!H56</f>
        <v>8736</v>
      </c>
      <c r="G38" s="26"/>
      <c r="H38" s="26"/>
      <c r="I38" s="34"/>
    </row>
    <row r="39" spans="1:10" x14ac:dyDescent="0.25">
      <c r="A39" s="26" t="s">
        <v>9</v>
      </c>
      <c r="B39" s="38">
        <f>I31</f>
        <v>0</v>
      </c>
      <c r="C39" s="26"/>
      <c r="D39" s="26"/>
      <c r="E39" s="26"/>
      <c r="F39" s="38"/>
      <c r="G39" s="26"/>
      <c r="H39" s="26"/>
      <c r="I39" s="34" t="s">
        <v>18</v>
      </c>
    </row>
    <row r="40" spans="1:10" x14ac:dyDescent="0.25">
      <c r="A40" s="26" t="s">
        <v>66</v>
      </c>
      <c r="B40" s="38"/>
      <c r="C40" s="26"/>
      <c r="D40" s="26"/>
      <c r="E40" s="26" t="s">
        <v>66</v>
      </c>
      <c r="F40" s="38"/>
      <c r="G40" s="26"/>
      <c r="H40" s="26"/>
      <c r="I40" s="34"/>
    </row>
    <row r="41" spans="1:10" x14ac:dyDescent="0.25">
      <c r="A41" s="26" t="s">
        <v>3</v>
      </c>
      <c r="B41" s="38">
        <f>C31</f>
        <v>0</v>
      </c>
      <c r="C41" s="26"/>
      <c r="D41" s="26"/>
      <c r="E41" s="26"/>
      <c r="F41" s="38"/>
      <c r="G41" s="26"/>
      <c r="H41" s="26"/>
      <c r="I41" s="3"/>
    </row>
    <row r="42" spans="1:10" x14ac:dyDescent="0.25">
      <c r="A42" s="26" t="s">
        <v>19</v>
      </c>
      <c r="B42" s="39">
        <v>0.1</v>
      </c>
      <c r="C42" s="38">
        <f>B42*B37</f>
        <v>6350</v>
      </c>
      <c r="D42" s="26"/>
      <c r="E42" s="26" t="s">
        <v>19</v>
      </c>
      <c r="F42" s="39">
        <v>0.1</v>
      </c>
      <c r="G42" s="38">
        <f>F42*B37</f>
        <v>6350</v>
      </c>
      <c r="H42" s="26"/>
      <c r="I42" s="3"/>
    </row>
    <row r="43" spans="1:10" x14ac:dyDescent="0.25">
      <c r="A43" s="37" t="s">
        <v>20</v>
      </c>
      <c r="B43" s="26" t="s">
        <v>21</v>
      </c>
      <c r="C43" s="26"/>
      <c r="D43" s="26"/>
      <c r="E43" s="37" t="s">
        <v>20</v>
      </c>
      <c r="F43" s="40"/>
      <c r="G43" s="26"/>
      <c r="H43" s="26"/>
      <c r="I43" s="34"/>
    </row>
    <row r="44" spans="1:10" x14ac:dyDescent="0.25">
      <c r="A44" s="41" t="s">
        <v>22</v>
      </c>
      <c r="B44" s="39">
        <v>0.3</v>
      </c>
      <c r="C44" s="42"/>
      <c r="D44" s="26"/>
      <c r="E44" s="41" t="s">
        <v>22</v>
      </c>
      <c r="F44" s="39">
        <v>0.3</v>
      </c>
      <c r="G44" s="42"/>
      <c r="H44" s="26"/>
      <c r="I44" s="3"/>
      <c r="J44" s="28"/>
    </row>
    <row r="45" spans="1:10" x14ac:dyDescent="0.25">
      <c r="A45" s="40" t="s">
        <v>82</v>
      </c>
      <c r="C45">
        <v>1000</v>
      </c>
      <c r="D45" s="50"/>
      <c r="E45" s="51" t="s">
        <v>82</v>
      </c>
      <c r="G45">
        <v>1000</v>
      </c>
      <c r="H45" s="52"/>
      <c r="I45" s="3"/>
    </row>
    <row r="46" spans="1:10" x14ac:dyDescent="0.25">
      <c r="A46" s="40" t="s">
        <v>41</v>
      </c>
      <c r="B46" s="18"/>
      <c r="C46" s="18">
        <v>2000</v>
      </c>
      <c r="D46" s="42"/>
      <c r="E46" s="40" t="s">
        <v>41</v>
      </c>
      <c r="F46" s="18"/>
      <c r="G46" s="18">
        <v>2000</v>
      </c>
      <c r="H46" s="18"/>
      <c r="I46" s="34"/>
    </row>
    <row r="47" spans="1:10" x14ac:dyDescent="0.25">
      <c r="A47" s="40" t="s">
        <v>127</v>
      </c>
      <c r="B47" s="26"/>
      <c r="C47" s="42">
        <v>15000</v>
      </c>
      <c r="D47" s="26"/>
      <c r="E47" s="40" t="s">
        <v>127</v>
      </c>
      <c r="F47" s="26"/>
      <c r="G47" s="42">
        <v>15000</v>
      </c>
      <c r="H47" s="18"/>
      <c r="I47" s="43"/>
      <c r="J47" s="28"/>
    </row>
    <row r="48" spans="1:10" x14ac:dyDescent="0.25">
      <c r="A48" s="40" t="s">
        <v>160</v>
      </c>
      <c r="B48" s="39"/>
      <c r="C48" s="26">
        <v>70</v>
      </c>
      <c r="D48" s="26"/>
      <c r="E48" s="40" t="s">
        <v>160</v>
      </c>
      <c r="F48" s="39"/>
      <c r="G48" s="26">
        <v>70</v>
      </c>
      <c r="H48" s="26"/>
      <c r="I48" s="3"/>
    </row>
    <row r="49" spans="1:10" x14ac:dyDescent="0.25">
      <c r="A49" s="40" t="s">
        <v>158</v>
      </c>
      <c r="B49" s="39"/>
      <c r="C49" s="26">
        <v>4800</v>
      </c>
      <c r="D49" s="26"/>
      <c r="E49" s="40" t="s">
        <v>158</v>
      </c>
      <c r="F49" s="39"/>
      <c r="G49" s="26">
        <v>4800</v>
      </c>
      <c r="H49" s="26"/>
      <c r="I49" s="3"/>
    </row>
    <row r="50" spans="1:10" x14ac:dyDescent="0.25">
      <c r="A50" s="40" t="s">
        <v>86</v>
      </c>
      <c r="B50" s="26"/>
      <c r="C50" s="42">
        <v>3934</v>
      </c>
      <c r="D50" s="26"/>
      <c r="E50" s="40" t="s">
        <v>86</v>
      </c>
      <c r="F50" s="26"/>
      <c r="G50" s="42">
        <v>3934</v>
      </c>
      <c r="H50" s="26"/>
      <c r="I50" s="3"/>
    </row>
    <row r="51" spans="1:10" x14ac:dyDescent="0.25">
      <c r="A51" s="40" t="s">
        <v>159</v>
      </c>
      <c r="B51" s="39"/>
      <c r="C51" s="26">
        <v>20102</v>
      </c>
      <c r="D51" s="26"/>
      <c r="E51" s="40" t="s">
        <v>159</v>
      </c>
      <c r="F51" s="39"/>
      <c r="G51" s="26">
        <v>20102</v>
      </c>
      <c r="H51" s="26"/>
      <c r="I51" s="3"/>
    </row>
    <row r="52" spans="1:10" x14ac:dyDescent="0.25">
      <c r="A52" s="40" t="s">
        <v>161</v>
      </c>
      <c r="B52" s="26"/>
      <c r="C52" s="42">
        <v>4055</v>
      </c>
      <c r="D52" s="26"/>
      <c r="E52" s="40" t="s">
        <v>161</v>
      </c>
      <c r="F52" s="26"/>
      <c r="G52" s="42">
        <v>4055</v>
      </c>
      <c r="H52" s="26"/>
      <c r="I52" s="3"/>
    </row>
    <row r="53" spans="1:10" x14ac:dyDescent="0.25">
      <c r="A53" s="40"/>
      <c r="B53" s="26"/>
      <c r="C53" s="42"/>
      <c r="D53" s="26"/>
      <c r="E53" s="40"/>
      <c r="F53" s="26"/>
      <c r="G53" s="42"/>
      <c r="H53" s="26"/>
      <c r="I53" s="3"/>
    </row>
    <row r="54" spans="1:10" x14ac:dyDescent="0.25">
      <c r="A54" s="40"/>
      <c r="B54" s="26"/>
      <c r="C54" s="42"/>
      <c r="D54" s="26"/>
      <c r="E54" s="40"/>
      <c r="F54" s="26"/>
      <c r="G54" s="42"/>
      <c r="H54" s="26"/>
      <c r="I54" s="3"/>
    </row>
    <row r="55" spans="1:10" x14ac:dyDescent="0.25">
      <c r="A55" s="40"/>
      <c r="B55" s="26"/>
      <c r="C55" s="42"/>
      <c r="D55" s="26"/>
      <c r="E55" s="40"/>
      <c r="F55" s="26"/>
      <c r="G55" s="42"/>
      <c r="H55" s="26"/>
      <c r="I55" s="3"/>
      <c r="J55" s="44"/>
    </row>
    <row r="56" spans="1:10" x14ac:dyDescent="0.25">
      <c r="A56" s="37" t="s">
        <v>10</v>
      </c>
      <c r="B56" s="45">
        <f>B41+B37+B38+B39+B40-C42</f>
        <v>75986</v>
      </c>
      <c r="C56" s="45">
        <f>SUM(C44:C55)</f>
        <v>50961</v>
      </c>
      <c r="D56" s="45">
        <f>B56-C56</f>
        <v>25025</v>
      </c>
      <c r="E56" s="37" t="s">
        <v>10</v>
      </c>
      <c r="F56" s="45">
        <f>F37+F38+F41+F40-G42</f>
        <v>66916</v>
      </c>
      <c r="G56" s="45">
        <f>SUM(G44:G55)</f>
        <v>50961</v>
      </c>
      <c r="H56" s="45">
        <f>F56-G56</f>
        <v>15955</v>
      </c>
      <c r="I56" s="43"/>
    </row>
    <row r="57" spans="1:10" x14ac:dyDescent="0.25">
      <c r="A57" s="46" t="s">
        <v>23</v>
      </c>
      <c r="B57" s="47"/>
      <c r="C57" s="47" t="s">
        <v>24</v>
      </c>
      <c r="D57" s="48"/>
      <c r="E57" s="46"/>
      <c r="F57" s="46" t="s">
        <v>25</v>
      </c>
      <c r="G57" s="3"/>
      <c r="H57" s="3"/>
      <c r="I57" s="3"/>
      <c r="J57" s="44"/>
    </row>
    <row r="58" spans="1:10" x14ac:dyDescent="0.25">
      <c r="A58" s="46" t="s">
        <v>26</v>
      </c>
      <c r="B58" s="47"/>
      <c r="C58" s="47" t="s">
        <v>27</v>
      </c>
      <c r="D58" s="48"/>
      <c r="E58" s="46"/>
      <c r="F58" s="46" t="s">
        <v>28</v>
      </c>
      <c r="G58" s="3"/>
      <c r="H58" s="3"/>
      <c r="I58" s="4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8"/>
  <sheetViews>
    <sheetView topLeftCell="A7" workbookViewId="0">
      <selection activeCell="N15" sqref="N15"/>
    </sheetView>
  </sheetViews>
  <sheetFormatPr defaultRowHeight="15" x14ac:dyDescent="0.25"/>
  <cols>
    <col min="1" max="1" width="27.42578125" customWidth="1"/>
  </cols>
  <sheetData>
    <row r="2" spans="1:10" ht="15.75" x14ac:dyDescent="0.25">
      <c r="B2" s="1" t="s">
        <v>28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162</v>
      </c>
      <c r="D4" s="1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  <c r="J5" s="9" t="s">
        <v>66</v>
      </c>
    </row>
    <row r="6" spans="1:10" x14ac:dyDescent="0.25">
      <c r="A6" s="20" t="s">
        <v>152</v>
      </c>
      <c r="B6" s="13">
        <v>1</v>
      </c>
      <c r="C6" s="14"/>
      <c r="D6" s="15">
        <f>'NOVEMBER 21'!H6:H30</f>
        <v>0</v>
      </c>
      <c r="E6" s="16">
        <v>3000</v>
      </c>
      <c r="F6" s="16">
        <f>C6+D6+E6</f>
        <v>3000</v>
      </c>
      <c r="G6" s="16"/>
      <c r="H6" s="17">
        <f>F6-G6</f>
        <v>3000</v>
      </c>
      <c r="I6" s="15"/>
      <c r="J6" s="15">
        <v>300</v>
      </c>
    </row>
    <row r="7" spans="1:10" x14ac:dyDescent="0.25">
      <c r="A7" t="s">
        <v>153</v>
      </c>
      <c r="B7" s="13">
        <v>2</v>
      </c>
      <c r="C7" s="14"/>
      <c r="D7" s="15">
        <f>'NOVEMBER 21'!H7:H31</f>
        <v>0</v>
      </c>
      <c r="E7" s="16">
        <v>3000</v>
      </c>
      <c r="F7" s="16">
        <f t="shared" ref="F7:F30" si="0">C7+D7+E7</f>
        <v>3000</v>
      </c>
      <c r="G7" s="16"/>
      <c r="H7" s="17">
        <f t="shared" ref="H7:H30" si="1">F7-G7</f>
        <v>3000</v>
      </c>
      <c r="I7" s="15"/>
      <c r="J7" s="15">
        <v>300</v>
      </c>
    </row>
    <row r="8" spans="1:10" x14ac:dyDescent="0.25">
      <c r="A8" s="26" t="s">
        <v>155</v>
      </c>
      <c r="B8" s="13">
        <v>3</v>
      </c>
      <c r="C8" s="14"/>
      <c r="D8" s="15">
        <f>'NOVEMBER 21'!H8:H32</f>
        <v>0</v>
      </c>
      <c r="E8" s="16">
        <v>3000</v>
      </c>
      <c r="F8" s="16">
        <f t="shared" si="0"/>
        <v>3000</v>
      </c>
      <c r="G8" s="16"/>
      <c r="H8" s="17">
        <f t="shared" si="1"/>
        <v>3000</v>
      </c>
      <c r="I8" s="15"/>
      <c r="J8" s="15">
        <v>300</v>
      </c>
    </row>
    <row r="9" spans="1:10" x14ac:dyDescent="0.25">
      <c r="A9" s="19" t="s">
        <v>126</v>
      </c>
      <c r="B9" s="13">
        <v>4</v>
      </c>
      <c r="C9" s="14"/>
      <c r="D9" s="15">
        <f>'NOVEMBER 21'!H9:H33</f>
        <v>0</v>
      </c>
      <c r="E9" s="16">
        <v>3000</v>
      </c>
      <c r="F9" s="16">
        <f t="shared" si="0"/>
        <v>3000</v>
      </c>
      <c r="G9" s="16">
        <v>3000</v>
      </c>
      <c r="H9" s="17">
        <f>F9-G9</f>
        <v>0</v>
      </c>
      <c r="I9" s="15"/>
      <c r="J9" s="15">
        <v>300</v>
      </c>
    </row>
    <row r="10" spans="1:10" x14ac:dyDescent="0.25">
      <c r="A10" s="19" t="s">
        <v>33</v>
      </c>
      <c r="B10" s="13">
        <v>5</v>
      </c>
      <c r="C10" s="14"/>
      <c r="D10" s="15">
        <f>'NOVEMBER 21'!H10:H34</f>
        <v>3000</v>
      </c>
      <c r="E10" s="16">
        <v>3000</v>
      </c>
      <c r="F10" s="16">
        <f t="shared" si="0"/>
        <v>6000</v>
      </c>
      <c r="G10" s="16">
        <v>3000</v>
      </c>
      <c r="H10" s="17">
        <f t="shared" si="1"/>
        <v>3000</v>
      </c>
      <c r="I10" s="15"/>
      <c r="J10" s="15"/>
    </row>
    <row r="11" spans="1:10" x14ac:dyDescent="0.25">
      <c r="A11" s="20" t="s">
        <v>121</v>
      </c>
      <c r="B11" s="13">
        <v>6</v>
      </c>
      <c r="C11" s="14"/>
      <c r="D11" s="15">
        <f>'NOVEMBER 21'!H11:H35</f>
        <v>1500</v>
      </c>
      <c r="E11" s="16">
        <v>3000</v>
      </c>
      <c r="F11" s="16">
        <f>C11+D11+E11</f>
        <v>4500</v>
      </c>
      <c r="G11" s="16"/>
      <c r="H11" s="17">
        <f t="shared" si="1"/>
        <v>4500</v>
      </c>
      <c r="I11" s="15"/>
      <c r="J11" s="15">
        <v>300</v>
      </c>
    </row>
    <row r="12" spans="1:10" x14ac:dyDescent="0.25">
      <c r="A12" s="22" t="s">
        <v>151</v>
      </c>
      <c r="B12" s="13">
        <v>7</v>
      </c>
      <c r="C12" s="14"/>
      <c r="D12" s="15">
        <f>'NOVEMBER 21'!H12:H36</f>
        <v>0</v>
      </c>
      <c r="E12" s="16">
        <v>3000</v>
      </c>
      <c r="F12" s="16">
        <f t="shared" si="0"/>
        <v>3000</v>
      </c>
      <c r="G12" s="16">
        <v>3000</v>
      </c>
      <c r="H12" s="17">
        <f t="shared" si="1"/>
        <v>0</v>
      </c>
      <c r="I12" s="15"/>
      <c r="J12" s="15">
        <v>300</v>
      </c>
    </row>
    <row r="13" spans="1:10" x14ac:dyDescent="0.25">
      <c r="A13" s="21" t="s">
        <v>70</v>
      </c>
      <c r="B13" s="13">
        <v>8</v>
      </c>
      <c r="C13" s="14"/>
      <c r="D13" s="15">
        <f>'NOVEMBER 21'!H13:H37</f>
        <v>4000</v>
      </c>
      <c r="E13" s="16">
        <v>3000</v>
      </c>
      <c r="F13" s="16">
        <f t="shared" si="0"/>
        <v>7000</v>
      </c>
      <c r="G13" s="16"/>
      <c r="H13" s="17">
        <f t="shared" si="1"/>
        <v>7000</v>
      </c>
      <c r="I13" s="15"/>
      <c r="J13" s="15"/>
    </row>
    <row r="14" spans="1:10" x14ac:dyDescent="0.25">
      <c r="A14" s="21" t="s">
        <v>92</v>
      </c>
      <c r="B14" s="13">
        <v>9</v>
      </c>
      <c r="C14" s="14"/>
      <c r="D14" s="15">
        <f>'NOVEMBER 21'!H14:H38</f>
        <v>0</v>
      </c>
      <c r="E14" s="16">
        <v>3000</v>
      </c>
      <c r="F14" s="16">
        <f t="shared" si="0"/>
        <v>3000</v>
      </c>
      <c r="G14" s="16"/>
      <c r="H14" s="17">
        <f t="shared" si="1"/>
        <v>3000</v>
      </c>
      <c r="I14" s="15"/>
      <c r="J14" s="15">
        <v>300</v>
      </c>
    </row>
    <row r="15" spans="1:10" x14ac:dyDescent="0.25">
      <c r="A15" s="22" t="s">
        <v>130</v>
      </c>
      <c r="B15" s="23">
        <v>10</v>
      </c>
      <c r="C15" s="14"/>
      <c r="D15" s="15">
        <f>'NOVEMBER 21'!H15:H39</f>
        <v>0</v>
      </c>
      <c r="E15" s="16">
        <v>3000</v>
      </c>
      <c r="F15" s="16">
        <f t="shared" si="0"/>
        <v>3000</v>
      </c>
      <c r="G15" s="16"/>
      <c r="H15" s="17">
        <f t="shared" si="1"/>
        <v>3000</v>
      </c>
      <c r="I15" s="15"/>
      <c r="J15" s="15"/>
    </row>
    <row r="16" spans="1:10" x14ac:dyDescent="0.25">
      <c r="A16" s="20" t="s">
        <v>38</v>
      </c>
      <c r="B16" s="13">
        <v>11</v>
      </c>
      <c r="C16" s="14"/>
      <c r="D16" s="15">
        <f>'NOVEMBER 21'!H16:H40</f>
        <v>4000</v>
      </c>
      <c r="E16" s="16">
        <v>3000</v>
      </c>
      <c r="F16" s="16">
        <f t="shared" si="0"/>
        <v>7000</v>
      </c>
      <c r="G16" s="16"/>
      <c r="H16" s="17">
        <f t="shared" si="1"/>
        <v>7000</v>
      </c>
      <c r="I16" s="15"/>
      <c r="J16" s="15"/>
    </row>
    <row r="17" spans="1:10" x14ac:dyDescent="0.25">
      <c r="A17" s="20" t="s">
        <v>131</v>
      </c>
      <c r="B17" s="13">
        <v>12</v>
      </c>
      <c r="C17" s="14"/>
      <c r="D17" s="15">
        <f>'NOVEMBER 21'!H17:H41</f>
        <v>0</v>
      </c>
      <c r="E17" s="16">
        <v>3000</v>
      </c>
      <c r="F17" s="16">
        <f t="shared" si="0"/>
        <v>3000</v>
      </c>
      <c r="G17" s="16"/>
      <c r="H17" s="17">
        <f t="shared" si="1"/>
        <v>3000</v>
      </c>
      <c r="I17" s="15"/>
      <c r="J17" s="15"/>
    </row>
    <row r="18" spans="1:10" x14ac:dyDescent="0.25">
      <c r="A18" s="22" t="s">
        <v>132</v>
      </c>
      <c r="B18" s="13">
        <v>13</v>
      </c>
      <c r="C18" s="14"/>
      <c r="D18" s="15">
        <f>'NOVEMBER 21'!H18:H42</f>
        <v>0</v>
      </c>
      <c r="E18" s="16">
        <v>3000</v>
      </c>
      <c r="F18" s="16">
        <f t="shared" si="0"/>
        <v>3000</v>
      </c>
      <c r="G18" s="16">
        <v>3000</v>
      </c>
      <c r="H18" s="17">
        <f t="shared" si="1"/>
        <v>0</v>
      </c>
      <c r="I18" s="15"/>
      <c r="J18" s="15">
        <v>300</v>
      </c>
    </row>
    <row r="19" spans="1:10" x14ac:dyDescent="0.25">
      <c r="A19" s="18" t="s">
        <v>39</v>
      </c>
      <c r="B19" s="13">
        <v>14</v>
      </c>
      <c r="C19" s="14"/>
      <c r="D19" s="15">
        <f>'NOVEMBER 21'!H19:H43</f>
        <v>7670</v>
      </c>
      <c r="E19" s="16">
        <v>3000</v>
      </c>
      <c r="F19" s="16">
        <f t="shared" si="0"/>
        <v>10670</v>
      </c>
      <c r="G19" s="16"/>
      <c r="H19" s="17">
        <f t="shared" si="1"/>
        <v>10670</v>
      </c>
      <c r="I19" s="15"/>
      <c r="J19" s="15"/>
    </row>
    <row r="20" spans="1:10" x14ac:dyDescent="0.25">
      <c r="A20" s="12" t="s">
        <v>150</v>
      </c>
      <c r="B20" s="13">
        <v>15</v>
      </c>
      <c r="C20" s="14"/>
      <c r="D20" s="15">
        <f>'NOVEMBER 21'!H20:H44</f>
        <v>0</v>
      </c>
      <c r="E20" s="16">
        <v>3000</v>
      </c>
      <c r="F20" s="16">
        <f t="shared" si="0"/>
        <v>3000</v>
      </c>
      <c r="G20" s="16"/>
      <c r="H20" s="17">
        <f t="shared" si="1"/>
        <v>3000</v>
      </c>
      <c r="I20" s="15"/>
      <c r="J20" s="15"/>
    </row>
    <row r="21" spans="1:10" x14ac:dyDescent="0.25">
      <c r="A21" s="20" t="s">
        <v>136</v>
      </c>
      <c r="B21" s="13">
        <v>16</v>
      </c>
      <c r="C21" s="14"/>
      <c r="D21" s="15">
        <f>'NOVEMBER 21'!H21:H45</f>
        <v>0</v>
      </c>
      <c r="E21" s="16">
        <v>3000</v>
      </c>
      <c r="F21" s="16">
        <f>C21+D21+E21</f>
        <v>3000</v>
      </c>
      <c r="G21" s="16"/>
      <c r="H21" s="17">
        <f>F21-G21</f>
        <v>3000</v>
      </c>
      <c r="I21" s="15"/>
      <c r="J21" s="15">
        <v>300</v>
      </c>
    </row>
    <row r="22" spans="1:10" x14ac:dyDescent="0.25">
      <c r="A22" s="12" t="s">
        <v>74</v>
      </c>
      <c r="B22" s="13">
        <v>17</v>
      </c>
      <c r="C22" s="14"/>
      <c r="D22" s="15">
        <f>'NOVEMBER 21'!H22:H46</f>
        <v>2400</v>
      </c>
      <c r="E22" s="16">
        <v>3000</v>
      </c>
      <c r="F22" s="16">
        <f>C22+D22+E22</f>
        <v>5400</v>
      </c>
      <c r="G22" s="16"/>
      <c r="H22" s="17">
        <f>F22-G22</f>
        <v>5400</v>
      </c>
      <c r="I22" s="15"/>
      <c r="J22" s="15"/>
    </row>
    <row r="23" spans="1:10" x14ac:dyDescent="0.25">
      <c r="A23" s="22" t="s">
        <v>147</v>
      </c>
      <c r="B23" s="13">
        <v>18</v>
      </c>
      <c r="C23" s="14"/>
      <c r="D23" s="15">
        <f>'NOVEMBER 21'!H23:H47</f>
        <v>0</v>
      </c>
      <c r="E23" s="16">
        <v>3000</v>
      </c>
      <c r="F23" s="16">
        <f t="shared" si="0"/>
        <v>3000</v>
      </c>
      <c r="G23" s="16">
        <v>3000</v>
      </c>
      <c r="H23" s="17">
        <f>F23-G23</f>
        <v>0</v>
      </c>
      <c r="I23" s="15"/>
      <c r="J23" s="15">
        <v>300</v>
      </c>
    </row>
    <row r="24" spans="1:10" x14ac:dyDescent="0.25">
      <c r="A24" s="24" t="s">
        <v>69</v>
      </c>
      <c r="B24" s="13">
        <v>19</v>
      </c>
      <c r="C24" s="14"/>
      <c r="D24" s="15">
        <f>'NOVEMBER 21'!H24:H48</f>
        <v>0</v>
      </c>
      <c r="E24" s="16"/>
      <c r="F24" s="16">
        <f t="shared" si="0"/>
        <v>0</v>
      </c>
      <c r="G24" s="16"/>
      <c r="H24" s="17">
        <f t="shared" ref="H24:H29" si="2">F24-G24</f>
        <v>0</v>
      </c>
      <c r="I24" s="15"/>
      <c r="J24" s="15"/>
    </row>
    <row r="25" spans="1:10" x14ac:dyDescent="0.25">
      <c r="A25" s="24" t="s">
        <v>135</v>
      </c>
      <c r="B25" s="13">
        <v>20</v>
      </c>
      <c r="C25" s="14"/>
      <c r="D25" s="15">
        <f>'NOVEMBER 21'!H25:H49</f>
        <v>0</v>
      </c>
      <c r="E25" s="16"/>
      <c r="F25" s="16">
        <f t="shared" si="0"/>
        <v>0</v>
      </c>
      <c r="G25" s="16"/>
      <c r="H25" s="17">
        <f t="shared" si="2"/>
        <v>0</v>
      </c>
      <c r="I25" s="15"/>
      <c r="J25" s="15"/>
    </row>
    <row r="26" spans="1:10" x14ac:dyDescent="0.25">
      <c r="A26" s="22" t="s">
        <v>148</v>
      </c>
      <c r="B26" s="13">
        <v>21</v>
      </c>
      <c r="C26" s="14"/>
      <c r="D26" s="15">
        <f>'NOVEMBER 21'!H26:H50</f>
        <v>0</v>
      </c>
      <c r="E26" s="16">
        <v>4500</v>
      </c>
      <c r="F26" s="16">
        <f t="shared" si="0"/>
        <v>4500</v>
      </c>
      <c r="G26" s="16"/>
      <c r="H26" s="17">
        <f t="shared" si="2"/>
        <v>4500</v>
      </c>
      <c r="I26" s="15"/>
      <c r="J26" s="15">
        <v>300</v>
      </c>
    </row>
    <row r="27" spans="1:10" x14ac:dyDescent="0.25">
      <c r="A27" s="19" t="s">
        <v>154</v>
      </c>
      <c r="B27" s="13">
        <v>22</v>
      </c>
      <c r="C27" s="14"/>
      <c r="D27" s="15">
        <f>'NOVEMBER 21'!H27:H51</f>
        <v>0</v>
      </c>
      <c r="E27" s="16">
        <v>2500</v>
      </c>
      <c r="F27" s="16">
        <f t="shared" si="0"/>
        <v>2500</v>
      </c>
      <c r="G27" s="16"/>
      <c r="H27" s="17">
        <f t="shared" si="2"/>
        <v>2500</v>
      </c>
      <c r="I27" s="15"/>
      <c r="J27" s="15"/>
    </row>
    <row r="28" spans="1:10" x14ac:dyDescent="0.25">
      <c r="A28" s="22" t="s">
        <v>118</v>
      </c>
      <c r="B28" s="13">
        <v>23</v>
      </c>
      <c r="C28" s="14"/>
      <c r="D28" s="15">
        <f>'NOVEMBER 21'!H28:H52</f>
        <v>0</v>
      </c>
      <c r="E28" s="16">
        <v>2500</v>
      </c>
      <c r="F28" s="16">
        <f t="shared" si="0"/>
        <v>2500</v>
      </c>
      <c r="G28" s="16"/>
      <c r="H28" s="17">
        <f>F28-G28</f>
        <v>2500</v>
      </c>
      <c r="I28" s="15"/>
      <c r="J28" s="15">
        <v>200</v>
      </c>
    </row>
    <row r="29" spans="1:10" x14ac:dyDescent="0.25">
      <c r="A29" s="24" t="s">
        <v>41</v>
      </c>
      <c r="B29" s="13">
        <v>24</v>
      </c>
      <c r="C29" s="14"/>
      <c r="D29" s="15">
        <f>'NOVEMBER 21'!H29:H53</f>
        <v>0</v>
      </c>
      <c r="E29" s="16"/>
      <c r="F29" s="16">
        <f>C29+D29+E29</f>
        <v>0</v>
      </c>
      <c r="G29" s="16"/>
      <c r="H29" s="17">
        <f t="shared" si="2"/>
        <v>0</v>
      </c>
      <c r="I29" s="15"/>
      <c r="J29" s="15"/>
    </row>
    <row r="30" spans="1:10" x14ac:dyDescent="0.25">
      <c r="A30" s="22"/>
      <c r="B30" s="13"/>
      <c r="C30" s="14"/>
      <c r="D30" s="15">
        <f>'NOVEMBER 21'!H30:H54</f>
        <v>0</v>
      </c>
      <c r="E30" s="16"/>
      <c r="F30" s="16">
        <f t="shared" si="0"/>
        <v>0</v>
      </c>
      <c r="G30" s="16"/>
      <c r="H30" s="17">
        <f t="shared" si="1"/>
        <v>0</v>
      </c>
      <c r="I30" s="15"/>
      <c r="J30" s="15"/>
    </row>
    <row r="31" spans="1:10" x14ac:dyDescent="0.25">
      <c r="A31" s="25" t="s">
        <v>10</v>
      </c>
      <c r="B31" s="26"/>
      <c r="C31" s="14">
        <f t="shared" ref="C31" si="3">SUM(C6:C30)</f>
        <v>0</v>
      </c>
      <c r="D31" s="15">
        <f>SUM(D6:D30)</f>
        <v>22570</v>
      </c>
      <c r="E31" s="27">
        <f>SUM(E6:E30)</f>
        <v>63500</v>
      </c>
      <c r="F31" s="16">
        <f>SUM(F6:F30)</f>
        <v>86070</v>
      </c>
      <c r="G31" s="16">
        <f t="shared" ref="G31:I31" si="4">SUM(G6:G30)</f>
        <v>15000</v>
      </c>
      <c r="H31" s="16">
        <f t="shared" si="4"/>
        <v>71070</v>
      </c>
      <c r="I31" s="15">
        <f t="shared" si="4"/>
        <v>0</v>
      </c>
      <c r="J31" s="15">
        <f>SUM(J6:J30)</f>
        <v>3500</v>
      </c>
    </row>
    <row r="32" spans="1:10" x14ac:dyDescent="0.25">
      <c r="D32" s="15">
        <f>'SEPTEMBER 21'!H32:H58</f>
        <v>6000</v>
      </c>
      <c r="H32" s="28">
        <f>H14+E7+E18+3000+K19</f>
        <v>12000</v>
      </c>
      <c r="I32" s="3"/>
    </row>
    <row r="34" spans="1:10" x14ac:dyDescent="0.25">
      <c r="A34" s="3" t="s">
        <v>11</v>
      </c>
      <c r="B34" s="29"/>
      <c r="C34" s="30"/>
      <c r="D34" s="31"/>
      <c r="E34" s="32"/>
      <c r="F34" s="33"/>
      <c r="G34" s="32"/>
      <c r="H34" s="34"/>
      <c r="I34" s="3"/>
    </row>
    <row r="35" spans="1:10" x14ac:dyDescent="0.25">
      <c r="A35" s="35" t="s">
        <v>12</v>
      </c>
      <c r="B35" s="35"/>
      <c r="C35" s="35"/>
      <c r="D35" s="36"/>
      <c r="E35" s="35" t="s">
        <v>7</v>
      </c>
      <c r="F35" s="3"/>
      <c r="G35" s="3"/>
      <c r="H35" s="3"/>
      <c r="I35" s="3"/>
    </row>
    <row r="36" spans="1:10" x14ac:dyDescent="0.25">
      <c r="A36" s="37" t="s">
        <v>13</v>
      </c>
      <c r="B36" s="37" t="s">
        <v>14</v>
      </c>
      <c r="C36" s="37" t="s">
        <v>15</v>
      </c>
      <c r="D36" s="37" t="s">
        <v>16</v>
      </c>
      <c r="E36" s="37" t="s">
        <v>13</v>
      </c>
      <c r="F36" s="37" t="s">
        <v>14</v>
      </c>
      <c r="G36" s="37" t="s">
        <v>15</v>
      </c>
      <c r="H36" s="37" t="s">
        <v>16</v>
      </c>
      <c r="I36" s="3"/>
    </row>
    <row r="37" spans="1:10" x14ac:dyDescent="0.25">
      <c r="A37" s="26" t="s">
        <v>165</v>
      </c>
      <c r="B37" s="38">
        <f>E31</f>
        <v>63500</v>
      </c>
      <c r="C37" s="26"/>
      <c r="D37" s="26"/>
      <c r="E37" s="26" t="s">
        <v>165</v>
      </c>
      <c r="F37" s="38">
        <f>G31</f>
        <v>15000</v>
      </c>
      <c r="G37" s="26"/>
      <c r="H37" s="26"/>
      <c r="I37" s="34"/>
    </row>
    <row r="38" spans="1:10" x14ac:dyDescent="0.25">
      <c r="A38" s="26" t="s">
        <v>17</v>
      </c>
      <c r="B38" s="38">
        <f>'NOVEMBER 21'!D56</f>
        <v>25025</v>
      </c>
      <c r="C38" s="26"/>
      <c r="D38" s="26"/>
      <c r="E38" s="26" t="s">
        <v>17</v>
      </c>
      <c r="F38" s="38">
        <f>'NOVEMBER 21'!H56</f>
        <v>15955</v>
      </c>
      <c r="G38" s="26"/>
      <c r="H38" s="26"/>
      <c r="I38" s="34"/>
    </row>
    <row r="39" spans="1:10" x14ac:dyDescent="0.25">
      <c r="A39" s="26" t="s">
        <v>9</v>
      </c>
      <c r="B39" s="38">
        <f>I31</f>
        <v>0</v>
      </c>
      <c r="C39" s="26"/>
      <c r="D39" s="26"/>
      <c r="E39" s="26"/>
      <c r="F39" s="38"/>
      <c r="G39" s="26"/>
      <c r="H39" s="26"/>
      <c r="I39" s="34" t="s">
        <v>18</v>
      </c>
    </row>
    <row r="40" spans="1:10" x14ac:dyDescent="0.25">
      <c r="A40" s="26" t="s">
        <v>66</v>
      </c>
      <c r="B40" s="38"/>
      <c r="C40" s="26"/>
      <c r="D40" s="26"/>
      <c r="E40" s="26" t="s">
        <v>66</v>
      </c>
      <c r="F40" s="38"/>
      <c r="G40" s="26"/>
      <c r="H40" s="26"/>
      <c r="I40" s="34"/>
    </row>
    <row r="41" spans="1:10" x14ac:dyDescent="0.25">
      <c r="A41" s="26" t="s">
        <v>3</v>
      </c>
      <c r="B41" s="38">
        <f>C31</f>
        <v>0</v>
      </c>
      <c r="C41" s="26"/>
      <c r="D41" s="26"/>
      <c r="E41" s="26"/>
      <c r="F41" s="38"/>
      <c r="G41" s="26"/>
      <c r="H41" s="26"/>
      <c r="I41" s="3"/>
    </row>
    <row r="42" spans="1:10" x14ac:dyDescent="0.25">
      <c r="A42" s="26" t="s">
        <v>19</v>
      </c>
      <c r="B42" s="39">
        <v>0.1</v>
      </c>
      <c r="C42" s="38">
        <f>B42*B37</f>
        <v>6350</v>
      </c>
      <c r="D42" s="26"/>
      <c r="E42" s="26" t="s">
        <v>19</v>
      </c>
      <c r="F42" s="39">
        <v>0.1</v>
      </c>
      <c r="G42" s="38">
        <f>F42*B37</f>
        <v>6350</v>
      </c>
      <c r="H42" s="26"/>
      <c r="I42" s="3"/>
    </row>
    <row r="43" spans="1:10" x14ac:dyDescent="0.25">
      <c r="A43" s="37" t="s">
        <v>20</v>
      </c>
      <c r="B43" s="26" t="s">
        <v>21</v>
      </c>
      <c r="C43" s="26"/>
      <c r="D43" s="26"/>
      <c r="E43" s="37" t="s">
        <v>20</v>
      </c>
      <c r="F43" s="40"/>
      <c r="G43" s="26"/>
      <c r="H43" s="26"/>
      <c r="I43" s="34"/>
    </row>
    <row r="44" spans="1:10" x14ac:dyDescent="0.25">
      <c r="A44" s="41" t="s">
        <v>22</v>
      </c>
      <c r="B44" s="39">
        <v>0.3</v>
      </c>
      <c r="C44" s="42"/>
      <c r="D44" s="26"/>
      <c r="E44" s="41" t="s">
        <v>22</v>
      </c>
      <c r="F44" s="39">
        <v>0.3</v>
      </c>
      <c r="G44" s="42"/>
      <c r="H44" s="26"/>
      <c r="I44" s="3"/>
      <c r="J44" s="28"/>
    </row>
    <row r="45" spans="1:10" x14ac:dyDescent="0.25">
      <c r="A45" s="40" t="s">
        <v>82</v>
      </c>
      <c r="C45">
        <v>1000</v>
      </c>
      <c r="D45" s="50"/>
      <c r="E45" s="51" t="s">
        <v>82</v>
      </c>
      <c r="G45">
        <v>1000</v>
      </c>
      <c r="H45" s="52"/>
      <c r="I45" s="3"/>
    </row>
    <row r="46" spans="1:10" x14ac:dyDescent="0.25">
      <c r="A46" s="40" t="s">
        <v>41</v>
      </c>
      <c r="B46" s="18"/>
      <c r="C46" s="18">
        <v>2000</v>
      </c>
      <c r="D46" s="42"/>
      <c r="E46" s="40" t="s">
        <v>41</v>
      </c>
      <c r="F46" s="18"/>
      <c r="G46" s="18">
        <v>2000</v>
      </c>
      <c r="H46" s="18"/>
      <c r="I46" s="34"/>
    </row>
    <row r="47" spans="1:10" x14ac:dyDescent="0.25">
      <c r="A47" s="40" t="s">
        <v>127</v>
      </c>
      <c r="B47" s="26"/>
      <c r="C47" s="42">
        <v>15000</v>
      </c>
      <c r="D47" s="26"/>
      <c r="E47" s="40" t="s">
        <v>127</v>
      </c>
      <c r="F47" s="26"/>
      <c r="G47" s="42">
        <v>15000</v>
      </c>
      <c r="H47" s="18"/>
      <c r="I47" s="43"/>
      <c r="J47" s="28"/>
    </row>
    <row r="48" spans="1:10" x14ac:dyDescent="0.25">
      <c r="A48" s="40"/>
      <c r="B48" s="39"/>
      <c r="C48" s="26"/>
      <c r="D48" s="26"/>
      <c r="E48" s="40"/>
      <c r="F48" s="39"/>
      <c r="G48" s="26"/>
      <c r="H48" s="26"/>
      <c r="I48" s="3"/>
    </row>
    <row r="49" spans="1:10" x14ac:dyDescent="0.25">
      <c r="A49" s="40"/>
      <c r="B49" s="39"/>
      <c r="C49" s="26"/>
      <c r="D49" s="26"/>
      <c r="E49" s="40"/>
      <c r="F49" s="39"/>
      <c r="G49" s="26"/>
      <c r="H49" s="26"/>
      <c r="I49" s="3"/>
    </row>
    <row r="50" spans="1:10" x14ac:dyDescent="0.25">
      <c r="A50" s="40" t="s">
        <v>86</v>
      </c>
      <c r="B50" s="26"/>
      <c r="C50" s="42"/>
      <c r="D50" s="26"/>
      <c r="E50" s="40" t="s">
        <v>86</v>
      </c>
      <c r="F50" s="26"/>
      <c r="G50" s="42"/>
      <c r="H50" s="26"/>
      <c r="I50" s="3"/>
    </row>
    <row r="51" spans="1:10" x14ac:dyDescent="0.25">
      <c r="A51" s="40" t="s">
        <v>164</v>
      </c>
      <c r="B51" s="39"/>
      <c r="C51" s="26">
        <v>17102</v>
      </c>
      <c r="D51" s="26"/>
      <c r="E51" s="40" t="s">
        <v>164</v>
      </c>
      <c r="F51" s="39"/>
      <c r="G51" s="26">
        <v>17102</v>
      </c>
      <c r="H51" s="26"/>
      <c r="I51" s="3"/>
    </row>
    <row r="52" spans="1:10" x14ac:dyDescent="0.25">
      <c r="A52" s="40"/>
      <c r="B52" s="26"/>
      <c r="C52" s="42"/>
      <c r="D52" s="26"/>
      <c r="E52" s="40"/>
      <c r="F52" s="26"/>
      <c r="G52" s="42"/>
      <c r="H52" s="26"/>
      <c r="I52" s="3"/>
    </row>
    <row r="53" spans="1:10" x14ac:dyDescent="0.25">
      <c r="A53" s="40"/>
      <c r="B53" s="26"/>
      <c r="C53" s="42"/>
      <c r="D53" s="26"/>
      <c r="E53" s="40"/>
      <c r="F53" s="26"/>
      <c r="G53" s="42"/>
      <c r="H53" s="26"/>
      <c r="I53" s="3"/>
    </row>
    <row r="54" spans="1:10" x14ac:dyDescent="0.25">
      <c r="A54" s="40"/>
      <c r="B54" s="26"/>
      <c r="C54" s="42"/>
      <c r="D54" s="26"/>
      <c r="E54" s="40"/>
      <c r="F54" s="26"/>
      <c r="G54" s="42"/>
      <c r="H54" s="26"/>
      <c r="I54" s="3"/>
    </row>
    <row r="55" spans="1:10" x14ac:dyDescent="0.25">
      <c r="A55" s="40"/>
      <c r="B55" s="26"/>
      <c r="C55" s="42"/>
      <c r="D55" s="26"/>
      <c r="E55" s="40"/>
      <c r="F55" s="26"/>
      <c r="G55" s="42"/>
      <c r="H55" s="26"/>
      <c r="I55" s="3"/>
      <c r="J55" s="44"/>
    </row>
    <row r="56" spans="1:10" x14ac:dyDescent="0.25">
      <c r="A56" s="37" t="s">
        <v>10</v>
      </c>
      <c r="B56" s="45">
        <f>B41+B37+B38+B39+B40-C42</f>
        <v>82175</v>
      </c>
      <c r="C56" s="45">
        <f>SUM(C44:C55)</f>
        <v>35102</v>
      </c>
      <c r="D56" s="45">
        <f>B56-C56</f>
        <v>47073</v>
      </c>
      <c r="E56" s="37" t="s">
        <v>10</v>
      </c>
      <c r="F56" s="45">
        <f>F37+F38+F41+F40-G42</f>
        <v>24605</v>
      </c>
      <c r="G56" s="45">
        <f>SUM(G44:G55)</f>
        <v>35102</v>
      </c>
      <c r="H56" s="45">
        <f>F56-G56</f>
        <v>-10497</v>
      </c>
      <c r="I56" s="43"/>
    </row>
    <row r="57" spans="1:10" x14ac:dyDescent="0.25">
      <c r="A57" s="46" t="s">
        <v>23</v>
      </c>
      <c r="B57" s="47"/>
      <c r="C57" s="47" t="s">
        <v>24</v>
      </c>
      <c r="D57" s="48"/>
      <c r="E57" s="46"/>
      <c r="F57" s="46" t="s">
        <v>25</v>
      </c>
      <c r="G57" s="3"/>
      <c r="H57" s="3"/>
      <c r="I57" s="3"/>
      <c r="J57" s="44"/>
    </row>
    <row r="58" spans="1:10" x14ac:dyDescent="0.25">
      <c r="A58" s="46" t="s">
        <v>26</v>
      </c>
      <c r="B58" s="47"/>
      <c r="C58" s="47" t="s">
        <v>27</v>
      </c>
      <c r="D58" s="48"/>
      <c r="E58" s="46"/>
      <c r="F58" s="46" t="s">
        <v>28</v>
      </c>
      <c r="G58" s="3"/>
      <c r="H58" s="3"/>
      <c r="I58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8"/>
  <sheetViews>
    <sheetView topLeftCell="A7" workbookViewId="0">
      <selection activeCell="E30" sqref="E30"/>
    </sheetView>
  </sheetViews>
  <sheetFormatPr defaultRowHeight="15" x14ac:dyDescent="0.25"/>
  <cols>
    <col min="1" max="1" width="17.140625" customWidth="1"/>
  </cols>
  <sheetData>
    <row r="2" spans="1:11" ht="15.75" x14ac:dyDescent="0.25">
      <c r="B2" s="1" t="s">
        <v>28</v>
      </c>
      <c r="C2" s="1"/>
      <c r="D2" s="1"/>
      <c r="E2" s="1"/>
      <c r="F2" s="2"/>
      <c r="G2" s="3"/>
      <c r="H2" s="3"/>
      <c r="I2" s="3"/>
    </row>
    <row r="3" spans="1:11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1" ht="18.75" x14ac:dyDescent="0.3">
      <c r="A4" s="5"/>
      <c r="B4" s="1" t="s">
        <v>59</v>
      </c>
      <c r="C4" s="1"/>
      <c r="D4" s="1"/>
      <c r="E4" s="1"/>
      <c r="F4" s="6"/>
      <c r="G4" s="7"/>
      <c r="H4" s="3"/>
      <c r="I4" s="3"/>
    </row>
    <row r="5" spans="1:11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  <c r="J5" s="9" t="s">
        <v>66</v>
      </c>
    </row>
    <row r="6" spans="1:11" x14ac:dyDescent="0.25">
      <c r="A6" s="49" t="s">
        <v>71</v>
      </c>
      <c r="B6" s="13">
        <v>1</v>
      </c>
      <c r="C6" s="14"/>
      <c r="D6" s="15">
        <f>'DECEMBER 20'!H6:H30</f>
        <v>0</v>
      </c>
      <c r="E6" s="16"/>
      <c r="F6" s="16">
        <f>C6+D6+E6</f>
        <v>0</v>
      </c>
      <c r="G6" s="16"/>
      <c r="H6" s="17">
        <f>F6-G6</f>
        <v>0</v>
      </c>
      <c r="I6" s="15"/>
      <c r="J6" s="15"/>
    </row>
    <row r="7" spans="1:11" x14ac:dyDescent="0.25">
      <c r="A7" t="s">
        <v>45</v>
      </c>
      <c r="B7" s="13">
        <v>2</v>
      </c>
      <c r="C7" s="14"/>
      <c r="D7" s="15">
        <f>'DECEMBER 20'!H7:H31</f>
        <v>12000</v>
      </c>
      <c r="E7" s="16">
        <v>3000</v>
      </c>
      <c r="F7" s="16">
        <f t="shared" ref="F7:F30" si="0">C7+D7+E7</f>
        <v>15000</v>
      </c>
      <c r="G7" s="16">
        <f>3000</f>
        <v>3000</v>
      </c>
      <c r="H7" s="17">
        <f t="shared" ref="H7:H30" si="1">F7-G7</f>
        <v>12000</v>
      </c>
      <c r="I7" s="15"/>
      <c r="J7" s="15"/>
    </row>
    <row r="8" spans="1:11" x14ac:dyDescent="0.25">
      <c r="A8" s="18" t="s">
        <v>68</v>
      </c>
      <c r="B8" s="13">
        <v>3</v>
      </c>
      <c r="C8" s="14"/>
      <c r="D8" s="15">
        <f>'DECEMBER 20'!H8:H32</f>
        <v>0</v>
      </c>
      <c r="E8" s="16">
        <v>1500</v>
      </c>
      <c r="F8" s="16">
        <f t="shared" si="0"/>
        <v>1500</v>
      </c>
      <c r="G8" s="16">
        <v>1500</v>
      </c>
      <c r="H8" s="17">
        <f t="shared" si="1"/>
        <v>0</v>
      </c>
      <c r="I8" s="15"/>
      <c r="J8" s="15"/>
    </row>
    <row r="9" spans="1:11" x14ac:dyDescent="0.25">
      <c r="A9" s="19" t="s">
        <v>32</v>
      </c>
      <c r="B9" s="13">
        <v>4</v>
      </c>
      <c r="C9" s="14"/>
      <c r="D9" s="15">
        <f>'DECEMBER 20'!H9:H33</f>
        <v>5000</v>
      </c>
      <c r="E9" s="16">
        <v>3000</v>
      </c>
      <c r="F9" s="16">
        <f t="shared" si="0"/>
        <v>8000</v>
      </c>
      <c r="G9" s="16">
        <v>3000</v>
      </c>
      <c r="H9" s="17">
        <f>F9-G9</f>
        <v>5000</v>
      </c>
      <c r="I9" s="15"/>
      <c r="J9" s="15"/>
    </row>
    <row r="10" spans="1:11" x14ac:dyDescent="0.25">
      <c r="A10" s="19" t="s">
        <v>33</v>
      </c>
      <c r="B10" s="13">
        <v>5</v>
      </c>
      <c r="C10" s="14"/>
      <c r="D10" s="15">
        <f>'DECEMBER 20'!H10:H34</f>
        <v>3000</v>
      </c>
      <c r="E10" s="16">
        <v>3000</v>
      </c>
      <c r="F10" s="16">
        <f t="shared" si="0"/>
        <v>6000</v>
      </c>
      <c r="G10" s="16">
        <f>3000</f>
        <v>3000</v>
      </c>
      <c r="H10" s="17">
        <f t="shared" si="1"/>
        <v>3000</v>
      </c>
      <c r="I10" s="15"/>
      <c r="J10" s="15"/>
    </row>
    <row r="11" spans="1:11" x14ac:dyDescent="0.25">
      <c r="A11" s="20" t="s">
        <v>34</v>
      </c>
      <c r="B11" s="13">
        <v>6</v>
      </c>
      <c r="C11" s="14"/>
      <c r="D11" s="15">
        <f>'DECEMBER 20'!H11:H35</f>
        <v>0</v>
      </c>
      <c r="E11" s="16">
        <v>3000</v>
      </c>
      <c r="F11" s="16">
        <f>C11+D11+E11</f>
        <v>3000</v>
      </c>
      <c r="G11" s="16">
        <v>3000</v>
      </c>
      <c r="H11" s="17">
        <f t="shared" si="1"/>
        <v>0</v>
      </c>
      <c r="I11" s="15"/>
      <c r="J11" s="15"/>
    </row>
    <row r="12" spans="1:11" x14ac:dyDescent="0.25">
      <c r="A12" s="19" t="s">
        <v>61</v>
      </c>
      <c r="B12" s="13">
        <v>7</v>
      </c>
      <c r="C12" s="14"/>
      <c r="D12" s="15"/>
      <c r="E12" s="16"/>
      <c r="F12" s="16">
        <f t="shared" si="0"/>
        <v>0</v>
      </c>
      <c r="G12" s="16"/>
      <c r="H12" s="17">
        <f t="shared" si="1"/>
        <v>0</v>
      </c>
      <c r="I12" s="15"/>
      <c r="J12" s="15"/>
    </row>
    <row r="13" spans="1:11" x14ac:dyDescent="0.25">
      <c r="A13" s="21" t="s">
        <v>70</v>
      </c>
      <c r="B13" s="13">
        <v>8</v>
      </c>
      <c r="C13" s="14"/>
      <c r="D13" s="15">
        <f>'DECEMBER 20'!H13:H37</f>
        <v>4000</v>
      </c>
      <c r="E13" s="16">
        <v>3000</v>
      </c>
      <c r="F13" s="16">
        <f t="shared" si="0"/>
        <v>7000</v>
      </c>
      <c r="G13" s="16">
        <f>3000</f>
        <v>3000</v>
      </c>
      <c r="H13" s="17">
        <f t="shared" si="1"/>
        <v>4000</v>
      </c>
      <c r="I13" s="15"/>
      <c r="J13" s="15"/>
    </row>
    <row r="14" spans="1:11" x14ac:dyDescent="0.25">
      <c r="A14" s="21" t="s">
        <v>61</v>
      </c>
      <c r="B14" s="13">
        <v>9</v>
      </c>
      <c r="C14" s="14"/>
      <c r="D14" s="15">
        <f>'DECEMBER 20'!H14:H38</f>
        <v>0</v>
      </c>
      <c r="E14" s="16">
        <v>3000</v>
      </c>
      <c r="F14" s="16">
        <f t="shared" si="0"/>
        <v>3000</v>
      </c>
      <c r="G14" s="16"/>
      <c r="H14" s="17">
        <f t="shared" si="1"/>
        <v>3000</v>
      </c>
      <c r="I14" s="15"/>
      <c r="J14" s="15"/>
    </row>
    <row r="15" spans="1:11" x14ac:dyDescent="0.25">
      <c r="A15" s="22" t="s">
        <v>37</v>
      </c>
      <c r="B15" s="23">
        <v>10</v>
      </c>
      <c r="C15" s="14"/>
      <c r="D15" s="15">
        <f>'DECEMBER 20'!H15:H39</f>
        <v>3000</v>
      </c>
      <c r="E15" s="16"/>
      <c r="F15" s="16">
        <f t="shared" si="0"/>
        <v>3000</v>
      </c>
      <c r="G15" s="16"/>
      <c r="H15" s="17"/>
      <c r="I15" s="15"/>
      <c r="J15" s="15"/>
      <c r="K15" t="s">
        <v>79</v>
      </c>
    </row>
    <row r="16" spans="1:11" x14ac:dyDescent="0.25">
      <c r="A16" s="20" t="s">
        <v>38</v>
      </c>
      <c r="B16" s="13">
        <v>11</v>
      </c>
      <c r="C16" s="14"/>
      <c r="D16" s="15">
        <f>'DECEMBER 20'!H16:H40</f>
        <v>3000</v>
      </c>
      <c r="E16" s="16">
        <v>3000</v>
      </c>
      <c r="F16" s="16">
        <f t="shared" si="0"/>
        <v>6000</v>
      </c>
      <c r="G16" s="16">
        <f>3000</f>
        <v>3000</v>
      </c>
      <c r="H16" s="17">
        <f t="shared" si="1"/>
        <v>3000</v>
      </c>
      <c r="I16" s="15"/>
      <c r="J16" s="15"/>
    </row>
    <row r="17" spans="1:11" x14ac:dyDescent="0.25">
      <c r="A17" s="20" t="s">
        <v>50</v>
      </c>
      <c r="B17" s="13">
        <v>12</v>
      </c>
      <c r="C17" s="14"/>
      <c r="D17" s="15">
        <f>'DECEMBER 20'!H17:H41</f>
        <v>6000</v>
      </c>
      <c r="E17" s="16">
        <v>3000</v>
      </c>
      <c r="F17" s="16">
        <f t="shared" si="0"/>
        <v>9000</v>
      </c>
      <c r="G17" s="16">
        <f>3000</f>
        <v>3000</v>
      </c>
      <c r="H17" s="17">
        <f t="shared" si="1"/>
        <v>6000</v>
      </c>
      <c r="I17" s="15"/>
      <c r="J17" s="15"/>
    </row>
    <row r="18" spans="1:11" x14ac:dyDescent="0.25">
      <c r="A18" s="22" t="s">
        <v>51</v>
      </c>
      <c r="B18" s="13">
        <v>13</v>
      </c>
      <c r="C18" s="14"/>
      <c r="D18" s="15">
        <f>'DECEMBER 20'!H18:H42</f>
        <v>6000</v>
      </c>
      <c r="E18" s="16">
        <v>3000</v>
      </c>
      <c r="F18" s="16">
        <f t="shared" si="0"/>
        <v>9000</v>
      </c>
      <c r="G18" s="16">
        <f>3000</f>
        <v>3000</v>
      </c>
      <c r="H18" s="17">
        <f t="shared" si="1"/>
        <v>6000</v>
      </c>
      <c r="I18" s="15"/>
      <c r="J18" s="15"/>
    </row>
    <row r="19" spans="1:11" x14ac:dyDescent="0.25">
      <c r="A19" s="18" t="s">
        <v>39</v>
      </c>
      <c r="B19" s="13">
        <v>14</v>
      </c>
      <c r="C19" s="14"/>
      <c r="D19" s="15">
        <f>'DECEMBER 20'!H19:H43</f>
        <v>1000</v>
      </c>
      <c r="E19" s="16">
        <v>3000</v>
      </c>
      <c r="F19" s="16">
        <f t="shared" si="0"/>
        <v>4000</v>
      </c>
      <c r="G19" s="16">
        <f>3000</f>
        <v>3000</v>
      </c>
      <c r="H19" s="17">
        <f t="shared" si="1"/>
        <v>1000</v>
      </c>
      <c r="I19" s="15"/>
      <c r="J19" s="15"/>
    </row>
    <row r="20" spans="1:11" x14ac:dyDescent="0.25">
      <c r="A20" s="12" t="s">
        <v>49</v>
      </c>
      <c r="B20" s="13">
        <v>15</v>
      </c>
      <c r="C20" s="14"/>
      <c r="D20" s="15">
        <f>'DECEMBER 20'!H20:H44</f>
        <v>0</v>
      </c>
      <c r="E20" s="16">
        <v>3000</v>
      </c>
      <c r="F20" s="16">
        <f t="shared" si="0"/>
        <v>3000</v>
      </c>
      <c r="G20" s="16">
        <v>3000</v>
      </c>
      <c r="H20" s="17">
        <f t="shared" si="1"/>
        <v>0</v>
      </c>
      <c r="I20" s="15"/>
      <c r="J20" s="15">
        <v>350</v>
      </c>
    </row>
    <row r="21" spans="1:11" x14ac:dyDescent="0.25">
      <c r="A21" s="12" t="s">
        <v>40</v>
      </c>
      <c r="B21" s="13">
        <v>16</v>
      </c>
      <c r="C21" s="14"/>
      <c r="D21" s="15">
        <f>'DECEMBER 20'!H21:H45</f>
        <v>1000</v>
      </c>
      <c r="E21" s="16">
        <v>3000</v>
      </c>
      <c r="F21" s="16">
        <f>C21+D21+E21</f>
        <v>4000</v>
      </c>
      <c r="G21" s="16"/>
      <c r="H21" s="17">
        <f>F21-G21</f>
        <v>4000</v>
      </c>
      <c r="I21" s="15"/>
      <c r="J21" s="15"/>
      <c r="K21" t="s">
        <v>79</v>
      </c>
    </row>
    <row r="22" spans="1:11" x14ac:dyDescent="0.25">
      <c r="A22" s="12" t="s">
        <v>74</v>
      </c>
      <c r="B22" s="13">
        <v>17</v>
      </c>
      <c r="C22" s="14"/>
      <c r="D22" s="15">
        <f>'DECEMBER 20'!H22:H46</f>
        <v>3000</v>
      </c>
      <c r="E22" s="16">
        <v>3000</v>
      </c>
      <c r="F22" s="16">
        <f>C22+D22+E22</f>
        <v>6000</v>
      </c>
      <c r="G22" s="16">
        <f>3000</f>
        <v>3000</v>
      </c>
      <c r="H22" s="17">
        <f>F22-G22</f>
        <v>3000</v>
      </c>
      <c r="I22" s="15"/>
      <c r="J22" s="15">
        <v>325</v>
      </c>
    </row>
    <row r="23" spans="1:11" x14ac:dyDescent="0.25">
      <c r="A23" s="22" t="s">
        <v>69</v>
      </c>
      <c r="B23" s="13">
        <v>18</v>
      </c>
      <c r="C23" s="14"/>
      <c r="D23" s="15">
        <f>'DECEMBER 20'!H23:H47</f>
        <v>0</v>
      </c>
      <c r="E23" s="16"/>
      <c r="F23" s="16">
        <f t="shared" si="0"/>
        <v>0</v>
      </c>
      <c r="G23" s="16"/>
      <c r="H23" s="17">
        <f>F23-G23</f>
        <v>0</v>
      </c>
      <c r="I23" s="15"/>
      <c r="J23" s="15"/>
    </row>
    <row r="24" spans="1:11" x14ac:dyDescent="0.25">
      <c r="A24" s="24" t="s">
        <v>69</v>
      </c>
      <c r="B24" s="13">
        <v>19</v>
      </c>
      <c r="C24" s="14"/>
      <c r="D24" s="15"/>
      <c r="E24" s="16"/>
      <c r="F24" s="16">
        <f t="shared" si="0"/>
        <v>0</v>
      </c>
      <c r="G24" s="16"/>
      <c r="H24" s="17">
        <f t="shared" ref="H24:H29" si="2">F24-G24</f>
        <v>0</v>
      </c>
      <c r="I24" s="15"/>
      <c r="J24" s="15"/>
    </row>
    <row r="25" spans="1:11" x14ac:dyDescent="0.25">
      <c r="A25" s="22" t="s">
        <v>67</v>
      </c>
      <c r="B25" s="13">
        <v>20</v>
      </c>
      <c r="C25" s="14"/>
      <c r="D25" s="15">
        <f>'DECEMBER 20'!H25:H49</f>
        <v>0</v>
      </c>
      <c r="E25" s="16">
        <v>4500</v>
      </c>
      <c r="F25" s="16">
        <f t="shared" si="0"/>
        <v>4500</v>
      </c>
      <c r="G25" s="16">
        <v>4500</v>
      </c>
      <c r="H25" s="17">
        <f t="shared" si="2"/>
        <v>0</v>
      </c>
      <c r="I25" s="15"/>
      <c r="J25" s="15">
        <f>750+1000</f>
        <v>1750</v>
      </c>
    </row>
    <row r="26" spans="1:11" x14ac:dyDescent="0.25">
      <c r="A26" s="22" t="s">
        <v>41</v>
      </c>
      <c r="B26" s="13">
        <v>21</v>
      </c>
      <c r="C26" s="14"/>
      <c r="D26" s="15">
        <f>'DECEMBER 20'!H26:H50</f>
        <v>0</v>
      </c>
      <c r="E26" s="16"/>
      <c r="F26" s="16">
        <f t="shared" si="0"/>
        <v>0</v>
      </c>
      <c r="G26" s="16"/>
      <c r="H26" s="17">
        <f t="shared" si="2"/>
        <v>0</v>
      </c>
      <c r="I26" s="15"/>
      <c r="J26" s="15"/>
    </row>
    <row r="27" spans="1:11" x14ac:dyDescent="0.25">
      <c r="A27" s="22" t="s">
        <v>69</v>
      </c>
      <c r="B27" s="13">
        <v>22</v>
      </c>
      <c r="C27" s="14"/>
      <c r="D27" s="15"/>
      <c r="E27" s="16"/>
      <c r="F27" s="16">
        <f t="shared" si="0"/>
        <v>0</v>
      </c>
      <c r="G27" s="16"/>
      <c r="H27" s="17">
        <f t="shared" si="2"/>
        <v>0</v>
      </c>
      <c r="I27" s="15"/>
      <c r="J27" s="15"/>
    </row>
    <row r="28" spans="1:11" x14ac:dyDescent="0.25">
      <c r="A28" s="22" t="s">
        <v>42</v>
      </c>
      <c r="B28" s="13">
        <v>23</v>
      </c>
      <c r="C28" s="14"/>
      <c r="D28" s="15">
        <f>'DECEMBER 20'!H28:H56</f>
        <v>0</v>
      </c>
      <c r="E28" s="16">
        <v>2500</v>
      </c>
      <c r="F28" s="16">
        <f t="shared" si="0"/>
        <v>2500</v>
      </c>
      <c r="G28" s="16">
        <v>2500</v>
      </c>
      <c r="H28" s="17">
        <f>F28-G28</f>
        <v>0</v>
      </c>
      <c r="I28" s="15"/>
      <c r="J28" s="15"/>
    </row>
    <row r="29" spans="1:11" x14ac:dyDescent="0.25">
      <c r="A29" s="24" t="s">
        <v>69</v>
      </c>
      <c r="B29" s="13">
        <v>24</v>
      </c>
      <c r="C29" s="14"/>
      <c r="D29" s="15"/>
      <c r="E29" s="16"/>
      <c r="F29" s="16">
        <f>C29+D29+E29</f>
        <v>0</v>
      </c>
      <c r="G29" s="16"/>
      <c r="H29" s="17">
        <f t="shared" si="2"/>
        <v>0</v>
      </c>
      <c r="I29" s="15"/>
      <c r="J29" s="15"/>
    </row>
    <row r="30" spans="1:11" x14ac:dyDescent="0.25">
      <c r="A30" s="22"/>
      <c r="B30" s="13"/>
      <c r="C30" s="14"/>
      <c r="D30" s="15"/>
      <c r="E30" s="16"/>
      <c r="F30" s="16">
        <f t="shared" si="0"/>
        <v>0</v>
      </c>
      <c r="G30" s="16"/>
      <c r="H30" s="17">
        <f t="shared" si="1"/>
        <v>0</v>
      </c>
      <c r="I30" s="15"/>
      <c r="J30" s="15"/>
    </row>
    <row r="31" spans="1:11" x14ac:dyDescent="0.25">
      <c r="A31" s="25" t="s">
        <v>10</v>
      </c>
      <c r="B31" s="26"/>
      <c r="C31" s="14">
        <f t="shared" ref="C31:I31" si="3">SUM(C6:C30)</f>
        <v>0</v>
      </c>
      <c r="D31" s="15">
        <f>SUM(D6:D30)</f>
        <v>47000</v>
      </c>
      <c r="E31" s="27">
        <f>SUM(E6:E30)</f>
        <v>47500</v>
      </c>
      <c r="F31" s="16">
        <f>SUM(F6:F30)</f>
        <v>94500</v>
      </c>
      <c r="G31" s="16">
        <f t="shared" si="3"/>
        <v>41500</v>
      </c>
      <c r="H31" s="16">
        <f t="shared" si="3"/>
        <v>50000</v>
      </c>
      <c r="I31" s="15">
        <f t="shared" si="3"/>
        <v>0</v>
      </c>
      <c r="J31" s="15">
        <f>SUM(J6:J30)</f>
        <v>2425</v>
      </c>
    </row>
    <row r="32" spans="1:11" x14ac:dyDescent="0.25">
      <c r="D32" s="15">
        <f>'[1]OCTOBER 20'!H29:H51</f>
        <v>4600</v>
      </c>
      <c r="H32" s="28">
        <f>H14+E7+E18</f>
        <v>9000</v>
      </c>
      <c r="I32" s="3"/>
    </row>
    <row r="34" spans="1:10" x14ac:dyDescent="0.25">
      <c r="A34" s="3" t="s">
        <v>11</v>
      </c>
      <c r="B34" s="29"/>
      <c r="C34" s="30"/>
      <c r="D34" s="31"/>
      <c r="E34" s="32"/>
      <c r="F34" s="33"/>
      <c r="G34" s="32"/>
      <c r="H34" s="34"/>
      <c r="I34" s="3"/>
    </row>
    <row r="35" spans="1:10" x14ac:dyDescent="0.25">
      <c r="A35" s="35" t="s">
        <v>12</v>
      </c>
      <c r="B35" s="35"/>
      <c r="C35" s="35"/>
      <c r="D35" s="36"/>
      <c r="E35" s="35" t="s">
        <v>7</v>
      </c>
      <c r="F35" s="3"/>
      <c r="G35" s="3"/>
      <c r="H35" s="3"/>
      <c r="I35" s="3"/>
    </row>
    <row r="36" spans="1:10" x14ac:dyDescent="0.25">
      <c r="A36" s="37" t="s">
        <v>13</v>
      </c>
      <c r="B36" s="37" t="s">
        <v>14</v>
      </c>
      <c r="C36" s="37" t="s">
        <v>15</v>
      </c>
      <c r="D36" s="37" t="s">
        <v>16</v>
      </c>
      <c r="E36" s="37" t="s">
        <v>13</v>
      </c>
      <c r="F36" s="37" t="s">
        <v>14</v>
      </c>
      <c r="G36" s="37" t="s">
        <v>15</v>
      </c>
      <c r="H36" s="37" t="s">
        <v>16</v>
      </c>
      <c r="I36" s="3"/>
    </row>
    <row r="37" spans="1:10" x14ac:dyDescent="0.25">
      <c r="A37" s="26" t="s">
        <v>60</v>
      </c>
      <c r="B37" s="38">
        <f>E31</f>
        <v>47500</v>
      </c>
      <c r="C37" s="26"/>
      <c r="D37" s="26"/>
      <c r="E37" s="26" t="s">
        <v>60</v>
      </c>
      <c r="F37" s="38">
        <f>G31</f>
        <v>41500</v>
      </c>
      <c r="G37" s="26"/>
      <c r="H37" s="26"/>
      <c r="I37" s="34"/>
    </row>
    <row r="38" spans="1:10" x14ac:dyDescent="0.25">
      <c r="A38" s="26" t="s">
        <v>17</v>
      </c>
      <c r="B38" s="38">
        <f>'DECEMBER 20'!D56</f>
        <v>465</v>
      </c>
      <c r="C38" s="26"/>
      <c r="D38" s="26"/>
      <c r="E38" s="26" t="s">
        <v>17</v>
      </c>
      <c r="F38" s="38">
        <f>'DECEMBER 20'!H56</f>
        <v>-5535</v>
      </c>
      <c r="G38" s="26"/>
      <c r="H38" s="26"/>
      <c r="I38" s="34"/>
    </row>
    <row r="39" spans="1:10" x14ac:dyDescent="0.25">
      <c r="A39" s="26" t="s">
        <v>9</v>
      </c>
      <c r="B39" s="38">
        <f>I31</f>
        <v>0</v>
      </c>
      <c r="C39" s="26"/>
      <c r="D39" s="26"/>
      <c r="E39" s="26"/>
      <c r="F39" s="38"/>
      <c r="G39" s="26"/>
      <c r="H39" s="26"/>
      <c r="I39" s="34" t="s">
        <v>18</v>
      </c>
    </row>
    <row r="40" spans="1:10" x14ac:dyDescent="0.25">
      <c r="A40" s="26" t="s">
        <v>66</v>
      </c>
      <c r="B40" s="38">
        <f>J31</f>
        <v>2425</v>
      </c>
      <c r="C40" s="26"/>
      <c r="D40" s="26"/>
      <c r="E40" s="26" t="s">
        <v>66</v>
      </c>
      <c r="F40" s="38">
        <f>J31</f>
        <v>2425</v>
      </c>
      <c r="G40" s="26"/>
      <c r="H40" s="26"/>
      <c r="I40" s="34"/>
    </row>
    <row r="41" spans="1:10" x14ac:dyDescent="0.25">
      <c r="A41" s="26" t="s">
        <v>3</v>
      </c>
      <c r="B41" s="38"/>
      <c r="C41" s="26"/>
      <c r="D41" s="26"/>
      <c r="E41" s="26"/>
      <c r="F41" s="38"/>
      <c r="G41" s="26"/>
      <c r="H41" s="26"/>
      <c r="I41" s="3"/>
    </row>
    <row r="42" spans="1:10" x14ac:dyDescent="0.25">
      <c r="A42" s="26" t="s">
        <v>19</v>
      </c>
      <c r="B42" s="39">
        <v>0.1</v>
      </c>
      <c r="C42" s="38">
        <f>B42*B37</f>
        <v>4750</v>
      </c>
      <c r="D42" s="26"/>
      <c r="E42" s="26" t="s">
        <v>19</v>
      </c>
      <c r="F42" s="39">
        <v>0.1</v>
      </c>
      <c r="G42" s="38">
        <f>F42*B37</f>
        <v>4750</v>
      </c>
      <c r="H42" s="26"/>
      <c r="I42" s="3"/>
    </row>
    <row r="43" spans="1:10" x14ac:dyDescent="0.25">
      <c r="A43" s="37" t="s">
        <v>20</v>
      </c>
      <c r="B43" s="26" t="s">
        <v>21</v>
      </c>
      <c r="C43" s="26"/>
      <c r="D43" s="26"/>
      <c r="E43" s="37" t="s">
        <v>20</v>
      </c>
      <c r="F43" s="40"/>
      <c r="G43" s="26"/>
      <c r="H43" s="26"/>
      <c r="I43" s="34"/>
    </row>
    <row r="44" spans="1:10" x14ac:dyDescent="0.25">
      <c r="A44" s="41" t="s">
        <v>22</v>
      </c>
      <c r="B44" s="39">
        <v>0.3</v>
      </c>
      <c r="C44" s="42"/>
      <c r="D44" s="26"/>
      <c r="E44" s="41" t="s">
        <v>22</v>
      </c>
      <c r="F44" s="39">
        <v>0.3</v>
      </c>
      <c r="G44" s="42"/>
      <c r="H44" s="26"/>
      <c r="I44" s="3"/>
      <c r="J44" s="28"/>
    </row>
    <row r="45" spans="1:10" x14ac:dyDescent="0.25">
      <c r="A45" s="40" t="s">
        <v>65</v>
      </c>
      <c r="C45">
        <v>2000</v>
      </c>
      <c r="D45" s="42"/>
      <c r="E45" s="40" t="s">
        <v>65</v>
      </c>
      <c r="G45">
        <v>2000</v>
      </c>
      <c r="H45" s="26"/>
      <c r="I45" s="3"/>
    </row>
    <row r="46" spans="1:10" x14ac:dyDescent="0.25">
      <c r="A46" s="40" t="s">
        <v>41</v>
      </c>
      <c r="C46">
        <v>8000</v>
      </c>
      <c r="D46" s="42"/>
      <c r="E46" s="40" t="s">
        <v>41</v>
      </c>
      <c r="G46">
        <v>8000</v>
      </c>
      <c r="I46" s="34"/>
    </row>
    <row r="47" spans="1:10" x14ac:dyDescent="0.25">
      <c r="A47" s="40" t="s">
        <v>72</v>
      </c>
      <c r="C47">
        <v>10087</v>
      </c>
      <c r="D47" s="42"/>
      <c r="E47" s="40" t="s">
        <v>72</v>
      </c>
      <c r="G47">
        <v>10087</v>
      </c>
      <c r="I47" s="43"/>
      <c r="J47" s="28"/>
    </row>
    <row r="48" spans="1:10" x14ac:dyDescent="0.25">
      <c r="A48" s="40" t="s">
        <v>73</v>
      </c>
      <c r="B48" s="39"/>
      <c r="C48" s="26">
        <v>2062</v>
      </c>
      <c r="D48" s="26"/>
      <c r="E48" s="40" t="s">
        <v>73</v>
      </c>
      <c r="F48" s="39"/>
      <c r="G48" s="26">
        <v>2062</v>
      </c>
      <c r="H48" s="26"/>
      <c r="I48" s="3"/>
    </row>
    <row r="49" spans="1:10" x14ac:dyDescent="0.25">
      <c r="A49" s="40" t="s">
        <v>75</v>
      </c>
      <c r="B49" s="26"/>
      <c r="C49" s="42">
        <v>2032</v>
      </c>
      <c r="D49" s="26"/>
      <c r="E49" s="40" t="s">
        <v>75</v>
      </c>
      <c r="F49" s="26"/>
      <c r="G49" s="42">
        <v>2032</v>
      </c>
      <c r="H49" s="26"/>
      <c r="I49" s="3"/>
    </row>
    <row r="50" spans="1:10" x14ac:dyDescent="0.25">
      <c r="A50" s="40" t="s">
        <v>76</v>
      </c>
      <c r="B50" s="26"/>
      <c r="C50" s="42">
        <v>3051</v>
      </c>
      <c r="D50" s="26"/>
      <c r="E50" s="40" t="s">
        <v>76</v>
      </c>
      <c r="F50" s="26"/>
      <c r="G50" s="42">
        <v>3051</v>
      </c>
      <c r="H50" s="26"/>
      <c r="I50" s="3"/>
    </row>
    <row r="51" spans="1:10" x14ac:dyDescent="0.25">
      <c r="A51" s="40" t="s">
        <v>77</v>
      </c>
      <c r="B51" s="26"/>
      <c r="C51" s="42">
        <v>2062</v>
      </c>
      <c r="D51" s="26"/>
      <c r="E51" s="40" t="s">
        <v>77</v>
      </c>
      <c r="F51" s="26"/>
      <c r="G51" s="42">
        <v>2062</v>
      </c>
      <c r="H51" s="26"/>
      <c r="I51" s="3"/>
    </row>
    <row r="52" spans="1:10" x14ac:dyDescent="0.25">
      <c r="A52" s="40" t="s">
        <v>78</v>
      </c>
      <c r="B52" s="26"/>
      <c r="C52" s="42"/>
      <c r="D52" s="26"/>
      <c r="E52" s="40"/>
      <c r="F52" s="26"/>
      <c r="G52" s="42"/>
      <c r="H52" s="26"/>
      <c r="I52" s="3"/>
    </row>
    <row r="53" spans="1:10" x14ac:dyDescent="0.25">
      <c r="A53" s="40" t="s">
        <v>84</v>
      </c>
      <c r="B53" s="26"/>
      <c r="C53" s="42">
        <v>3000</v>
      </c>
      <c r="D53" s="26"/>
      <c r="E53" s="40"/>
      <c r="F53" s="26"/>
      <c r="G53" s="42"/>
      <c r="H53" s="26"/>
      <c r="I53" s="3"/>
    </row>
    <row r="54" spans="1:10" x14ac:dyDescent="0.25">
      <c r="A54" s="40"/>
      <c r="B54" s="26"/>
      <c r="C54" s="42"/>
      <c r="D54" s="26"/>
      <c r="E54" s="40"/>
      <c r="F54" s="26"/>
      <c r="G54" s="42"/>
      <c r="H54" s="26"/>
      <c r="I54" s="3"/>
    </row>
    <row r="55" spans="1:10" x14ac:dyDescent="0.25">
      <c r="A55" s="40"/>
      <c r="B55" s="26"/>
      <c r="C55" s="42"/>
      <c r="D55" s="26"/>
      <c r="E55" s="40"/>
      <c r="F55" s="26"/>
      <c r="G55" s="42"/>
      <c r="H55" s="26"/>
      <c r="I55" s="3"/>
      <c r="J55" s="44"/>
    </row>
    <row r="56" spans="1:10" x14ac:dyDescent="0.25">
      <c r="A56" s="37" t="s">
        <v>10</v>
      </c>
      <c r="B56" s="45">
        <f>B41+B37+B38+B39+B40-C42</f>
        <v>45640</v>
      </c>
      <c r="C56" s="45">
        <f>SUM(C44:C55)</f>
        <v>32294</v>
      </c>
      <c r="D56" s="45">
        <f>B56-C56</f>
        <v>13346</v>
      </c>
      <c r="E56" s="37" t="s">
        <v>10</v>
      </c>
      <c r="F56" s="45">
        <f>F37+F38+F41+F40-G42</f>
        <v>33640</v>
      </c>
      <c r="G56" s="45">
        <f>SUM(G44:G55)</f>
        <v>29294</v>
      </c>
      <c r="H56" s="45">
        <f>F56-G56</f>
        <v>4346</v>
      </c>
      <c r="I56" s="43"/>
    </row>
    <row r="57" spans="1:10" x14ac:dyDescent="0.25">
      <c r="A57" s="46" t="s">
        <v>23</v>
      </c>
      <c r="B57" s="47"/>
      <c r="C57" s="47" t="s">
        <v>24</v>
      </c>
      <c r="D57" s="48"/>
      <c r="E57" s="46"/>
      <c r="F57" s="46" t="s">
        <v>25</v>
      </c>
      <c r="G57" s="3"/>
      <c r="H57" s="3"/>
      <c r="I57" s="3"/>
      <c r="J57" s="44">
        <f>D56-H56</f>
        <v>9000</v>
      </c>
    </row>
    <row r="58" spans="1:10" x14ac:dyDescent="0.25">
      <c r="A58" s="46" t="s">
        <v>26</v>
      </c>
      <c r="B58" s="47"/>
      <c r="C58" s="47" t="s">
        <v>27</v>
      </c>
      <c r="D58" s="48"/>
      <c r="E58" s="46"/>
      <c r="F58" s="46" t="s">
        <v>28</v>
      </c>
      <c r="G58" s="3"/>
      <c r="H58" s="3"/>
      <c r="I58" s="4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0"/>
  <sheetViews>
    <sheetView topLeftCell="A16" workbookViewId="0">
      <selection activeCell="D21" sqref="D21"/>
    </sheetView>
  </sheetViews>
  <sheetFormatPr defaultRowHeight="15" x14ac:dyDescent="0.25"/>
  <cols>
    <col min="1" max="1" width="18.5703125" customWidth="1"/>
  </cols>
  <sheetData>
    <row r="2" spans="1:11" ht="15.75" x14ac:dyDescent="0.25">
      <c r="B2" s="1" t="s">
        <v>28</v>
      </c>
      <c r="C2" s="1"/>
      <c r="D2" s="1"/>
      <c r="E2" s="1"/>
      <c r="F2" s="2"/>
      <c r="G2" s="3"/>
      <c r="H2" s="3"/>
      <c r="I2" s="3"/>
    </row>
    <row r="3" spans="1:11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1" ht="18.75" x14ac:dyDescent="0.3">
      <c r="A4" s="5"/>
      <c r="B4" s="1" t="s">
        <v>80</v>
      </c>
      <c r="C4" s="1"/>
      <c r="D4" s="1"/>
      <c r="E4" s="1"/>
      <c r="F4" s="6"/>
      <c r="G4" s="7"/>
      <c r="H4" s="3"/>
      <c r="I4" s="3"/>
    </row>
    <row r="5" spans="1:11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  <c r="J5" s="9" t="s">
        <v>66</v>
      </c>
    </row>
    <row r="6" spans="1:11" x14ac:dyDescent="0.25">
      <c r="A6" s="49" t="s">
        <v>71</v>
      </c>
      <c r="B6" s="13">
        <v>1</v>
      </c>
      <c r="C6" s="14"/>
      <c r="D6" s="15">
        <f>'JANUARY 21'!H6:H30</f>
        <v>0</v>
      </c>
      <c r="E6" s="16"/>
      <c r="F6" s="16">
        <f>C6+D6+E6</f>
        <v>0</v>
      </c>
      <c r="G6" s="16"/>
      <c r="H6" s="17">
        <f>F6-G6</f>
        <v>0</v>
      </c>
      <c r="I6" s="15"/>
      <c r="J6" s="15"/>
    </row>
    <row r="7" spans="1:11" x14ac:dyDescent="0.25">
      <c r="A7" t="s">
        <v>45</v>
      </c>
      <c r="B7" s="13">
        <v>2</v>
      </c>
      <c r="C7" s="14"/>
      <c r="D7" s="15">
        <f>'JANUARY 21'!H7:H31</f>
        <v>12000</v>
      </c>
      <c r="E7" s="16"/>
      <c r="F7" s="16">
        <f t="shared" ref="F7:F30" si="0">C7+D7+E7</f>
        <v>12000</v>
      </c>
      <c r="G7" s="16"/>
      <c r="H7" s="17">
        <f t="shared" ref="H7:H30" si="1">F7-G7</f>
        <v>12000</v>
      </c>
      <c r="I7" s="15"/>
      <c r="J7" s="15"/>
      <c r="K7" t="s">
        <v>79</v>
      </c>
    </row>
    <row r="8" spans="1:11" x14ac:dyDescent="0.25">
      <c r="A8" s="53" t="s">
        <v>69</v>
      </c>
      <c r="B8" s="13">
        <v>3</v>
      </c>
      <c r="C8" s="14"/>
      <c r="D8" s="15">
        <f>'JANUARY 21'!H8:H32</f>
        <v>0</v>
      </c>
      <c r="E8" s="16"/>
      <c r="F8" s="16">
        <f t="shared" si="0"/>
        <v>0</v>
      </c>
      <c r="G8" s="16"/>
      <c r="H8" s="17">
        <f t="shared" si="1"/>
        <v>0</v>
      </c>
      <c r="I8" s="15"/>
      <c r="J8" s="15"/>
    </row>
    <row r="9" spans="1:11" x14ac:dyDescent="0.25">
      <c r="A9" s="19" t="s">
        <v>32</v>
      </c>
      <c r="B9" s="13">
        <v>4</v>
      </c>
      <c r="C9" s="14"/>
      <c r="D9" s="15">
        <f>'JANUARY 21'!H9:H33</f>
        <v>5000</v>
      </c>
      <c r="E9" s="16">
        <v>3000</v>
      </c>
      <c r="F9" s="16">
        <f t="shared" si="0"/>
        <v>8000</v>
      </c>
      <c r="G9" s="16">
        <v>3000</v>
      </c>
      <c r="H9" s="17">
        <f>F9-G9</f>
        <v>5000</v>
      </c>
      <c r="I9" s="15"/>
      <c r="J9" s="15"/>
    </row>
    <row r="10" spans="1:11" x14ac:dyDescent="0.25">
      <c r="A10" s="19" t="s">
        <v>33</v>
      </c>
      <c r="B10" s="13">
        <v>5</v>
      </c>
      <c r="C10" s="14"/>
      <c r="D10" s="15">
        <f>'JANUARY 21'!H10:H34</f>
        <v>3000</v>
      </c>
      <c r="E10" s="16">
        <v>3000</v>
      </c>
      <c r="F10" s="16">
        <f t="shared" si="0"/>
        <v>6000</v>
      </c>
      <c r="G10" s="16">
        <v>3000</v>
      </c>
      <c r="H10" s="17">
        <f t="shared" si="1"/>
        <v>3000</v>
      </c>
      <c r="I10" s="15"/>
      <c r="J10" s="15"/>
    </row>
    <row r="11" spans="1:11" x14ac:dyDescent="0.25">
      <c r="A11" s="20" t="s">
        <v>34</v>
      </c>
      <c r="B11" s="13">
        <v>6</v>
      </c>
      <c r="C11" s="14"/>
      <c r="D11" s="15">
        <f>'JANUARY 21'!H11:H35</f>
        <v>0</v>
      </c>
      <c r="E11" s="16">
        <v>3000</v>
      </c>
      <c r="F11" s="16">
        <f>C11+D11+E11</f>
        <v>3000</v>
      </c>
      <c r="G11" s="16"/>
      <c r="H11" s="17">
        <f t="shared" si="1"/>
        <v>3000</v>
      </c>
      <c r="I11" s="15"/>
      <c r="J11" s="15"/>
      <c r="K11" t="s">
        <v>79</v>
      </c>
    </row>
    <row r="12" spans="1:11" x14ac:dyDescent="0.25">
      <c r="A12" s="24" t="s">
        <v>69</v>
      </c>
      <c r="B12" s="13">
        <v>7</v>
      </c>
      <c r="C12" s="14"/>
      <c r="D12" s="15">
        <f>'JANUARY 21'!H12:H36</f>
        <v>0</v>
      </c>
      <c r="E12" s="16"/>
      <c r="F12" s="16">
        <f t="shared" si="0"/>
        <v>0</v>
      </c>
      <c r="G12" s="16"/>
      <c r="H12" s="17">
        <f t="shared" si="1"/>
        <v>0</v>
      </c>
      <c r="I12" s="15"/>
      <c r="J12" s="15"/>
    </row>
    <row r="13" spans="1:11" x14ac:dyDescent="0.25">
      <c r="A13" s="21" t="s">
        <v>70</v>
      </c>
      <c r="B13" s="13">
        <v>8</v>
      </c>
      <c r="C13" s="14"/>
      <c r="D13" s="15">
        <f>'JANUARY 21'!H13:H37</f>
        <v>4000</v>
      </c>
      <c r="E13" s="16">
        <v>3000</v>
      </c>
      <c r="F13" s="16">
        <f t="shared" si="0"/>
        <v>7000</v>
      </c>
      <c r="G13" s="16">
        <v>3000</v>
      </c>
      <c r="H13" s="17">
        <f t="shared" si="1"/>
        <v>4000</v>
      </c>
      <c r="I13" s="15"/>
      <c r="J13" s="15"/>
    </row>
    <row r="14" spans="1:11" x14ac:dyDescent="0.25">
      <c r="A14" s="21" t="s">
        <v>92</v>
      </c>
      <c r="B14" s="13">
        <v>9</v>
      </c>
      <c r="C14" s="14"/>
      <c r="D14" s="15">
        <f>'JANUARY 21'!H14:H38</f>
        <v>3000</v>
      </c>
      <c r="E14" s="16">
        <v>3000</v>
      </c>
      <c r="F14" s="16">
        <f t="shared" si="0"/>
        <v>6000</v>
      </c>
      <c r="G14" s="16">
        <v>6000</v>
      </c>
      <c r="H14" s="17">
        <f t="shared" si="1"/>
        <v>0</v>
      </c>
      <c r="I14" s="15"/>
      <c r="J14" s="15"/>
    </row>
    <row r="15" spans="1:11" x14ac:dyDescent="0.25">
      <c r="A15" s="24" t="s">
        <v>69</v>
      </c>
      <c r="B15" s="23">
        <v>10</v>
      </c>
      <c r="C15" s="14"/>
      <c r="D15" s="15"/>
      <c r="E15" s="16"/>
      <c r="F15" s="16">
        <f t="shared" si="0"/>
        <v>0</v>
      </c>
      <c r="G15" s="16"/>
      <c r="H15" s="17">
        <f t="shared" si="1"/>
        <v>0</v>
      </c>
      <c r="I15" s="15"/>
      <c r="J15" s="15"/>
    </row>
    <row r="16" spans="1:11" x14ac:dyDescent="0.25">
      <c r="A16" s="20" t="s">
        <v>38</v>
      </c>
      <c r="B16" s="13">
        <v>11</v>
      </c>
      <c r="C16" s="14"/>
      <c r="D16" s="15">
        <f>'JANUARY 21'!H16:H40</f>
        <v>3000</v>
      </c>
      <c r="E16" s="16">
        <v>3000</v>
      </c>
      <c r="F16" s="16">
        <f t="shared" si="0"/>
        <v>6000</v>
      </c>
      <c r="G16" s="16">
        <f>3000</f>
        <v>3000</v>
      </c>
      <c r="H16" s="17">
        <f t="shared" si="1"/>
        <v>3000</v>
      </c>
      <c r="I16" s="15"/>
      <c r="J16" s="15"/>
    </row>
    <row r="17" spans="1:11" x14ac:dyDescent="0.25">
      <c r="A17" s="20" t="s">
        <v>50</v>
      </c>
      <c r="B17" s="13">
        <v>12</v>
      </c>
      <c r="C17" s="14"/>
      <c r="D17" s="15">
        <f>'JANUARY 21'!H17:H41</f>
        <v>6000</v>
      </c>
      <c r="E17" s="16"/>
      <c r="F17" s="16">
        <f t="shared" si="0"/>
        <v>6000</v>
      </c>
      <c r="G17" s="16"/>
      <c r="H17" s="17">
        <f t="shared" si="1"/>
        <v>6000</v>
      </c>
      <c r="I17" s="15"/>
      <c r="J17" s="15"/>
      <c r="K17" t="s">
        <v>79</v>
      </c>
    </row>
    <row r="18" spans="1:11" x14ac:dyDescent="0.25">
      <c r="A18" s="22" t="s">
        <v>51</v>
      </c>
      <c r="B18" s="13">
        <v>13</v>
      </c>
      <c r="C18" s="14"/>
      <c r="D18" s="15">
        <f>'JANUARY 21'!H18:H42</f>
        <v>6000</v>
      </c>
      <c r="E18" s="16"/>
      <c r="F18" s="16">
        <f t="shared" si="0"/>
        <v>6000</v>
      </c>
      <c r="G18" s="16"/>
      <c r="H18" s="17">
        <f t="shared" si="1"/>
        <v>6000</v>
      </c>
      <c r="I18" s="15"/>
      <c r="J18" s="15"/>
      <c r="K18" t="s">
        <v>79</v>
      </c>
    </row>
    <row r="19" spans="1:11" x14ac:dyDescent="0.25">
      <c r="A19" s="18" t="s">
        <v>39</v>
      </c>
      <c r="B19" s="13">
        <v>14</v>
      </c>
      <c r="C19" s="14"/>
      <c r="D19" s="15">
        <f>'JANUARY 21'!H19:H43</f>
        <v>1000</v>
      </c>
      <c r="E19" s="16">
        <v>3000</v>
      </c>
      <c r="F19" s="16">
        <f t="shared" si="0"/>
        <v>4000</v>
      </c>
      <c r="G19" s="16"/>
      <c r="H19" s="17">
        <f t="shared" si="1"/>
        <v>4000</v>
      </c>
      <c r="I19" s="15"/>
      <c r="J19" s="15"/>
    </row>
    <row r="20" spans="1:11" x14ac:dyDescent="0.25">
      <c r="A20" s="12" t="s">
        <v>69</v>
      </c>
      <c r="B20" s="13">
        <v>15</v>
      </c>
      <c r="C20" s="14"/>
      <c r="D20" s="15">
        <f>'JANUARY 21'!H20:H44</f>
        <v>0</v>
      </c>
      <c r="E20" s="16"/>
      <c r="F20" s="16">
        <f t="shared" si="0"/>
        <v>0</v>
      </c>
      <c r="G20" s="16"/>
      <c r="H20" s="17">
        <f t="shared" si="1"/>
        <v>0</v>
      </c>
      <c r="I20" s="15"/>
      <c r="J20" s="15"/>
    </row>
    <row r="21" spans="1:11" x14ac:dyDescent="0.25">
      <c r="A21" s="49" t="s">
        <v>69</v>
      </c>
      <c r="B21" s="13">
        <v>16</v>
      </c>
      <c r="C21" s="14"/>
      <c r="D21" s="15"/>
      <c r="E21" s="16"/>
      <c r="F21" s="16">
        <f>C21+D21+E21</f>
        <v>0</v>
      </c>
      <c r="G21" s="16"/>
      <c r="H21" s="17">
        <f>F21-G21</f>
        <v>0</v>
      </c>
      <c r="I21" s="15"/>
      <c r="J21" s="15"/>
    </row>
    <row r="22" spans="1:11" x14ac:dyDescent="0.25">
      <c r="A22" s="12" t="s">
        <v>74</v>
      </c>
      <c r="B22" s="13">
        <v>17</v>
      </c>
      <c r="C22" s="14"/>
      <c r="D22" s="15">
        <f>'JANUARY 21'!H22:H46</f>
        <v>3000</v>
      </c>
      <c r="E22" s="16">
        <v>3000</v>
      </c>
      <c r="F22" s="16">
        <f>C22+D22+E22</f>
        <v>6000</v>
      </c>
      <c r="G22" s="16">
        <v>3000</v>
      </c>
      <c r="H22" s="17">
        <f>F22-G22</f>
        <v>3000</v>
      </c>
      <c r="I22" s="15"/>
      <c r="J22" s="15"/>
    </row>
    <row r="23" spans="1:11" x14ac:dyDescent="0.25">
      <c r="A23" s="24" t="s">
        <v>69</v>
      </c>
      <c r="B23" s="13">
        <v>18</v>
      </c>
      <c r="C23" s="14"/>
      <c r="D23" s="15">
        <f>'JANUARY 21'!H23:H47</f>
        <v>0</v>
      </c>
      <c r="E23" s="16"/>
      <c r="F23" s="16">
        <f t="shared" si="0"/>
        <v>0</v>
      </c>
      <c r="G23" s="16"/>
      <c r="H23" s="17">
        <f>F23-G23</f>
        <v>0</v>
      </c>
      <c r="I23" s="15"/>
      <c r="J23" s="15"/>
    </row>
    <row r="24" spans="1:11" x14ac:dyDescent="0.25">
      <c r="A24" s="24" t="s">
        <v>69</v>
      </c>
      <c r="B24" s="13">
        <v>19</v>
      </c>
      <c r="C24" s="14"/>
      <c r="D24" s="15">
        <f>'JANUARY 21'!H24:H48</f>
        <v>0</v>
      </c>
      <c r="E24" s="16"/>
      <c r="F24" s="16">
        <f t="shared" si="0"/>
        <v>0</v>
      </c>
      <c r="G24" s="16"/>
      <c r="H24" s="17">
        <f t="shared" ref="H24:H29" si="2">F24-G24</f>
        <v>0</v>
      </c>
      <c r="I24" s="15"/>
      <c r="J24" s="15"/>
    </row>
    <row r="25" spans="1:11" x14ac:dyDescent="0.25">
      <c r="A25" s="22" t="s">
        <v>69</v>
      </c>
      <c r="B25" s="13">
        <v>20</v>
      </c>
      <c r="C25" s="14"/>
      <c r="D25" s="15">
        <f>'JANUARY 21'!H25:H49</f>
        <v>0</v>
      </c>
      <c r="E25" s="16"/>
      <c r="F25" s="16">
        <f t="shared" si="0"/>
        <v>0</v>
      </c>
      <c r="G25" s="16"/>
      <c r="H25" s="17">
        <f t="shared" si="2"/>
        <v>0</v>
      </c>
      <c r="I25" s="15"/>
      <c r="J25" s="15"/>
    </row>
    <row r="26" spans="1:11" x14ac:dyDescent="0.25">
      <c r="A26" s="24" t="s">
        <v>69</v>
      </c>
      <c r="B26" s="13">
        <v>21</v>
      </c>
      <c r="C26" s="14"/>
      <c r="D26" s="15">
        <f>'JANUARY 21'!H26:H50</f>
        <v>0</v>
      </c>
      <c r="E26" s="16"/>
      <c r="F26" s="16">
        <f t="shared" si="0"/>
        <v>0</v>
      </c>
      <c r="G26" s="16"/>
      <c r="H26" s="17">
        <f t="shared" si="2"/>
        <v>0</v>
      </c>
      <c r="I26" s="15"/>
      <c r="J26" s="15"/>
    </row>
    <row r="27" spans="1:11" x14ac:dyDescent="0.25">
      <c r="A27" s="24" t="s">
        <v>69</v>
      </c>
      <c r="B27" s="13">
        <v>22</v>
      </c>
      <c r="C27" s="14"/>
      <c r="D27" s="15">
        <f>'JANUARY 21'!H27:H51</f>
        <v>0</v>
      </c>
      <c r="E27" s="16"/>
      <c r="F27" s="16">
        <f t="shared" si="0"/>
        <v>0</v>
      </c>
      <c r="G27" s="16"/>
      <c r="H27" s="17">
        <f t="shared" si="2"/>
        <v>0</v>
      </c>
      <c r="I27" s="15"/>
      <c r="J27" s="15"/>
    </row>
    <row r="28" spans="1:11" x14ac:dyDescent="0.25">
      <c r="A28" s="22" t="s">
        <v>42</v>
      </c>
      <c r="B28" s="13">
        <v>23</v>
      </c>
      <c r="C28" s="14"/>
      <c r="D28" s="15">
        <f>'JANUARY 21'!H28:H52</f>
        <v>0</v>
      </c>
      <c r="E28" s="16">
        <v>2500</v>
      </c>
      <c r="F28" s="16">
        <f t="shared" si="0"/>
        <v>2500</v>
      </c>
      <c r="G28" s="16"/>
      <c r="H28" s="17">
        <f>F28-G28</f>
        <v>2500</v>
      </c>
      <c r="I28" s="15"/>
      <c r="J28" s="15"/>
    </row>
    <row r="29" spans="1:11" x14ac:dyDescent="0.25">
      <c r="A29" s="24" t="s">
        <v>69</v>
      </c>
      <c r="B29" s="13">
        <v>24</v>
      </c>
      <c r="C29" s="14"/>
      <c r="D29" s="15">
        <f>'JANUARY 21'!H29:H53</f>
        <v>0</v>
      </c>
      <c r="E29" s="16"/>
      <c r="F29" s="16">
        <f>C29+D29+E29</f>
        <v>0</v>
      </c>
      <c r="G29" s="16"/>
      <c r="H29" s="17">
        <f t="shared" si="2"/>
        <v>0</v>
      </c>
      <c r="I29" s="15"/>
      <c r="J29" s="15"/>
    </row>
    <row r="30" spans="1:11" x14ac:dyDescent="0.25">
      <c r="A30" s="22"/>
      <c r="B30" s="13"/>
      <c r="C30" s="14"/>
      <c r="D30" s="15">
        <f>'JANUARY 21'!H30:H54</f>
        <v>0</v>
      </c>
      <c r="E30" s="16"/>
      <c r="F30" s="16">
        <f t="shared" si="0"/>
        <v>0</v>
      </c>
      <c r="G30" s="16"/>
      <c r="H30" s="17">
        <f t="shared" si="1"/>
        <v>0</v>
      </c>
      <c r="I30" s="15"/>
      <c r="J30" s="15"/>
    </row>
    <row r="31" spans="1:11" x14ac:dyDescent="0.25">
      <c r="A31" s="25" t="s">
        <v>10</v>
      </c>
      <c r="B31" s="26"/>
      <c r="C31" s="14">
        <f t="shared" ref="C31:I31" si="3">SUM(C6:C30)</f>
        <v>0</v>
      </c>
      <c r="D31" s="15">
        <f>SUM(D6:D30)</f>
        <v>46000</v>
      </c>
      <c r="E31" s="27">
        <f>SUM(E6:E30)</f>
        <v>26500</v>
      </c>
      <c r="F31" s="16">
        <f>SUM(F6:F30)</f>
        <v>72500</v>
      </c>
      <c r="G31" s="16">
        <f t="shared" si="3"/>
        <v>21000</v>
      </c>
      <c r="H31" s="16">
        <f t="shared" si="3"/>
        <v>51500</v>
      </c>
      <c r="I31" s="15">
        <f t="shared" si="3"/>
        <v>0</v>
      </c>
      <c r="J31" s="15">
        <f>SUM(J6:J30)</f>
        <v>0</v>
      </c>
    </row>
    <row r="32" spans="1:11" x14ac:dyDescent="0.25">
      <c r="D32" s="15">
        <f>'[1]OCTOBER 20'!H29:H51</f>
        <v>4600</v>
      </c>
      <c r="H32" s="28">
        <f>H14+E7+E18</f>
        <v>0</v>
      </c>
      <c r="I32" s="3"/>
    </row>
    <row r="34" spans="1:10" x14ac:dyDescent="0.25">
      <c r="A34" s="3" t="s">
        <v>11</v>
      </c>
      <c r="B34" s="29"/>
      <c r="C34" s="30"/>
      <c r="D34" s="31"/>
      <c r="E34" s="32"/>
      <c r="F34" s="33"/>
      <c r="G34" s="32"/>
      <c r="H34" s="34"/>
      <c r="I34" s="3"/>
    </row>
    <row r="35" spans="1:10" x14ac:dyDescent="0.25">
      <c r="A35" s="35" t="s">
        <v>12</v>
      </c>
      <c r="B35" s="35"/>
      <c r="C35" s="35"/>
      <c r="D35" s="36"/>
      <c r="E35" s="35" t="s">
        <v>7</v>
      </c>
      <c r="F35" s="3"/>
      <c r="G35" s="3"/>
      <c r="H35" s="3"/>
      <c r="I35" s="3"/>
    </row>
    <row r="36" spans="1:10" x14ac:dyDescent="0.25">
      <c r="A36" s="37" t="s">
        <v>13</v>
      </c>
      <c r="B36" s="37" t="s">
        <v>14</v>
      </c>
      <c r="C36" s="37" t="s">
        <v>15</v>
      </c>
      <c r="D36" s="37" t="s">
        <v>16</v>
      </c>
      <c r="E36" s="37" t="s">
        <v>13</v>
      </c>
      <c r="F36" s="37" t="s">
        <v>14</v>
      </c>
      <c r="G36" s="37" t="s">
        <v>15</v>
      </c>
      <c r="H36" s="37" t="s">
        <v>16</v>
      </c>
      <c r="I36" s="3"/>
    </row>
    <row r="37" spans="1:10" x14ac:dyDescent="0.25">
      <c r="A37" s="26" t="s">
        <v>81</v>
      </c>
      <c r="B37" s="38">
        <f>E31</f>
        <v>26500</v>
      </c>
      <c r="C37" s="26"/>
      <c r="D37" s="26"/>
      <c r="E37" s="26" t="s">
        <v>81</v>
      </c>
      <c r="F37" s="38">
        <f>G31</f>
        <v>21000</v>
      </c>
      <c r="G37" s="26"/>
      <c r="H37" s="26"/>
      <c r="I37" s="34"/>
    </row>
    <row r="38" spans="1:10" x14ac:dyDescent="0.25">
      <c r="A38" s="26" t="s">
        <v>17</v>
      </c>
      <c r="B38" s="38">
        <f>'JANUARY 21'!D56</f>
        <v>13346</v>
      </c>
      <c r="C38" s="26"/>
      <c r="D38" s="26"/>
      <c r="E38" s="26" t="s">
        <v>17</v>
      </c>
      <c r="F38" s="38">
        <f>'JANUARY 21'!H56</f>
        <v>4346</v>
      </c>
      <c r="G38" s="26"/>
      <c r="H38" s="26"/>
      <c r="I38" s="34"/>
    </row>
    <row r="39" spans="1:10" x14ac:dyDescent="0.25">
      <c r="A39" s="26" t="s">
        <v>9</v>
      </c>
      <c r="B39" s="38">
        <f>I31</f>
        <v>0</v>
      </c>
      <c r="C39" s="26"/>
      <c r="D39" s="26"/>
      <c r="E39" s="26"/>
      <c r="F39" s="38"/>
      <c r="G39" s="26"/>
      <c r="H39" s="26"/>
      <c r="I39" s="34" t="s">
        <v>18</v>
      </c>
    </row>
    <row r="40" spans="1:10" x14ac:dyDescent="0.25">
      <c r="A40" s="26" t="s">
        <v>66</v>
      </c>
      <c r="B40" s="38">
        <f>J31</f>
        <v>0</v>
      </c>
      <c r="C40" s="26"/>
      <c r="D40" s="26"/>
      <c r="E40" s="26" t="s">
        <v>66</v>
      </c>
      <c r="F40" s="38">
        <f>J31</f>
        <v>0</v>
      </c>
      <c r="G40" s="26"/>
      <c r="H40" s="26"/>
      <c r="I40" s="34"/>
    </row>
    <row r="41" spans="1:10" x14ac:dyDescent="0.25">
      <c r="A41" s="26" t="s">
        <v>3</v>
      </c>
      <c r="B41" s="38"/>
      <c r="C41" s="26"/>
      <c r="D41" s="26"/>
      <c r="E41" s="26"/>
      <c r="F41" s="38"/>
      <c r="G41" s="26"/>
      <c r="H41" s="26"/>
      <c r="I41" s="3"/>
    </row>
    <row r="42" spans="1:10" x14ac:dyDescent="0.25">
      <c r="A42" s="26" t="s">
        <v>19</v>
      </c>
      <c r="B42" s="39">
        <v>0.1</v>
      </c>
      <c r="C42" s="38">
        <f>B42*B37</f>
        <v>2650</v>
      </c>
      <c r="D42" s="26"/>
      <c r="E42" s="26" t="s">
        <v>19</v>
      </c>
      <c r="F42" s="39">
        <v>0.1</v>
      </c>
      <c r="G42" s="38">
        <f>F42*B37</f>
        <v>2650</v>
      </c>
      <c r="H42" s="26"/>
      <c r="I42" s="3"/>
    </row>
    <row r="43" spans="1:10" x14ac:dyDescent="0.25">
      <c r="A43" s="37" t="s">
        <v>20</v>
      </c>
      <c r="B43" s="26" t="s">
        <v>21</v>
      </c>
      <c r="C43" s="26"/>
      <c r="D43" s="26"/>
      <c r="E43" s="37" t="s">
        <v>20</v>
      </c>
      <c r="F43" s="40"/>
      <c r="G43" s="26"/>
      <c r="H43" s="26"/>
      <c r="I43" s="34"/>
    </row>
    <row r="44" spans="1:10" x14ac:dyDescent="0.25">
      <c r="A44" s="41" t="s">
        <v>22</v>
      </c>
      <c r="B44" s="39">
        <v>0.3</v>
      </c>
      <c r="C44" s="42"/>
      <c r="D44" s="26"/>
      <c r="E44" s="41" t="s">
        <v>22</v>
      </c>
      <c r="F44" s="39">
        <v>0.3</v>
      </c>
      <c r="G44" s="42"/>
      <c r="H44" s="26"/>
      <c r="I44" s="3"/>
      <c r="J44" s="28"/>
    </row>
    <row r="45" spans="1:10" x14ac:dyDescent="0.25">
      <c r="A45" s="40" t="s">
        <v>82</v>
      </c>
      <c r="C45">
        <v>1000</v>
      </c>
      <c r="D45" s="50"/>
      <c r="E45" s="51" t="s">
        <v>82</v>
      </c>
      <c r="G45">
        <v>1000</v>
      </c>
      <c r="H45" s="52"/>
      <c r="I45" s="3"/>
    </row>
    <row r="46" spans="1:10" x14ac:dyDescent="0.25">
      <c r="A46" s="40" t="s">
        <v>41</v>
      </c>
      <c r="B46" s="18"/>
      <c r="C46" s="18">
        <v>500</v>
      </c>
      <c r="D46" s="42"/>
      <c r="E46" s="40" t="s">
        <v>41</v>
      </c>
      <c r="F46" s="18"/>
      <c r="G46" s="18">
        <v>500</v>
      </c>
      <c r="H46" s="18"/>
      <c r="I46" s="34"/>
    </row>
    <row r="47" spans="1:10" x14ac:dyDescent="0.25">
      <c r="A47" s="40" t="s">
        <v>83</v>
      </c>
      <c r="B47" s="18"/>
      <c r="C47" s="18">
        <f>6395+1290</f>
        <v>7685</v>
      </c>
      <c r="D47" s="42"/>
      <c r="E47" s="40" t="s">
        <v>83</v>
      </c>
      <c r="F47" s="18"/>
      <c r="G47" s="18">
        <f>6395+1290</f>
        <v>7685</v>
      </c>
      <c r="H47" s="18"/>
      <c r="I47" s="43"/>
      <c r="J47" s="28"/>
    </row>
    <row r="48" spans="1:10" x14ac:dyDescent="0.25">
      <c r="A48" s="40" t="s">
        <v>85</v>
      </c>
      <c r="B48" s="39"/>
      <c r="C48" s="26">
        <v>2032</v>
      </c>
      <c r="D48" s="26"/>
      <c r="E48" s="40" t="s">
        <v>85</v>
      </c>
      <c r="F48" s="39"/>
      <c r="G48" s="26">
        <v>2032</v>
      </c>
      <c r="H48" s="26"/>
      <c r="I48" s="3"/>
    </row>
    <row r="49" spans="1:10" x14ac:dyDescent="0.25">
      <c r="A49" s="40" t="s">
        <v>86</v>
      </c>
      <c r="B49" s="26"/>
      <c r="C49" s="42">
        <v>6794</v>
      </c>
      <c r="D49" s="26"/>
      <c r="E49" s="40" t="s">
        <v>86</v>
      </c>
      <c r="F49" s="26"/>
      <c r="G49" s="42">
        <v>6794</v>
      </c>
      <c r="H49" s="26"/>
      <c r="I49" s="3"/>
    </row>
    <row r="50" spans="1:10" x14ac:dyDescent="0.25">
      <c r="A50" s="40" t="s">
        <v>89</v>
      </c>
      <c r="B50" s="26"/>
      <c r="C50" s="42">
        <v>2532</v>
      </c>
      <c r="D50" s="26"/>
      <c r="E50" s="40" t="s">
        <v>87</v>
      </c>
      <c r="F50" s="26"/>
      <c r="G50" s="42">
        <v>2532</v>
      </c>
      <c r="H50" s="26"/>
      <c r="I50" s="3"/>
    </row>
    <row r="51" spans="1:10" x14ac:dyDescent="0.25">
      <c r="A51" s="40" t="s">
        <v>87</v>
      </c>
      <c r="B51" s="26"/>
      <c r="C51" s="42">
        <v>6075</v>
      </c>
      <c r="D51" s="26"/>
      <c r="E51" s="40" t="s">
        <v>87</v>
      </c>
      <c r="F51" s="26"/>
      <c r="G51" s="42">
        <v>6075</v>
      </c>
      <c r="H51" s="26"/>
      <c r="I51" s="3"/>
    </row>
    <row r="52" spans="1:10" x14ac:dyDescent="0.25">
      <c r="A52" s="40" t="s">
        <v>88</v>
      </c>
      <c r="B52" s="26"/>
      <c r="C52" s="42">
        <v>4055</v>
      </c>
      <c r="D52" s="26"/>
      <c r="E52" s="40" t="s">
        <v>88</v>
      </c>
      <c r="F52" s="26"/>
      <c r="G52" s="42">
        <v>4055</v>
      </c>
      <c r="H52" s="26"/>
      <c r="I52" s="3"/>
    </row>
    <row r="53" spans="1:10" x14ac:dyDescent="0.25">
      <c r="A53" s="40" t="s">
        <v>90</v>
      </c>
      <c r="B53" s="26"/>
      <c r="C53" s="42">
        <v>1012</v>
      </c>
      <c r="D53" s="26"/>
      <c r="E53" s="40" t="s">
        <v>90</v>
      </c>
      <c r="F53" s="26"/>
      <c r="G53" s="42">
        <v>1012</v>
      </c>
      <c r="H53" s="26"/>
      <c r="I53" s="3"/>
    </row>
    <row r="54" spans="1:10" x14ac:dyDescent="0.25">
      <c r="A54" s="40" t="s">
        <v>91</v>
      </c>
      <c r="B54" s="26"/>
      <c r="C54" s="42">
        <f>3000+3000</f>
        <v>6000</v>
      </c>
      <c r="D54" s="26"/>
      <c r="E54" s="40"/>
      <c r="F54" s="26"/>
      <c r="G54" s="42"/>
      <c r="H54" s="26"/>
      <c r="I54" s="3"/>
    </row>
    <row r="55" spans="1:10" x14ac:dyDescent="0.25">
      <c r="A55" s="40" t="s">
        <v>101</v>
      </c>
      <c r="B55" s="26"/>
      <c r="C55" s="42">
        <f>3000+E28</f>
        <v>5500</v>
      </c>
      <c r="D55" s="26"/>
      <c r="E55" s="40"/>
      <c r="F55" s="26"/>
      <c r="G55" s="42"/>
      <c r="H55" s="26"/>
      <c r="I55" s="3"/>
      <c r="J55" s="44"/>
    </row>
    <row r="56" spans="1:10" x14ac:dyDescent="0.25">
      <c r="A56" s="37" t="s">
        <v>10</v>
      </c>
      <c r="B56" s="45">
        <f>B41+B37+B38+B39+B40-C42</f>
        <v>37196</v>
      </c>
      <c r="C56" s="45">
        <f>SUM(C44:C55)</f>
        <v>43185</v>
      </c>
      <c r="D56" s="45">
        <f>B56-C56</f>
        <v>-5989</v>
      </c>
      <c r="E56" s="37" t="s">
        <v>10</v>
      </c>
      <c r="F56" s="45">
        <f>F37+F38+F41+F40-G42</f>
        <v>22696</v>
      </c>
      <c r="G56" s="45">
        <f>SUM(G44:G55)</f>
        <v>31685</v>
      </c>
      <c r="H56" s="45">
        <f>F56-G56</f>
        <v>-8989</v>
      </c>
      <c r="I56" s="43"/>
    </row>
    <row r="57" spans="1:10" x14ac:dyDescent="0.25">
      <c r="A57" s="46" t="s">
        <v>23</v>
      </c>
      <c r="B57" s="47"/>
      <c r="C57" s="47" t="s">
        <v>24</v>
      </c>
      <c r="D57" s="48"/>
      <c r="E57" s="46"/>
      <c r="F57" s="46" t="s">
        <v>25</v>
      </c>
      <c r="G57" s="3"/>
      <c r="H57" s="3"/>
      <c r="I57" s="3"/>
      <c r="J57" s="44">
        <f>D56-H56</f>
        <v>3000</v>
      </c>
    </row>
    <row r="58" spans="1:10" x14ac:dyDescent="0.25">
      <c r="A58" s="46" t="s">
        <v>26</v>
      </c>
      <c r="B58" s="47"/>
      <c r="C58" s="47" t="s">
        <v>27</v>
      </c>
      <c r="D58" s="48"/>
      <c r="E58" s="46"/>
      <c r="F58" s="46" t="s">
        <v>28</v>
      </c>
      <c r="G58" s="3"/>
      <c r="H58" s="3"/>
      <c r="I58" s="43"/>
    </row>
    <row r="60" spans="1:10" x14ac:dyDescent="0.25">
      <c r="G60" s="44">
        <f>D56-H56</f>
        <v>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8"/>
  <sheetViews>
    <sheetView topLeftCell="A13" workbookViewId="0">
      <selection activeCell="H33" sqref="H33"/>
    </sheetView>
  </sheetViews>
  <sheetFormatPr defaultRowHeight="15" x14ac:dyDescent="0.25"/>
  <cols>
    <col min="1" max="1" width="15" customWidth="1"/>
  </cols>
  <sheetData>
    <row r="2" spans="1:10" ht="15.75" x14ac:dyDescent="0.25">
      <c r="B2" s="1" t="s">
        <v>28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93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  <c r="J5" s="9" t="s">
        <v>66</v>
      </c>
    </row>
    <row r="6" spans="1:10" x14ac:dyDescent="0.25">
      <c r="A6" s="49" t="s">
        <v>71</v>
      </c>
      <c r="B6" s="13">
        <v>1</v>
      </c>
      <c r="C6" s="14"/>
      <c r="D6" s="15">
        <f>'FEBRUARY 21'!H6:H30</f>
        <v>0</v>
      </c>
      <c r="E6" s="16"/>
      <c r="F6" s="16">
        <f>C6+D6+E6</f>
        <v>0</v>
      </c>
      <c r="G6" s="16"/>
      <c r="H6" s="17">
        <f>F6-G6</f>
        <v>0</v>
      </c>
      <c r="I6" s="15"/>
      <c r="J6" s="15"/>
    </row>
    <row r="7" spans="1:10" x14ac:dyDescent="0.25">
      <c r="A7" t="s">
        <v>69</v>
      </c>
      <c r="B7" s="13">
        <v>2</v>
      </c>
      <c r="C7" s="14"/>
      <c r="D7" s="15"/>
      <c r="E7" s="16"/>
      <c r="F7" s="16">
        <f t="shared" ref="F7:F30" si="0">C7+D7+E7</f>
        <v>0</v>
      </c>
      <c r="G7" s="16"/>
      <c r="H7" s="17">
        <f t="shared" ref="H7:H30" si="1">F7-G7</f>
        <v>0</v>
      </c>
      <c r="I7" s="15"/>
      <c r="J7" s="15"/>
    </row>
    <row r="8" spans="1:10" x14ac:dyDescent="0.25">
      <c r="A8" s="53" t="s">
        <v>69</v>
      </c>
      <c r="B8" s="13">
        <v>3</v>
      </c>
      <c r="C8" s="14"/>
      <c r="D8" s="15">
        <f>'FEBRUARY 21'!H8:H32</f>
        <v>0</v>
      </c>
      <c r="E8" s="16"/>
      <c r="F8" s="16">
        <f t="shared" si="0"/>
        <v>0</v>
      </c>
      <c r="G8" s="16"/>
      <c r="H8" s="17">
        <f t="shared" si="1"/>
        <v>0</v>
      </c>
      <c r="I8" s="15"/>
      <c r="J8" s="15"/>
    </row>
    <row r="9" spans="1:10" x14ac:dyDescent="0.25">
      <c r="A9" s="19" t="s">
        <v>32</v>
      </c>
      <c r="B9" s="13">
        <v>4</v>
      </c>
      <c r="C9" s="14"/>
      <c r="D9" s="15">
        <f>'FEBRUARY 21'!H9:H33</f>
        <v>5000</v>
      </c>
      <c r="E9" s="16">
        <v>3000</v>
      </c>
      <c r="F9" s="16">
        <f t="shared" si="0"/>
        <v>8000</v>
      </c>
      <c r="G9" s="16">
        <v>3000</v>
      </c>
      <c r="H9" s="17">
        <f>F9-G9</f>
        <v>5000</v>
      </c>
      <c r="I9" s="15"/>
      <c r="J9" s="15"/>
    </row>
    <row r="10" spans="1:10" x14ac:dyDescent="0.25">
      <c r="A10" s="19" t="s">
        <v>33</v>
      </c>
      <c r="B10" s="13">
        <v>5</v>
      </c>
      <c r="C10" s="14"/>
      <c r="D10" s="15">
        <f>'FEBRUARY 21'!H10:H34</f>
        <v>3000</v>
      </c>
      <c r="E10" s="16">
        <v>3000</v>
      </c>
      <c r="F10" s="16">
        <f t="shared" si="0"/>
        <v>6000</v>
      </c>
      <c r="G10" s="16">
        <v>3000</v>
      </c>
      <c r="H10" s="17">
        <f t="shared" si="1"/>
        <v>3000</v>
      </c>
      <c r="I10" s="15"/>
      <c r="J10" s="15"/>
    </row>
    <row r="11" spans="1:10" x14ac:dyDescent="0.25">
      <c r="A11" s="20" t="s">
        <v>69</v>
      </c>
      <c r="B11" s="13">
        <v>6</v>
      </c>
      <c r="C11" s="14"/>
      <c r="D11" s="15"/>
      <c r="E11" s="16"/>
      <c r="F11" s="16">
        <f>C11+D11+E11</f>
        <v>0</v>
      </c>
      <c r="G11" s="16"/>
      <c r="H11" s="17">
        <f t="shared" si="1"/>
        <v>0</v>
      </c>
      <c r="I11" s="15"/>
      <c r="J11" s="15"/>
    </row>
    <row r="12" spans="1:10" x14ac:dyDescent="0.25">
      <c r="A12" s="24" t="s">
        <v>41</v>
      </c>
      <c r="B12" s="13">
        <v>7</v>
      </c>
      <c r="C12" s="14"/>
      <c r="D12" s="15">
        <f>'FEBRUARY 21'!H12:H36</f>
        <v>0</v>
      </c>
      <c r="E12" s="16"/>
      <c r="F12" s="16">
        <f t="shared" si="0"/>
        <v>0</v>
      </c>
      <c r="G12" s="16"/>
      <c r="H12" s="17">
        <f t="shared" si="1"/>
        <v>0</v>
      </c>
      <c r="I12" s="15"/>
      <c r="J12" s="15"/>
    </row>
    <row r="13" spans="1:10" x14ac:dyDescent="0.25">
      <c r="A13" s="21" t="s">
        <v>70</v>
      </c>
      <c r="B13" s="13">
        <v>8</v>
      </c>
      <c r="C13" s="14"/>
      <c r="D13" s="15">
        <f>'FEBRUARY 21'!H13:H37</f>
        <v>4000</v>
      </c>
      <c r="E13" s="16">
        <v>3000</v>
      </c>
      <c r="F13" s="16">
        <f t="shared" si="0"/>
        <v>7000</v>
      </c>
      <c r="G13" s="16">
        <v>3000</v>
      </c>
      <c r="H13" s="17">
        <f t="shared" si="1"/>
        <v>4000</v>
      </c>
      <c r="I13" s="15"/>
      <c r="J13" s="15"/>
    </row>
    <row r="14" spans="1:10" x14ac:dyDescent="0.25">
      <c r="A14" s="21" t="s">
        <v>92</v>
      </c>
      <c r="B14" s="13">
        <v>9</v>
      </c>
      <c r="C14" s="14"/>
      <c r="D14" s="15">
        <f>'FEBRUARY 21'!H14:H38</f>
        <v>0</v>
      </c>
      <c r="E14" s="16">
        <v>3000</v>
      </c>
      <c r="F14" s="16">
        <f t="shared" si="0"/>
        <v>3000</v>
      </c>
      <c r="G14" s="16">
        <f>3000</f>
        <v>3000</v>
      </c>
      <c r="H14" s="17">
        <f t="shared" si="1"/>
        <v>0</v>
      </c>
      <c r="I14" s="15"/>
      <c r="J14" s="15"/>
    </row>
    <row r="15" spans="1:10" x14ac:dyDescent="0.25">
      <c r="A15" s="24" t="s">
        <v>69</v>
      </c>
      <c r="B15" s="23">
        <v>10</v>
      </c>
      <c r="C15" s="14"/>
      <c r="D15" s="15">
        <f>'FEBRUARY 21'!H15:H39</f>
        <v>0</v>
      </c>
      <c r="E15" s="16"/>
      <c r="F15" s="16">
        <f t="shared" si="0"/>
        <v>0</v>
      </c>
      <c r="G15" s="16"/>
      <c r="H15" s="17">
        <f t="shared" si="1"/>
        <v>0</v>
      </c>
      <c r="I15" s="15"/>
      <c r="J15" s="15"/>
    </row>
    <row r="16" spans="1:10" x14ac:dyDescent="0.25">
      <c r="A16" s="20" t="s">
        <v>38</v>
      </c>
      <c r="B16" s="13">
        <v>11</v>
      </c>
      <c r="C16" s="14"/>
      <c r="D16" s="15">
        <f>'FEBRUARY 21'!H16:H40</f>
        <v>3000</v>
      </c>
      <c r="E16" s="16">
        <v>3000</v>
      </c>
      <c r="F16" s="16">
        <f t="shared" si="0"/>
        <v>6000</v>
      </c>
      <c r="G16" s="16">
        <v>3000</v>
      </c>
      <c r="H16" s="17">
        <f t="shared" si="1"/>
        <v>3000</v>
      </c>
      <c r="I16" s="15"/>
      <c r="J16" s="15"/>
    </row>
    <row r="17" spans="1:10" x14ac:dyDescent="0.25">
      <c r="A17" s="20" t="s">
        <v>69</v>
      </c>
      <c r="B17" s="13">
        <v>12</v>
      </c>
      <c r="C17" s="14"/>
      <c r="D17" s="15"/>
      <c r="E17" s="16"/>
      <c r="F17" s="16">
        <f t="shared" si="0"/>
        <v>0</v>
      </c>
      <c r="G17" s="16"/>
      <c r="H17" s="17">
        <f t="shared" si="1"/>
        <v>0</v>
      </c>
      <c r="I17" s="15"/>
      <c r="J17" s="15"/>
    </row>
    <row r="18" spans="1:10" x14ac:dyDescent="0.25">
      <c r="A18" s="22" t="s">
        <v>69</v>
      </c>
      <c r="B18" s="13">
        <v>13</v>
      </c>
      <c r="C18" s="14"/>
      <c r="D18" s="15"/>
      <c r="E18" s="16"/>
      <c r="F18" s="16">
        <f t="shared" si="0"/>
        <v>0</v>
      </c>
      <c r="G18" s="16"/>
      <c r="H18" s="17">
        <f t="shared" si="1"/>
        <v>0</v>
      </c>
      <c r="I18" s="15"/>
      <c r="J18" s="15"/>
    </row>
    <row r="19" spans="1:10" x14ac:dyDescent="0.25">
      <c r="A19" s="18" t="s">
        <v>39</v>
      </c>
      <c r="B19" s="13">
        <v>14</v>
      </c>
      <c r="C19" s="14"/>
      <c r="D19" s="15">
        <f>'FEBRUARY 21'!H19:H43</f>
        <v>4000</v>
      </c>
      <c r="E19" s="16">
        <v>3000</v>
      </c>
      <c r="F19" s="16">
        <f t="shared" si="0"/>
        <v>7000</v>
      </c>
      <c r="G19" s="16">
        <f>3000</f>
        <v>3000</v>
      </c>
      <c r="H19" s="17">
        <f t="shared" si="1"/>
        <v>4000</v>
      </c>
      <c r="I19" s="15"/>
      <c r="J19" s="15"/>
    </row>
    <row r="20" spans="1:10" x14ac:dyDescent="0.25">
      <c r="A20" s="12" t="s">
        <v>69</v>
      </c>
      <c r="B20" s="13">
        <v>15</v>
      </c>
      <c r="C20" s="14"/>
      <c r="D20" s="15">
        <f>'FEBRUARY 21'!H20:H44</f>
        <v>0</v>
      </c>
      <c r="E20" s="16"/>
      <c r="F20" s="16">
        <f t="shared" si="0"/>
        <v>0</v>
      </c>
      <c r="G20" s="16"/>
      <c r="H20" s="17">
        <f t="shared" si="1"/>
        <v>0</v>
      </c>
      <c r="I20" s="15"/>
      <c r="J20" s="15"/>
    </row>
    <row r="21" spans="1:10" x14ac:dyDescent="0.25">
      <c r="A21" s="49" t="s">
        <v>69</v>
      </c>
      <c r="B21" s="13">
        <v>16</v>
      </c>
      <c r="C21" s="14"/>
      <c r="D21" s="15"/>
      <c r="E21" s="16"/>
      <c r="F21" s="16">
        <f>C21+D21+E21</f>
        <v>0</v>
      </c>
      <c r="G21" s="16"/>
      <c r="H21" s="17">
        <f>F21-G21</f>
        <v>0</v>
      </c>
      <c r="I21" s="15"/>
      <c r="J21" s="15"/>
    </row>
    <row r="22" spans="1:10" x14ac:dyDescent="0.25">
      <c r="A22" s="12" t="s">
        <v>74</v>
      </c>
      <c r="B22" s="13">
        <v>17</v>
      </c>
      <c r="C22" s="14"/>
      <c r="D22" s="15">
        <f>'FEBRUARY 21'!H22:H46</f>
        <v>3000</v>
      </c>
      <c r="E22" s="16">
        <v>3000</v>
      </c>
      <c r="F22" s="16">
        <f>C22+D22+E22</f>
        <v>6000</v>
      </c>
      <c r="G22" s="16">
        <v>3000</v>
      </c>
      <c r="H22" s="17">
        <f>F22-G22</f>
        <v>3000</v>
      </c>
      <c r="I22" s="15"/>
      <c r="J22" s="15"/>
    </row>
    <row r="23" spans="1:10" x14ac:dyDescent="0.25">
      <c r="A23" s="24" t="s">
        <v>69</v>
      </c>
      <c r="B23" s="13">
        <v>18</v>
      </c>
      <c r="C23" s="14"/>
      <c r="D23" s="15">
        <f>'FEBRUARY 21'!H23:H47</f>
        <v>0</v>
      </c>
      <c r="E23" s="16"/>
      <c r="F23" s="16">
        <f t="shared" si="0"/>
        <v>0</v>
      </c>
      <c r="G23" s="16"/>
      <c r="H23" s="17">
        <f>F23-G23</f>
        <v>0</v>
      </c>
      <c r="I23" s="15"/>
      <c r="J23" s="15"/>
    </row>
    <row r="24" spans="1:10" x14ac:dyDescent="0.25">
      <c r="A24" s="24" t="s">
        <v>69</v>
      </c>
      <c r="B24" s="13">
        <v>19</v>
      </c>
      <c r="C24" s="14"/>
      <c r="D24" s="15">
        <f>'FEBRUARY 21'!H24:H48</f>
        <v>0</v>
      </c>
      <c r="E24" s="16"/>
      <c r="F24" s="16">
        <f t="shared" si="0"/>
        <v>0</v>
      </c>
      <c r="G24" s="16"/>
      <c r="H24" s="17">
        <f t="shared" ref="H24:H29" si="2">F24-G24</f>
        <v>0</v>
      </c>
      <c r="I24" s="15"/>
      <c r="J24" s="15"/>
    </row>
    <row r="25" spans="1:10" x14ac:dyDescent="0.25">
      <c r="A25" s="22" t="s">
        <v>69</v>
      </c>
      <c r="B25" s="13">
        <v>20</v>
      </c>
      <c r="C25" s="14"/>
      <c r="D25" s="15">
        <f>'FEBRUARY 21'!H25:H49</f>
        <v>0</v>
      </c>
      <c r="E25" s="16"/>
      <c r="F25" s="16">
        <f t="shared" si="0"/>
        <v>0</v>
      </c>
      <c r="G25" s="16"/>
      <c r="H25" s="17">
        <f t="shared" si="2"/>
        <v>0</v>
      </c>
      <c r="I25" s="15"/>
      <c r="J25" s="15"/>
    </row>
    <row r="26" spans="1:10" x14ac:dyDescent="0.25">
      <c r="A26" s="24" t="s">
        <v>69</v>
      </c>
      <c r="B26" s="13">
        <v>21</v>
      </c>
      <c r="C26" s="14"/>
      <c r="D26" s="15">
        <f>'FEBRUARY 21'!H26:H50</f>
        <v>0</v>
      </c>
      <c r="E26" s="16"/>
      <c r="F26" s="16">
        <f t="shared" si="0"/>
        <v>0</v>
      </c>
      <c r="G26" s="16"/>
      <c r="H26" s="17">
        <f t="shared" si="2"/>
        <v>0</v>
      </c>
      <c r="I26" s="15"/>
      <c r="J26" s="15"/>
    </row>
    <row r="27" spans="1:10" x14ac:dyDescent="0.25">
      <c r="A27" s="24" t="s">
        <v>69</v>
      </c>
      <c r="B27" s="13">
        <v>22</v>
      </c>
      <c r="C27" s="14"/>
      <c r="D27" s="15">
        <f>'FEBRUARY 21'!H27:H51</f>
        <v>0</v>
      </c>
      <c r="E27" s="16"/>
      <c r="F27" s="16">
        <f t="shared" si="0"/>
        <v>0</v>
      </c>
      <c r="G27" s="16"/>
      <c r="H27" s="17">
        <f t="shared" si="2"/>
        <v>0</v>
      </c>
      <c r="I27" s="15"/>
      <c r="J27" s="15"/>
    </row>
    <row r="28" spans="1:10" x14ac:dyDescent="0.25">
      <c r="A28" s="22" t="s">
        <v>69</v>
      </c>
      <c r="B28" s="13">
        <v>23</v>
      </c>
      <c r="C28" s="14"/>
      <c r="D28" s="15"/>
      <c r="E28" s="16"/>
      <c r="F28" s="16">
        <f t="shared" si="0"/>
        <v>0</v>
      </c>
      <c r="G28" s="16"/>
      <c r="H28" s="17">
        <f>F28-G28</f>
        <v>0</v>
      </c>
      <c r="I28" s="15"/>
      <c r="J28" s="15"/>
    </row>
    <row r="29" spans="1:10" x14ac:dyDescent="0.25">
      <c r="A29" s="24" t="s">
        <v>69</v>
      </c>
      <c r="B29" s="13">
        <v>24</v>
      </c>
      <c r="C29" s="14"/>
      <c r="D29" s="15">
        <f>'FEBRUARY 21'!H29:H53</f>
        <v>0</v>
      </c>
      <c r="E29" s="16"/>
      <c r="F29" s="16">
        <f>C29+D29+E29</f>
        <v>0</v>
      </c>
      <c r="G29" s="16"/>
      <c r="H29" s="17">
        <f t="shared" si="2"/>
        <v>0</v>
      </c>
      <c r="I29" s="15"/>
      <c r="J29" s="15"/>
    </row>
    <row r="30" spans="1:10" x14ac:dyDescent="0.25">
      <c r="A30" s="22"/>
      <c r="B30" s="13"/>
      <c r="C30" s="14"/>
      <c r="D30" s="15">
        <f>'FEBRUARY 21'!H30:H54</f>
        <v>0</v>
      </c>
      <c r="E30" s="16"/>
      <c r="F30" s="16">
        <f t="shared" si="0"/>
        <v>0</v>
      </c>
      <c r="G30" s="16"/>
      <c r="H30" s="17">
        <f t="shared" si="1"/>
        <v>0</v>
      </c>
      <c r="I30" s="15"/>
      <c r="J30" s="15"/>
    </row>
    <row r="31" spans="1:10" x14ac:dyDescent="0.25">
      <c r="A31" s="25" t="s">
        <v>10</v>
      </c>
      <c r="B31" s="26"/>
      <c r="C31" s="14">
        <f t="shared" ref="C31:I31" si="3">SUM(C6:C30)</f>
        <v>0</v>
      </c>
      <c r="D31" s="15">
        <f>SUM(D6:D30)</f>
        <v>22000</v>
      </c>
      <c r="E31" s="27">
        <f>SUM(E6:E30)</f>
        <v>21000</v>
      </c>
      <c r="F31" s="16">
        <f>SUM(F6:F30)</f>
        <v>43000</v>
      </c>
      <c r="G31" s="16">
        <f t="shared" si="3"/>
        <v>21000</v>
      </c>
      <c r="H31" s="16">
        <f t="shared" si="3"/>
        <v>22000</v>
      </c>
      <c r="I31" s="15">
        <f t="shared" si="3"/>
        <v>0</v>
      </c>
      <c r="J31" s="15">
        <f>SUM(J6:J30)</f>
        <v>0</v>
      </c>
    </row>
    <row r="32" spans="1:10" x14ac:dyDescent="0.25">
      <c r="D32" s="15">
        <f>'[1]OCTOBER 20'!H29:H51</f>
        <v>4600</v>
      </c>
      <c r="H32" s="28">
        <f>H19-1000</f>
        <v>3000</v>
      </c>
      <c r="I32" s="3"/>
    </row>
    <row r="34" spans="1:11" x14ac:dyDescent="0.25">
      <c r="A34" s="3" t="s">
        <v>11</v>
      </c>
      <c r="B34" s="29"/>
      <c r="C34" s="30"/>
      <c r="D34" s="31"/>
      <c r="E34" s="32"/>
      <c r="F34" s="33"/>
      <c r="G34" s="32"/>
      <c r="H34" s="34"/>
      <c r="I34" s="3"/>
    </row>
    <row r="35" spans="1:11" x14ac:dyDescent="0.25">
      <c r="A35" s="35" t="s">
        <v>12</v>
      </c>
      <c r="B35" s="35"/>
      <c r="C35" s="35"/>
      <c r="D35" s="36"/>
      <c r="E35" s="35" t="s">
        <v>7</v>
      </c>
      <c r="F35" s="3"/>
      <c r="G35" s="3"/>
      <c r="H35" s="3"/>
      <c r="I35" s="3"/>
    </row>
    <row r="36" spans="1:11" x14ac:dyDescent="0.25">
      <c r="A36" s="37" t="s">
        <v>13</v>
      </c>
      <c r="B36" s="37" t="s">
        <v>14</v>
      </c>
      <c r="C36" s="37" t="s">
        <v>15</v>
      </c>
      <c r="D36" s="37" t="s">
        <v>16</v>
      </c>
      <c r="E36" s="37" t="s">
        <v>13</v>
      </c>
      <c r="F36" s="37" t="s">
        <v>14</v>
      </c>
      <c r="G36" s="37" t="s">
        <v>15</v>
      </c>
      <c r="H36" s="37" t="s">
        <v>16</v>
      </c>
      <c r="I36" s="3"/>
    </row>
    <row r="37" spans="1:11" x14ac:dyDescent="0.25">
      <c r="A37" s="26" t="s">
        <v>94</v>
      </c>
      <c r="B37" s="38">
        <f>E31</f>
        <v>21000</v>
      </c>
      <c r="C37" s="26"/>
      <c r="D37" s="26"/>
      <c r="E37" s="26" t="s">
        <v>94</v>
      </c>
      <c r="F37" s="38">
        <f>G31</f>
        <v>21000</v>
      </c>
      <c r="G37" s="26"/>
      <c r="H37" s="26"/>
      <c r="I37" s="34"/>
    </row>
    <row r="38" spans="1:11" x14ac:dyDescent="0.25">
      <c r="A38" s="26" t="s">
        <v>17</v>
      </c>
      <c r="B38" s="38">
        <f>'FEBRUARY 21'!D56</f>
        <v>-5989</v>
      </c>
      <c r="C38" s="26"/>
      <c r="D38" s="26"/>
      <c r="E38" s="26" t="s">
        <v>17</v>
      </c>
      <c r="F38" s="38">
        <f>'FEBRUARY 21'!H56</f>
        <v>-8989</v>
      </c>
      <c r="G38" s="26"/>
      <c r="H38" s="26"/>
      <c r="I38" s="34"/>
    </row>
    <row r="39" spans="1:11" x14ac:dyDescent="0.25">
      <c r="A39" s="26" t="s">
        <v>9</v>
      </c>
      <c r="B39" s="38">
        <f>I31</f>
        <v>0</v>
      </c>
      <c r="C39" s="26"/>
      <c r="D39" s="26"/>
      <c r="E39" s="26"/>
      <c r="F39" s="38"/>
      <c r="G39" s="26"/>
      <c r="H39" s="26"/>
      <c r="I39" s="34" t="s">
        <v>18</v>
      </c>
    </row>
    <row r="40" spans="1:11" x14ac:dyDescent="0.25">
      <c r="A40" s="26" t="s">
        <v>66</v>
      </c>
      <c r="B40" s="38">
        <f>J31</f>
        <v>0</v>
      </c>
      <c r="C40" s="26"/>
      <c r="D40" s="26"/>
      <c r="E40" s="26" t="s">
        <v>66</v>
      </c>
      <c r="F40" s="38">
        <f>J31</f>
        <v>0</v>
      </c>
      <c r="G40" s="26"/>
      <c r="H40" s="26"/>
      <c r="I40" s="34"/>
    </row>
    <row r="41" spans="1:11" x14ac:dyDescent="0.25">
      <c r="A41" s="26" t="s">
        <v>3</v>
      </c>
      <c r="B41" s="38"/>
      <c r="C41" s="26"/>
      <c r="D41" s="26"/>
      <c r="E41" s="26"/>
      <c r="F41" s="38"/>
      <c r="G41" s="26"/>
      <c r="H41" s="26"/>
      <c r="I41" s="3"/>
    </row>
    <row r="42" spans="1:11" x14ac:dyDescent="0.25">
      <c r="A42" s="26" t="s">
        <v>19</v>
      </c>
      <c r="B42" s="39">
        <v>0.1</v>
      </c>
      <c r="C42" s="38">
        <f>B42*B37</f>
        <v>2100</v>
      </c>
      <c r="D42" s="26"/>
      <c r="E42" s="26" t="s">
        <v>19</v>
      </c>
      <c r="F42" s="39">
        <v>0.1</v>
      </c>
      <c r="G42" s="38">
        <f>F42*B37</f>
        <v>2100</v>
      </c>
      <c r="H42" s="26"/>
      <c r="I42" s="3"/>
      <c r="K42" s="28"/>
    </row>
    <row r="43" spans="1:11" x14ac:dyDescent="0.25">
      <c r="A43" s="37" t="s">
        <v>20</v>
      </c>
      <c r="B43" s="26" t="s">
        <v>21</v>
      </c>
      <c r="C43" s="26"/>
      <c r="D43" s="26"/>
      <c r="E43" s="37" t="s">
        <v>20</v>
      </c>
      <c r="F43" s="40"/>
      <c r="G43" s="26"/>
      <c r="H43" s="26"/>
      <c r="I43" s="34"/>
      <c r="K43" s="28"/>
    </row>
    <row r="44" spans="1:11" x14ac:dyDescent="0.25">
      <c r="A44" s="41" t="s">
        <v>22</v>
      </c>
      <c r="B44" s="39">
        <v>0.3</v>
      </c>
      <c r="C44" s="42"/>
      <c r="D44" s="26"/>
      <c r="E44" s="41" t="s">
        <v>22</v>
      </c>
      <c r="F44" s="39">
        <v>0.3</v>
      </c>
      <c r="G44" s="42"/>
      <c r="H44" s="26"/>
      <c r="I44" s="3"/>
      <c r="J44" s="28"/>
    </row>
    <row r="45" spans="1:11" x14ac:dyDescent="0.25">
      <c r="A45" s="40" t="s">
        <v>82</v>
      </c>
      <c r="C45">
        <v>1000</v>
      </c>
      <c r="D45" s="50"/>
      <c r="E45" s="51" t="s">
        <v>82</v>
      </c>
      <c r="G45">
        <v>1000</v>
      </c>
      <c r="H45" s="52"/>
      <c r="I45" s="3"/>
    </row>
    <row r="46" spans="1:11" x14ac:dyDescent="0.25">
      <c r="A46" s="40" t="s">
        <v>41</v>
      </c>
      <c r="B46" s="18"/>
      <c r="C46" s="18">
        <v>2000</v>
      </c>
      <c r="D46" s="42"/>
      <c r="E46" s="40" t="s">
        <v>41</v>
      </c>
      <c r="F46" s="18"/>
      <c r="G46" s="18">
        <v>2000</v>
      </c>
      <c r="H46" s="18"/>
      <c r="I46" s="34"/>
    </row>
    <row r="47" spans="1:11" x14ac:dyDescent="0.25">
      <c r="A47" s="40"/>
      <c r="B47" s="18"/>
      <c r="C47" s="18"/>
      <c r="D47" s="42"/>
      <c r="E47" s="40"/>
      <c r="F47" s="18"/>
      <c r="G47" s="18"/>
      <c r="H47" s="18"/>
      <c r="I47" s="43"/>
      <c r="J47" s="28"/>
    </row>
    <row r="48" spans="1:11" x14ac:dyDescent="0.25">
      <c r="A48" s="40" t="s">
        <v>96</v>
      </c>
      <c r="B48" s="39"/>
      <c r="C48" s="26">
        <v>4055</v>
      </c>
      <c r="D48" s="26"/>
      <c r="E48" s="40" t="s">
        <v>96</v>
      </c>
      <c r="F48" s="39"/>
      <c r="G48" s="26">
        <v>4055</v>
      </c>
      <c r="H48" s="26"/>
      <c r="I48" s="3"/>
    </row>
    <row r="49" spans="1:10" x14ac:dyDescent="0.25">
      <c r="A49" s="40" t="s">
        <v>86</v>
      </c>
      <c r="B49" s="26"/>
      <c r="C49" s="42"/>
      <c r="D49" s="26"/>
      <c r="E49" s="40" t="s">
        <v>86</v>
      </c>
      <c r="F49" s="26"/>
      <c r="G49" s="42"/>
      <c r="H49" s="26"/>
      <c r="I49" s="3"/>
    </row>
    <row r="50" spans="1:10" x14ac:dyDescent="0.25">
      <c r="A50" s="40" t="s">
        <v>95</v>
      </c>
      <c r="B50" s="26"/>
      <c r="C50" s="42">
        <v>2032</v>
      </c>
      <c r="D50" s="26"/>
      <c r="E50" s="40" t="s">
        <v>95</v>
      </c>
      <c r="F50" s="26"/>
      <c r="G50" s="42">
        <v>2032</v>
      </c>
      <c r="H50" s="26"/>
      <c r="I50" s="3"/>
    </row>
    <row r="51" spans="1:10" x14ac:dyDescent="0.25">
      <c r="A51" s="40" t="s">
        <v>97</v>
      </c>
      <c r="B51" s="26"/>
      <c r="C51" s="42">
        <v>50</v>
      </c>
      <c r="D51" s="26"/>
      <c r="E51" s="40" t="s">
        <v>97</v>
      </c>
      <c r="F51" s="26"/>
      <c r="G51" s="42">
        <v>50</v>
      </c>
      <c r="H51" s="26"/>
      <c r="I51" s="3"/>
    </row>
    <row r="52" spans="1:10" x14ac:dyDescent="0.25">
      <c r="A52" s="40" t="s">
        <v>98</v>
      </c>
      <c r="B52" s="26"/>
      <c r="C52" s="42">
        <v>1222</v>
      </c>
      <c r="D52" s="26"/>
      <c r="E52" s="40" t="s">
        <v>98</v>
      </c>
      <c r="F52" s="26"/>
      <c r="G52" s="42">
        <v>1222</v>
      </c>
      <c r="H52" s="26"/>
      <c r="I52" s="3"/>
    </row>
    <row r="53" spans="1:10" x14ac:dyDescent="0.25">
      <c r="A53" s="40"/>
      <c r="B53" s="26"/>
      <c r="C53" s="42"/>
      <c r="D53" s="26"/>
      <c r="E53" s="40"/>
      <c r="F53" s="26"/>
      <c r="G53" s="42"/>
      <c r="H53" s="26"/>
      <c r="I53" s="3"/>
    </row>
    <row r="54" spans="1:10" x14ac:dyDescent="0.25">
      <c r="A54" s="40"/>
      <c r="B54" s="26"/>
      <c r="C54" s="42"/>
      <c r="D54" s="26"/>
      <c r="E54" s="40"/>
      <c r="F54" s="26"/>
      <c r="G54" s="42"/>
      <c r="H54" s="26"/>
      <c r="I54" s="3"/>
    </row>
    <row r="55" spans="1:10" x14ac:dyDescent="0.25">
      <c r="A55" s="40"/>
      <c r="B55" s="26"/>
      <c r="C55" s="42"/>
      <c r="D55" s="26"/>
      <c r="E55" s="40"/>
      <c r="F55" s="26"/>
      <c r="G55" s="42"/>
      <c r="H55" s="26"/>
      <c r="I55" s="3"/>
      <c r="J55" s="44"/>
    </row>
    <row r="56" spans="1:10" x14ac:dyDescent="0.25">
      <c r="A56" s="37" t="s">
        <v>10</v>
      </c>
      <c r="B56" s="45">
        <f>B41+B37+B38+B39+B40-C42</f>
        <v>12911</v>
      </c>
      <c r="C56" s="45">
        <f>SUM(C44:C55)</f>
        <v>10359</v>
      </c>
      <c r="D56" s="45">
        <f>B56-C56</f>
        <v>2552</v>
      </c>
      <c r="E56" s="37" t="s">
        <v>10</v>
      </c>
      <c r="F56" s="45">
        <f>F37+F38+F41+F40-G42</f>
        <v>9911</v>
      </c>
      <c r="G56" s="45">
        <f>SUM(G44:G55)</f>
        <v>10359</v>
      </c>
      <c r="H56" s="45">
        <f>F56-G56</f>
        <v>-448</v>
      </c>
      <c r="I56" s="43"/>
    </row>
    <row r="57" spans="1:10" x14ac:dyDescent="0.25">
      <c r="A57" s="46" t="s">
        <v>23</v>
      </c>
      <c r="B57" s="47"/>
      <c r="C57" s="47" t="s">
        <v>24</v>
      </c>
      <c r="D57" s="48"/>
      <c r="E57" s="46"/>
      <c r="F57" s="46" t="s">
        <v>25</v>
      </c>
      <c r="G57" s="3"/>
      <c r="H57" s="3"/>
      <c r="I57" s="3"/>
      <c r="J57" s="44"/>
    </row>
    <row r="58" spans="1:10" x14ac:dyDescent="0.25">
      <c r="A58" s="46" t="s">
        <v>26</v>
      </c>
      <c r="B58" s="47"/>
      <c r="C58" s="47" t="s">
        <v>27</v>
      </c>
      <c r="D58" s="48"/>
      <c r="E58" s="46"/>
      <c r="F58" s="46" t="s">
        <v>28</v>
      </c>
      <c r="G58" s="3"/>
      <c r="H58" s="3"/>
      <c r="I58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8"/>
  <sheetViews>
    <sheetView topLeftCell="A16" workbookViewId="0">
      <selection activeCell="H9" sqref="H9"/>
    </sheetView>
  </sheetViews>
  <sheetFormatPr defaultRowHeight="15" x14ac:dyDescent="0.25"/>
  <cols>
    <col min="1" max="1" width="15.85546875" customWidth="1"/>
  </cols>
  <sheetData>
    <row r="2" spans="1:11" ht="15.75" x14ac:dyDescent="0.25">
      <c r="B2" s="1" t="s">
        <v>28</v>
      </c>
      <c r="C2" s="1"/>
      <c r="D2" s="1"/>
      <c r="E2" s="1"/>
      <c r="F2" s="2"/>
      <c r="G2" s="3"/>
      <c r="H2" s="3"/>
      <c r="I2" s="3"/>
    </row>
    <row r="3" spans="1:11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1" ht="18.75" x14ac:dyDescent="0.3">
      <c r="A4" s="5"/>
      <c r="B4" s="1" t="s">
        <v>99</v>
      </c>
      <c r="C4" s="1"/>
      <c r="D4" s="1"/>
      <c r="E4" s="1"/>
      <c r="F4" s="6"/>
      <c r="G4" s="7"/>
      <c r="H4" s="3"/>
      <c r="I4" s="3"/>
    </row>
    <row r="5" spans="1:11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  <c r="J5" s="9" t="s">
        <v>66</v>
      </c>
    </row>
    <row r="6" spans="1:11" x14ac:dyDescent="0.25">
      <c r="A6" s="49" t="s">
        <v>71</v>
      </c>
      <c r="B6" s="13">
        <v>1</v>
      </c>
      <c r="C6" s="14"/>
      <c r="D6" s="15">
        <f>'MARCH 21'!H6:H30</f>
        <v>0</v>
      </c>
      <c r="E6" s="16"/>
      <c r="F6" s="16">
        <f>C6+D6+E6</f>
        <v>0</v>
      </c>
      <c r="G6" s="16"/>
      <c r="H6" s="17">
        <f>F6-G6</f>
        <v>0</v>
      </c>
      <c r="I6" s="15"/>
      <c r="J6" s="15"/>
    </row>
    <row r="7" spans="1:11" x14ac:dyDescent="0.25">
      <c r="A7" t="s">
        <v>69</v>
      </c>
      <c r="B7" s="13">
        <v>2</v>
      </c>
      <c r="C7" s="14"/>
      <c r="D7" s="15">
        <f>'MARCH 21'!H7:H31</f>
        <v>0</v>
      </c>
      <c r="E7" s="16"/>
      <c r="F7" s="16">
        <f t="shared" ref="F7:F30" si="0">C7+D7+E7</f>
        <v>0</v>
      </c>
      <c r="G7" s="16"/>
      <c r="H7" s="17">
        <f t="shared" ref="H7:H30" si="1">F7-G7</f>
        <v>0</v>
      </c>
      <c r="I7" s="15"/>
      <c r="J7" s="15"/>
    </row>
    <row r="8" spans="1:11" x14ac:dyDescent="0.25">
      <c r="A8" s="53" t="s">
        <v>69</v>
      </c>
      <c r="B8" s="13">
        <v>3</v>
      </c>
      <c r="C8" s="14"/>
      <c r="D8" s="15">
        <f>'MARCH 21'!H8:H32</f>
        <v>0</v>
      </c>
      <c r="E8" s="16"/>
      <c r="F8" s="16">
        <f t="shared" si="0"/>
        <v>0</v>
      </c>
      <c r="G8" s="16"/>
      <c r="H8" s="17">
        <f t="shared" si="1"/>
        <v>0</v>
      </c>
      <c r="I8" s="15"/>
      <c r="J8" s="15"/>
    </row>
    <row r="9" spans="1:11" x14ac:dyDescent="0.25">
      <c r="A9" s="19" t="s">
        <v>32</v>
      </c>
      <c r="B9" s="13">
        <v>4</v>
      </c>
      <c r="C9" s="14"/>
      <c r="D9" s="15">
        <f>'MARCH 21'!H9:H33</f>
        <v>5000</v>
      </c>
      <c r="E9" s="16">
        <v>3000</v>
      </c>
      <c r="F9" s="16">
        <f t="shared" si="0"/>
        <v>8000</v>
      </c>
      <c r="G9" s="16"/>
      <c r="H9" s="17"/>
      <c r="I9" s="15"/>
      <c r="J9" s="15"/>
      <c r="K9" t="s">
        <v>79</v>
      </c>
    </row>
    <row r="10" spans="1:11" x14ac:dyDescent="0.25">
      <c r="A10" s="19" t="s">
        <v>33</v>
      </c>
      <c r="B10" s="13">
        <v>5</v>
      </c>
      <c r="C10" s="14"/>
      <c r="D10" s="15">
        <f>'MARCH 21'!H10:H34</f>
        <v>3000</v>
      </c>
      <c r="E10" s="16">
        <v>3000</v>
      </c>
      <c r="F10" s="16">
        <f t="shared" si="0"/>
        <v>6000</v>
      </c>
      <c r="G10" s="16">
        <f>3000</f>
        <v>3000</v>
      </c>
      <c r="H10" s="17">
        <f t="shared" si="1"/>
        <v>3000</v>
      </c>
      <c r="I10" s="15"/>
      <c r="J10" s="15"/>
    </row>
    <row r="11" spans="1:11" x14ac:dyDescent="0.25">
      <c r="A11" s="20" t="s">
        <v>69</v>
      </c>
      <c r="B11" s="13">
        <v>6</v>
      </c>
      <c r="C11" s="14"/>
      <c r="D11" s="15">
        <f>'MARCH 21'!H11:H35</f>
        <v>0</v>
      </c>
      <c r="E11" s="16"/>
      <c r="F11" s="16">
        <f>C11+D11+E11</f>
        <v>0</v>
      </c>
      <c r="G11" s="16"/>
      <c r="H11" s="17">
        <f t="shared" si="1"/>
        <v>0</v>
      </c>
      <c r="I11" s="15"/>
      <c r="J11" s="15"/>
    </row>
    <row r="12" spans="1:11" x14ac:dyDescent="0.25">
      <c r="A12" s="24" t="s">
        <v>41</v>
      </c>
      <c r="B12" s="13">
        <v>7</v>
      </c>
      <c r="C12" s="14"/>
      <c r="D12" s="15">
        <f>'MARCH 21'!H12:H36</f>
        <v>0</v>
      </c>
      <c r="E12" s="16"/>
      <c r="F12" s="16">
        <f t="shared" si="0"/>
        <v>0</v>
      </c>
      <c r="G12" s="16"/>
      <c r="H12" s="17">
        <f t="shared" si="1"/>
        <v>0</v>
      </c>
      <c r="I12" s="15"/>
      <c r="J12" s="15"/>
    </row>
    <row r="13" spans="1:11" x14ac:dyDescent="0.25">
      <c r="A13" s="21" t="s">
        <v>70</v>
      </c>
      <c r="B13" s="13">
        <v>8</v>
      </c>
      <c r="C13" s="14"/>
      <c r="D13" s="15">
        <f>'MARCH 21'!H13:H37</f>
        <v>4000</v>
      </c>
      <c r="E13" s="16">
        <v>3000</v>
      </c>
      <c r="F13" s="16">
        <f t="shared" si="0"/>
        <v>7000</v>
      </c>
      <c r="G13" s="16">
        <f>3000</f>
        <v>3000</v>
      </c>
      <c r="H13" s="17">
        <f t="shared" si="1"/>
        <v>4000</v>
      </c>
      <c r="I13" s="15"/>
      <c r="J13" s="15"/>
    </row>
    <row r="14" spans="1:11" x14ac:dyDescent="0.25">
      <c r="A14" s="21" t="s">
        <v>92</v>
      </c>
      <c r="B14" s="13">
        <v>9</v>
      </c>
      <c r="C14" s="14"/>
      <c r="D14" s="15">
        <f>'MARCH 21'!H14:H38</f>
        <v>0</v>
      </c>
      <c r="E14" s="16">
        <v>3000</v>
      </c>
      <c r="F14" s="16">
        <f t="shared" si="0"/>
        <v>3000</v>
      </c>
      <c r="G14" s="16"/>
      <c r="H14" s="17">
        <f t="shared" si="1"/>
        <v>3000</v>
      </c>
      <c r="I14" s="15"/>
      <c r="J14" s="15"/>
    </row>
    <row r="15" spans="1:11" x14ac:dyDescent="0.25">
      <c r="A15" s="24" t="s">
        <v>69</v>
      </c>
      <c r="B15" s="23">
        <v>10</v>
      </c>
      <c r="C15" s="14"/>
      <c r="D15" s="15">
        <f>'MARCH 21'!H15:H39</f>
        <v>0</v>
      </c>
      <c r="E15" s="16"/>
      <c r="F15" s="16">
        <f t="shared" si="0"/>
        <v>0</v>
      </c>
      <c r="G15" s="16"/>
      <c r="H15" s="17">
        <f t="shared" si="1"/>
        <v>0</v>
      </c>
      <c r="I15" s="15"/>
      <c r="J15" s="15"/>
    </row>
    <row r="16" spans="1:11" x14ac:dyDescent="0.25">
      <c r="A16" s="20" t="s">
        <v>38</v>
      </c>
      <c r="B16" s="13">
        <v>11</v>
      </c>
      <c r="C16" s="14"/>
      <c r="D16" s="15">
        <f>'MARCH 21'!H16:H40</f>
        <v>3000</v>
      </c>
      <c r="E16" s="16">
        <v>3000</v>
      </c>
      <c r="F16" s="16">
        <f t="shared" si="0"/>
        <v>6000</v>
      </c>
      <c r="G16" s="16">
        <f>3000</f>
        <v>3000</v>
      </c>
      <c r="H16" s="17">
        <f t="shared" si="1"/>
        <v>3000</v>
      </c>
      <c r="I16" s="15"/>
      <c r="J16" s="15"/>
    </row>
    <row r="17" spans="1:10" x14ac:dyDescent="0.25">
      <c r="A17" s="20" t="s">
        <v>69</v>
      </c>
      <c r="B17" s="13">
        <v>12</v>
      </c>
      <c r="C17" s="14"/>
      <c r="D17" s="15">
        <f>'MARCH 21'!H17:H41</f>
        <v>0</v>
      </c>
      <c r="E17" s="16"/>
      <c r="F17" s="16">
        <f t="shared" si="0"/>
        <v>0</v>
      </c>
      <c r="G17" s="16"/>
      <c r="H17" s="17">
        <f t="shared" si="1"/>
        <v>0</v>
      </c>
      <c r="I17" s="15"/>
      <c r="J17" s="15"/>
    </row>
    <row r="18" spans="1:10" x14ac:dyDescent="0.25">
      <c r="A18" s="22" t="s">
        <v>69</v>
      </c>
      <c r="B18" s="13">
        <v>13</v>
      </c>
      <c r="C18" s="14"/>
      <c r="D18" s="15">
        <f>'MARCH 21'!H18:H42</f>
        <v>0</v>
      </c>
      <c r="E18" s="16"/>
      <c r="F18" s="16">
        <f t="shared" si="0"/>
        <v>0</v>
      </c>
      <c r="G18" s="16"/>
      <c r="H18" s="17">
        <f t="shared" si="1"/>
        <v>0</v>
      </c>
      <c r="I18" s="15"/>
      <c r="J18" s="15"/>
    </row>
    <row r="19" spans="1:10" x14ac:dyDescent="0.25">
      <c r="A19" s="18" t="s">
        <v>39</v>
      </c>
      <c r="B19" s="13">
        <v>14</v>
      </c>
      <c r="C19" s="14"/>
      <c r="D19" s="15">
        <f>'MARCH 21'!H19:H43</f>
        <v>4000</v>
      </c>
      <c r="E19" s="16">
        <v>3000</v>
      </c>
      <c r="F19" s="16">
        <f t="shared" si="0"/>
        <v>7000</v>
      </c>
      <c r="G19" s="16">
        <f>3000</f>
        <v>3000</v>
      </c>
      <c r="H19" s="17">
        <f t="shared" si="1"/>
        <v>4000</v>
      </c>
      <c r="I19" s="15"/>
      <c r="J19" s="15"/>
    </row>
    <row r="20" spans="1:10" x14ac:dyDescent="0.25">
      <c r="A20" s="12" t="s">
        <v>69</v>
      </c>
      <c r="B20" s="13">
        <v>15</v>
      </c>
      <c r="C20" s="14"/>
      <c r="D20" s="15">
        <f>'MARCH 21'!H20:H44</f>
        <v>0</v>
      </c>
      <c r="E20" s="16"/>
      <c r="F20" s="16">
        <f t="shared" si="0"/>
        <v>0</v>
      </c>
      <c r="G20" s="16"/>
      <c r="H20" s="17">
        <f t="shared" si="1"/>
        <v>0</v>
      </c>
      <c r="I20" s="15"/>
      <c r="J20" s="15"/>
    </row>
    <row r="21" spans="1:10" x14ac:dyDescent="0.25">
      <c r="A21" s="49" t="s">
        <v>69</v>
      </c>
      <c r="B21" s="13">
        <v>16</v>
      </c>
      <c r="C21" s="14"/>
      <c r="D21" s="15"/>
      <c r="E21" s="16"/>
      <c r="F21" s="16">
        <f>C21+D21+E21</f>
        <v>0</v>
      </c>
      <c r="G21" s="16"/>
      <c r="H21" s="17">
        <f>F21-G21</f>
        <v>0</v>
      </c>
      <c r="I21" s="15"/>
      <c r="J21" s="15"/>
    </row>
    <row r="22" spans="1:10" x14ac:dyDescent="0.25">
      <c r="A22" s="12" t="s">
        <v>74</v>
      </c>
      <c r="B22" s="13">
        <v>17</v>
      </c>
      <c r="C22" s="14"/>
      <c r="D22" s="15">
        <f>'MARCH 21'!H22:H46</f>
        <v>3000</v>
      </c>
      <c r="E22" s="16">
        <v>3000</v>
      </c>
      <c r="F22" s="16">
        <f>C22+D22+E22</f>
        <v>6000</v>
      </c>
      <c r="G22" s="16">
        <f>3000</f>
        <v>3000</v>
      </c>
      <c r="H22" s="17">
        <f>F22-G22</f>
        <v>3000</v>
      </c>
      <c r="I22" s="15"/>
      <c r="J22" s="15"/>
    </row>
    <row r="23" spans="1:10" x14ac:dyDescent="0.25">
      <c r="A23" s="24" t="s">
        <v>69</v>
      </c>
      <c r="B23" s="13">
        <v>18</v>
      </c>
      <c r="C23" s="14"/>
      <c r="D23" s="15">
        <f>'MARCH 21'!H23:H47</f>
        <v>0</v>
      </c>
      <c r="E23" s="16"/>
      <c r="F23" s="16">
        <f t="shared" si="0"/>
        <v>0</v>
      </c>
      <c r="G23" s="16"/>
      <c r="H23" s="17">
        <f>F23-G23</f>
        <v>0</v>
      </c>
      <c r="I23" s="15"/>
      <c r="J23" s="15"/>
    </row>
    <row r="24" spans="1:10" x14ac:dyDescent="0.25">
      <c r="A24" s="24" t="s">
        <v>69</v>
      </c>
      <c r="B24" s="13">
        <v>19</v>
      </c>
      <c r="C24" s="14"/>
      <c r="D24" s="15">
        <f>'MARCH 21'!H24:H48</f>
        <v>0</v>
      </c>
      <c r="E24" s="16"/>
      <c r="F24" s="16">
        <f t="shared" si="0"/>
        <v>0</v>
      </c>
      <c r="G24" s="16"/>
      <c r="H24" s="17">
        <f t="shared" ref="H24:H29" si="2">F24-G24</f>
        <v>0</v>
      </c>
      <c r="I24" s="15"/>
      <c r="J24" s="15"/>
    </row>
    <row r="25" spans="1:10" x14ac:dyDescent="0.25">
      <c r="A25" s="22" t="s">
        <v>69</v>
      </c>
      <c r="B25" s="13">
        <v>20</v>
      </c>
      <c r="C25" s="14"/>
      <c r="D25" s="15">
        <f>'MARCH 21'!H25:H49</f>
        <v>0</v>
      </c>
      <c r="E25" s="16"/>
      <c r="F25" s="16">
        <f t="shared" si="0"/>
        <v>0</v>
      </c>
      <c r="G25" s="16"/>
      <c r="H25" s="17">
        <f t="shared" si="2"/>
        <v>0</v>
      </c>
      <c r="I25" s="15"/>
      <c r="J25" s="15"/>
    </row>
    <row r="26" spans="1:10" x14ac:dyDescent="0.25">
      <c r="A26" s="24" t="s">
        <v>69</v>
      </c>
      <c r="B26" s="13">
        <v>21</v>
      </c>
      <c r="C26" s="14"/>
      <c r="D26" s="15">
        <f>'MARCH 21'!H26:H50</f>
        <v>0</v>
      </c>
      <c r="E26" s="16"/>
      <c r="F26" s="16">
        <f t="shared" si="0"/>
        <v>0</v>
      </c>
      <c r="G26" s="16"/>
      <c r="H26" s="17">
        <f t="shared" si="2"/>
        <v>0</v>
      </c>
      <c r="I26" s="15"/>
      <c r="J26" s="15"/>
    </row>
    <row r="27" spans="1:10" x14ac:dyDescent="0.25">
      <c r="A27" s="24" t="s">
        <v>69</v>
      </c>
      <c r="B27" s="13">
        <v>22</v>
      </c>
      <c r="C27" s="14"/>
      <c r="D27" s="15">
        <f>'MARCH 21'!H27:H51</f>
        <v>0</v>
      </c>
      <c r="E27" s="16"/>
      <c r="F27" s="16">
        <f t="shared" si="0"/>
        <v>0</v>
      </c>
      <c r="G27" s="16"/>
      <c r="H27" s="17">
        <f t="shared" si="2"/>
        <v>0</v>
      </c>
      <c r="I27" s="15"/>
      <c r="J27" s="15"/>
    </row>
    <row r="28" spans="1:10" x14ac:dyDescent="0.25">
      <c r="A28" s="22" t="s">
        <v>69</v>
      </c>
      <c r="B28" s="13">
        <v>23</v>
      </c>
      <c r="C28" s="14"/>
      <c r="D28" s="15">
        <f>'MARCH 21'!H28:H52</f>
        <v>0</v>
      </c>
      <c r="E28" s="16"/>
      <c r="F28" s="16">
        <f t="shared" si="0"/>
        <v>0</v>
      </c>
      <c r="G28" s="16"/>
      <c r="H28" s="17">
        <f>F28-G28</f>
        <v>0</v>
      </c>
      <c r="I28" s="15"/>
      <c r="J28" s="15"/>
    </row>
    <row r="29" spans="1:10" x14ac:dyDescent="0.25">
      <c r="A29" s="24" t="s">
        <v>69</v>
      </c>
      <c r="B29" s="13">
        <v>24</v>
      </c>
      <c r="C29" s="14"/>
      <c r="D29" s="15">
        <f>'MARCH 21'!H29:H53</f>
        <v>0</v>
      </c>
      <c r="E29" s="16"/>
      <c r="F29" s="16">
        <f>C29+D29+E29</f>
        <v>0</v>
      </c>
      <c r="G29" s="16"/>
      <c r="H29" s="17">
        <f t="shared" si="2"/>
        <v>0</v>
      </c>
      <c r="I29" s="15"/>
      <c r="J29" s="15"/>
    </row>
    <row r="30" spans="1:10" x14ac:dyDescent="0.25">
      <c r="A30" s="22"/>
      <c r="B30" s="13"/>
      <c r="C30" s="14"/>
      <c r="D30" s="15">
        <f>'MARCH 21'!H30:H54</f>
        <v>0</v>
      </c>
      <c r="E30" s="16"/>
      <c r="F30" s="16">
        <f t="shared" si="0"/>
        <v>0</v>
      </c>
      <c r="G30" s="16"/>
      <c r="H30" s="17">
        <f t="shared" si="1"/>
        <v>0</v>
      </c>
      <c r="I30" s="15"/>
      <c r="J30" s="15"/>
    </row>
    <row r="31" spans="1:10" x14ac:dyDescent="0.25">
      <c r="A31" s="25" t="s">
        <v>10</v>
      </c>
      <c r="B31" s="26"/>
      <c r="C31" s="14">
        <f t="shared" ref="C31:I31" si="3">SUM(C6:C30)</f>
        <v>0</v>
      </c>
      <c r="D31" s="15">
        <f>SUM(D6:D30)</f>
        <v>22000</v>
      </c>
      <c r="E31" s="27">
        <f>SUM(E6:E30)</f>
        <v>21000</v>
      </c>
      <c r="F31" s="16">
        <f>SUM(F6:F30)</f>
        <v>43000</v>
      </c>
      <c r="G31" s="16">
        <f t="shared" si="3"/>
        <v>15000</v>
      </c>
      <c r="H31" s="16">
        <f t="shared" si="3"/>
        <v>20000</v>
      </c>
      <c r="I31" s="15">
        <f t="shared" si="3"/>
        <v>0</v>
      </c>
      <c r="J31" s="15">
        <f>SUM(J6:J30)</f>
        <v>0</v>
      </c>
    </row>
    <row r="32" spans="1:10" x14ac:dyDescent="0.25">
      <c r="D32" s="15">
        <f>'[1]OCTOBER 20'!H29:H51</f>
        <v>4600</v>
      </c>
      <c r="H32" s="28">
        <f>H14+E7+E18</f>
        <v>3000</v>
      </c>
      <c r="I32" s="3"/>
    </row>
    <row r="34" spans="1:11" x14ac:dyDescent="0.25">
      <c r="A34" s="3" t="s">
        <v>11</v>
      </c>
      <c r="B34" s="29"/>
      <c r="C34" s="30"/>
      <c r="D34" s="31"/>
      <c r="E34" s="32"/>
      <c r="F34" s="33"/>
      <c r="G34" s="32"/>
      <c r="H34" s="34"/>
      <c r="I34" s="3"/>
    </row>
    <row r="35" spans="1:11" x14ac:dyDescent="0.25">
      <c r="A35" s="35" t="s">
        <v>12</v>
      </c>
      <c r="B35" s="35"/>
      <c r="C35" s="35"/>
      <c r="D35" s="36"/>
      <c r="E35" s="35" t="s">
        <v>7</v>
      </c>
      <c r="F35" s="3"/>
      <c r="G35" s="3"/>
      <c r="H35" s="3"/>
      <c r="I35" s="3"/>
    </row>
    <row r="36" spans="1:11" x14ac:dyDescent="0.25">
      <c r="A36" s="37" t="s">
        <v>13</v>
      </c>
      <c r="B36" s="37" t="s">
        <v>14</v>
      </c>
      <c r="C36" s="37" t="s">
        <v>15</v>
      </c>
      <c r="D36" s="37" t="s">
        <v>16</v>
      </c>
      <c r="E36" s="37" t="s">
        <v>13</v>
      </c>
      <c r="F36" s="37" t="s">
        <v>14</v>
      </c>
      <c r="G36" s="37" t="s">
        <v>15</v>
      </c>
      <c r="H36" s="37" t="s">
        <v>16</v>
      </c>
      <c r="I36" s="3"/>
    </row>
    <row r="37" spans="1:11" x14ac:dyDescent="0.25">
      <c r="A37" s="26" t="s">
        <v>100</v>
      </c>
      <c r="B37" s="38">
        <f>E31</f>
        <v>21000</v>
      </c>
      <c r="C37" s="26"/>
      <c r="D37" s="26"/>
      <c r="E37" s="26" t="s">
        <v>100</v>
      </c>
      <c r="F37" s="38">
        <f>G31</f>
        <v>15000</v>
      </c>
      <c r="G37" s="26"/>
      <c r="H37" s="26"/>
      <c r="I37" s="34"/>
    </row>
    <row r="38" spans="1:11" x14ac:dyDescent="0.25">
      <c r="A38" s="26" t="s">
        <v>17</v>
      </c>
      <c r="B38" s="38">
        <f>'MARCH 21'!D56</f>
        <v>2552</v>
      </c>
      <c r="C38" s="26"/>
      <c r="D38" s="26"/>
      <c r="E38" s="26" t="s">
        <v>17</v>
      </c>
      <c r="F38" s="38">
        <f>'MARCH 21'!H56</f>
        <v>-448</v>
      </c>
      <c r="G38" s="26"/>
      <c r="H38" s="26"/>
      <c r="I38" s="34"/>
    </row>
    <row r="39" spans="1:11" x14ac:dyDescent="0.25">
      <c r="A39" s="26" t="s">
        <v>9</v>
      </c>
      <c r="B39" s="38">
        <f>I31</f>
        <v>0</v>
      </c>
      <c r="C39" s="26"/>
      <c r="D39" s="26"/>
      <c r="E39" s="26"/>
      <c r="F39" s="38"/>
      <c r="G39" s="26"/>
      <c r="H39" s="26"/>
      <c r="I39" s="34" t="s">
        <v>18</v>
      </c>
    </row>
    <row r="40" spans="1:11" x14ac:dyDescent="0.25">
      <c r="A40" s="26" t="s">
        <v>66</v>
      </c>
      <c r="B40" s="38">
        <f>J31</f>
        <v>0</v>
      </c>
      <c r="C40" s="26"/>
      <c r="D40" s="26"/>
      <c r="E40" s="26" t="s">
        <v>66</v>
      </c>
      <c r="F40" s="38">
        <f>J31</f>
        <v>0</v>
      </c>
      <c r="G40" s="26"/>
      <c r="H40" s="26"/>
      <c r="I40" s="34"/>
    </row>
    <row r="41" spans="1:11" x14ac:dyDescent="0.25">
      <c r="A41" s="26" t="s">
        <v>3</v>
      </c>
      <c r="B41" s="38"/>
      <c r="C41" s="26"/>
      <c r="D41" s="26"/>
      <c r="E41" s="26"/>
      <c r="F41" s="38"/>
      <c r="G41" s="26"/>
      <c r="H41" s="26"/>
      <c r="I41" s="3"/>
    </row>
    <row r="42" spans="1:11" x14ac:dyDescent="0.25">
      <c r="A42" s="26" t="s">
        <v>19</v>
      </c>
      <c r="B42" s="39">
        <v>0.1</v>
      </c>
      <c r="C42" s="38">
        <f>B42*B37</f>
        <v>2100</v>
      </c>
      <c r="D42" s="26"/>
      <c r="E42" s="26" t="s">
        <v>19</v>
      </c>
      <c r="F42" s="39">
        <v>0.1</v>
      </c>
      <c r="G42" s="38">
        <f>F42*B37</f>
        <v>2100</v>
      </c>
      <c r="H42" s="26"/>
      <c r="I42" s="3"/>
      <c r="K42" s="28"/>
    </row>
    <row r="43" spans="1:11" x14ac:dyDescent="0.25">
      <c r="A43" s="37" t="s">
        <v>20</v>
      </c>
      <c r="B43" s="26" t="s">
        <v>21</v>
      </c>
      <c r="C43" s="26"/>
      <c r="D43" s="26"/>
      <c r="E43" s="37" t="s">
        <v>20</v>
      </c>
      <c r="F43" s="40"/>
      <c r="G43" s="26"/>
      <c r="H43" s="26"/>
      <c r="I43" s="34"/>
      <c r="K43" s="28"/>
    </row>
    <row r="44" spans="1:11" x14ac:dyDescent="0.25">
      <c r="A44" s="41" t="s">
        <v>22</v>
      </c>
      <c r="B44" s="39">
        <v>0.3</v>
      </c>
      <c r="C44" s="42"/>
      <c r="D44" s="26"/>
      <c r="E44" s="41" t="s">
        <v>22</v>
      </c>
      <c r="F44" s="39">
        <v>0.3</v>
      </c>
      <c r="G44" s="42"/>
      <c r="H44" s="26"/>
      <c r="I44" s="3"/>
      <c r="J44" s="28"/>
    </row>
    <row r="45" spans="1:11" x14ac:dyDescent="0.25">
      <c r="A45" s="40" t="s">
        <v>82</v>
      </c>
      <c r="C45">
        <v>1000</v>
      </c>
      <c r="D45" s="50"/>
      <c r="E45" s="51" t="s">
        <v>82</v>
      </c>
      <c r="G45">
        <v>1000</v>
      </c>
      <c r="H45" s="52"/>
      <c r="I45" s="3"/>
    </row>
    <row r="46" spans="1:11" x14ac:dyDescent="0.25">
      <c r="A46" s="40" t="s">
        <v>41</v>
      </c>
      <c r="B46" s="18"/>
      <c r="C46" s="18">
        <v>2000</v>
      </c>
      <c r="D46" s="42"/>
      <c r="E46" s="40" t="s">
        <v>41</v>
      </c>
      <c r="F46" s="18"/>
      <c r="G46" s="18">
        <v>2000</v>
      </c>
      <c r="H46" s="18"/>
      <c r="I46" s="34"/>
    </row>
    <row r="47" spans="1:11" x14ac:dyDescent="0.25">
      <c r="A47" s="40" t="s">
        <v>86</v>
      </c>
      <c r="B47" s="26"/>
      <c r="C47" s="42"/>
      <c r="D47" s="26"/>
      <c r="E47" s="40" t="s">
        <v>86</v>
      </c>
      <c r="F47" s="26"/>
      <c r="G47" s="18"/>
      <c r="H47" s="18"/>
      <c r="I47" s="43"/>
      <c r="J47" s="28"/>
    </row>
    <row r="48" spans="1:11" x14ac:dyDescent="0.25">
      <c r="A48" s="40" t="s">
        <v>102</v>
      </c>
      <c r="B48" s="39"/>
      <c r="C48" s="26">
        <v>300</v>
      </c>
      <c r="D48" s="26"/>
      <c r="E48" s="40" t="s">
        <v>102</v>
      </c>
      <c r="F48" s="39"/>
      <c r="G48" s="26">
        <v>300</v>
      </c>
      <c r="H48" s="26"/>
      <c r="I48" s="3"/>
    </row>
    <row r="49" spans="1:10" x14ac:dyDescent="0.25">
      <c r="A49" s="40" t="s">
        <v>103</v>
      </c>
      <c r="B49" s="26"/>
      <c r="C49" s="42">
        <v>4055</v>
      </c>
      <c r="D49" s="26"/>
      <c r="E49" s="40" t="s">
        <v>103</v>
      </c>
      <c r="F49" s="26"/>
      <c r="G49" s="42">
        <v>4055</v>
      </c>
      <c r="H49" s="26"/>
      <c r="I49" s="3"/>
    </row>
    <row r="50" spans="1:10" x14ac:dyDescent="0.25">
      <c r="A50" s="40" t="s">
        <v>106</v>
      </c>
      <c r="B50" s="26"/>
      <c r="C50" s="42">
        <v>2532</v>
      </c>
      <c r="D50" s="26"/>
      <c r="E50" s="40" t="s">
        <v>106</v>
      </c>
      <c r="F50" s="26"/>
      <c r="G50" s="42">
        <v>2532</v>
      </c>
      <c r="H50" s="26"/>
      <c r="I50" s="3"/>
    </row>
    <row r="51" spans="1:10" x14ac:dyDescent="0.25">
      <c r="A51" s="40" t="s">
        <v>107</v>
      </c>
      <c r="B51" s="26"/>
      <c r="C51" s="42">
        <v>3000</v>
      </c>
      <c r="D51" s="26"/>
      <c r="E51" s="40"/>
      <c r="F51" s="26"/>
      <c r="G51" s="42"/>
      <c r="H51" s="26"/>
      <c r="I51" s="3"/>
    </row>
    <row r="52" spans="1:10" x14ac:dyDescent="0.25">
      <c r="A52" s="40"/>
      <c r="B52" s="26"/>
      <c r="C52" s="42"/>
      <c r="D52" s="26"/>
      <c r="E52" s="40"/>
      <c r="F52" s="26"/>
      <c r="G52" s="42"/>
      <c r="H52" s="26"/>
      <c r="I52" s="3"/>
    </row>
    <row r="53" spans="1:10" x14ac:dyDescent="0.25">
      <c r="A53" s="40"/>
      <c r="B53" s="26"/>
      <c r="C53" s="42"/>
      <c r="D53" s="26"/>
      <c r="E53" s="40"/>
      <c r="F53" s="26"/>
      <c r="G53" s="42"/>
      <c r="H53" s="26"/>
      <c r="I53" s="3"/>
    </row>
    <row r="54" spans="1:10" x14ac:dyDescent="0.25">
      <c r="A54" s="40"/>
      <c r="B54" s="26"/>
      <c r="C54" s="42"/>
      <c r="D54" s="26"/>
      <c r="E54" s="40"/>
      <c r="F54" s="26"/>
      <c r="G54" s="42"/>
      <c r="H54" s="26"/>
      <c r="I54" s="3"/>
    </row>
    <row r="55" spans="1:10" x14ac:dyDescent="0.25">
      <c r="A55" s="40"/>
      <c r="B55" s="26"/>
      <c r="C55" s="42"/>
      <c r="D55" s="26"/>
      <c r="E55" s="40"/>
      <c r="F55" s="26"/>
      <c r="G55" s="42"/>
      <c r="H55" s="26"/>
      <c r="I55" s="3"/>
      <c r="J55" s="44"/>
    </row>
    <row r="56" spans="1:10" x14ac:dyDescent="0.25">
      <c r="A56" s="37" t="s">
        <v>10</v>
      </c>
      <c r="B56" s="45">
        <f>B41+B37+B38+B39+B40-C42</f>
        <v>21452</v>
      </c>
      <c r="C56" s="45">
        <f>SUM(C44:C55)</f>
        <v>12887</v>
      </c>
      <c r="D56" s="45">
        <f>B56-C56</f>
        <v>8565</v>
      </c>
      <c r="E56" s="37" t="s">
        <v>10</v>
      </c>
      <c r="F56" s="45">
        <f>F37+F38+F41+F40-G42</f>
        <v>12452</v>
      </c>
      <c r="G56" s="45">
        <f>SUM(G44:G55)</f>
        <v>9887</v>
      </c>
      <c r="H56" s="45">
        <f>F56-G56</f>
        <v>2565</v>
      </c>
      <c r="I56" s="43"/>
    </row>
    <row r="57" spans="1:10" x14ac:dyDescent="0.25">
      <c r="A57" s="46" t="s">
        <v>23</v>
      </c>
      <c r="B57" s="47"/>
      <c r="C57" s="47" t="s">
        <v>24</v>
      </c>
      <c r="D57" s="48"/>
      <c r="E57" s="46"/>
      <c r="F57" s="46" t="s">
        <v>25</v>
      </c>
      <c r="G57" s="3"/>
      <c r="H57" s="3"/>
      <c r="I57" s="3"/>
      <c r="J57" s="44"/>
    </row>
    <row r="58" spans="1:10" x14ac:dyDescent="0.25">
      <c r="A58" s="46" t="s">
        <v>26</v>
      </c>
      <c r="B58" s="47"/>
      <c r="C58" s="47" t="s">
        <v>27</v>
      </c>
      <c r="D58" s="48"/>
      <c r="E58" s="46"/>
      <c r="F58" s="46" t="s">
        <v>28</v>
      </c>
      <c r="G58" s="3"/>
      <c r="H58" s="3"/>
      <c r="I58" s="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8"/>
  <sheetViews>
    <sheetView topLeftCell="A4" workbookViewId="0">
      <selection activeCell="K23" sqref="K23"/>
    </sheetView>
  </sheetViews>
  <sheetFormatPr defaultRowHeight="15" x14ac:dyDescent="0.25"/>
  <cols>
    <col min="1" max="1" width="16.85546875" customWidth="1"/>
    <col min="17" max="17" width="8.140625" customWidth="1"/>
  </cols>
  <sheetData>
    <row r="2" spans="1:10" ht="15.75" x14ac:dyDescent="0.25">
      <c r="B2" s="1" t="s">
        <v>28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105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  <c r="J5" s="9" t="s">
        <v>66</v>
      </c>
    </row>
    <row r="6" spans="1:10" x14ac:dyDescent="0.25">
      <c r="A6" s="49" t="s">
        <v>71</v>
      </c>
      <c r="B6" s="13">
        <v>1</v>
      </c>
      <c r="C6" s="14"/>
      <c r="D6" s="15">
        <f>'APRIL 21'!H6:H30</f>
        <v>0</v>
      </c>
      <c r="E6" s="16"/>
      <c r="F6" s="16">
        <f>C6+D6+E6</f>
        <v>0</v>
      </c>
      <c r="G6" s="16"/>
      <c r="H6" s="17">
        <f>F6-G6</f>
        <v>0</v>
      </c>
      <c r="I6" s="15"/>
      <c r="J6" s="15"/>
    </row>
    <row r="7" spans="1:10" x14ac:dyDescent="0.25">
      <c r="A7" t="s">
        <v>69</v>
      </c>
      <c r="B7" s="13">
        <v>2</v>
      </c>
      <c r="C7" s="14"/>
      <c r="D7" s="15">
        <f>'APRIL 21'!H7:H31</f>
        <v>0</v>
      </c>
      <c r="E7" s="16"/>
      <c r="F7" s="16">
        <f t="shared" ref="F7:F30" si="0">C7+D7+E7</f>
        <v>0</v>
      </c>
      <c r="G7" s="16"/>
      <c r="H7" s="17">
        <f t="shared" ref="H7:H30" si="1">F7-G7</f>
        <v>0</v>
      </c>
      <c r="I7" s="15"/>
      <c r="J7" s="15"/>
    </row>
    <row r="8" spans="1:10" x14ac:dyDescent="0.25">
      <c r="A8" s="53" t="s">
        <v>69</v>
      </c>
      <c r="B8" s="13">
        <v>3</v>
      </c>
      <c r="C8" s="14"/>
      <c r="D8" s="15">
        <f>'APRIL 21'!H8:H32</f>
        <v>0</v>
      </c>
      <c r="E8" s="16"/>
      <c r="F8" s="16">
        <f t="shared" si="0"/>
        <v>0</v>
      </c>
      <c r="G8" s="16"/>
      <c r="H8" s="17">
        <f t="shared" si="1"/>
        <v>0</v>
      </c>
      <c r="I8" s="15"/>
      <c r="J8" s="15"/>
    </row>
    <row r="9" spans="1:10" x14ac:dyDescent="0.25">
      <c r="A9" s="19" t="s">
        <v>32</v>
      </c>
      <c r="B9" s="13">
        <v>4</v>
      </c>
      <c r="C9" s="14"/>
      <c r="D9" s="15"/>
      <c r="E9" s="16"/>
      <c r="F9" s="16">
        <f t="shared" si="0"/>
        <v>0</v>
      </c>
      <c r="G9" s="16"/>
      <c r="H9" s="17">
        <f>F9-G9</f>
        <v>0</v>
      </c>
      <c r="I9" s="15"/>
      <c r="J9" s="15"/>
    </row>
    <row r="10" spans="1:10" x14ac:dyDescent="0.25">
      <c r="A10" s="19" t="s">
        <v>33</v>
      </c>
      <c r="B10" s="13">
        <v>5</v>
      </c>
      <c r="C10" s="14"/>
      <c r="D10" s="15">
        <f>'APRIL 21'!H10:H34</f>
        <v>3000</v>
      </c>
      <c r="E10" s="16">
        <v>3000</v>
      </c>
      <c r="F10" s="16">
        <f t="shared" si="0"/>
        <v>6000</v>
      </c>
      <c r="G10" s="16">
        <f>3000</f>
        <v>3000</v>
      </c>
      <c r="H10" s="17">
        <f t="shared" si="1"/>
        <v>3000</v>
      </c>
      <c r="I10" s="15"/>
      <c r="J10" s="15"/>
    </row>
    <row r="11" spans="1:10" x14ac:dyDescent="0.25">
      <c r="A11" s="20" t="s">
        <v>69</v>
      </c>
      <c r="B11" s="13">
        <v>6</v>
      </c>
      <c r="C11" s="14"/>
      <c r="D11" s="15">
        <f>'APRIL 21'!H11:H35</f>
        <v>0</v>
      </c>
      <c r="E11" s="16"/>
      <c r="F11" s="16">
        <f>C11+D11+E11</f>
        <v>0</v>
      </c>
      <c r="G11" s="16"/>
      <c r="H11" s="17">
        <f t="shared" si="1"/>
        <v>0</v>
      </c>
      <c r="I11" s="15"/>
      <c r="J11" s="15"/>
    </row>
    <row r="12" spans="1:10" x14ac:dyDescent="0.25">
      <c r="A12" s="24" t="s">
        <v>41</v>
      </c>
      <c r="B12" s="13">
        <v>7</v>
      </c>
      <c r="C12" s="14"/>
      <c r="D12" s="15">
        <f>'APRIL 21'!H12:H36</f>
        <v>0</v>
      </c>
      <c r="E12" s="16"/>
      <c r="F12" s="16">
        <f t="shared" si="0"/>
        <v>0</v>
      </c>
      <c r="G12" s="16"/>
      <c r="H12" s="17">
        <f t="shared" si="1"/>
        <v>0</v>
      </c>
      <c r="I12" s="15"/>
      <c r="J12" s="15"/>
    </row>
    <row r="13" spans="1:10" x14ac:dyDescent="0.25">
      <c r="A13" s="21" t="s">
        <v>70</v>
      </c>
      <c r="B13" s="13">
        <v>8</v>
      </c>
      <c r="C13" s="14"/>
      <c r="D13" s="15">
        <f>'APRIL 21'!H13:H37</f>
        <v>4000</v>
      </c>
      <c r="E13" s="16">
        <v>3000</v>
      </c>
      <c r="F13" s="16">
        <f t="shared" si="0"/>
        <v>7000</v>
      </c>
      <c r="G13" s="16">
        <f>3000</f>
        <v>3000</v>
      </c>
      <c r="H13" s="17">
        <f t="shared" si="1"/>
        <v>4000</v>
      </c>
      <c r="I13" s="15"/>
      <c r="J13" s="15"/>
    </row>
    <row r="14" spans="1:10" x14ac:dyDescent="0.25">
      <c r="A14" s="21" t="s">
        <v>92</v>
      </c>
      <c r="B14" s="13">
        <v>9</v>
      </c>
      <c r="C14" s="14"/>
      <c r="D14" s="15">
        <f>'APRIL 21'!H14:H38</f>
        <v>3000</v>
      </c>
      <c r="E14" s="16">
        <v>3000</v>
      </c>
      <c r="F14" s="16">
        <f t="shared" si="0"/>
        <v>6000</v>
      </c>
      <c r="G14" s="16">
        <f>6000</f>
        <v>6000</v>
      </c>
      <c r="H14" s="17">
        <f t="shared" si="1"/>
        <v>0</v>
      </c>
      <c r="I14" s="15"/>
      <c r="J14" s="15"/>
    </row>
    <row r="15" spans="1:10" x14ac:dyDescent="0.25">
      <c r="A15" s="24" t="s">
        <v>69</v>
      </c>
      <c r="B15" s="23">
        <v>10</v>
      </c>
      <c r="C15" s="14"/>
      <c r="D15" s="15">
        <f>'APRIL 21'!H15:H39</f>
        <v>0</v>
      </c>
      <c r="E15" s="16"/>
      <c r="F15" s="16">
        <f t="shared" si="0"/>
        <v>0</v>
      </c>
      <c r="G15" s="16"/>
      <c r="H15" s="17">
        <f t="shared" si="1"/>
        <v>0</v>
      </c>
      <c r="I15" s="15"/>
      <c r="J15" s="15"/>
    </row>
    <row r="16" spans="1:10" x14ac:dyDescent="0.25">
      <c r="A16" s="20" t="s">
        <v>38</v>
      </c>
      <c r="B16" s="13">
        <v>11</v>
      </c>
      <c r="C16" s="14"/>
      <c r="D16" s="15">
        <f>'APRIL 21'!H16:H40</f>
        <v>3000</v>
      </c>
      <c r="E16" s="16">
        <v>3000</v>
      </c>
      <c r="F16" s="16">
        <f t="shared" si="0"/>
        <v>6000</v>
      </c>
      <c r="G16" s="16">
        <f>3000</f>
        <v>3000</v>
      </c>
      <c r="H16" s="17">
        <f t="shared" si="1"/>
        <v>3000</v>
      </c>
      <c r="I16" s="15"/>
      <c r="J16" s="15"/>
    </row>
    <row r="17" spans="1:11" x14ac:dyDescent="0.25">
      <c r="A17" s="20" t="s">
        <v>69</v>
      </c>
      <c r="B17" s="13">
        <v>12</v>
      </c>
      <c r="C17" s="14"/>
      <c r="D17" s="15">
        <f>'APRIL 21'!H17:H41</f>
        <v>0</v>
      </c>
      <c r="E17" s="16"/>
      <c r="F17" s="16">
        <f t="shared" si="0"/>
        <v>0</v>
      </c>
      <c r="G17" s="16"/>
      <c r="H17" s="17">
        <f t="shared" si="1"/>
        <v>0</v>
      </c>
      <c r="I17" s="15"/>
      <c r="J17" s="15"/>
    </row>
    <row r="18" spans="1:11" x14ac:dyDescent="0.25">
      <c r="A18" s="22" t="s">
        <v>69</v>
      </c>
      <c r="B18" s="13">
        <v>13</v>
      </c>
      <c r="C18" s="14"/>
      <c r="D18" s="15">
        <f>'APRIL 21'!H18:H42</f>
        <v>0</v>
      </c>
      <c r="E18" s="16"/>
      <c r="F18" s="16">
        <f t="shared" si="0"/>
        <v>0</v>
      </c>
      <c r="G18" s="16"/>
      <c r="H18" s="17">
        <f t="shared" si="1"/>
        <v>0</v>
      </c>
      <c r="I18" s="15"/>
      <c r="J18" s="15"/>
    </row>
    <row r="19" spans="1:11" x14ac:dyDescent="0.25">
      <c r="A19" s="18" t="s">
        <v>39</v>
      </c>
      <c r="B19" s="13">
        <v>14</v>
      </c>
      <c r="C19" s="14"/>
      <c r="D19" s="15">
        <f>'APRIL 21'!H19:H43</f>
        <v>4000</v>
      </c>
      <c r="E19" s="16">
        <v>3000</v>
      </c>
      <c r="F19" s="16">
        <f t="shared" si="0"/>
        <v>7000</v>
      </c>
      <c r="G19" s="16">
        <v>2500</v>
      </c>
      <c r="H19" s="17">
        <f t="shared" si="1"/>
        <v>4500</v>
      </c>
      <c r="I19" s="15"/>
      <c r="J19" s="15"/>
      <c r="K19" s="28">
        <f>H19-D19</f>
        <v>500</v>
      </c>
    </row>
    <row r="20" spans="1:11" x14ac:dyDescent="0.25">
      <c r="A20" s="12" t="s">
        <v>69</v>
      </c>
      <c r="B20" s="13">
        <v>15</v>
      </c>
      <c r="C20" s="14"/>
      <c r="D20" s="15">
        <f>'APRIL 21'!H20:H44</f>
        <v>0</v>
      </c>
      <c r="E20" s="16"/>
      <c r="F20" s="16">
        <f t="shared" si="0"/>
        <v>0</v>
      </c>
      <c r="G20" s="16"/>
      <c r="H20" s="17">
        <f t="shared" si="1"/>
        <v>0</v>
      </c>
      <c r="I20" s="15"/>
      <c r="J20" s="15"/>
    </row>
    <row r="21" spans="1:11" x14ac:dyDescent="0.25">
      <c r="A21" s="49" t="s">
        <v>69</v>
      </c>
      <c r="B21" s="13">
        <v>16</v>
      </c>
      <c r="C21" s="14"/>
      <c r="D21" s="15">
        <f>'APRIL 21'!H21:H45</f>
        <v>0</v>
      </c>
      <c r="E21" s="16"/>
      <c r="F21" s="16">
        <f>C21+D21+E21</f>
        <v>0</v>
      </c>
      <c r="G21" s="16"/>
      <c r="H21" s="17">
        <f>F21-G21</f>
        <v>0</v>
      </c>
      <c r="I21" s="15"/>
      <c r="J21" s="15"/>
    </row>
    <row r="22" spans="1:11" x14ac:dyDescent="0.25">
      <c r="A22" s="12" t="s">
        <v>74</v>
      </c>
      <c r="B22" s="13">
        <v>17</v>
      </c>
      <c r="C22" s="14"/>
      <c r="D22" s="15">
        <f>'APRIL 21'!H22:H46</f>
        <v>3000</v>
      </c>
      <c r="E22" s="16">
        <v>3000</v>
      </c>
      <c r="F22" s="16">
        <f>C22+D22+E22</f>
        <v>6000</v>
      </c>
      <c r="G22" s="16">
        <f>3000</f>
        <v>3000</v>
      </c>
      <c r="H22" s="17">
        <f>F22-G22</f>
        <v>3000</v>
      </c>
      <c r="I22" s="15"/>
      <c r="J22" s="15"/>
    </row>
    <row r="23" spans="1:11" x14ac:dyDescent="0.25">
      <c r="A23" s="24" t="s">
        <v>69</v>
      </c>
      <c r="B23" s="13">
        <v>18</v>
      </c>
      <c r="C23" s="14"/>
      <c r="D23" s="15">
        <f>'APRIL 21'!H23:H47</f>
        <v>0</v>
      </c>
      <c r="E23" s="16"/>
      <c r="F23" s="16">
        <f t="shared" si="0"/>
        <v>0</v>
      </c>
      <c r="G23" s="16"/>
      <c r="H23" s="17">
        <f>F23-G23</f>
        <v>0</v>
      </c>
      <c r="I23" s="15"/>
      <c r="J23" s="15"/>
    </row>
    <row r="24" spans="1:11" x14ac:dyDescent="0.25">
      <c r="A24" s="24" t="s">
        <v>69</v>
      </c>
      <c r="B24" s="13">
        <v>19</v>
      </c>
      <c r="C24" s="14"/>
      <c r="D24" s="15">
        <f>'APRIL 21'!H24:H48</f>
        <v>0</v>
      </c>
      <c r="E24" s="16"/>
      <c r="F24" s="16">
        <f t="shared" si="0"/>
        <v>0</v>
      </c>
      <c r="G24" s="16"/>
      <c r="H24" s="17">
        <f t="shared" ref="H24:H29" si="2">F24-G24</f>
        <v>0</v>
      </c>
      <c r="I24" s="15"/>
      <c r="J24" s="15"/>
    </row>
    <row r="25" spans="1:11" x14ac:dyDescent="0.25">
      <c r="A25" s="22" t="s">
        <v>69</v>
      </c>
      <c r="B25" s="13">
        <v>20</v>
      </c>
      <c r="C25" s="14"/>
      <c r="D25" s="15">
        <f>'APRIL 21'!H25:H49</f>
        <v>0</v>
      </c>
      <c r="E25" s="16"/>
      <c r="F25" s="16">
        <f t="shared" si="0"/>
        <v>0</v>
      </c>
      <c r="G25" s="16"/>
      <c r="H25" s="17">
        <f t="shared" si="2"/>
        <v>0</v>
      </c>
      <c r="I25" s="15"/>
      <c r="J25" s="15"/>
    </row>
    <row r="26" spans="1:11" x14ac:dyDescent="0.25">
      <c r="A26" s="24" t="s">
        <v>69</v>
      </c>
      <c r="B26" s="13">
        <v>21</v>
      </c>
      <c r="C26" s="14"/>
      <c r="D26" s="15">
        <f>'APRIL 21'!H26:H50</f>
        <v>0</v>
      </c>
      <c r="E26" s="16"/>
      <c r="F26" s="16">
        <f t="shared" si="0"/>
        <v>0</v>
      </c>
      <c r="G26" s="16"/>
      <c r="H26" s="17">
        <f t="shared" si="2"/>
        <v>0</v>
      </c>
      <c r="I26" s="15"/>
      <c r="J26" s="15"/>
    </row>
    <row r="27" spans="1:11" x14ac:dyDescent="0.25">
      <c r="A27" s="24" t="s">
        <v>69</v>
      </c>
      <c r="B27" s="13">
        <v>22</v>
      </c>
      <c r="C27" s="14"/>
      <c r="D27" s="15">
        <f>'APRIL 21'!H27:H51</f>
        <v>0</v>
      </c>
      <c r="E27" s="16"/>
      <c r="F27" s="16">
        <f t="shared" si="0"/>
        <v>0</v>
      </c>
      <c r="G27" s="16"/>
      <c r="H27" s="17">
        <f t="shared" si="2"/>
        <v>0</v>
      </c>
      <c r="I27" s="15"/>
      <c r="J27" s="15"/>
    </row>
    <row r="28" spans="1:11" x14ac:dyDescent="0.25">
      <c r="A28" s="22" t="s">
        <v>69</v>
      </c>
      <c r="B28" s="13">
        <v>23</v>
      </c>
      <c r="C28" s="14"/>
      <c r="D28" s="15">
        <f>'APRIL 21'!H28:H52</f>
        <v>0</v>
      </c>
      <c r="E28" s="16"/>
      <c r="F28" s="16">
        <f t="shared" si="0"/>
        <v>0</v>
      </c>
      <c r="G28" s="16"/>
      <c r="H28" s="17">
        <f>F28-G28</f>
        <v>0</v>
      </c>
      <c r="I28" s="15"/>
      <c r="J28" s="15"/>
    </row>
    <row r="29" spans="1:11" x14ac:dyDescent="0.25">
      <c r="A29" s="24" t="s">
        <v>69</v>
      </c>
      <c r="B29" s="13">
        <v>24</v>
      </c>
      <c r="C29" s="14"/>
      <c r="D29" s="15">
        <f>'APRIL 21'!H29:H53</f>
        <v>0</v>
      </c>
      <c r="E29" s="16"/>
      <c r="F29" s="16">
        <f>C29+D29+E29</f>
        <v>0</v>
      </c>
      <c r="G29" s="16"/>
      <c r="H29" s="17">
        <f t="shared" si="2"/>
        <v>0</v>
      </c>
      <c r="I29" s="15"/>
      <c r="J29" s="15"/>
    </row>
    <row r="30" spans="1:11" x14ac:dyDescent="0.25">
      <c r="A30" s="22"/>
      <c r="B30" s="13"/>
      <c r="C30" s="14"/>
      <c r="D30" s="15">
        <f>'APRIL 21'!H30:H54</f>
        <v>0</v>
      </c>
      <c r="E30" s="16"/>
      <c r="F30" s="16">
        <f t="shared" si="0"/>
        <v>0</v>
      </c>
      <c r="G30" s="16"/>
      <c r="H30" s="17">
        <f t="shared" si="1"/>
        <v>0</v>
      </c>
      <c r="I30" s="15"/>
      <c r="J30" s="15"/>
    </row>
    <row r="31" spans="1:11" x14ac:dyDescent="0.25">
      <c r="A31" s="25" t="s">
        <v>10</v>
      </c>
      <c r="B31" s="26"/>
      <c r="C31" s="14">
        <f t="shared" ref="C31:I31" si="3">SUM(C6:C30)</f>
        <v>0</v>
      </c>
      <c r="D31" s="15">
        <f>SUM(D6:D30)</f>
        <v>20000</v>
      </c>
      <c r="E31" s="27">
        <f>SUM(E6:E30)</f>
        <v>18000</v>
      </c>
      <c r="F31" s="16">
        <f>SUM(F6:F30)</f>
        <v>38000</v>
      </c>
      <c r="G31" s="16">
        <f t="shared" si="3"/>
        <v>20500</v>
      </c>
      <c r="H31" s="16">
        <f t="shared" si="3"/>
        <v>17500</v>
      </c>
      <c r="I31" s="15">
        <f t="shared" si="3"/>
        <v>0</v>
      </c>
      <c r="J31" s="15">
        <f>SUM(J6:J30)</f>
        <v>0</v>
      </c>
    </row>
    <row r="32" spans="1:11" x14ac:dyDescent="0.25">
      <c r="D32" s="15">
        <f>'[1]OCTOBER 20'!H29:H51</f>
        <v>4600</v>
      </c>
      <c r="H32" s="28">
        <f>H14+E7+E18+3000+K19</f>
        <v>3500</v>
      </c>
      <c r="I32" s="3"/>
    </row>
    <row r="34" spans="1:11" x14ac:dyDescent="0.25">
      <c r="A34" s="3" t="s">
        <v>11</v>
      </c>
      <c r="B34" s="29"/>
      <c r="C34" s="30"/>
      <c r="D34" s="31"/>
      <c r="E34" s="32"/>
      <c r="F34" s="33"/>
      <c r="G34" s="32"/>
      <c r="H34" s="34"/>
      <c r="I34" s="3"/>
    </row>
    <row r="35" spans="1:11" x14ac:dyDescent="0.25">
      <c r="A35" s="35" t="s">
        <v>12</v>
      </c>
      <c r="B35" s="35"/>
      <c r="C35" s="35"/>
      <c r="D35" s="36"/>
      <c r="E35" s="35" t="s">
        <v>7</v>
      </c>
      <c r="F35" s="3"/>
      <c r="G35" s="3"/>
      <c r="H35" s="3"/>
      <c r="I35" s="3"/>
    </row>
    <row r="36" spans="1:11" x14ac:dyDescent="0.25">
      <c r="A36" s="37" t="s">
        <v>13</v>
      </c>
      <c r="B36" s="37" t="s">
        <v>14</v>
      </c>
      <c r="C36" s="37" t="s">
        <v>15</v>
      </c>
      <c r="D36" s="37" t="s">
        <v>16</v>
      </c>
      <c r="E36" s="37" t="s">
        <v>13</v>
      </c>
      <c r="F36" s="37" t="s">
        <v>14</v>
      </c>
      <c r="G36" s="37" t="s">
        <v>15</v>
      </c>
      <c r="H36" s="37" t="s">
        <v>16</v>
      </c>
      <c r="I36" s="3"/>
    </row>
    <row r="37" spans="1:11" x14ac:dyDescent="0.25">
      <c r="A37" s="26" t="s">
        <v>104</v>
      </c>
      <c r="B37" s="38">
        <f>E31</f>
        <v>18000</v>
      </c>
      <c r="C37" s="26"/>
      <c r="D37" s="26"/>
      <c r="E37" s="26" t="s">
        <v>104</v>
      </c>
      <c r="F37" s="38">
        <f>G31</f>
        <v>20500</v>
      </c>
      <c r="G37" s="26"/>
      <c r="H37" s="26"/>
      <c r="I37" s="34"/>
    </row>
    <row r="38" spans="1:11" x14ac:dyDescent="0.25">
      <c r="A38" s="26" t="s">
        <v>17</v>
      </c>
      <c r="B38" s="38">
        <f>'APRIL 21'!D56</f>
        <v>8565</v>
      </c>
      <c r="C38" s="26"/>
      <c r="D38" s="26"/>
      <c r="E38" s="26" t="s">
        <v>17</v>
      </c>
      <c r="F38" s="38">
        <f>'APRIL 21'!H56</f>
        <v>2565</v>
      </c>
      <c r="G38" s="26"/>
      <c r="H38" s="26"/>
      <c r="I38" s="34"/>
    </row>
    <row r="39" spans="1:11" x14ac:dyDescent="0.25">
      <c r="A39" s="26" t="s">
        <v>9</v>
      </c>
      <c r="B39" s="38">
        <f>I31</f>
        <v>0</v>
      </c>
      <c r="C39" s="26"/>
      <c r="D39" s="26"/>
      <c r="E39" s="26"/>
      <c r="F39" s="38"/>
      <c r="G39" s="26"/>
      <c r="H39" s="26"/>
      <c r="I39" s="34" t="s">
        <v>18</v>
      </c>
    </row>
    <row r="40" spans="1:11" x14ac:dyDescent="0.25">
      <c r="A40" s="26" t="s">
        <v>66</v>
      </c>
      <c r="B40" s="38">
        <f>J31</f>
        <v>0</v>
      </c>
      <c r="C40" s="26"/>
      <c r="D40" s="26"/>
      <c r="E40" s="26" t="s">
        <v>66</v>
      </c>
      <c r="F40" s="38">
        <f>J31</f>
        <v>0</v>
      </c>
      <c r="G40" s="26"/>
      <c r="H40" s="26"/>
      <c r="I40" s="34"/>
    </row>
    <row r="41" spans="1:11" x14ac:dyDescent="0.25">
      <c r="A41" s="26" t="s">
        <v>3</v>
      </c>
      <c r="B41" s="38"/>
      <c r="C41" s="26"/>
      <c r="D41" s="26"/>
      <c r="E41" s="26"/>
      <c r="F41" s="38"/>
      <c r="G41" s="26"/>
      <c r="H41" s="26"/>
      <c r="I41" s="3"/>
    </row>
    <row r="42" spans="1:11" x14ac:dyDescent="0.25">
      <c r="A42" s="26" t="s">
        <v>19</v>
      </c>
      <c r="B42" s="39">
        <v>0.1</v>
      </c>
      <c r="C42" s="38">
        <f>B42*B37</f>
        <v>1800</v>
      </c>
      <c r="D42" s="26"/>
      <c r="E42" s="26" t="s">
        <v>19</v>
      </c>
      <c r="F42" s="39">
        <v>0.1</v>
      </c>
      <c r="G42" s="38">
        <f>F42*B37</f>
        <v>1800</v>
      </c>
      <c r="H42" s="26"/>
      <c r="I42" s="3"/>
      <c r="K42" s="28"/>
    </row>
    <row r="43" spans="1:11" x14ac:dyDescent="0.25">
      <c r="A43" s="37" t="s">
        <v>20</v>
      </c>
      <c r="B43" s="26" t="s">
        <v>21</v>
      </c>
      <c r="C43" s="26"/>
      <c r="D43" s="26"/>
      <c r="E43" s="37" t="s">
        <v>20</v>
      </c>
      <c r="F43" s="40"/>
      <c r="G43" s="26"/>
      <c r="H43" s="26"/>
      <c r="I43" s="34"/>
      <c r="K43" s="28"/>
    </row>
    <row r="44" spans="1:11" x14ac:dyDescent="0.25">
      <c r="A44" s="41" t="s">
        <v>22</v>
      </c>
      <c r="B44" s="39">
        <v>0.3</v>
      </c>
      <c r="C44" s="42"/>
      <c r="D44" s="26"/>
      <c r="E44" s="41" t="s">
        <v>22</v>
      </c>
      <c r="F44" s="39">
        <v>0.3</v>
      </c>
      <c r="G44" s="42"/>
      <c r="H44" s="26"/>
      <c r="I44" s="3"/>
      <c r="J44" s="28"/>
    </row>
    <row r="45" spans="1:11" x14ac:dyDescent="0.25">
      <c r="A45" s="40" t="s">
        <v>82</v>
      </c>
      <c r="C45">
        <v>1000</v>
      </c>
      <c r="D45" s="50"/>
      <c r="E45" s="51" t="s">
        <v>82</v>
      </c>
      <c r="G45">
        <v>1000</v>
      </c>
      <c r="H45" s="52"/>
      <c r="I45" s="3"/>
    </row>
    <row r="46" spans="1:11" x14ac:dyDescent="0.25">
      <c r="A46" s="40" t="s">
        <v>41</v>
      </c>
      <c r="B46" s="18"/>
      <c r="C46" s="18">
        <v>2000</v>
      </c>
      <c r="D46" s="42"/>
      <c r="E46" s="40" t="s">
        <v>41</v>
      </c>
      <c r="F46" s="18"/>
      <c r="G46" s="18">
        <v>2000</v>
      </c>
      <c r="H46" s="18"/>
      <c r="I46" s="34"/>
    </row>
    <row r="47" spans="1:11" x14ac:dyDescent="0.25">
      <c r="A47" s="40" t="s">
        <v>108</v>
      </c>
      <c r="B47" s="26"/>
      <c r="C47" s="42">
        <v>2032</v>
      </c>
      <c r="D47" s="26"/>
      <c r="E47" s="40" t="s">
        <v>108</v>
      </c>
      <c r="F47" s="26"/>
      <c r="G47" s="42">
        <v>2032</v>
      </c>
      <c r="H47" s="18"/>
      <c r="I47" s="43"/>
      <c r="J47" s="28"/>
    </row>
    <row r="48" spans="1:11" x14ac:dyDescent="0.25">
      <c r="A48" s="40" t="s">
        <v>109</v>
      </c>
      <c r="B48" s="39"/>
      <c r="C48" s="26">
        <v>4055</v>
      </c>
      <c r="D48" s="26"/>
      <c r="E48" s="40" t="s">
        <v>109</v>
      </c>
      <c r="F48" s="39"/>
      <c r="G48" s="26">
        <v>4055</v>
      </c>
      <c r="H48" s="26"/>
      <c r="I48" s="3"/>
    </row>
    <row r="49" spans="1:10" x14ac:dyDescent="0.25">
      <c r="A49" s="40" t="s">
        <v>110</v>
      </c>
      <c r="B49" s="26"/>
      <c r="C49" s="42">
        <v>5055</v>
      </c>
      <c r="D49" s="26"/>
      <c r="E49" s="40" t="s">
        <v>110</v>
      </c>
      <c r="F49" s="26"/>
      <c r="G49" s="42">
        <v>5055</v>
      </c>
      <c r="H49" s="26"/>
      <c r="I49" s="3"/>
    </row>
    <row r="50" spans="1:10" x14ac:dyDescent="0.25">
      <c r="A50" s="40" t="s">
        <v>113</v>
      </c>
      <c r="B50" s="26"/>
      <c r="C50" s="42">
        <v>1522</v>
      </c>
      <c r="D50" s="26"/>
      <c r="E50" s="40" t="s">
        <v>113</v>
      </c>
      <c r="F50" s="26"/>
      <c r="G50" s="42">
        <v>1522</v>
      </c>
      <c r="H50" s="26"/>
      <c r="I50" s="3"/>
    </row>
    <row r="51" spans="1:10" x14ac:dyDescent="0.25">
      <c r="A51" s="40"/>
      <c r="B51" s="26"/>
      <c r="C51" s="42"/>
      <c r="D51" s="26"/>
      <c r="E51" s="40"/>
      <c r="F51" s="26"/>
      <c r="G51" s="42"/>
      <c r="H51" s="26"/>
      <c r="I51" s="3"/>
    </row>
    <row r="52" spans="1:10" x14ac:dyDescent="0.25">
      <c r="A52" s="40"/>
      <c r="B52" s="26"/>
      <c r="C52" s="42"/>
      <c r="D52" s="26"/>
      <c r="E52" s="40"/>
      <c r="F52" s="26"/>
      <c r="G52" s="42"/>
      <c r="H52" s="26"/>
      <c r="I52" s="3"/>
    </row>
    <row r="53" spans="1:10" x14ac:dyDescent="0.25">
      <c r="A53" s="40"/>
      <c r="B53" s="26"/>
      <c r="C53" s="42"/>
      <c r="D53" s="26"/>
      <c r="E53" s="40"/>
      <c r="F53" s="26"/>
      <c r="G53" s="42"/>
      <c r="H53" s="26"/>
      <c r="I53" s="3"/>
    </row>
    <row r="54" spans="1:10" x14ac:dyDescent="0.25">
      <c r="A54" s="40"/>
      <c r="B54" s="26"/>
      <c r="C54" s="42"/>
      <c r="D54" s="26"/>
      <c r="E54" s="40"/>
      <c r="F54" s="26"/>
      <c r="G54" s="42"/>
      <c r="H54" s="26"/>
      <c r="I54" s="3"/>
    </row>
    <row r="55" spans="1:10" x14ac:dyDescent="0.25">
      <c r="A55" s="40"/>
      <c r="B55" s="26"/>
      <c r="C55" s="42"/>
      <c r="D55" s="26"/>
      <c r="E55" s="40"/>
      <c r="F55" s="26"/>
      <c r="G55" s="42"/>
      <c r="H55" s="26"/>
      <c r="I55" s="3"/>
      <c r="J55" s="44"/>
    </row>
    <row r="56" spans="1:10" x14ac:dyDescent="0.25">
      <c r="A56" s="37" t="s">
        <v>10</v>
      </c>
      <c r="B56" s="45">
        <f>B41+B37+B38+B39+B40-C42</f>
        <v>24765</v>
      </c>
      <c r="C56" s="45">
        <f>SUM(C44:C55)</f>
        <v>15664</v>
      </c>
      <c r="D56" s="45">
        <f>B56-C56</f>
        <v>9101</v>
      </c>
      <c r="E56" s="37" t="s">
        <v>10</v>
      </c>
      <c r="F56" s="45">
        <f>F37+F38+F41+F40-G42</f>
        <v>21265</v>
      </c>
      <c r="G56" s="45">
        <f>SUM(G44:G55)</f>
        <v>15664</v>
      </c>
      <c r="H56" s="45">
        <f>F56-G56</f>
        <v>5601</v>
      </c>
      <c r="I56" s="43"/>
    </row>
    <row r="57" spans="1:10" x14ac:dyDescent="0.25">
      <c r="A57" s="46" t="s">
        <v>23</v>
      </c>
      <c r="B57" s="47"/>
      <c r="C57" s="47" t="s">
        <v>24</v>
      </c>
      <c r="D57" s="48"/>
      <c r="E57" s="46"/>
      <c r="F57" s="46" t="s">
        <v>25</v>
      </c>
      <c r="G57" s="3"/>
      <c r="H57" s="3"/>
      <c r="I57" s="3"/>
      <c r="J57" s="44"/>
    </row>
    <row r="58" spans="1:10" x14ac:dyDescent="0.25">
      <c r="A58" s="46" t="s">
        <v>26</v>
      </c>
      <c r="B58" s="47"/>
      <c r="C58" s="47" t="s">
        <v>27</v>
      </c>
      <c r="D58" s="48"/>
      <c r="E58" s="46"/>
      <c r="F58" s="46" t="s">
        <v>28</v>
      </c>
      <c r="G58" s="3"/>
      <c r="H58" s="3"/>
      <c r="I58" s="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8"/>
  <sheetViews>
    <sheetView topLeftCell="A4" workbookViewId="0">
      <selection activeCell="E49" sqref="E49"/>
    </sheetView>
  </sheetViews>
  <sheetFormatPr defaultRowHeight="15" x14ac:dyDescent="0.25"/>
  <cols>
    <col min="1" max="1" width="16.7109375" customWidth="1"/>
  </cols>
  <sheetData>
    <row r="2" spans="1:10" ht="15.75" x14ac:dyDescent="0.25">
      <c r="B2" s="1" t="s">
        <v>28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111</v>
      </c>
      <c r="D4" s="1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  <c r="J5" s="9" t="s">
        <v>66</v>
      </c>
    </row>
    <row r="6" spans="1:10" x14ac:dyDescent="0.25">
      <c r="A6" s="49" t="s">
        <v>71</v>
      </c>
      <c r="B6" s="13">
        <v>1</v>
      </c>
      <c r="C6" s="14"/>
      <c r="D6" s="15">
        <f>'MAY 21'!H6:H32</f>
        <v>0</v>
      </c>
      <c r="E6" s="16"/>
      <c r="F6" s="16">
        <f>C6+D6+E6</f>
        <v>0</v>
      </c>
      <c r="G6" s="16"/>
      <c r="H6" s="17">
        <f>F6-G6</f>
        <v>0</v>
      </c>
      <c r="I6" s="15"/>
      <c r="J6" s="15"/>
    </row>
    <row r="7" spans="1:10" x14ac:dyDescent="0.25">
      <c r="A7" t="s">
        <v>69</v>
      </c>
      <c r="B7" s="13">
        <v>2</v>
      </c>
      <c r="C7" s="14"/>
      <c r="D7" s="15">
        <f>'MAY 21'!H7:H33</f>
        <v>0</v>
      </c>
      <c r="E7" s="16"/>
      <c r="F7" s="16">
        <f t="shared" ref="F7:F30" si="0">C7+D7+E7</f>
        <v>0</v>
      </c>
      <c r="G7" s="16"/>
      <c r="H7" s="17">
        <f t="shared" ref="H7:H30" si="1">F7-G7</f>
        <v>0</v>
      </c>
      <c r="I7" s="15"/>
      <c r="J7" s="15"/>
    </row>
    <row r="8" spans="1:10" x14ac:dyDescent="0.25">
      <c r="A8" s="53" t="s">
        <v>69</v>
      </c>
      <c r="B8" s="13">
        <v>3</v>
      </c>
      <c r="C8" s="14"/>
      <c r="D8" s="15">
        <f>'MAY 21'!H8:H34</f>
        <v>0</v>
      </c>
      <c r="E8" s="16"/>
      <c r="F8" s="16">
        <f t="shared" si="0"/>
        <v>0</v>
      </c>
      <c r="G8" s="16"/>
      <c r="H8" s="17">
        <f t="shared" si="1"/>
        <v>0</v>
      </c>
      <c r="I8" s="15"/>
      <c r="J8" s="15"/>
    </row>
    <row r="9" spans="1:10" x14ac:dyDescent="0.25">
      <c r="A9" s="19" t="s">
        <v>69</v>
      </c>
      <c r="B9" s="13">
        <v>4</v>
      </c>
      <c r="C9" s="14"/>
      <c r="D9" s="15">
        <f>'MAY 21'!H9:H35</f>
        <v>0</v>
      </c>
      <c r="E9" s="16"/>
      <c r="F9" s="16">
        <f t="shared" si="0"/>
        <v>0</v>
      </c>
      <c r="G9" s="16"/>
      <c r="H9" s="17">
        <f>F9-G9</f>
        <v>0</v>
      </c>
      <c r="I9" s="15"/>
      <c r="J9" s="15"/>
    </row>
    <row r="10" spans="1:10" x14ac:dyDescent="0.25">
      <c r="A10" s="19" t="s">
        <v>33</v>
      </c>
      <c r="B10" s="13">
        <v>5</v>
      </c>
      <c r="C10" s="14"/>
      <c r="D10" s="15">
        <f>'MAY 21'!H10:H36</f>
        <v>3000</v>
      </c>
      <c r="E10" s="16">
        <v>3000</v>
      </c>
      <c r="F10" s="16">
        <f t="shared" si="0"/>
        <v>6000</v>
      </c>
      <c r="G10" s="16">
        <f>3000</f>
        <v>3000</v>
      </c>
      <c r="H10" s="17">
        <f t="shared" si="1"/>
        <v>3000</v>
      </c>
      <c r="I10" s="15"/>
      <c r="J10" s="15"/>
    </row>
    <row r="11" spans="1:10" x14ac:dyDescent="0.25">
      <c r="A11" s="20" t="s">
        <v>69</v>
      </c>
      <c r="B11" s="13">
        <v>6</v>
      </c>
      <c r="C11" s="14"/>
      <c r="D11" s="15">
        <f>'MAY 21'!H11:H37</f>
        <v>0</v>
      </c>
      <c r="E11" s="16"/>
      <c r="F11" s="16">
        <f>C11+D11+E11</f>
        <v>0</v>
      </c>
      <c r="G11" s="16"/>
      <c r="H11" s="17">
        <f t="shared" si="1"/>
        <v>0</v>
      </c>
      <c r="I11" s="15"/>
      <c r="J11" s="15"/>
    </row>
    <row r="12" spans="1:10" x14ac:dyDescent="0.25">
      <c r="A12" s="24" t="s">
        <v>41</v>
      </c>
      <c r="B12" s="13">
        <v>7</v>
      </c>
      <c r="C12" s="14"/>
      <c r="D12" s="15">
        <f>'MAY 21'!H12:H38</f>
        <v>0</v>
      </c>
      <c r="E12" s="16"/>
      <c r="F12" s="16">
        <f t="shared" si="0"/>
        <v>0</v>
      </c>
      <c r="G12" s="16"/>
      <c r="H12" s="17">
        <f t="shared" si="1"/>
        <v>0</v>
      </c>
      <c r="I12" s="15"/>
      <c r="J12" s="15"/>
    </row>
    <row r="13" spans="1:10" x14ac:dyDescent="0.25">
      <c r="A13" s="21" t="s">
        <v>70</v>
      </c>
      <c r="B13" s="13">
        <v>8</v>
      </c>
      <c r="C13" s="14"/>
      <c r="D13" s="15">
        <f>'MAY 21'!H13:H39</f>
        <v>4000</v>
      </c>
      <c r="E13" s="16">
        <v>3000</v>
      </c>
      <c r="F13" s="16">
        <f t="shared" si="0"/>
        <v>7000</v>
      </c>
      <c r="G13" s="16">
        <f>3000</f>
        <v>3000</v>
      </c>
      <c r="H13" s="17">
        <f t="shared" si="1"/>
        <v>4000</v>
      </c>
      <c r="I13" s="15"/>
      <c r="J13" s="15"/>
    </row>
    <row r="14" spans="1:10" x14ac:dyDescent="0.25">
      <c r="A14" s="21" t="s">
        <v>92</v>
      </c>
      <c r="B14" s="13">
        <v>9</v>
      </c>
      <c r="C14" s="14"/>
      <c r="D14" s="15">
        <f>'MAY 21'!H14:H40</f>
        <v>0</v>
      </c>
      <c r="E14" s="16">
        <v>3000</v>
      </c>
      <c r="F14" s="16">
        <f t="shared" si="0"/>
        <v>3000</v>
      </c>
      <c r="G14" s="16"/>
      <c r="H14" s="17">
        <f t="shared" si="1"/>
        <v>3000</v>
      </c>
      <c r="I14" s="15"/>
      <c r="J14" s="15"/>
    </row>
    <row r="15" spans="1:10" x14ac:dyDescent="0.25">
      <c r="A15" s="24" t="s">
        <v>69</v>
      </c>
      <c r="B15" s="23">
        <v>10</v>
      </c>
      <c r="C15" s="14"/>
      <c r="D15" s="15">
        <f>'MAY 21'!H15:H41</f>
        <v>0</v>
      </c>
      <c r="E15" s="16"/>
      <c r="F15" s="16">
        <f t="shared" si="0"/>
        <v>0</v>
      </c>
      <c r="G15" s="16"/>
      <c r="H15" s="17">
        <f t="shared" si="1"/>
        <v>0</v>
      </c>
      <c r="I15" s="15"/>
      <c r="J15" s="15"/>
    </row>
    <row r="16" spans="1:10" x14ac:dyDescent="0.25">
      <c r="A16" s="20" t="s">
        <v>38</v>
      </c>
      <c r="B16" s="13">
        <v>11</v>
      </c>
      <c r="C16" s="14"/>
      <c r="D16" s="15">
        <f>'MAY 21'!H16:H42</f>
        <v>3000</v>
      </c>
      <c r="E16" s="16">
        <v>3000</v>
      </c>
      <c r="F16" s="16">
        <f t="shared" si="0"/>
        <v>6000</v>
      </c>
      <c r="G16" s="16">
        <f>1000+1000</f>
        <v>2000</v>
      </c>
      <c r="H16" s="17">
        <f t="shared" si="1"/>
        <v>4000</v>
      </c>
      <c r="I16" s="15"/>
      <c r="J16" s="15"/>
    </row>
    <row r="17" spans="1:11" x14ac:dyDescent="0.25">
      <c r="A17" s="20" t="s">
        <v>69</v>
      </c>
      <c r="B17" s="13">
        <v>12</v>
      </c>
      <c r="C17" s="14"/>
      <c r="D17" s="15">
        <f>'MAY 21'!H17:H43</f>
        <v>0</v>
      </c>
      <c r="E17" s="16"/>
      <c r="F17" s="16">
        <f t="shared" si="0"/>
        <v>0</v>
      </c>
      <c r="G17" s="16"/>
      <c r="H17" s="17">
        <f t="shared" si="1"/>
        <v>0</v>
      </c>
      <c r="I17" s="15"/>
      <c r="J17" s="15"/>
    </row>
    <row r="18" spans="1:11" x14ac:dyDescent="0.25">
      <c r="A18" s="22" t="s">
        <v>69</v>
      </c>
      <c r="B18" s="13">
        <v>13</v>
      </c>
      <c r="C18" s="14"/>
      <c r="D18" s="15">
        <f>'MAY 21'!H18:H44</f>
        <v>0</v>
      </c>
      <c r="E18" s="16"/>
      <c r="F18" s="16">
        <f t="shared" si="0"/>
        <v>0</v>
      </c>
      <c r="G18" s="16"/>
      <c r="H18" s="17">
        <f t="shared" si="1"/>
        <v>0</v>
      </c>
      <c r="I18" s="15"/>
      <c r="J18" s="15"/>
    </row>
    <row r="19" spans="1:11" x14ac:dyDescent="0.25">
      <c r="A19" s="18" t="s">
        <v>39</v>
      </c>
      <c r="B19" s="13">
        <v>14</v>
      </c>
      <c r="C19" s="14"/>
      <c r="D19" s="15">
        <f>'MAY 21'!H19:H45</f>
        <v>4500</v>
      </c>
      <c r="E19" s="16">
        <v>3000</v>
      </c>
      <c r="F19" s="16">
        <f t="shared" si="0"/>
        <v>7500</v>
      </c>
      <c r="G19" s="16">
        <f>3000</f>
        <v>3000</v>
      </c>
      <c r="H19" s="17">
        <f t="shared" si="1"/>
        <v>4500</v>
      </c>
      <c r="I19" s="15"/>
      <c r="J19" s="15"/>
      <c r="K19" s="28"/>
    </row>
    <row r="20" spans="1:11" x14ac:dyDescent="0.25">
      <c r="A20" s="12" t="s">
        <v>69</v>
      </c>
      <c r="B20" s="13">
        <v>15</v>
      </c>
      <c r="C20" s="14"/>
      <c r="D20" s="15">
        <f>'MAY 21'!H20:H46</f>
        <v>0</v>
      </c>
      <c r="E20" s="16"/>
      <c r="F20" s="16">
        <f t="shared" si="0"/>
        <v>0</v>
      </c>
      <c r="G20" s="16"/>
      <c r="H20" s="17">
        <f t="shared" si="1"/>
        <v>0</v>
      </c>
      <c r="I20" s="15"/>
      <c r="J20" s="15"/>
    </row>
    <row r="21" spans="1:11" x14ac:dyDescent="0.25">
      <c r="A21" s="49" t="s">
        <v>69</v>
      </c>
      <c r="B21" s="13">
        <v>16</v>
      </c>
      <c r="C21" s="14"/>
      <c r="D21" s="15">
        <f>'MAY 21'!H21:H47</f>
        <v>0</v>
      </c>
      <c r="E21" s="16"/>
      <c r="F21" s="16">
        <f>C21+D21+E21</f>
        <v>0</v>
      </c>
      <c r="G21" s="16"/>
      <c r="H21" s="17">
        <f>F21-G21</f>
        <v>0</v>
      </c>
      <c r="I21" s="15"/>
      <c r="J21" s="15"/>
    </row>
    <row r="22" spans="1:11" x14ac:dyDescent="0.25">
      <c r="A22" s="12" t="s">
        <v>74</v>
      </c>
      <c r="B22" s="13">
        <v>17</v>
      </c>
      <c r="C22" s="14"/>
      <c r="D22" s="15">
        <f>'MAY 21'!H22:H48</f>
        <v>3000</v>
      </c>
      <c r="E22" s="16">
        <v>3000</v>
      </c>
      <c r="F22" s="16">
        <f>C22+D22+E22</f>
        <v>6000</v>
      </c>
      <c r="G22" s="16">
        <f>3000</f>
        <v>3000</v>
      </c>
      <c r="H22" s="17">
        <f>F22-G22</f>
        <v>3000</v>
      </c>
      <c r="I22" s="15"/>
      <c r="J22" s="15"/>
    </row>
    <row r="23" spans="1:11" x14ac:dyDescent="0.25">
      <c r="A23" s="24" t="s">
        <v>69</v>
      </c>
      <c r="B23" s="13">
        <v>18</v>
      </c>
      <c r="C23" s="14"/>
      <c r="D23" s="15">
        <f>'MAY 21'!H23:H49</f>
        <v>0</v>
      </c>
      <c r="E23" s="16"/>
      <c r="F23" s="16">
        <f t="shared" si="0"/>
        <v>0</v>
      </c>
      <c r="G23" s="16"/>
      <c r="H23" s="17">
        <f>F23-G23</f>
        <v>0</v>
      </c>
      <c r="I23" s="15"/>
      <c r="J23" s="15"/>
    </row>
    <row r="24" spans="1:11" x14ac:dyDescent="0.25">
      <c r="A24" s="24" t="s">
        <v>69</v>
      </c>
      <c r="B24" s="13">
        <v>19</v>
      </c>
      <c r="C24" s="14"/>
      <c r="D24" s="15">
        <f>'MAY 21'!H24:H50</f>
        <v>0</v>
      </c>
      <c r="E24" s="16"/>
      <c r="F24" s="16">
        <f t="shared" si="0"/>
        <v>0</v>
      </c>
      <c r="G24" s="16"/>
      <c r="H24" s="17">
        <f t="shared" ref="H24:H29" si="2">F24-G24</f>
        <v>0</v>
      </c>
      <c r="I24" s="15"/>
      <c r="J24" s="15"/>
    </row>
    <row r="25" spans="1:11" x14ac:dyDescent="0.25">
      <c r="A25" s="22" t="s">
        <v>69</v>
      </c>
      <c r="B25" s="13">
        <v>20</v>
      </c>
      <c r="C25" s="14"/>
      <c r="D25" s="15">
        <f>'MAY 21'!H25:H51</f>
        <v>0</v>
      </c>
      <c r="E25" s="16"/>
      <c r="F25" s="16">
        <f t="shared" si="0"/>
        <v>0</v>
      </c>
      <c r="G25" s="16"/>
      <c r="H25" s="17">
        <f t="shared" si="2"/>
        <v>0</v>
      </c>
      <c r="I25" s="15"/>
      <c r="J25" s="15"/>
    </row>
    <row r="26" spans="1:11" x14ac:dyDescent="0.25">
      <c r="A26" s="24" t="s">
        <v>69</v>
      </c>
      <c r="B26" s="13">
        <v>21</v>
      </c>
      <c r="C26" s="14"/>
      <c r="D26" s="15">
        <f>'MAY 21'!H26:H52</f>
        <v>0</v>
      </c>
      <c r="E26" s="16"/>
      <c r="F26" s="16">
        <f t="shared" si="0"/>
        <v>0</v>
      </c>
      <c r="G26" s="16"/>
      <c r="H26" s="17">
        <f t="shared" si="2"/>
        <v>0</v>
      </c>
      <c r="I26" s="15"/>
      <c r="J26" s="15"/>
    </row>
    <row r="27" spans="1:11" x14ac:dyDescent="0.25">
      <c r="A27" s="24" t="s">
        <v>69</v>
      </c>
      <c r="B27" s="13">
        <v>22</v>
      </c>
      <c r="C27" s="14"/>
      <c r="D27" s="15">
        <f>'MAY 21'!H27:H53</f>
        <v>0</v>
      </c>
      <c r="E27" s="16"/>
      <c r="F27" s="16">
        <f t="shared" si="0"/>
        <v>0</v>
      </c>
      <c r="G27" s="16"/>
      <c r="H27" s="17">
        <f t="shared" si="2"/>
        <v>0</v>
      </c>
      <c r="I27" s="15"/>
      <c r="J27" s="15"/>
    </row>
    <row r="28" spans="1:11" x14ac:dyDescent="0.25">
      <c r="A28" s="22" t="s">
        <v>69</v>
      </c>
      <c r="B28" s="13">
        <v>23</v>
      </c>
      <c r="C28" s="14"/>
      <c r="D28" s="15">
        <f>'MAY 21'!H28:H54</f>
        <v>0</v>
      </c>
      <c r="E28" s="16"/>
      <c r="F28" s="16">
        <f t="shared" si="0"/>
        <v>0</v>
      </c>
      <c r="G28" s="16"/>
      <c r="H28" s="17">
        <f>F28-G28</f>
        <v>0</v>
      </c>
      <c r="I28" s="15"/>
      <c r="J28" s="15"/>
    </row>
    <row r="29" spans="1:11" x14ac:dyDescent="0.25">
      <c r="A29" s="24" t="s">
        <v>69</v>
      </c>
      <c r="B29" s="13">
        <v>24</v>
      </c>
      <c r="C29" s="14"/>
      <c r="D29" s="15">
        <f>'MAY 21'!H29:H55</f>
        <v>0</v>
      </c>
      <c r="E29" s="16"/>
      <c r="F29" s="16">
        <f>C29+D29+E29</f>
        <v>0</v>
      </c>
      <c r="G29" s="16"/>
      <c r="H29" s="17">
        <f t="shared" si="2"/>
        <v>0</v>
      </c>
      <c r="I29" s="15"/>
      <c r="J29" s="15"/>
    </row>
    <row r="30" spans="1:11" x14ac:dyDescent="0.25">
      <c r="A30" s="22"/>
      <c r="B30" s="13"/>
      <c r="C30" s="14"/>
      <c r="D30" s="15">
        <f>'MAY 21'!H30:H56</f>
        <v>0</v>
      </c>
      <c r="E30" s="16"/>
      <c r="F30" s="16">
        <f t="shared" si="0"/>
        <v>0</v>
      </c>
      <c r="G30" s="16"/>
      <c r="H30" s="17">
        <f t="shared" si="1"/>
        <v>0</v>
      </c>
      <c r="I30" s="15"/>
      <c r="J30" s="15"/>
    </row>
    <row r="31" spans="1:11" x14ac:dyDescent="0.25">
      <c r="A31" s="25" t="s">
        <v>10</v>
      </c>
      <c r="B31" s="26"/>
      <c r="C31" s="14">
        <f t="shared" ref="C31:I31" si="3">SUM(C6:C30)</f>
        <v>0</v>
      </c>
      <c r="D31" s="15">
        <f>'MAY 21'!H31:H57</f>
        <v>17500</v>
      </c>
      <c r="E31" s="27">
        <f>SUM(E6:E30)</f>
        <v>18000</v>
      </c>
      <c r="F31" s="16">
        <f>SUM(F6:F30)</f>
        <v>35500</v>
      </c>
      <c r="G31" s="16">
        <f t="shared" si="3"/>
        <v>14000</v>
      </c>
      <c r="H31" s="16">
        <f t="shared" si="3"/>
        <v>21500</v>
      </c>
      <c r="I31" s="15">
        <f t="shared" si="3"/>
        <v>0</v>
      </c>
      <c r="J31" s="15">
        <f>SUM(J6:J30)</f>
        <v>0</v>
      </c>
    </row>
    <row r="32" spans="1:11" x14ac:dyDescent="0.25">
      <c r="D32" s="15">
        <f>'MAY 21'!H32:H58</f>
        <v>3500</v>
      </c>
      <c r="H32" s="28">
        <f>H14+E7+E18+3000+K19</f>
        <v>6000</v>
      </c>
      <c r="I32" s="3"/>
    </row>
    <row r="34" spans="1:11" x14ac:dyDescent="0.25">
      <c r="A34" s="3" t="s">
        <v>11</v>
      </c>
      <c r="B34" s="29"/>
      <c r="C34" s="30"/>
      <c r="D34" s="31"/>
      <c r="E34" s="32"/>
      <c r="F34" s="33"/>
      <c r="G34" s="32"/>
      <c r="H34" s="34"/>
      <c r="I34" s="3"/>
    </row>
    <row r="35" spans="1:11" x14ac:dyDescent="0.25">
      <c r="A35" s="35" t="s">
        <v>12</v>
      </c>
      <c r="B35" s="35"/>
      <c r="C35" s="35"/>
      <c r="D35" s="36"/>
      <c r="E35" s="35" t="s">
        <v>7</v>
      </c>
      <c r="F35" s="3"/>
      <c r="G35" s="3"/>
      <c r="H35" s="3"/>
      <c r="I35" s="3"/>
    </row>
    <row r="36" spans="1:11" x14ac:dyDescent="0.25">
      <c r="A36" s="37" t="s">
        <v>13</v>
      </c>
      <c r="B36" s="37" t="s">
        <v>14</v>
      </c>
      <c r="C36" s="37" t="s">
        <v>15</v>
      </c>
      <c r="D36" s="37" t="s">
        <v>16</v>
      </c>
      <c r="E36" s="37" t="s">
        <v>13</v>
      </c>
      <c r="F36" s="37" t="s">
        <v>14</v>
      </c>
      <c r="G36" s="37" t="s">
        <v>15</v>
      </c>
      <c r="H36" s="37" t="s">
        <v>16</v>
      </c>
      <c r="I36" s="3"/>
    </row>
    <row r="37" spans="1:11" x14ac:dyDescent="0.25">
      <c r="A37" s="26" t="s">
        <v>112</v>
      </c>
      <c r="B37" s="38">
        <f>E31</f>
        <v>18000</v>
      </c>
      <c r="C37" s="26"/>
      <c r="D37" s="26"/>
      <c r="E37" s="26" t="s">
        <v>112</v>
      </c>
      <c r="F37" s="38">
        <f>G31</f>
        <v>14000</v>
      </c>
      <c r="G37" s="26"/>
      <c r="H37" s="26"/>
      <c r="I37" s="34"/>
    </row>
    <row r="38" spans="1:11" x14ac:dyDescent="0.25">
      <c r="A38" s="26" t="s">
        <v>17</v>
      </c>
      <c r="B38" s="38">
        <f>'MAY 21'!D56</f>
        <v>9101</v>
      </c>
      <c r="C38" s="26"/>
      <c r="D38" s="26"/>
      <c r="E38" s="26" t="s">
        <v>17</v>
      </c>
      <c r="F38" s="38">
        <f>'MAY 21'!H56</f>
        <v>5601</v>
      </c>
      <c r="G38" s="26"/>
      <c r="H38" s="26"/>
      <c r="I38" s="34"/>
    </row>
    <row r="39" spans="1:11" x14ac:dyDescent="0.25">
      <c r="A39" s="26" t="s">
        <v>9</v>
      </c>
      <c r="B39" s="38">
        <f>I31</f>
        <v>0</v>
      </c>
      <c r="C39" s="26"/>
      <c r="D39" s="26"/>
      <c r="E39" s="26"/>
      <c r="F39" s="38"/>
      <c r="G39" s="26"/>
      <c r="H39" s="26"/>
      <c r="I39" s="34" t="s">
        <v>18</v>
      </c>
    </row>
    <row r="40" spans="1:11" x14ac:dyDescent="0.25">
      <c r="A40" s="26" t="s">
        <v>66</v>
      </c>
      <c r="B40" s="38">
        <f>J31</f>
        <v>0</v>
      </c>
      <c r="C40" s="26"/>
      <c r="D40" s="26"/>
      <c r="E40" s="26" t="s">
        <v>66</v>
      </c>
      <c r="F40" s="38">
        <f>J31</f>
        <v>0</v>
      </c>
      <c r="G40" s="26"/>
      <c r="H40" s="26"/>
      <c r="I40" s="34"/>
    </row>
    <row r="41" spans="1:11" x14ac:dyDescent="0.25">
      <c r="A41" s="26" t="s">
        <v>3</v>
      </c>
      <c r="B41" s="38"/>
      <c r="C41" s="26"/>
      <c r="D41" s="26"/>
      <c r="E41" s="26"/>
      <c r="F41" s="38"/>
      <c r="G41" s="26"/>
      <c r="H41" s="26"/>
      <c r="I41" s="3"/>
    </row>
    <row r="42" spans="1:11" x14ac:dyDescent="0.25">
      <c r="A42" s="26" t="s">
        <v>19</v>
      </c>
      <c r="B42" s="39">
        <v>0.1</v>
      </c>
      <c r="C42" s="38">
        <f>B42*B37</f>
        <v>1800</v>
      </c>
      <c r="D42" s="26"/>
      <c r="E42" s="26" t="s">
        <v>19</v>
      </c>
      <c r="F42" s="39">
        <v>0.1</v>
      </c>
      <c r="G42" s="38">
        <f>F42*B37</f>
        <v>1800</v>
      </c>
      <c r="H42" s="26"/>
      <c r="I42" s="3"/>
      <c r="K42" s="28"/>
    </row>
    <row r="43" spans="1:11" x14ac:dyDescent="0.25">
      <c r="A43" s="37" t="s">
        <v>20</v>
      </c>
      <c r="B43" s="26" t="s">
        <v>21</v>
      </c>
      <c r="C43" s="26"/>
      <c r="D43" s="26"/>
      <c r="E43" s="37" t="s">
        <v>20</v>
      </c>
      <c r="F43" s="40"/>
      <c r="G43" s="26"/>
      <c r="H43" s="26"/>
      <c r="I43" s="34"/>
      <c r="K43" s="28"/>
    </row>
    <row r="44" spans="1:11" x14ac:dyDescent="0.25">
      <c r="A44" s="41" t="s">
        <v>22</v>
      </c>
      <c r="B44" s="39">
        <v>0.3</v>
      </c>
      <c r="C44" s="42"/>
      <c r="D44" s="26"/>
      <c r="E44" s="41" t="s">
        <v>22</v>
      </c>
      <c r="F44" s="39">
        <v>0.3</v>
      </c>
      <c r="G44" s="42"/>
      <c r="H44" s="26"/>
      <c r="I44" s="3"/>
      <c r="J44" s="28"/>
    </row>
    <row r="45" spans="1:11" x14ac:dyDescent="0.25">
      <c r="A45" s="40" t="s">
        <v>82</v>
      </c>
      <c r="C45">
        <v>1000</v>
      </c>
      <c r="D45" s="50"/>
      <c r="E45" s="51" t="s">
        <v>82</v>
      </c>
      <c r="G45">
        <v>1000</v>
      </c>
      <c r="H45" s="52"/>
      <c r="I45" s="3"/>
    </row>
    <row r="46" spans="1:11" x14ac:dyDescent="0.25">
      <c r="A46" s="40" t="s">
        <v>41</v>
      </c>
      <c r="B46" s="18"/>
      <c r="C46" s="18">
        <v>2000</v>
      </c>
      <c r="D46" s="42"/>
      <c r="E46" s="40" t="s">
        <v>41</v>
      </c>
      <c r="F46" s="18"/>
      <c r="G46" s="18">
        <v>2000</v>
      </c>
      <c r="H46" s="18"/>
      <c r="I46" s="34"/>
    </row>
    <row r="47" spans="1:11" x14ac:dyDescent="0.25">
      <c r="A47" s="40" t="s">
        <v>114</v>
      </c>
      <c r="B47" s="26"/>
      <c r="C47" s="42">
        <v>2062</v>
      </c>
      <c r="D47" s="26"/>
      <c r="E47" s="40" t="s">
        <v>114</v>
      </c>
      <c r="F47" s="26"/>
      <c r="G47" s="42">
        <v>2062</v>
      </c>
      <c r="H47" s="18"/>
      <c r="I47" s="43"/>
      <c r="J47" s="28"/>
    </row>
    <row r="48" spans="1:11" x14ac:dyDescent="0.25">
      <c r="A48" s="40" t="s">
        <v>115</v>
      </c>
      <c r="B48" s="39"/>
      <c r="C48" s="26">
        <v>4055</v>
      </c>
      <c r="D48" s="26"/>
      <c r="E48" s="40" t="s">
        <v>115</v>
      </c>
      <c r="F48" s="39"/>
      <c r="G48" s="26">
        <v>4055</v>
      </c>
      <c r="H48" s="26"/>
      <c r="I48" s="3"/>
    </row>
    <row r="49" spans="1:10" x14ac:dyDescent="0.25">
      <c r="A49" s="40" t="s">
        <v>119</v>
      </c>
      <c r="B49" s="26"/>
      <c r="C49" s="42">
        <v>1522</v>
      </c>
      <c r="D49" s="26"/>
      <c r="E49" s="40" t="s">
        <v>119</v>
      </c>
      <c r="F49" s="26"/>
      <c r="G49" s="42">
        <v>1522</v>
      </c>
      <c r="H49" s="26"/>
      <c r="I49" s="3"/>
    </row>
    <row r="50" spans="1:10" x14ac:dyDescent="0.25">
      <c r="A50" s="40"/>
      <c r="B50" s="26"/>
      <c r="C50" s="42"/>
      <c r="D50" s="26"/>
      <c r="E50" s="40"/>
      <c r="F50" s="26"/>
      <c r="G50" s="42"/>
      <c r="H50" s="26"/>
      <c r="I50" s="3"/>
    </row>
    <row r="51" spans="1:10" x14ac:dyDescent="0.25">
      <c r="A51" s="40"/>
      <c r="B51" s="26"/>
      <c r="C51" s="42"/>
      <c r="D51" s="26"/>
      <c r="E51" s="40"/>
      <c r="F51" s="26"/>
      <c r="G51" s="42"/>
      <c r="H51" s="26"/>
      <c r="I51" s="3"/>
    </row>
    <row r="52" spans="1:10" x14ac:dyDescent="0.25">
      <c r="A52" s="40"/>
      <c r="B52" s="26"/>
      <c r="C52" s="42"/>
      <c r="D52" s="26"/>
      <c r="E52" s="40"/>
      <c r="F52" s="26"/>
      <c r="G52" s="42"/>
      <c r="H52" s="26"/>
      <c r="I52" s="3"/>
    </row>
    <row r="53" spans="1:10" x14ac:dyDescent="0.25">
      <c r="A53" s="40"/>
      <c r="B53" s="26"/>
      <c r="C53" s="42"/>
      <c r="D53" s="26"/>
      <c r="E53" s="40"/>
      <c r="F53" s="26"/>
      <c r="G53" s="42"/>
      <c r="H53" s="26"/>
      <c r="I53" s="3"/>
    </row>
    <row r="54" spans="1:10" x14ac:dyDescent="0.25">
      <c r="A54" s="40"/>
      <c r="B54" s="26"/>
      <c r="C54" s="42"/>
      <c r="D54" s="26"/>
      <c r="E54" s="40"/>
      <c r="F54" s="26"/>
      <c r="G54" s="42"/>
      <c r="H54" s="26"/>
      <c r="I54" s="3"/>
    </row>
    <row r="55" spans="1:10" x14ac:dyDescent="0.25">
      <c r="A55" s="40"/>
      <c r="B55" s="26"/>
      <c r="C55" s="42"/>
      <c r="D55" s="26"/>
      <c r="E55" s="40"/>
      <c r="F55" s="26"/>
      <c r="G55" s="42"/>
      <c r="H55" s="26"/>
      <c r="I55" s="3"/>
      <c r="J55" s="44"/>
    </row>
    <row r="56" spans="1:10" x14ac:dyDescent="0.25">
      <c r="A56" s="37" t="s">
        <v>10</v>
      </c>
      <c r="B56" s="45">
        <f>B41+B37+B38+B39+B40-C42</f>
        <v>25301</v>
      </c>
      <c r="C56" s="45">
        <f>SUM(C44:C55)</f>
        <v>10639</v>
      </c>
      <c r="D56" s="45">
        <f>B56-C56</f>
        <v>14662</v>
      </c>
      <c r="E56" s="37" t="s">
        <v>10</v>
      </c>
      <c r="F56" s="45">
        <f>F37+F38+F41+F40-G42</f>
        <v>17801</v>
      </c>
      <c r="G56" s="45">
        <f>SUM(G44:G55)</f>
        <v>10639</v>
      </c>
      <c r="H56" s="45">
        <f>F56-G56</f>
        <v>7162</v>
      </c>
      <c r="I56" s="43"/>
    </row>
    <row r="57" spans="1:10" x14ac:dyDescent="0.25">
      <c r="A57" s="46" t="s">
        <v>23</v>
      </c>
      <c r="B57" s="47"/>
      <c r="C57" s="47" t="s">
        <v>24</v>
      </c>
      <c r="D57" s="48"/>
      <c r="E57" s="46"/>
      <c r="F57" s="46" t="s">
        <v>25</v>
      </c>
      <c r="G57" s="3"/>
      <c r="H57" s="3"/>
      <c r="I57" s="3"/>
      <c r="J57" s="44"/>
    </row>
    <row r="58" spans="1:10" x14ac:dyDescent="0.25">
      <c r="A58" s="46" t="s">
        <v>26</v>
      </c>
      <c r="B58" s="47"/>
      <c r="C58" s="47" t="s">
        <v>27</v>
      </c>
      <c r="D58" s="48"/>
      <c r="E58" s="46"/>
      <c r="F58" s="46" t="s">
        <v>28</v>
      </c>
      <c r="G58" s="3"/>
      <c r="H58" s="3"/>
      <c r="I58" s="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8"/>
  <sheetViews>
    <sheetView topLeftCell="A10" workbookViewId="0">
      <selection activeCell="E52" sqref="E52:F52"/>
    </sheetView>
  </sheetViews>
  <sheetFormatPr defaultRowHeight="15" x14ac:dyDescent="0.25"/>
  <cols>
    <col min="1" max="1" width="15.5703125" customWidth="1"/>
  </cols>
  <sheetData>
    <row r="2" spans="1:10" ht="15.75" x14ac:dyDescent="0.25">
      <c r="B2" s="1" t="s">
        <v>28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116</v>
      </c>
      <c r="D4" s="1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  <c r="J5" s="9" t="s">
        <v>66</v>
      </c>
    </row>
    <row r="6" spans="1:10" x14ac:dyDescent="0.25">
      <c r="A6" s="20" t="s">
        <v>126</v>
      </c>
      <c r="B6" s="13">
        <v>1</v>
      </c>
      <c r="C6" s="14">
        <v>2000</v>
      </c>
      <c r="D6" s="15">
        <f>'JUNE 21'!H6:H30</f>
        <v>0</v>
      </c>
      <c r="E6" s="16">
        <v>3000</v>
      </c>
      <c r="F6" s="16">
        <f>C6+D6+E6</f>
        <v>5000</v>
      </c>
      <c r="G6" s="16">
        <v>5000</v>
      </c>
      <c r="H6" s="17">
        <f>F6-G6</f>
        <v>0</v>
      </c>
      <c r="I6" s="15"/>
      <c r="J6" s="15"/>
    </row>
    <row r="7" spans="1:10" x14ac:dyDescent="0.25">
      <c r="A7" t="s">
        <v>69</v>
      </c>
      <c r="B7" s="13">
        <v>2</v>
      </c>
      <c r="C7" s="14"/>
      <c r="D7" s="15">
        <f>'JUNE 21'!H7:H31</f>
        <v>0</v>
      </c>
      <c r="E7" s="16"/>
      <c r="F7" s="16">
        <f t="shared" ref="F7:F30" si="0">C7+D7+E7</f>
        <v>0</v>
      </c>
      <c r="G7" s="16"/>
      <c r="H7" s="17">
        <f t="shared" ref="H7:H30" si="1">F7-G7</f>
        <v>0</v>
      </c>
      <c r="I7" s="15"/>
      <c r="J7" s="15"/>
    </row>
    <row r="8" spans="1:10" x14ac:dyDescent="0.25">
      <c r="A8" s="53" t="s">
        <v>69</v>
      </c>
      <c r="B8" s="13">
        <v>3</v>
      </c>
      <c r="C8" s="14"/>
      <c r="D8" s="15">
        <f>'JUNE 21'!H8:H32</f>
        <v>0</v>
      </c>
      <c r="E8" s="16"/>
      <c r="F8" s="16">
        <f t="shared" si="0"/>
        <v>0</v>
      </c>
      <c r="G8" s="16"/>
      <c r="H8" s="17">
        <f t="shared" si="1"/>
        <v>0</v>
      </c>
      <c r="I8" s="15"/>
      <c r="J8" s="15"/>
    </row>
    <row r="9" spans="1:10" x14ac:dyDescent="0.25">
      <c r="A9" s="19" t="s">
        <v>69</v>
      </c>
      <c r="B9" s="13">
        <v>4</v>
      </c>
      <c r="C9" s="14"/>
      <c r="D9" s="15">
        <f>'JUNE 21'!H9:H33</f>
        <v>0</v>
      </c>
      <c r="E9" s="16"/>
      <c r="F9" s="16">
        <f t="shared" si="0"/>
        <v>0</v>
      </c>
      <c r="G9" s="16"/>
      <c r="H9" s="17">
        <f>F9-G9</f>
        <v>0</v>
      </c>
      <c r="I9" s="15"/>
      <c r="J9" s="15"/>
    </row>
    <row r="10" spans="1:10" x14ac:dyDescent="0.25">
      <c r="A10" s="19" t="s">
        <v>33</v>
      </c>
      <c r="B10" s="13">
        <v>5</v>
      </c>
      <c r="C10" s="14"/>
      <c r="D10" s="15">
        <f>'JUNE 21'!H10:H34</f>
        <v>3000</v>
      </c>
      <c r="E10" s="16">
        <v>3000</v>
      </c>
      <c r="F10" s="16">
        <f t="shared" si="0"/>
        <v>6000</v>
      </c>
      <c r="G10" s="16">
        <v>3000</v>
      </c>
      <c r="H10" s="17">
        <f t="shared" si="1"/>
        <v>3000</v>
      </c>
      <c r="I10" s="15"/>
      <c r="J10" s="15"/>
    </row>
    <row r="11" spans="1:10" x14ac:dyDescent="0.25">
      <c r="A11" s="20" t="s">
        <v>121</v>
      </c>
      <c r="B11" s="13">
        <v>6</v>
      </c>
      <c r="C11" s="14">
        <v>3000</v>
      </c>
      <c r="D11" s="15">
        <f>'JUNE 21'!H11:H35</f>
        <v>0</v>
      </c>
      <c r="E11" s="16">
        <v>3000</v>
      </c>
      <c r="F11" s="16">
        <f>C11+D11+E11</f>
        <v>6000</v>
      </c>
      <c r="G11" s="16">
        <f>4000</f>
        <v>4000</v>
      </c>
      <c r="H11" s="17">
        <f t="shared" si="1"/>
        <v>2000</v>
      </c>
      <c r="I11" s="15"/>
      <c r="J11" s="15"/>
    </row>
    <row r="12" spans="1:10" x14ac:dyDescent="0.25">
      <c r="A12" s="24" t="s">
        <v>41</v>
      </c>
      <c r="B12" s="13">
        <v>7</v>
      </c>
      <c r="C12" s="14"/>
      <c r="D12" s="15">
        <f>'JUNE 21'!H12:H36</f>
        <v>0</v>
      </c>
      <c r="E12" s="16"/>
      <c r="F12" s="16">
        <f t="shared" si="0"/>
        <v>0</v>
      </c>
      <c r="G12" s="16"/>
      <c r="H12" s="17">
        <f t="shared" si="1"/>
        <v>0</v>
      </c>
      <c r="I12" s="15"/>
      <c r="J12" s="15"/>
    </row>
    <row r="13" spans="1:10" x14ac:dyDescent="0.25">
      <c r="A13" s="21" t="s">
        <v>70</v>
      </c>
      <c r="B13" s="13">
        <v>8</v>
      </c>
      <c r="C13" s="14"/>
      <c r="D13" s="15">
        <f>'JUNE 21'!H13:H37</f>
        <v>4000</v>
      </c>
      <c r="E13" s="16">
        <v>3000</v>
      </c>
      <c r="F13" s="16">
        <f t="shared" si="0"/>
        <v>7000</v>
      </c>
      <c r="G13" s="16">
        <v>3000</v>
      </c>
      <c r="H13" s="17">
        <f t="shared" si="1"/>
        <v>4000</v>
      </c>
      <c r="I13" s="15"/>
      <c r="J13" s="15"/>
    </row>
    <row r="14" spans="1:10" x14ac:dyDescent="0.25">
      <c r="A14" s="21" t="s">
        <v>92</v>
      </c>
      <c r="B14" s="13">
        <v>9</v>
      </c>
      <c r="C14" s="14"/>
      <c r="D14" s="15">
        <f>'JUNE 21'!H14:H38</f>
        <v>3000</v>
      </c>
      <c r="E14" s="16">
        <v>3000</v>
      </c>
      <c r="F14" s="16">
        <f t="shared" si="0"/>
        <v>6000</v>
      </c>
      <c r="G14" s="16">
        <f>4000</f>
        <v>4000</v>
      </c>
      <c r="H14" s="17">
        <f t="shared" si="1"/>
        <v>2000</v>
      </c>
      <c r="I14" s="15"/>
      <c r="J14" s="15"/>
    </row>
    <row r="15" spans="1:10" x14ac:dyDescent="0.25">
      <c r="A15" s="24" t="s">
        <v>69</v>
      </c>
      <c r="B15" s="23">
        <v>10</v>
      </c>
      <c r="C15" s="14"/>
      <c r="D15" s="15">
        <f>'JUNE 21'!H15:H39</f>
        <v>0</v>
      </c>
      <c r="E15" s="16"/>
      <c r="F15" s="16">
        <f t="shared" si="0"/>
        <v>0</v>
      </c>
      <c r="G15" s="16"/>
      <c r="H15" s="17">
        <f t="shared" si="1"/>
        <v>0</v>
      </c>
      <c r="I15" s="15"/>
      <c r="J15" s="15"/>
    </row>
    <row r="16" spans="1:10" x14ac:dyDescent="0.25">
      <c r="A16" s="20" t="s">
        <v>38</v>
      </c>
      <c r="B16" s="13">
        <v>11</v>
      </c>
      <c r="C16" s="14"/>
      <c r="D16" s="15">
        <f>'JUNE 21'!H16:H40</f>
        <v>4000</v>
      </c>
      <c r="E16" s="16">
        <v>3000</v>
      </c>
      <c r="F16" s="16">
        <f t="shared" si="0"/>
        <v>7000</v>
      </c>
      <c r="G16" s="16">
        <f>3000</f>
        <v>3000</v>
      </c>
      <c r="H16" s="17">
        <f t="shared" si="1"/>
        <v>4000</v>
      </c>
      <c r="I16" s="15"/>
      <c r="J16" s="15"/>
    </row>
    <row r="17" spans="1:12" x14ac:dyDescent="0.25">
      <c r="A17" s="20" t="s">
        <v>69</v>
      </c>
      <c r="B17" s="13">
        <v>12</v>
      </c>
      <c r="C17" s="14"/>
      <c r="D17" s="15">
        <f>'JUNE 21'!H17:H41</f>
        <v>0</v>
      </c>
      <c r="E17" s="16"/>
      <c r="F17" s="16">
        <f t="shared" si="0"/>
        <v>0</v>
      </c>
      <c r="G17" s="16"/>
      <c r="H17" s="17">
        <f t="shared" si="1"/>
        <v>0</v>
      </c>
      <c r="I17" s="15"/>
      <c r="J17" s="15"/>
    </row>
    <row r="18" spans="1:12" x14ac:dyDescent="0.25">
      <c r="A18" s="22" t="s">
        <v>69</v>
      </c>
      <c r="B18" s="13">
        <v>13</v>
      </c>
      <c r="C18" s="14"/>
      <c r="D18" s="15">
        <f>'JUNE 21'!H18:H42</f>
        <v>0</v>
      </c>
      <c r="E18" s="16"/>
      <c r="F18" s="16">
        <f t="shared" si="0"/>
        <v>0</v>
      </c>
      <c r="G18" s="16"/>
      <c r="H18" s="17">
        <f t="shared" si="1"/>
        <v>0</v>
      </c>
      <c r="I18" s="15"/>
      <c r="J18" s="15"/>
    </row>
    <row r="19" spans="1:12" x14ac:dyDescent="0.25">
      <c r="A19" s="18" t="s">
        <v>39</v>
      </c>
      <c r="B19" s="13">
        <v>14</v>
      </c>
      <c r="C19" s="14"/>
      <c r="D19" s="15">
        <f>'JUNE 21'!H19:H43</f>
        <v>4500</v>
      </c>
      <c r="E19" s="16">
        <v>3000</v>
      </c>
      <c r="F19" s="16">
        <f t="shared" si="0"/>
        <v>7500</v>
      </c>
      <c r="G19" s="16">
        <f>2500</f>
        <v>2500</v>
      </c>
      <c r="H19" s="17">
        <f t="shared" si="1"/>
        <v>5000</v>
      </c>
      <c r="I19" s="15"/>
      <c r="J19" s="15"/>
      <c r="K19" s="28"/>
    </row>
    <row r="20" spans="1:12" x14ac:dyDescent="0.25">
      <c r="A20" s="12" t="s">
        <v>69</v>
      </c>
      <c r="B20" s="13">
        <v>15</v>
      </c>
      <c r="C20" s="14"/>
      <c r="D20" s="15">
        <f>'JUNE 21'!H20:H44</f>
        <v>0</v>
      </c>
      <c r="E20" s="16"/>
      <c r="F20" s="16">
        <f t="shared" si="0"/>
        <v>0</v>
      </c>
      <c r="G20" s="16"/>
      <c r="H20" s="17">
        <f t="shared" si="1"/>
        <v>0</v>
      </c>
      <c r="I20" s="15"/>
      <c r="J20" s="15"/>
    </row>
    <row r="21" spans="1:12" x14ac:dyDescent="0.25">
      <c r="A21" s="49" t="s">
        <v>69</v>
      </c>
      <c r="B21" s="13">
        <v>16</v>
      </c>
      <c r="C21" s="14"/>
      <c r="D21" s="15">
        <f>'JUNE 21'!H21:H45</f>
        <v>0</v>
      </c>
      <c r="E21" s="16"/>
      <c r="F21" s="16">
        <f>C21+D21+E21</f>
        <v>0</v>
      </c>
      <c r="G21" s="16"/>
      <c r="H21" s="17">
        <f>F21-G21</f>
        <v>0</v>
      </c>
      <c r="I21" s="15"/>
      <c r="J21" s="15"/>
    </row>
    <row r="22" spans="1:12" x14ac:dyDescent="0.25">
      <c r="A22" s="12" t="s">
        <v>74</v>
      </c>
      <c r="B22" s="13">
        <v>17</v>
      </c>
      <c r="C22" s="14"/>
      <c r="D22" s="15">
        <f>'JUNE 21'!H22:H46</f>
        <v>3000</v>
      </c>
      <c r="E22" s="16">
        <v>3000</v>
      </c>
      <c r="F22" s="16">
        <f>C22+D22+E22</f>
        <v>6000</v>
      </c>
      <c r="G22" s="16">
        <f>3000</f>
        <v>3000</v>
      </c>
      <c r="H22" s="17">
        <f>F22-G22</f>
        <v>3000</v>
      </c>
      <c r="I22" s="15"/>
      <c r="J22" s="15"/>
    </row>
    <row r="23" spans="1:12" x14ac:dyDescent="0.25">
      <c r="A23" s="24" t="s">
        <v>69</v>
      </c>
      <c r="B23" s="13">
        <v>18</v>
      </c>
      <c r="C23" s="14"/>
      <c r="D23" s="15">
        <f>'JUNE 21'!H23:H47</f>
        <v>0</v>
      </c>
      <c r="E23" s="16"/>
      <c r="F23" s="16">
        <f t="shared" si="0"/>
        <v>0</v>
      </c>
      <c r="G23" s="16"/>
      <c r="H23" s="17">
        <f>F23-G23</f>
        <v>0</v>
      </c>
      <c r="I23" s="15"/>
      <c r="J23" s="15"/>
    </row>
    <row r="24" spans="1:12" x14ac:dyDescent="0.25">
      <c r="A24" s="24" t="s">
        <v>69</v>
      </c>
      <c r="B24" s="13">
        <v>19</v>
      </c>
      <c r="C24" s="14"/>
      <c r="D24" s="15">
        <f>'JUNE 21'!H24:H48</f>
        <v>0</v>
      </c>
      <c r="E24" s="16"/>
      <c r="F24" s="16">
        <f t="shared" si="0"/>
        <v>0</v>
      </c>
      <c r="G24" s="16"/>
      <c r="H24" s="17">
        <f t="shared" ref="H24:H29" si="2">F24-G24</f>
        <v>0</v>
      </c>
      <c r="I24" s="15"/>
      <c r="J24" s="15"/>
    </row>
    <row r="25" spans="1:12" x14ac:dyDescent="0.25">
      <c r="A25" s="22" t="s">
        <v>69</v>
      </c>
      <c r="B25" s="13">
        <v>20</v>
      </c>
      <c r="C25" s="14"/>
      <c r="D25" s="15">
        <f>'JUNE 21'!H25:H49</f>
        <v>0</v>
      </c>
      <c r="E25" s="16"/>
      <c r="F25" s="16">
        <f t="shared" si="0"/>
        <v>0</v>
      </c>
      <c r="G25" s="16"/>
      <c r="H25" s="17">
        <f t="shared" si="2"/>
        <v>0</v>
      </c>
      <c r="I25" s="15"/>
      <c r="J25" s="15"/>
      <c r="L25" t="s">
        <v>21</v>
      </c>
    </row>
    <row r="26" spans="1:12" x14ac:dyDescent="0.25">
      <c r="A26" s="24" t="s">
        <v>69</v>
      </c>
      <c r="B26" s="13">
        <v>21</v>
      </c>
      <c r="C26" s="14"/>
      <c r="D26" s="15">
        <f>'JUNE 21'!H26:H50</f>
        <v>0</v>
      </c>
      <c r="E26" s="16"/>
      <c r="F26" s="16">
        <f t="shared" si="0"/>
        <v>0</v>
      </c>
      <c r="G26" s="16"/>
      <c r="H26" s="17">
        <f t="shared" si="2"/>
        <v>0</v>
      </c>
      <c r="I26" s="15"/>
      <c r="J26" s="15"/>
    </row>
    <row r="27" spans="1:12" x14ac:dyDescent="0.25">
      <c r="A27" s="24" t="s">
        <v>69</v>
      </c>
      <c r="B27" s="13">
        <v>22</v>
      </c>
      <c r="C27" s="14"/>
      <c r="D27" s="15">
        <f>'JUNE 21'!H27:H51</f>
        <v>0</v>
      </c>
      <c r="E27" s="16"/>
      <c r="F27" s="16">
        <f t="shared" si="0"/>
        <v>0</v>
      </c>
      <c r="G27" s="16"/>
      <c r="H27" s="17">
        <f t="shared" si="2"/>
        <v>0</v>
      </c>
      <c r="I27" s="15"/>
      <c r="J27" s="15"/>
    </row>
    <row r="28" spans="1:12" x14ac:dyDescent="0.25">
      <c r="A28" s="22" t="s">
        <v>118</v>
      </c>
      <c r="B28" s="13">
        <v>23</v>
      </c>
      <c r="C28" s="14">
        <v>2500</v>
      </c>
      <c r="D28" s="15">
        <f>'JUNE 21'!H28:H52</f>
        <v>0</v>
      </c>
      <c r="E28" s="16">
        <v>2500</v>
      </c>
      <c r="F28" s="16">
        <f t="shared" si="0"/>
        <v>5000</v>
      </c>
      <c r="G28" s="16">
        <v>3500</v>
      </c>
      <c r="H28" s="17">
        <f>F28-G28</f>
        <v>1500</v>
      </c>
      <c r="I28" s="15"/>
      <c r="J28" s="15"/>
    </row>
    <row r="29" spans="1:12" x14ac:dyDescent="0.25">
      <c r="A29" s="24" t="s">
        <v>69</v>
      </c>
      <c r="B29" s="13">
        <v>24</v>
      </c>
      <c r="C29" s="14"/>
      <c r="D29" s="15">
        <f>'JUNE 21'!H29:H53</f>
        <v>0</v>
      </c>
      <c r="E29" s="16"/>
      <c r="F29" s="16">
        <f>C29+D29+E29</f>
        <v>0</v>
      </c>
      <c r="G29" s="16"/>
      <c r="H29" s="17">
        <f t="shared" si="2"/>
        <v>0</v>
      </c>
      <c r="I29" s="15"/>
      <c r="J29" s="15"/>
    </row>
    <row r="30" spans="1:12" x14ac:dyDescent="0.25">
      <c r="A30" s="22"/>
      <c r="B30" s="13"/>
      <c r="C30" s="14"/>
      <c r="D30" s="15">
        <f>'JUNE 21'!H30:H54</f>
        <v>0</v>
      </c>
      <c r="E30" s="16"/>
      <c r="F30" s="16">
        <f t="shared" si="0"/>
        <v>0</v>
      </c>
      <c r="G30" s="16"/>
      <c r="H30" s="17">
        <f t="shared" si="1"/>
        <v>0</v>
      </c>
      <c r="I30" s="15"/>
      <c r="J30" s="15"/>
    </row>
    <row r="31" spans="1:12" x14ac:dyDescent="0.25">
      <c r="A31" s="25" t="s">
        <v>10</v>
      </c>
      <c r="B31" s="26"/>
      <c r="C31" s="14">
        <f t="shared" ref="C31:I31" si="3">SUM(C6:C30)</f>
        <v>7500</v>
      </c>
      <c r="D31" s="15">
        <f>SUM(D6:D30)</f>
        <v>21500</v>
      </c>
      <c r="E31" s="27">
        <f>SUM(E6:E30)</f>
        <v>26500</v>
      </c>
      <c r="F31" s="16">
        <f>SUM(F6:F30)</f>
        <v>55500</v>
      </c>
      <c r="G31" s="16">
        <f t="shared" si="3"/>
        <v>31000</v>
      </c>
      <c r="H31" s="16">
        <f t="shared" si="3"/>
        <v>24500</v>
      </c>
      <c r="I31" s="15">
        <f t="shared" si="3"/>
        <v>0</v>
      </c>
      <c r="J31" s="15">
        <f>SUM(J6:J30)</f>
        <v>0</v>
      </c>
    </row>
    <row r="32" spans="1:12" x14ac:dyDescent="0.25">
      <c r="D32" s="15">
        <f>'MAY 21'!H32:H58</f>
        <v>3500</v>
      </c>
      <c r="H32" s="28">
        <f>H14+E7+E18+3000+K19</f>
        <v>5000</v>
      </c>
      <c r="I32" s="3"/>
    </row>
    <row r="34" spans="1:11" x14ac:dyDescent="0.25">
      <c r="A34" s="3" t="s">
        <v>11</v>
      </c>
      <c r="B34" s="29"/>
      <c r="C34" s="30"/>
      <c r="D34" s="31"/>
      <c r="E34" s="32"/>
      <c r="F34" s="33"/>
      <c r="G34" s="32"/>
      <c r="H34" s="34"/>
      <c r="I34" s="3"/>
    </row>
    <row r="35" spans="1:11" x14ac:dyDescent="0.25">
      <c r="A35" s="35" t="s">
        <v>12</v>
      </c>
      <c r="B35" s="35"/>
      <c r="C35" s="35"/>
      <c r="D35" s="36"/>
      <c r="E35" s="35" t="s">
        <v>7</v>
      </c>
      <c r="F35" s="3"/>
      <c r="G35" s="3"/>
      <c r="H35" s="3"/>
      <c r="I35" s="3"/>
    </row>
    <row r="36" spans="1:11" x14ac:dyDescent="0.25">
      <c r="A36" s="37" t="s">
        <v>13</v>
      </c>
      <c r="B36" s="37" t="s">
        <v>14</v>
      </c>
      <c r="C36" s="37" t="s">
        <v>15</v>
      </c>
      <c r="D36" s="37" t="s">
        <v>16</v>
      </c>
      <c r="E36" s="37" t="s">
        <v>13</v>
      </c>
      <c r="F36" s="37" t="s">
        <v>14</v>
      </c>
      <c r="G36" s="37" t="s">
        <v>15</v>
      </c>
      <c r="H36" s="37" t="s">
        <v>16</v>
      </c>
      <c r="I36" s="3"/>
    </row>
    <row r="37" spans="1:11" x14ac:dyDescent="0.25">
      <c r="A37" s="26" t="s">
        <v>117</v>
      </c>
      <c r="B37" s="38">
        <f>E31</f>
        <v>26500</v>
      </c>
      <c r="C37" s="26"/>
      <c r="D37" s="26"/>
      <c r="E37" s="26" t="s">
        <v>117</v>
      </c>
      <c r="F37" s="38">
        <f>G31</f>
        <v>31000</v>
      </c>
      <c r="G37" s="26"/>
      <c r="H37" s="26"/>
      <c r="I37" s="34"/>
    </row>
    <row r="38" spans="1:11" x14ac:dyDescent="0.25">
      <c r="A38" s="26" t="s">
        <v>17</v>
      </c>
      <c r="B38" s="38">
        <f>'JUNE 21'!D56</f>
        <v>14662</v>
      </c>
      <c r="C38" s="26"/>
      <c r="D38" s="26"/>
      <c r="E38" s="26" t="s">
        <v>17</v>
      </c>
      <c r="F38" s="38">
        <f>'JUNE 21'!H56</f>
        <v>7162</v>
      </c>
      <c r="G38" s="26"/>
      <c r="H38" s="26"/>
      <c r="I38" s="34"/>
    </row>
    <row r="39" spans="1:11" x14ac:dyDescent="0.25">
      <c r="A39" s="26" t="s">
        <v>9</v>
      </c>
      <c r="B39" s="38">
        <f>I31</f>
        <v>0</v>
      </c>
      <c r="C39" s="26"/>
      <c r="D39" s="26"/>
      <c r="E39" s="26"/>
      <c r="F39" s="38"/>
      <c r="G39" s="26"/>
      <c r="H39" s="26"/>
      <c r="I39" s="34" t="s">
        <v>18</v>
      </c>
    </row>
    <row r="40" spans="1:11" x14ac:dyDescent="0.25">
      <c r="A40" s="26" t="s">
        <v>66</v>
      </c>
      <c r="B40" s="38">
        <f>J31</f>
        <v>0</v>
      </c>
      <c r="C40" s="26"/>
      <c r="D40" s="26"/>
      <c r="E40" s="26" t="s">
        <v>66</v>
      </c>
      <c r="F40" s="38">
        <f>J31</f>
        <v>0</v>
      </c>
      <c r="G40" s="26"/>
      <c r="H40" s="26"/>
      <c r="I40" s="34"/>
    </row>
    <row r="41" spans="1:11" x14ac:dyDescent="0.25">
      <c r="A41" s="26" t="s">
        <v>3</v>
      </c>
      <c r="B41" s="38">
        <f>C31</f>
        <v>7500</v>
      </c>
      <c r="C41" s="26"/>
      <c r="D41" s="26"/>
      <c r="E41" s="26"/>
      <c r="F41" s="38"/>
      <c r="G41" s="26"/>
      <c r="H41" s="26"/>
      <c r="I41" s="3"/>
    </row>
    <row r="42" spans="1:11" x14ac:dyDescent="0.25">
      <c r="A42" s="26" t="s">
        <v>19</v>
      </c>
      <c r="B42" s="39">
        <v>0.1</v>
      </c>
      <c r="C42" s="38">
        <f>B42*B37</f>
        <v>2650</v>
      </c>
      <c r="D42" s="26"/>
      <c r="E42" s="26" t="s">
        <v>19</v>
      </c>
      <c r="F42" s="39">
        <v>0.1</v>
      </c>
      <c r="G42" s="38">
        <f>F42*B37</f>
        <v>2650</v>
      </c>
      <c r="H42" s="26"/>
      <c r="I42" s="3"/>
      <c r="K42" s="28"/>
    </row>
    <row r="43" spans="1:11" x14ac:dyDescent="0.25">
      <c r="A43" s="37" t="s">
        <v>20</v>
      </c>
      <c r="B43" s="26" t="s">
        <v>21</v>
      </c>
      <c r="C43" s="26"/>
      <c r="D43" s="26"/>
      <c r="E43" s="37" t="s">
        <v>20</v>
      </c>
      <c r="F43" s="40"/>
      <c r="G43" s="26"/>
      <c r="H43" s="26"/>
      <c r="I43" s="34"/>
      <c r="K43" s="28"/>
    </row>
    <row r="44" spans="1:11" x14ac:dyDescent="0.25">
      <c r="A44" s="41" t="s">
        <v>22</v>
      </c>
      <c r="B44" s="39">
        <v>0.3</v>
      </c>
      <c r="C44" s="42"/>
      <c r="D44" s="26"/>
      <c r="E44" s="41" t="s">
        <v>22</v>
      </c>
      <c r="F44" s="39">
        <v>0.3</v>
      </c>
      <c r="G44" s="42"/>
      <c r="H44" s="26"/>
      <c r="I44" s="3"/>
      <c r="J44" s="28"/>
    </row>
    <row r="45" spans="1:11" x14ac:dyDescent="0.25">
      <c r="A45" s="40" t="s">
        <v>82</v>
      </c>
      <c r="C45">
        <v>1000</v>
      </c>
      <c r="D45" s="50"/>
      <c r="E45" s="51" t="s">
        <v>82</v>
      </c>
      <c r="G45">
        <v>1000</v>
      </c>
      <c r="H45" s="52"/>
      <c r="I45" s="3"/>
    </row>
    <row r="46" spans="1:11" x14ac:dyDescent="0.25">
      <c r="A46" s="40" t="s">
        <v>41</v>
      </c>
      <c r="B46" s="18"/>
      <c r="C46" s="18">
        <v>2000</v>
      </c>
      <c r="D46" s="42"/>
      <c r="E46" s="40" t="s">
        <v>41</v>
      </c>
      <c r="F46" s="18"/>
      <c r="G46" s="18">
        <v>2000</v>
      </c>
      <c r="H46" s="18"/>
      <c r="I46" s="34"/>
    </row>
    <row r="47" spans="1:11" x14ac:dyDescent="0.25">
      <c r="A47" s="40" t="s">
        <v>120</v>
      </c>
      <c r="B47" s="26"/>
      <c r="C47" s="42">
        <v>4055</v>
      </c>
      <c r="D47" s="26"/>
      <c r="E47" s="40" t="s">
        <v>120</v>
      </c>
      <c r="F47" s="26"/>
      <c r="G47" s="42">
        <v>4055</v>
      </c>
      <c r="H47" s="18"/>
      <c r="I47" s="43"/>
      <c r="J47" s="28"/>
    </row>
    <row r="48" spans="1:11" x14ac:dyDescent="0.25">
      <c r="A48" s="40" t="s">
        <v>125</v>
      </c>
      <c r="B48" s="39"/>
      <c r="C48" s="26">
        <v>1052</v>
      </c>
      <c r="D48" s="26"/>
      <c r="E48" s="40" t="s">
        <v>125</v>
      </c>
      <c r="F48" s="39"/>
      <c r="G48" s="26">
        <v>1052</v>
      </c>
      <c r="H48" s="26"/>
      <c r="I48" s="3"/>
    </row>
    <row r="49" spans="1:10" x14ac:dyDescent="0.25">
      <c r="A49" s="40" t="s">
        <v>124</v>
      </c>
      <c r="B49" s="26"/>
      <c r="C49" s="26">
        <v>1222</v>
      </c>
      <c r="D49" s="26"/>
      <c r="E49" s="40" t="s">
        <v>124</v>
      </c>
      <c r="F49" s="26"/>
      <c r="G49" s="26">
        <v>1222</v>
      </c>
      <c r="H49" s="26"/>
      <c r="I49" s="3"/>
    </row>
    <row r="50" spans="1:10" x14ac:dyDescent="0.25">
      <c r="A50" s="40" t="s">
        <v>127</v>
      </c>
      <c r="B50" s="26"/>
      <c r="C50" s="42">
        <v>15000</v>
      </c>
      <c r="D50" s="26"/>
      <c r="E50" s="40" t="s">
        <v>127</v>
      </c>
      <c r="F50" s="26"/>
      <c r="G50" s="42">
        <v>15000</v>
      </c>
      <c r="H50" s="26"/>
      <c r="I50" s="3"/>
    </row>
    <row r="51" spans="1:10" x14ac:dyDescent="0.25">
      <c r="A51" s="40"/>
      <c r="B51" s="26"/>
      <c r="C51" s="42"/>
      <c r="D51" s="26"/>
      <c r="E51" s="40"/>
      <c r="F51" s="26"/>
      <c r="G51" s="42"/>
      <c r="H51" s="26"/>
      <c r="I51" s="3"/>
    </row>
    <row r="52" spans="1:10" x14ac:dyDescent="0.25">
      <c r="A52" s="40"/>
      <c r="B52" s="26"/>
      <c r="C52" s="42"/>
      <c r="D52" s="26"/>
      <c r="E52" s="40"/>
      <c r="F52" s="26"/>
      <c r="G52" s="42"/>
      <c r="H52" s="26"/>
      <c r="I52" s="3"/>
    </row>
    <row r="53" spans="1:10" x14ac:dyDescent="0.25">
      <c r="A53" s="40"/>
      <c r="B53" s="26"/>
      <c r="C53" s="42"/>
      <c r="D53" s="26"/>
      <c r="E53" s="40"/>
      <c r="F53" s="26"/>
      <c r="G53" s="42"/>
      <c r="H53" s="26"/>
      <c r="I53" s="3"/>
    </row>
    <row r="54" spans="1:10" x14ac:dyDescent="0.25">
      <c r="A54" s="40"/>
      <c r="B54" s="26"/>
      <c r="C54" s="42"/>
      <c r="D54" s="26"/>
      <c r="E54" s="40"/>
      <c r="F54" s="26"/>
      <c r="G54" s="42"/>
      <c r="H54" s="26"/>
      <c r="I54" s="3"/>
    </row>
    <row r="55" spans="1:10" x14ac:dyDescent="0.25">
      <c r="A55" s="40"/>
      <c r="B55" s="26"/>
      <c r="C55" s="42"/>
      <c r="D55" s="26"/>
      <c r="E55" s="40"/>
      <c r="F55" s="26"/>
      <c r="G55" s="42"/>
      <c r="H55" s="26"/>
      <c r="I55" s="3"/>
      <c r="J55" s="44"/>
    </row>
    <row r="56" spans="1:10" x14ac:dyDescent="0.25">
      <c r="A56" s="37" t="s">
        <v>10</v>
      </c>
      <c r="B56" s="45">
        <f>B41+B37+B38+B39+B40-C42</f>
        <v>46012</v>
      </c>
      <c r="C56" s="45">
        <f>SUM(C44:C55)</f>
        <v>24329</v>
      </c>
      <c r="D56" s="45">
        <f>B56-C56</f>
        <v>21683</v>
      </c>
      <c r="E56" s="37" t="s">
        <v>10</v>
      </c>
      <c r="F56" s="45">
        <f>F37+F38+F41+F40-G42</f>
        <v>35512</v>
      </c>
      <c r="G56" s="45">
        <f>SUM(G44:G55)</f>
        <v>24329</v>
      </c>
      <c r="H56" s="45">
        <f>F56-G56</f>
        <v>11183</v>
      </c>
      <c r="I56" s="43"/>
    </row>
    <row r="57" spans="1:10" x14ac:dyDescent="0.25">
      <c r="A57" s="46" t="s">
        <v>23</v>
      </c>
      <c r="B57" s="47"/>
      <c r="C57" s="47" t="s">
        <v>24</v>
      </c>
      <c r="D57" s="48"/>
      <c r="E57" s="46"/>
      <c r="F57" s="46" t="s">
        <v>25</v>
      </c>
      <c r="G57" s="3"/>
      <c r="H57" s="3"/>
      <c r="I57" s="3"/>
      <c r="J57" s="44"/>
    </row>
    <row r="58" spans="1:10" x14ac:dyDescent="0.25">
      <c r="A58" s="46" t="s">
        <v>26</v>
      </c>
      <c r="B58" s="47"/>
      <c r="C58" s="47" t="s">
        <v>27</v>
      </c>
      <c r="D58" s="48"/>
      <c r="E58" s="46"/>
      <c r="F58" s="46" t="s">
        <v>28</v>
      </c>
      <c r="G58" s="3"/>
      <c r="H58" s="3"/>
      <c r="I58" s="43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8"/>
  <sheetViews>
    <sheetView topLeftCell="A19" workbookViewId="0">
      <selection activeCell="K55" sqref="K55"/>
    </sheetView>
  </sheetViews>
  <sheetFormatPr defaultRowHeight="15" x14ac:dyDescent="0.25"/>
  <cols>
    <col min="1" max="1" width="17.28515625" customWidth="1"/>
  </cols>
  <sheetData>
    <row r="2" spans="1:13" ht="15.75" x14ac:dyDescent="0.25">
      <c r="B2" s="1" t="s">
        <v>28</v>
      </c>
      <c r="C2" s="1"/>
      <c r="D2" s="1"/>
      <c r="E2" s="1"/>
      <c r="F2" s="2"/>
      <c r="G2" s="3"/>
      <c r="H2" s="3"/>
      <c r="I2" s="3"/>
    </row>
    <row r="3" spans="1:13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3" ht="18.75" x14ac:dyDescent="0.3">
      <c r="A4" s="5"/>
      <c r="B4" s="1" t="s">
        <v>122</v>
      </c>
      <c r="D4" s="1"/>
      <c r="E4" s="1"/>
      <c r="F4" s="6"/>
      <c r="G4" s="7"/>
      <c r="H4" s="3"/>
      <c r="I4" s="3"/>
    </row>
    <row r="5" spans="1:13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  <c r="J5" s="9" t="s">
        <v>66</v>
      </c>
      <c r="K5" s="53" t="s">
        <v>133</v>
      </c>
      <c r="L5" s="54"/>
      <c r="M5" s="54"/>
    </row>
    <row r="6" spans="1:13" x14ac:dyDescent="0.25">
      <c r="A6" s="49" t="s">
        <v>126</v>
      </c>
      <c r="B6" s="13">
        <v>1</v>
      </c>
      <c r="C6" s="14"/>
      <c r="D6" s="15">
        <f>'JULY 21'!H6:H30</f>
        <v>0</v>
      </c>
      <c r="E6" s="16">
        <v>3000</v>
      </c>
      <c r="F6" s="16">
        <f>C6+D6+E6</f>
        <v>3000</v>
      </c>
      <c r="G6" s="16">
        <v>3000</v>
      </c>
      <c r="H6" s="17">
        <f>F6-G6</f>
        <v>0</v>
      </c>
      <c r="I6" s="15"/>
      <c r="J6" s="15"/>
      <c r="K6" s="53">
        <v>389</v>
      </c>
      <c r="L6" s="54" t="s">
        <v>134</v>
      </c>
      <c r="M6" s="54"/>
    </row>
    <row r="7" spans="1:13" x14ac:dyDescent="0.25">
      <c r="A7" t="s">
        <v>69</v>
      </c>
      <c r="B7" s="13">
        <v>2</v>
      </c>
      <c r="C7" s="14"/>
      <c r="D7" s="15">
        <f>'JULY 21'!H7:H31</f>
        <v>0</v>
      </c>
      <c r="E7" s="16"/>
      <c r="F7" s="16">
        <f t="shared" ref="F7:F30" si="0">C7+D7+E7</f>
        <v>0</v>
      </c>
      <c r="G7" s="16"/>
      <c r="H7" s="17">
        <f t="shared" ref="H7:H30" si="1">F7-G7</f>
        <v>0</v>
      </c>
      <c r="I7" s="15"/>
      <c r="J7" s="15"/>
      <c r="K7" s="53">
        <v>98</v>
      </c>
      <c r="L7" s="54" t="s">
        <v>104</v>
      </c>
      <c r="M7" s="54"/>
    </row>
    <row r="8" spans="1:13" x14ac:dyDescent="0.25">
      <c r="A8" s="53" t="s">
        <v>69</v>
      </c>
      <c r="B8" s="13">
        <v>3</v>
      </c>
      <c r="C8" s="14"/>
      <c r="D8" s="15">
        <f>'JULY 21'!H8:H32</f>
        <v>0</v>
      </c>
      <c r="E8" s="16"/>
      <c r="F8" s="16">
        <f t="shared" si="0"/>
        <v>0</v>
      </c>
      <c r="G8" s="16"/>
      <c r="H8" s="17">
        <f t="shared" si="1"/>
        <v>0</v>
      </c>
      <c r="I8" s="15"/>
      <c r="J8" s="15"/>
      <c r="K8" s="53"/>
      <c r="L8" s="54"/>
      <c r="M8" s="54"/>
    </row>
    <row r="9" spans="1:13" x14ac:dyDescent="0.25">
      <c r="A9" s="19" t="s">
        <v>69</v>
      </c>
      <c r="B9" s="13">
        <v>4</v>
      </c>
      <c r="C9" s="14"/>
      <c r="D9" s="15">
        <f>'JULY 21'!H9:H33</f>
        <v>0</v>
      </c>
      <c r="E9" s="16"/>
      <c r="F9" s="16">
        <f t="shared" si="0"/>
        <v>0</v>
      </c>
      <c r="G9" s="16"/>
      <c r="H9" s="17">
        <f>F9-G9</f>
        <v>0</v>
      </c>
      <c r="I9" s="15"/>
      <c r="J9" s="15"/>
      <c r="K9" s="18">
        <f>SUM(K6:K8)</f>
        <v>487</v>
      </c>
    </row>
    <row r="10" spans="1:13" x14ac:dyDescent="0.25">
      <c r="A10" s="19" t="s">
        <v>33</v>
      </c>
      <c r="B10" s="13">
        <v>5</v>
      </c>
      <c r="C10" s="14"/>
      <c r="D10" s="15">
        <f>'JULY 21'!H10:H34</f>
        <v>3000</v>
      </c>
      <c r="E10" s="16">
        <v>3000</v>
      </c>
      <c r="F10" s="16">
        <f t="shared" si="0"/>
        <v>6000</v>
      </c>
      <c r="G10" s="16">
        <f>3000</f>
        <v>3000</v>
      </c>
      <c r="H10" s="17">
        <f t="shared" si="1"/>
        <v>3000</v>
      </c>
      <c r="I10" s="15"/>
      <c r="J10" s="15"/>
    </row>
    <row r="11" spans="1:13" x14ac:dyDescent="0.25">
      <c r="A11" s="20" t="s">
        <v>121</v>
      </c>
      <c r="B11" s="13">
        <v>6</v>
      </c>
      <c r="C11" s="14"/>
      <c r="D11" s="15">
        <f>'JULY 21'!H11:H35</f>
        <v>2000</v>
      </c>
      <c r="E11" s="16">
        <v>3000</v>
      </c>
      <c r="F11" s="16">
        <f>C11+D11+E11</f>
        <v>5000</v>
      </c>
      <c r="G11" s="16">
        <f>3000</f>
        <v>3000</v>
      </c>
      <c r="H11" s="17">
        <f t="shared" si="1"/>
        <v>2000</v>
      </c>
      <c r="I11" s="15"/>
      <c r="J11" s="15"/>
    </row>
    <row r="12" spans="1:13" x14ac:dyDescent="0.25">
      <c r="A12" s="24" t="s">
        <v>41</v>
      </c>
      <c r="B12" s="13">
        <v>7</v>
      </c>
      <c r="C12" s="14"/>
      <c r="D12" s="15">
        <f>'JULY 21'!H12:H36</f>
        <v>0</v>
      </c>
      <c r="E12" s="16"/>
      <c r="F12" s="16">
        <f t="shared" si="0"/>
        <v>0</v>
      </c>
      <c r="G12" s="16"/>
      <c r="H12" s="17">
        <f t="shared" si="1"/>
        <v>0</v>
      </c>
      <c r="I12" s="15"/>
      <c r="J12" s="15"/>
    </row>
    <row r="13" spans="1:13" x14ac:dyDescent="0.25">
      <c r="A13" s="21" t="s">
        <v>70</v>
      </c>
      <c r="B13" s="13">
        <v>8</v>
      </c>
      <c r="C13" s="14"/>
      <c r="D13" s="15">
        <f>'JULY 21'!H13:H37</f>
        <v>4000</v>
      </c>
      <c r="E13" s="16">
        <v>3000</v>
      </c>
      <c r="F13" s="16">
        <f t="shared" si="0"/>
        <v>7000</v>
      </c>
      <c r="G13" s="16">
        <f>3000</f>
        <v>3000</v>
      </c>
      <c r="H13" s="17">
        <f t="shared" si="1"/>
        <v>4000</v>
      </c>
      <c r="I13" s="15"/>
      <c r="J13" s="15"/>
    </row>
    <row r="14" spans="1:13" x14ac:dyDescent="0.25">
      <c r="A14" s="21" t="s">
        <v>92</v>
      </c>
      <c r="B14" s="13">
        <v>9</v>
      </c>
      <c r="C14" s="14"/>
      <c r="D14" s="15">
        <f>'JULY 21'!H14:H38</f>
        <v>2000</v>
      </c>
      <c r="E14" s="16">
        <v>3000</v>
      </c>
      <c r="F14" s="16">
        <f t="shared" si="0"/>
        <v>5000</v>
      </c>
      <c r="G14" s="16">
        <f>2000+3000</f>
        <v>5000</v>
      </c>
      <c r="H14" s="17">
        <f t="shared" si="1"/>
        <v>0</v>
      </c>
      <c r="I14" s="15"/>
      <c r="J14" s="15"/>
    </row>
    <row r="15" spans="1:13" x14ac:dyDescent="0.25">
      <c r="A15" s="24" t="s">
        <v>69</v>
      </c>
      <c r="B15" s="23">
        <v>10</v>
      </c>
      <c r="C15" s="14"/>
      <c r="D15" s="15">
        <f>'JULY 21'!H15:H39</f>
        <v>0</v>
      </c>
      <c r="E15" s="16"/>
      <c r="F15" s="16">
        <f t="shared" si="0"/>
        <v>0</v>
      </c>
      <c r="G15" s="16"/>
      <c r="H15" s="17">
        <f t="shared" si="1"/>
        <v>0</v>
      </c>
      <c r="I15" s="15"/>
      <c r="J15" s="15"/>
    </row>
    <row r="16" spans="1:13" x14ac:dyDescent="0.25">
      <c r="A16" s="20" t="s">
        <v>38</v>
      </c>
      <c r="B16" s="13">
        <v>11</v>
      </c>
      <c r="C16" s="14"/>
      <c r="D16" s="15">
        <f>'JULY 21'!H16:H40</f>
        <v>4000</v>
      </c>
      <c r="E16" s="16">
        <v>3000</v>
      </c>
      <c r="F16" s="16">
        <f t="shared" si="0"/>
        <v>7000</v>
      </c>
      <c r="G16" s="16">
        <f>3000</f>
        <v>3000</v>
      </c>
      <c r="H16" s="17">
        <f t="shared" si="1"/>
        <v>4000</v>
      </c>
      <c r="I16" s="15"/>
      <c r="J16" s="15"/>
    </row>
    <row r="17" spans="1:10" x14ac:dyDescent="0.25">
      <c r="A17" s="20" t="s">
        <v>69</v>
      </c>
      <c r="B17" s="13">
        <v>12</v>
      </c>
      <c r="C17" s="14"/>
      <c r="D17" s="15">
        <f>'JULY 21'!H17:H41</f>
        <v>0</v>
      </c>
      <c r="E17" s="16"/>
      <c r="F17" s="16">
        <f t="shared" si="0"/>
        <v>0</v>
      </c>
      <c r="G17" s="16"/>
      <c r="H17" s="17">
        <f t="shared" si="1"/>
        <v>0</v>
      </c>
      <c r="I17" s="15"/>
      <c r="J17" s="15"/>
    </row>
    <row r="18" spans="1:10" x14ac:dyDescent="0.25">
      <c r="A18" s="22" t="s">
        <v>69</v>
      </c>
      <c r="B18" s="13">
        <v>13</v>
      </c>
      <c r="C18" s="14"/>
      <c r="D18" s="15">
        <f>'JULY 21'!H18:H42</f>
        <v>0</v>
      </c>
      <c r="E18" s="16"/>
      <c r="F18" s="16">
        <f t="shared" si="0"/>
        <v>0</v>
      </c>
      <c r="G18" s="16"/>
      <c r="H18" s="17">
        <f t="shared" si="1"/>
        <v>0</v>
      </c>
      <c r="I18" s="15"/>
      <c r="J18" s="15"/>
    </row>
    <row r="19" spans="1:10" x14ac:dyDescent="0.25">
      <c r="A19" s="18" t="s">
        <v>39</v>
      </c>
      <c r="B19" s="13">
        <v>14</v>
      </c>
      <c r="C19" s="14"/>
      <c r="D19" s="15">
        <f>'JULY 21'!H19:H43</f>
        <v>5000</v>
      </c>
      <c r="E19" s="16">
        <v>3000</v>
      </c>
      <c r="F19" s="16">
        <f t="shared" si="0"/>
        <v>8000</v>
      </c>
      <c r="G19" s="16">
        <f>3000</f>
        <v>3000</v>
      </c>
      <c r="H19" s="17">
        <f t="shared" si="1"/>
        <v>5000</v>
      </c>
      <c r="I19" s="15"/>
      <c r="J19" s="15"/>
    </row>
    <row r="20" spans="1:10" x14ac:dyDescent="0.25">
      <c r="A20" s="12" t="s">
        <v>69</v>
      </c>
      <c r="B20" s="13">
        <v>15</v>
      </c>
      <c r="C20" s="14"/>
      <c r="D20" s="15">
        <f>'JULY 21'!H20:H44</f>
        <v>0</v>
      </c>
      <c r="E20" s="16"/>
      <c r="F20" s="16">
        <f t="shared" si="0"/>
        <v>0</v>
      </c>
      <c r="G20" s="16"/>
      <c r="H20" s="17">
        <f t="shared" si="1"/>
        <v>0</v>
      </c>
      <c r="I20" s="15"/>
      <c r="J20" s="15"/>
    </row>
    <row r="21" spans="1:10" x14ac:dyDescent="0.25">
      <c r="A21" s="49" t="s">
        <v>69</v>
      </c>
      <c r="B21" s="13">
        <v>16</v>
      </c>
      <c r="C21" s="14"/>
      <c r="D21" s="15">
        <f>'JULY 21'!H21:H45</f>
        <v>0</v>
      </c>
      <c r="E21" s="16"/>
      <c r="F21" s="16">
        <f>C21+D21+E21</f>
        <v>0</v>
      </c>
      <c r="G21" s="16"/>
      <c r="H21" s="17">
        <f>F21-G21</f>
        <v>0</v>
      </c>
      <c r="I21" s="15"/>
      <c r="J21" s="15"/>
    </row>
    <row r="22" spans="1:10" x14ac:dyDescent="0.25">
      <c r="A22" s="12" t="s">
        <v>74</v>
      </c>
      <c r="B22" s="13">
        <v>17</v>
      </c>
      <c r="C22" s="14"/>
      <c r="D22" s="15">
        <f>'JULY 21'!H22:H46</f>
        <v>3000</v>
      </c>
      <c r="E22" s="16">
        <v>3000</v>
      </c>
      <c r="F22" s="16">
        <f>C22+D22+E22</f>
        <v>6000</v>
      </c>
      <c r="G22" s="16">
        <f>3000</f>
        <v>3000</v>
      </c>
      <c r="H22" s="17">
        <f>F22-G22</f>
        <v>3000</v>
      </c>
      <c r="I22" s="15"/>
      <c r="J22" s="15">
        <v>300</v>
      </c>
    </row>
    <row r="23" spans="1:10" x14ac:dyDescent="0.25">
      <c r="A23" s="24" t="s">
        <v>69</v>
      </c>
      <c r="B23" s="13">
        <v>18</v>
      </c>
      <c r="C23" s="14"/>
      <c r="D23" s="15">
        <f>'JULY 21'!H23:H47</f>
        <v>0</v>
      </c>
      <c r="E23" s="16"/>
      <c r="F23" s="16">
        <f t="shared" si="0"/>
        <v>0</v>
      </c>
      <c r="G23" s="16"/>
      <c r="H23" s="17">
        <f>F23-G23</f>
        <v>0</v>
      </c>
      <c r="I23" s="15"/>
      <c r="J23" s="15"/>
    </row>
    <row r="24" spans="1:10" x14ac:dyDescent="0.25">
      <c r="A24" s="24" t="s">
        <v>69</v>
      </c>
      <c r="B24" s="13">
        <v>19</v>
      </c>
      <c r="C24" s="14"/>
      <c r="D24" s="15">
        <f>'JULY 21'!H24:H48</f>
        <v>0</v>
      </c>
      <c r="E24" s="16"/>
      <c r="F24" s="16">
        <f t="shared" si="0"/>
        <v>0</v>
      </c>
      <c r="G24" s="16"/>
      <c r="H24" s="17">
        <f t="shared" ref="H24:H29" si="2">F24-G24</f>
        <v>0</v>
      </c>
      <c r="I24" s="15"/>
      <c r="J24" s="15"/>
    </row>
    <row r="25" spans="1:10" x14ac:dyDescent="0.25">
      <c r="A25" s="22" t="s">
        <v>69</v>
      </c>
      <c r="B25" s="13">
        <v>20</v>
      </c>
      <c r="C25" s="14"/>
      <c r="D25" s="15">
        <f>'JULY 21'!H25:H49</f>
        <v>0</v>
      </c>
      <c r="E25" s="16"/>
      <c r="F25" s="16">
        <f t="shared" si="0"/>
        <v>0</v>
      </c>
      <c r="G25" s="16"/>
      <c r="H25" s="17">
        <f t="shared" si="2"/>
        <v>0</v>
      </c>
      <c r="I25" s="15"/>
      <c r="J25" s="15"/>
    </row>
    <row r="26" spans="1:10" x14ac:dyDescent="0.25">
      <c r="A26" s="24" t="s">
        <v>69</v>
      </c>
      <c r="B26" s="13">
        <v>21</v>
      </c>
      <c r="C26" s="14"/>
      <c r="D26" s="15">
        <f>'JULY 21'!H26:H50</f>
        <v>0</v>
      </c>
      <c r="E26" s="16"/>
      <c r="F26" s="16">
        <f t="shared" si="0"/>
        <v>0</v>
      </c>
      <c r="G26" s="16"/>
      <c r="H26" s="17">
        <f t="shared" si="2"/>
        <v>0</v>
      </c>
      <c r="I26" s="15"/>
      <c r="J26" s="15"/>
    </row>
    <row r="27" spans="1:10" x14ac:dyDescent="0.25">
      <c r="A27" s="24" t="s">
        <v>69</v>
      </c>
      <c r="B27" s="13">
        <v>22</v>
      </c>
      <c r="C27" s="14"/>
      <c r="D27" s="15">
        <f>'JULY 21'!H27:H51</f>
        <v>0</v>
      </c>
      <c r="E27" s="16"/>
      <c r="F27" s="16">
        <f t="shared" si="0"/>
        <v>0</v>
      </c>
      <c r="G27" s="16"/>
      <c r="H27" s="17">
        <f t="shared" si="2"/>
        <v>0</v>
      </c>
      <c r="I27" s="15"/>
      <c r="J27" s="15"/>
    </row>
    <row r="28" spans="1:10" x14ac:dyDescent="0.25">
      <c r="A28" s="22" t="s">
        <v>118</v>
      </c>
      <c r="B28" s="13">
        <v>23</v>
      </c>
      <c r="C28" s="14"/>
      <c r="D28" s="15">
        <f>'JULY 21'!H28:H52</f>
        <v>1500</v>
      </c>
      <c r="E28" s="16">
        <v>2500</v>
      </c>
      <c r="F28" s="16">
        <f t="shared" si="0"/>
        <v>4000</v>
      </c>
      <c r="G28" s="16">
        <f>3000</f>
        <v>3000</v>
      </c>
      <c r="H28" s="17">
        <f>F28-G28</f>
        <v>1000</v>
      </c>
      <c r="I28" s="15"/>
      <c r="J28" s="15"/>
    </row>
    <row r="29" spans="1:10" x14ac:dyDescent="0.25">
      <c r="A29" s="24" t="s">
        <v>69</v>
      </c>
      <c r="B29" s="13">
        <v>24</v>
      </c>
      <c r="C29" s="14"/>
      <c r="D29" s="15">
        <f>'JULY 21'!H29:H53</f>
        <v>0</v>
      </c>
      <c r="E29" s="16"/>
      <c r="F29" s="16">
        <f>C29+D29+E29</f>
        <v>0</v>
      </c>
      <c r="G29" s="16"/>
      <c r="H29" s="17">
        <f t="shared" si="2"/>
        <v>0</v>
      </c>
      <c r="I29" s="15"/>
      <c r="J29" s="15"/>
    </row>
    <row r="30" spans="1:10" x14ac:dyDescent="0.25">
      <c r="A30" s="22"/>
      <c r="B30" s="13"/>
      <c r="C30" s="14"/>
      <c r="D30" s="15">
        <f>'JULY 21'!H30:H54</f>
        <v>0</v>
      </c>
      <c r="E30" s="16"/>
      <c r="F30" s="16">
        <f t="shared" si="0"/>
        <v>0</v>
      </c>
      <c r="G30" s="16"/>
      <c r="H30" s="17">
        <f t="shared" si="1"/>
        <v>0</v>
      </c>
      <c r="I30" s="15"/>
      <c r="J30" s="15"/>
    </row>
    <row r="31" spans="1:10" x14ac:dyDescent="0.25">
      <c r="A31" s="25" t="s">
        <v>10</v>
      </c>
      <c r="B31" s="26"/>
      <c r="C31" s="14">
        <f t="shared" ref="C31:I31" si="3">SUM(C6:C30)</f>
        <v>0</v>
      </c>
      <c r="D31" s="15">
        <f>SUM(D6:D30)</f>
        <v>24500</v>
      </c>
      <c r="E31" s="27">
        <f>SUM(E6:E30)</f>
        <v>26500</v>
      </c>
      <c r="F31" s="16">
        <f>SUM(F6:F30)</f>
        <v>51000</v>
      </c>
      <c r="G31" s="16">
        <f t="shared" si="3"/>
        <v>29000</v>
      </c>
      <c r="H31" s="16">
        <f t="shared" si="3"/>
        <v>22000</v>
      </c>
      <c r="I31" s="15">
        <f t="shared" si="3"/>
        <v>0</v>
      </c>
      <c r="J31" s="15">
        <f>SUM(J6:J30)</f>
        <v>300</v>
      </c>
    </row>
    <row r="32" spans="1:10" x14ac:dyDescent="0.25">
      <c r="D32" s="15">
        <f>'MAY 21'!H32:H58</f>
        <v>3500</v>
      </c>
      <c r="H32" s="28">
        <f>H14+E7+E18+3000+K19</f>
        <v>3000</v>
      </c>
      <c r="I32" s="3"/>
    </row>
    <row r="34" spans="1:10" x14ac:dyDescent="0.25">
      <c r="A34" s="3" t="s">
        <v>11</v>
      </c>
      <c r="B34" s="29"/>
      <c r="C34" s="30"/>
      <c r="D34" s="31"/>
      <c r="E34" s="32"/>
      <c r="F34" s="33"/>
      <c r="G34" s="32"/>
      <c r="H34" s="34"/>
      <c r="I34" s="3"/>
    </row>
    <row r="35" spans="1:10" x14ac:dyDescent="0.25">
      <c r="A35" s="35" t="s">
        <v>12</v>
      </c>
      <c r="B35" s="35"/>
      <c r="C35" s="35"/>
      <c r="D35" s="36"/>
      <c r="E35" s="35" t="s">
        <v>7</v>
      </c>
      <c r="F35" s="3"/>
      <c r="G35" s="3"/>
      <c r="H35" s="3"/>
      <c r="I35" s="3"/>
    </row>
    <row r="36" spans="1:10" x14ac:dyDescent="0.25">
      <c r="A36" s="37" t="s">
        <v>13</v>
      </c>
      <c r="B36" s="37" t="s">
        <v>14</v>
      </c>
      <c r="C36" s="37" t="s">
        <v>15</v>
      </c>
      <c r="D36" s="37" t="s">
        <v>16</v>
      </c>
      <c r="E36" s="37" t="s">
        <v>13</v>
      </c>
      <c r="F36" s="37" t="s">
        <v>14</v>
      </c>
      <c r="G36" s="37" t="s">
        <v>15</v>
      </c>
      <c r="H36" s="37" t="s">
        <v>16</v>
      </c>
      <c r="I36" s="3"/>
    </row>
    <row r="37" spans="1:10" x14ac:dyDescent="0.25">
      <c r="A37" s="26" t="s">
        <v>123</v>
      </c>
      <c r="B37" s="38">
        <f>E31</f>
        <v>26500</v>
      </c>
      <c r="C37" s="26"/>
      <c r="D37" s="26"/>
      <c r="E37" s="26" t="s">
        <v>123</v>
      </c>
      <c r="F37" s="38">
        <f>G31</f>
        <v>29000</v>
      </c>
      <c r="G37" s="26"/>
      <c r="H37" s="26"/>
      <c r="I37" s="34"/>
    </row>
    <row r="38" spans="1:10" x14ac:dyDescent="0.25">
      <c r="A38" s="26" t="s">
        <v>17</v>
      </c>
      <c r="B38" s="38">
        <f>'JULY 21'!D56</f>
        <v>21683</v>
      </c>
      <c r="C38" s="26"/>
      <c r="D38" s="26"/>
      <c r="E38" s="26" t="s">
        <v>17</v>
      </c>
      <c r="F38" s="38">
        <f>'JULY 21'!H56</f>
        <v>11183</v>
      </c>
      <c r="G38" s="26"/>
      <c r="H38" s="26"/>
      <c r="I38" s="34"/>
    </row>
    <row r="39" spans="1:10" x14ac:dyDescent="0.25">
      <c r="A39" s="26" t="s">
        <v>9</v>
      </c>
      <c r="B39" s="38">
        <f>I31</f>
        <v>0</v>
      </c>
      <c r="C39" s="26"/>
      <c r="D39" s="26"/>
      <c r="E39" s="26"/>
      <c r="F39" s="38"/>
      <c r="G39" s="26"/>
      <c r="H39" s="26"/>
      <c r="I39" s="34" t="s">
        <v>18</v>
      </c>
    </row>
    <row r="40" spans="1:10" x14ac:dyDescent="0.25">
      <c r="A40" s="26" t="s">
        <v>66</v>
      </c>
      <c r="B40" s="38"/>
      <c r="C40" s="26"/>
      <c r="D40" s="26"/>
      <c r="E40" s="26" t="s">
        <v>66</v>
      </c>
      <c r="F40" s="38"/>
      <c r="G40" s="26"/>
      <c r="H40" s="26"/>
      <c r="I40" s="34"/>
    </row>
    <row r="41" spans="1:10" x14ac:dyDescent="0.25">
      <c r="A41" s="26" t="s">
        <v>3</v>
      </c>
      <c r="B41" s="38">
        <f>C31</f>
        <v>0</v>
      </c>
      <c r="C41" s="26"/>
      <c r="D41" s="26"/>
      <c r="E41" s="26"/>
      <c r="F41" s="38"/>
      <c r="G41" s="26"/>
      <c r="H41" s="26"/>
      <c r="I41" s="3"/>
    </row>
    <row r="42" spans="1:10" x14ac:dyDescent="0.25">
      <c r="A42" s="26" t="s">
        <v>19</v>
      </c>
      <c r="B42" s="39">
        <v>0.1</v>
      </c>
      <c r="C42" s="38">
        <f>B42*B37</f>
        <v>2650</v>
      </c>
      <c r="D42" s="26"/>
      <c r="E42" s="26" t="s">
        <v>19</v>
      </c>
      <c r="F42" s="39">
        <v>0.1</v>
      </c>
      <c r="G42" s="38">
        <f>F42*B37</f>
        <v>2650</v>
      </c>
      <c r="H42" s="26"/>
      <c r="I42" s="3"/>
    </row>
    <row r="43" spans="1:10" x14ac:dyDescent="0.25">
      <c r="A43" s="37" t="s">
        <v>20</v>
      </c>
      <c r="B43" s="26" t="s">
        <v>21</v>
      </c>
      <c r="C43" s="26"/>
      <c r="D43" s="26"/>
      <c r="E43" s="37" t="s">
        <v>20</v>
      </c>
      <c r="F43" s="40"/>
      <c r="G43" s="26"/>
      <c r="H43" s="26"/>
      <c r="I43" s="34"/>
    </row>
    <row r="44" spans="1:10" x14ac:dyDescent="0.25">
      <c r="A44" s="41" t="s">
        <v>22</v>
      </c>
      <c r="B44" s="39">
        <v>0.3</v>
      </c>
      <c r="C44" s="42"/>
      <c r="D44" s="26"/>
      <c r="E44" s="41" t="s">
        <v>22</v>
      </c>
      <c r="F44" s="39">
        <v>0.3</v>
      </c>
      <c r="G44" s="42"/>
      <c r="H44" s="26"/>
      <c r="I44" s="3"/>
      <c r="J44" s="28"/>
    </row>
    <row r="45" spans="1:10" x14ac:dyDescent="0.25">
      <c r="A45" s="40" t="s">
        <v>82</v>
      </c>
      <c r="C45">
        <v>1000</v>
      </c>
      <c r="D45" s="50"/>
      <c r="E45" s="51" t="s">
        <v>82</v>
      </c>
      <c r="G45">
        <v>1000</v>
      </c>
      <c r="H45" s="52"/>
      <c r="I45" s="3"/>
    </row>
    <row r="46" spans="1:10" x14ac:dyDescent="0.25">
      <c r="A46" s="40" t="s">
        <v>41</v>
      </c>
      <c r="B46" s="18"/>
      <c r="C46" s="18">
        <v>2000</v>
      </c>
      <c r="D46" s="42"/>
      <c r="E46" s="40" t="s">
        <v>41</v>
      </c>
      <c r="F46" s="18"/>
      <c r="G46" s="18">
        <v>2000</v>
      </c>
      <c r="H46" s="18"/>
      <c r="I46" s="34"/>
    </row>
    <row r="47" spans="1:10" x14ac:dyDescent="0.25">
      <c r="A47" s="40" t="s">
        <v>127</v>
      </c>
      <c r="B47" s="26"/>
      <c r="C47" s="42">
        <v>15000</v>
      </c>
      <c r="D47" s="26"/>
      <c r="E47" s="40" t="s">
        <v>127</v>
      </c>
      <c r="F47" s="26"/>
      <c r="G47" s="42">
        <v>15000</v>
      </c>
      <c r="H47" s="18"/>
      <c r="I47" s="43"/>
      <c r="J47" s="28"/>
    </row>
    <row r="48" spans="1:10" x14ac:dyDescent="0.25">
      <c r="A48" s="40"/>
      <c r="B48" s="39"/>
      <c r="C48" s="26"/>
      <c r="D48" s="26"/>
      <c r="E48" s="40"/>
      <c r="F48" s="39"/>
      <c r="G48" s="26"/>
      <c r="H48" s="26"/>
      <c r="I48" s="3"/>
    </row>
    <row r="49" spans="1:10" x14ac:dyDescent="0.25">
      <c r="A49" s="40"/>
      <c r="B49" s="26"/>
      <c r="C49" s="42"/>
      <c r="D49" s="26"/>
      <c r="E49" s="40"/>
      <c r="F49" s="26"/>
      <c r="G49" s="42"/>
      <c r="H49" s="26"/>
      <c r="I49" s="3"/>
    </row>
    <row r="50" spans="1:10" x14ac:dyDescent="0.25">
      <c r="A50" s="40"/>
      <c r="B50" s="26"/>
      <c r="C50" s="42"/>
      <c r="D50" s="26"/>
      <c r="E50" s="40"/>
      <c r="F50" s="26"/>
      <c r="G50" s="42"/>
      <c r="H50" s="26"/>
      <c r="I50" s="3"/>
    </row>
    <row r="51" spans="1:10" x14ac:dyDescent="0.25">
      <c r="A51" s="40"/>
      <c r="B51" s="26"/>
      <c r="C51" s="42"/>
      <c r="D51" s="26"/>
      <c r="E51" s="40"/>
      <c r="F51" s="26"/>
      <c r="G51" s="42"/>
      <c r="H51" s="26"/>
      <c r="I51" s="3"/>
    </row>
    <row r="52" spans="1:10" x14ac:dyDescent="0.25">
      <c r="A52" s="40"/>
      <c r="B52" s="26"/>
      <c r="C52" s="42"/>
      <c r="D52" s="26"/>
      <c r="E52" s="40"/>
      <c r="F52" s="26"/>
      <c r="G52" s="42"/>
      <c r="H52" s="26"/>
      <c r="I52" s="3"/>
    </row>
    <row r="53" spans="1:10" x14ac:dyDescent="0.25">
      <c r="A53" s="40"/>
      <c r="B53" s="26"/>
      <c r="C53" s="42"/>
      <c r="D53" s="26"/>
      <c r="E53" s="40"/>
      <c r="F53" s="26"/>
      <c r="G53" s="42"/>
      <c r="H53" s="26"/>
      <c r="I53" s="3"/>
    </row>
    <row r="54" spans="1:10" x14ac:dyDescent="0.25">
      <c r="A54" s="40"/>
      <c r="B54" s="26"/>
      <c r="C54" s="42"/>
      <c r="D54" s="26"/>
      <c r="E54" s="40"/>
      <c r="F54" s="26"/>
      <c r="G54" s="42"/>
      <c r="H54" s="26"/>
      <c r="I54" s="3"/>
    </row>
    <row r="55" spans="1:10" x14ac:dyDescent="0.25">
      <c r="A55" s="40"/>
      <c r="B55" s="26"/>
      <c r="C55" s="42"/>
      <c r="D55" s="26"/>
      <c r="E55" s="40"/>
      <c r="F55" s="26"/>
      <c r="G55" s="42"/>
      <c r="H55" s="26"/>
      <c r="I55" s="3"/>
      <c r="J55" s="44"/>
    </row>
    <row r="56" spans="1:10" x14ac:dyDescent="0.25">
      <c r="A56" s="37" t="s">
        <v>10</v>
      </c>
      <c r="B56" s="45">
        <f>B41+B37+B38+B39+B40-C42</f>
        <v>45533</v>
      </c>
      <c r="C56" s="45">
        <f>SUM(C44:C55)</f>
        <v>18000</v>
      </c>
      <c r="D56" s="45">
        <f>B56-C56</f>
        <v>27533</v>
      </c>
      <c r="E56" s="37" t="s">
        <v>10</v>
      </c>
      <c r="F56" s="45">
        <f>F37+F38+F41+F40-G42</f>
        <v>37533</v>
      </c>
      <c r="G56" s="45">
        <f>SUM(G44:G55)</f>
        <v>18000</v>
      </c>
      <c r="H56" s="45">
        <f>F56-G56</f>
        <v>19533</v>
      </c>
      <c r="I56" s="43"/>
    </row>
    <row r="57" spans="1:10" x14ac:dyDescent="0.25">
      <c r="A57" s="46" t="s">
        <v>23</v>
      </c>
      <c r="B57" s="47"/>
      <c r="C57" s="47" t="s">
        <v>24</v>
      </c>
      <c r="D57" s="48"/>
      <c r="E57" s="46"/>
      <c r="F57" s="46" t="s">
        <v>25</v>
      </c>
      <c r="G57" s="3"/>
      <c r="H57" s="3"/>
      <c r="I57" s="3"/>
      <c r="J57" s="44"/>
    </row>
    <row r="58" spans="1:10" x14ac:dyDescent="0.25">
      <c r="A58" s="46" t="s">
        <v>26</v>
      </c>
      <c r="B58" s="47"/>
      <c r="C58" s="47" t="s">
        <v>27</v>
      </c>
      <c r="D58" s="48"/>
      <c r="E58" s="46"/>
      <c r="F58" s="46" t="s">
        <v>28</v>
      </c>
      <c r="G58" s="3"/>
      <c r="H58" s="3"/>
      <c r="I58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DECEMBER 20</vt:lpstr>
      <vt:lpstr>JANUARY 21</vt:lpstr>
      <vt:lpstr>FEBRUARY 21</vt:lpstr>
      <vt:lpstr>MARCH 21</vt:lpstr>
      <vt:lpstr>APRIL 21</vt:lpstr>
      <vt:lpstr>MAY 21</vt:lpstr>
      <vt:lpstr>JUNE 21</vt:lpstr>
      <vt:lpstr>JULY 21</vt:lpstr>
      <vt:lpstr>AUGUST 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dcterms:created xsi:type="dcterms:W3CDTF">2020-12-02T13:14:46Z</dcterms:created>
  <dcterms:modified xsi:type="dcterms:W3CDTF">2021-12-07T16:23:25Z</dcterms:modified>
</cp:coreProperties>
</file>