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240" yWindow="60" windowWidth="17235" windowHeight="9780" firstSheet="3" activeTab="6"/>
  </bookViews>
  <sheets>
    <sheet name="JUNE 21" sheetId="1" r:id="rId1"/>
    <sheet name="JULY 21" sheetId="2" r:id="rId2"/>
    <sheet name="AUGUST 21" sheetId="3" r:id="rId3"/>
    <sheet name="SEPTEMBER 21" sheetId="4" r:id="rId4"/>
    <sheet name="OCTOBER 21" sheetId="5" r:id="rId5"/>
    <sheet name="NOVEMBER 21" sheetId="6" r:id="rId6"/>
    <sheet name="DECEMBER 21" sheetId="7" r:id="rId7"/>
  </sheets>
  <externalReferences>
    <externalReference r:id="rId8"/>
  </externalReferences>
  <calcPr calcId="162913"/>
</workbook>
</file>

<file path=xl/calcChain.xml><?xml version="1.0" encoding="utf-8"?>
<calcChain xmlns="http://schemas.openxmlformats.org/spreadsheetml/2006/main">
  <c r="H11" i="7" l="1"/>
  <c r="H28" i="7" l="1"/>
  <c r="D28" i="7"/>
  <c r="K27" i="7"/>
  <c r="K15" i="7"/>
  <c r="D13" i="7"/>
  <c r="F12" i="7"/>
  <c r="C18" i="7" s="1"/>
  <c r="E12" i="7"/>
  <c r="C20" i="7" s="1"/>
  <c r="H12" i="7"/>
  <c r="G18" i="7" s="1"/>
  <c r="H23" i="7" l="1"/>
  <c r="D23" i="7"/>
  <c r="H11" i="6"/>
  <c r="H7" i="6" l="1"/>
  <c r="K27" i="6" l="1"/>
  <c r="H10" i="6" l="1"/>
  <c r="H12" i="6" s="1"/>
  <c r="K15" i="6" l="1"/>
  <c r="H28" i="6" l="1"/>
  <c r="D28" i="6"/>
  <c r="D13" i="6"/>
  <c r="G18" i="6"/>
  <c r="F12" i="6"/>
  <c r="C18" i="6" s="1"/>
  <c r="E12" i="6"/>
  <c r="C20" i="6" s="1"/>
  <c r="H23" i="6" l="1"/>
  <c r="D23" i="6"/>
  <c r="H8" i="4"/>
  <c r="H7" i="4" l="1"/>
  <c r="D13" i="5" l="1"/>
  <c r="H28" i="5"/>
  <c r="D28" i="5"/>
  <c r="F12" i="5"/>
  <c r="C18" i="5" s="1"/>
  <c r="E12" i="5"/>
  <c r="C20" i="5" s="1"/>
  <c r="H12" i="5"/>
  <c r="G18" i="5" s="1"/>
  <c r="H23" i="5" l="1"/>
  <c r="D23" i="5"/>
  <c r="H6" i="4"/>
  <c r="H28" i="4" l="1"/>
  <c r="D28" i="4"/>
  <c r="H12" i="4"/>
  <c r="G18" i="4" s="1"/>
  <c r="F12" i="4"/>
  <c r="C18" i="4" s="1"/>
  <c r="H23" i="4" s="1"/>
  <c r="E12" i="4"/>
  <c r="C20" i="4" s="1"/>
  <c r="D23" i="4" l="1"/>
  <c r="H6" i="3"/>
  <c r="H10" i="3"/>
  <c r="H11" i="3"/>
  <c r="H8" i="3"/>
  <c r="M33" i="3" l="1"/>
  <c r="M34" i="3" s="1"/>
  <c r="M31" i="3"/>
  <c r="M32" i="3" s="1"/>
  <c r="H7" i="3" l="1"/>
  <c r="H6" i="2" l="1"/>
  <c r="H28" i="3"/>
  <c r="D28" i="3"/>
  <c r="F12" i="3"/>
  <c r="C18" i="3" s="1"/>
  <c r="E12" i="3"/>
  <c r="C20" i="3" s="1"/>
  <c r="H12" i="3"/>
  <c r="G18" i="3" s="1"/>
  <c r="H23" i="3" l="1"/>
  <c r="D23" i="3"/>
  <c r="C19" i="1" l="1"/>
  <c r="G10" i="1"/>
  <c r="H11" i="2" l="1"/>
  <c r="E12" i="2" l="1"/>
  <c r="C20" i="2" s="1"/>
  <c r="H10" i="2"/>
  <c r="I28" i="2" l="1"/>
  <c r="D28" i="2"/>
  <c r="H12" i="2"/>
  <c r="H18" i="2" s="1"/>
  <c r="F12" i="2"/>
  <c r="C18" i="2" s="1"/>
  <c r="D23" i="2" l="1"/>
  <c r="I23" i="2"/>
  <c r="F10" i="1"/>
  <c r="H10" i="1" s="1"/>
  <c r="D10" i="2" s="1"/>
  <c r="G10" i="2" s="1"/>
  <c r="I10" i="2" s="1"/>
  <c r="D10" i="3" s="1"/>
  <c r="G10" i="3" s="1"/>
  <c r="I10" i="3" s="1"/>
  <c r="D10" i="4" s="1"/>
  <c r="G10" i="4" s="1"/>
  <c r="I10" i="4" s="1"/>
  <c r="D10" i="5" s="1"/>
  <c r="G10" i="5" s="1"/>
  <c r="I10" i="5" s="1"/>
  <c r="D10" i="6" s="1"/>
  <c r="G10" i="6" s="1"/>
  <c r="I10" i="6" s="1"/>
  <c r="D10" i="7" s="1"/>
  <c r="G10" i="7" s="1"/>
  <c r="I10" i="7" s="1"/>
  <c r="H27" i="1"/>
  <c r="D27" i="1"/>
  <c r="G20" i="1"/>
  <c r="C20" i="1"/>
  <c r="D13" i="1"/>
  <c r="E12" i="1"/>
  <c r="C18" i="1" s="1"/>
  <c r="F11" i="1"/>
  <c r="H11" i="1" s="1"/>
  <c r="D11" i="2" s="1"/>
  <c r="G11" i="2" s="1"/>
  <c r="I11" i="2" s="1"/>
  <c r="D11" i="3" s="1"/>
  <c r="G11" i="3" s="1"/>
  <c r="I11" i="3" s="1"/>
  <c r="D11" i="4" s="1"/>
  <c r="G11" i="4" s="1"/>
  <c r="I11" i="4" s="1"/>
  <c r="D11" i="5" s="1"/>
  <c r="G11" i="5" s="1"/>
  <c r="I11" i="5" s="1"/>
  <c r="D11" i="6" s="1"/>
  <c r="G11" i="6" s="1"/>
  <c r="I11" i="6" s="1"/>
  <c r="D11" i="7" s="1"/>
  <c r="G11" i="7" s="1"/>
  <c r="I11" i="7" s="1"/>
  <c r="F9" i="1"/>
  <c r="H9" i="1" s="1"/>
  <c r="D9" i="2" s="1"/>
  <c r="G9" i="2" s="1"/>
  <c r="I9" i="2" s="1"/>
  <c r="D9" i="3" s="1"/>
  <c r="G9" i="3" s="1"/>
  <c r="I9" i="3" s="1"/>
  <c r="D9" i="4" s="1"/>
  <c r="G9" i="4" s="1"/>
  <c r="I9" i="4" s="1"/>
  <c r="D9" i="5" s="1"/>
  <c r="G9" i="5" s="1"/>
  <c r="I9" i="5" s="1"/>
  <c r="D9" i="6" s="1"/>
  <c r="G9" i="6" s="1"/>
  <c r="I9" i="6" s="1"/>
  <c r="D9" i="7" s="1"/>
  <c r="G9" i="7" s="1"/>
  <c r="I9" i="7" s="1"/>
  <c r="F8" i="1"/>
  <c r="H8" i="1" s="1"/>
  <c r="D8" i="2" s="1"/>
  <c r="G8" i="2" s="1"/>
  <c r="I8" i="2" s="1"/>
  <c r="D8" i="3" s="1"/>
  <c r="G8" i="3" s="1"/>
  <c r="I8" i="3" s="1"/>
  <c r="D8" i="4" s="1"/>
  <c r="G8" i="4" s="1"/>
  <c r="I8" i="4" s="1"/>
  <c r="G8" i="5" s="1"/>
  <c r="I8" i="5" s="1"/>
  <c r="D8" i="6" s="1"/>
  <c r="G8" i="6" s="1"/>
  <c r="I8" i="6" s="1"/>
  <c r="D8" i="7" s="1"/>
  <c r="G8" i="7" s="1"/>
  <c r="I8" i="7" s="1"/>
  <c r="F7" i="1"/>
  <c r="H7" i="1" s="1"/>
  <c r="D7" i="2" s="1"/>
  <c r="G7" i="2" s="1"/>
  <c r="I7" i="2" s="1"/>
  <c r="D7" i="3" s="1"/>
  <c r="G7" i="3" s="1"/>
  <c r="I7" i="3" s="1"/>
  <c r="D7" i="4" s="1"/>
  <c r="G7" i="4" s="1"/>
  <c r="I7" i="4" s="1"/>
  <c r="G7" i="5" s="1"/>
  <c r="I7" i="5" s="1"/>
  <c r="D7" i="6" s="1"/>
  <c r="G7" i="6" s="1"/>
  <c r="I7" i="6" s="1"/>
  <c r="D7" i="7" s="1"/>
  <c r="G7" i="7" s="1"/>
  <c r="I7" i="7" s="1"/>
  <c r="G12" i="1"/>
  <c r="G18" i="1" s="1"/>
  <c r="F6" i="1"/>
  <c r="H22" i="1" l="1"/>
  <c r="D22" i="1"/>
  <c r="C27" i="1" s="1"/>
  <c r="E27" i="1" s="1"/>
  <c r="C19" i="2" s="1"/>
  <c r="C28" i="2" s="1"/>
  <c r="F28" i="2" s="1"/>
  <c r="C19" i="3" s="1"/>
  <c r="C28" i="3" s="1"/>
  <c r="E28" i="3" s="1"/>
  <c r="C19" i="4" s="1"/>
  <c r="C28" i="4" s="1"/>
  <c r="E28" i="4" s="1"/>
  <c r="C19" i="5" s="1"/>
  <c r="C28" i="5" s="1"/>
  <c r="E28" i="5" s="1"/>
  <c r="C19" i="6" s="1"/>
  <c r="C28" i="6" s="1"/>
  <c r="E28" i="6" s="1"/>
  <c r="C19" i="7" s="1"/>
  <c r="C28" i="7" s="1"/>
  <c r="E28" i="7" s="1"/>
  <c r="F12" i="1"/>
  <c r="H6" i="1"/>
  <c r="G27" i="1"/>
  <c r="I27" i="1" s="1"/>
  <c r="H12" i="1" l="1"/>
  <c r="D6" i="2"/>
  <c r="H21" i="2"/>
  <c r="H28" i="2" s="1"/>
  <c r="J28" i="2" s="1"/>
  <c r="G6" i="2" l="1"/>
  <c r="D12" i="2"/>
  <c r="G21" i="3"/>
  <c r="G28" i="3" s="1"/>
  <c r="I28" i="3" s="1"/>
  <c r="G21" i="4" l="1"/>
  <c r="G28" i="4" s="1"/>
  <c r="I28" i="4" s="1"/>
  <c r="I6" i="2"/>
  <c r="G12" i="2"/>
  <c r="G21" i="5" l="1"/>
  <c r="G28" i="5" s="1"/>
  <c r="I28" i="5" s="1"/>
  <c r="D6" i="3"/>
  <c r="I12" i="2"/>
  <c r="G21" i="6" l="1"/>
  <c r="G28" i="6" s="1"/>
  <c r="I28" i="6" s="1"/>
  <c r="G21" i="7" s="1"/>
  <c r="G28" i="7" s="1"/>
  <c r="I28" i="7" s="1"/>
  <c r="D12" i="3"/>
  <c r="G6" i="3"/>
  <c r="I6" i="3" l="1"/>
  <c r="G12" i="3"/>
  <c r="I12" i="3" l="1"/>
  <c r="D6" i="4"/>
  <c r="G6" i="4" l="1"/>
  <c r="D12" i="4"/>
  <c r="I6" i="4" l="1"/>
  <c r="G12" i="4"/>
  <c r="D6" i="5" l="1"/>
  <c r="G6" i="5" s="1"/>
  <c r="I12" i="4"/>
  <c r="D12" i="5" s="1"/>
  <c r="I6" i="5" l="1"/>
  <c r="G12" i="5"/>
  <c r="I12" i="5" l="1"/>
  <c r="D12" i="6" s="1"/>
  <c r="D6" i="6"/>
  <c r="G6" i="6" s="1"/>
  <c r="G12" i="6" l="1"/>
  <c r="I6" i="6"/>
  <c r="I12" i="6" l="1"/>
  <c r="D6" i="7"/>
  <c r="D12" i="7" l="1"/>
  <c r="G6" i="7"/>
  <c r="G12" i="7" l="1"/>
  <c r="I6" i="7"/>
  <c r="I12" i="7" s="1"/>
</calcChain>
</file>

<file path=xl/sharedStrings.xml><?xml version="1.0" encoding="utf-8"?>
<sst xmlns="http://schemas.openxmlformats.org/spreadsheetml/2006/main" count="366" uniqueCount="62">
  <si>
    <t xml:space="preserve">RENT STATEMENT </t>
  </si>
  <si>
    <t xml:space="preserve">                                                                                                                          </t>
  </si>
  <si>
    <t>FOR THE MONTH OF JUNE 2021</t>
  </si>
  <si>
    <t>NAME</t>
  </si>
  <si>
    <t>DEPOSIT</t>
  </si>
  <si>
    <t>BF</t>
  </si>
  <si>
    <t>RENT</t>
  </si>
  <si>
    <t>TOTAL DUE</t>
  </si>
  <si>
    <t>PAID</t>
  </si>
  <si>
    <t>BALANCE</t>
  </si>
  <si>
    <t>TOTAL</t>
  </si>
  <si>
    <t>SUMMARY</t>
  </si>
  <si>
    <t xml:space="preserve">EXPECTED </t>
  </si>
  <si>
    <t xml:space="preserve">DETAILS </t>
  </si>
  <si>
    <t xml:space="preserve">CR </t>
  </si>
  <si>
    <t>DR</t>
  </si>
  <si>
    <t>BL</t>
  </si>
  <si>
    <t>PAYMENTS</t>
  </si>
  <si>
    <t xml:space="preserve">COMMISSION </t>
  </si>
  <si>
    <t>LETTING FEE</t>
  </si>
  <si>
    <t>PREPARED BY</t>
  </si>
  <si>
    <t>APPROVED  BY</t>
  </si>
  <si>
    <t>RECEIVED BY</t>
  </si>
  <si>
    <t>FLORENCE</t>
  </si>
  <si>
    <t>GRACE</t>
  </si>
  <si>
    <t>TOMAS ONJALI</t>
  </si>
  <si>
    <t>TOMAS</t>
  </si>
  <si>
    <t>SHARON ADHIAMBO</t>
  </si>
  <si>
    <t>VACCANT</t>
  </si>
  <si>
    <t>ANNA MAWEU</t>
  </si>
  <si>
    <t>LL</t>
  </si>
  <si>
    <t>CHRISTOPHER BUKACHI</t>
  </si>
  <si>
    <t>DAMARIS NYAMBOKE</t>
  </si>
  <si>
    <t>JUNE</t>
  </si>
  <si>
    <t>PAID LL</t>
  </si>
  <si>
    <t>CHRISTOPHER PAID LL</t>
  </si>
  <si>
    <t>PAID ON 19/6</t>
  </si>
  <si>
    <t>JULY</t>
  </si>
  <si>
    <t>FOR THE MONTH OF JULY 2021</t>
  </si>
  <si>
    <t>ELECTRICITY</t>
  </si>
  <si>
    <t>B/F</t>
  </si>
  <si>
    <t>DEP</t>
  </si>
  <si>
    <t>NEW</t>
  </si>
  <si>
    <t>PAID ON 15/7</t>
  </si>
  <si>
    <t>PAID ON 20/7</t>
  </si>
  <si>
    <t>AUGUST</t>
  </si>
  <si>
    <t>FOR THE MONTH OF AUGUST 2021</t>
  </si>
  <si>
    <t>PATRIC AMBAYA</t>
  </si>
  <si>
    <t>PAID ON 13/8</t>
  </si>
  <si>
    <t>FOR THE MONTH OF SEPTEMBER 2021</t>
  </si>
  <si>
    <t>SEPTEMBER</t>
  </si>
  <si>
    <t>PAID ON 9/9</t>
  </si>
  <si>
    <t>PAID ON 11/9</t>
  </si>
  <si>
    <t>FOR THE MONTH OF OCTOBER  2021</t>
  </si>
  <si>
    <t xml:space="preserve">OCTOBER </t>
  </si>
  <si>
    <t>PAID ON 12/10</t>
  </si>
  <si>
    <t>FOR THE MONTH OF NOVEMBER  2021</t>
  </si>
  <si>
    <t>NOV</t>
  </si>
  <si>
    <t>DEPOSITchristopher</t>
  </si>
  <si>
    <t>PAID ON 11/11</t>
  </si>
  <si>
    <t>FOR THE MONTH OF DECEMBER  2021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</si>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</sst>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;\-#,##0.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/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3" fontId="4" fillId="0" borderId="1" xfId="0" applyNumberFormat="1" applyFont="1" applyBorder="1"/>
    <xf numFmtId="3" fontId="7" fillId="0" borderId="1" xfId="0" applyNumberFormat="1" applyFont="1" applyBorder="1"/>
    <xf numFmtId="0" fontId="8" fillId="0" borderId="1" xfId="0" applyFont="1" applyBorder="1"/>
    <xf numFmtId="0" fontId="4" fillId="0" borderId="1" xfId="0" applyFont="1" applyFill="1" applyBorder="1"/>
    <xf numFmtId="49" fontId="9" fillId="0" borderId="1" xfId="0" applyNumberFormat="1" applyFont="1" applyBorder="1"/>
    <xf numFmtId="3" fontId="10" fillId="0" borderId="1" xfId="0" applyNumberFormat="1" applyFont="1" applyBorder="1"/>
    <xf numFmtId="3" fontId="6" fillId="0" borderId="1" xfId="0" applyNumberFormat="1" applyFont="1" applyBorder="1"/>
    <xf numFmtId="49" fontId="11" fillId="0" borderId="1" xfId="0" applyNumberFormat="1" applyFont="1" applyBorder="1"/>
    <xf numFmtId="4" fontId="4" fillId="0" borderId="1" xfId="0" applyNumberFormat="1" applyFont="1" applyBorder="1"/>
    <xf numFmtId="164" fontId="12" fillId="0" borderId="1" xfId="0" applyNumberFormat="1" applyFont="1" applyBorder="1"/>
    <xf numFmtId="0" fontId="4" fillId="0" borderId="0" xfId="0" applyFont="1" applyBorder="1"/>
    <xf numFmtId="49" fontId="11" fillId="0" borderId="0" xfId="0" applyNumberFormat="1" applyFont="1" applyBorder="1"/>
    <xf numFmtId="4" fontId="4" fillId="0" borderId="0" xfId="0" applyNumberFormat="1" applyFont="1" applyBorder="1"/>
    <xf numFmtId="164" fontId="12" fillId="0" borderId="0" xfId="0" applyNumberFormat="1" applyFont="1" applyBorder="1"/>
    <xf numFmtId="0" fontId="13" fillId="0" borderId="0" xfId="0" applyFont="1"/>
    <xf numFmtId="0" fontId="14" fillId="0" borderId="0" xfId="0" applyFont="1"/>
    <xf numFmtId="0" fontId="1" fillId="0" borderId="0" xfId="0" applyFont="1"/>
    <xf numFmtId="0" fontId="15" fillId="0" borderId="0" xfId="0" applyFont="1"/>
    <xf numFmtId="0" fontId="16" fillId="0" borderId="1" xfId="0" applyFont="1" applyBorder="1"/>
    <xf numFmtId="3" fontId="8" fillId="0" borderId="1" xfId="0" applyNumberFormat="1" applyFont="1" applyBorder="1"/>
    <xf numFmtId="0" fontId="10" fillId="0" borderId="1" xfId="0" applyFont="1" applyBorder="1"/>
    <xf numFmtId="9" fontId="8" fillId="0" borderId="1" xfId="0" applyNumberFormat="1" applyFont="1" applyBorder="1"/>
    <xf numFmtId="14" fontId="8" fillId="0" borderId="1" xfId="0" applyNumberFormat="1" applyFont="1" applyBorder="1"/>
    <xf numFmtId="14" fontId="8" fillId="0" borderId="1" xfId="0" applyNumberFormat="1" applyFont="1" applyFill="1" applyBorder="1"/>
    <xf numFmtId="0" fontId="8" fillId="0" borderId="1" xfId="0" applyFont="1" applyFill="1" applyBorder="1"/>
    <xf numFmtId="43" fontId="0" fillId="0" borderId="0" xfId="0" applyNumberFormat="1"/>
    <xf numFmtId="0" fontId="2" fillId="0" borderId="0" xfId="0" applyFont="1" applyAlignment="1">
      <alignment horizontal="right"/>
    </xf>
    <xf numFmtId="0" fontId="8" fillId="0" borderId="0" xfId="0" applyFon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UL%20GAT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UGUST19"/>
      <sheetName val="SEPT 19"/>
      <sheetName val="OCTOBER19"/>
      <sheetName val="NOVEMBER 19"/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 21"/>
      <sheetName val="JUNE 21"/>
      <sheetName val="JULY 21"/>
      <sheetName val="AUGUST 21"/>
      <sheetName val="SEPT 21"/>
      <sheetName val="OCTOBER 21"/>
      <sheetName val="NOVEMBER 21"/>
      <sheetName val="DECEMBER 21"/>
    </sheetNames>
    <sheetDataSet>
      <sheetData sheetId="0">
        <row r="10">
          <cell r="G10">
            <v>10500</v>
          </cell>
        </row>
      </sheetData>
      <sheetData sheetId="1">
        <row r="10">
          <cell r="D10">
            <v>27000</v>
          </cell>
        </row>
      </sheetData>
      <sheetData sheetId="2">
        <row r="10">
          <cell r="E10">
            <v>27000</v>
          </cell>
        </row>
      </sheetData>
      <sheetData sheetId="3">
        <row r="10">
          <cell r="E10">
            <v>22000</v>
          </cell>
        </row>
      </sheetData>
      <sheetData sheetId="4">
        <row r="10">
          <cell r="E10">
            <v>27000</v>
          </cell>
        </row>
      </sheetData>
      <sheetData sheetId="5">
        <row r="10">
          <cell r="E10">
            <v>27000</v>
          </cell>
        </row>
      </sheetData>
      <sheetData sheetId="6">
        <row r="10">
          <cell r="E10">
            <v>27000</v>
          </cell>
        </row>
      </sheetData>
      <sheetData sheetId="7">
        <row r="10">
          <cell r="E10">
            <v>27000</v>
          </cell>
        </row>
      </sheetData>
      <sheetData sheetId="8">
        <row r="10">
          <cell r="E10">
            <v>27000</v>
          </cell>
        </row>
      </sheetData>
      <sheetData sheetId="9">
        <row r="10">
          <cell r="E10">
            <v>22000</v>
          </cell>
        </row>
      </sheetData>
      <sheetData sheetId="10">
        <row r="10">
          <cell r="E10">
            <v>27000</v>
          </cell>
        </row>
      </sheetData>
      <sheetData sheetId="11">
        <row r="10">
          <cell r="E10">
            <v>27000</v>
          </cell>
        </row>
      </sheetData>
      <sheetData sheetId="12">
        <row r="10">
          <cell r="E10">
            <v>27000</v>
          </cell>
        </row>
      </sheetData>
      <sheetData sheetId="13">
        <row r="10">
          <cell r="E10">
            <v>27000</v>
          </cell>
        </row>
      </sheetData>
      <sheetData sheetId="14">
        <row r="10">
          <cell r="E10">
            <v>22000</v>
          </cell>
        </row>
      </sheetData>
      <sheetData sheetId="15">
        <row r="10">
          <cell r="E10">
            <v>27000</v>
          </cell>
        </row>
      </sheetData>
      <sheetData sheetId="16">
        <row r="10">
          <cell r="E10">
            <v>27000</v>
          </cell>
        </row>
      </sheetData>
      <sheetData sheetId="17">
        <row r="10">
          <cell r="E10">
            <v>27000</v>
          </cell>
        </row>
      </sheetData>
      <sheetData sheetId="18">
        <row r="10">
          <cell r="E10">
            <v>27000</v>
          </cell>
        </row>
      </sheetData>
      <sheetData sheetId="19">
        <row r="10">
          <cell r="F10">
            <v>32000</v>
          </cell>
        </row>
      </sheetData>
      <sheetData sheetId="20">
        <row r="10">
          <cell r="E10">
            <v>27000</v>
          </cell>
        </row>
      </sheetData>
      <sheetData sheetId="21">
        <row r="10">
          <cell r="E10">
            <v>27000</v>
          </cell>
        </row>
      </sheetData>
      <sheetData sheetId="22">
        <row r="10">
          <cell r="E10">
            <v>27000</v>
          </cell>
          <cell r="H10">
            <v>0</v>
          </cell>
        </row>
        <row r="11">
          <cell r="H11">
            <v>0</v>
          </cell>
        </row>
        <row r="12">
          <cell r="H12">
            <v>0</v>
          </cell>
        </row>
        <row r="13">
          <cell r="H13">
            <v>0</v>
          </cell>
        </row>
        <row r="14">
          <cell r="H14">
            <v>0</v>
          </cell>
        </row>
        <row r="15">
          <cell r="H15" t="str">
            <v>DR</v>
          </cell>
        </row>
        <row r="24">
          <cell r="E24">
            <v>0</v>
          </cell>
          <cell r="I24">
            <v>0</v>
          </cell>
        </row>
      </sheetData>
      <sheetData sheetId="23">
        <row r="10">
          <cell r="E10">
            <v>27000</v>
          </cell>
        </row>
      </sheetData>
      <sheetData sheetId="24">
        <row r="10">
          <cell r="E10">
            <v>27000</v>
          </cell>
        </row>
      </sheetData>
      <sheetData sheetId="25">
        <row r="10">
          <cell r="E10">
            <v>27000</v>
          </cell>
        </row>
      </sheetData>
      <sheetData sheetId="26">
        <row r="10">
          <cell r="E10">
            <v>27000</v>
          </cell>
        </row>
      </sheetData>
      <sheetData sheetId="27">
        <row r="10">
          <cell r="E10">
            <v>27000</v>
          </cell>
        </row>
      </sheetData>
      <sheetData sheetId="28">
        <row r="10">
          <cell r="E10">
            <v>27000</v>
          </cell>
        </row>
      </sheetData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0"/>
  <sheetViews>
    <sheetView topLeftCell="A2" workbookViewId="0">
      <selection activeCell="L24" sqref="L24"/>
    </sheetView>
  </sheetViews>
  <sheetFormatPr defaultRowHeight="15" x14ac:dyDescent="0.25"/>
  <cols>
    <col min="2" max="2" width="19.28515625" customWidth="1"/>
  </cols>
  <sheetData>
    <row r="2" spans="1:9" x14ac:dyDescent="0.25">
      <c r="D2" s="26" t="s">
        <v>25</v>
      </c>
      <c r="E2" s="26"/>
    </row>
    <row r="3" spans="1:9" ht="15.75" x14ac:dyDescent="0.25">
      <c r="A3" s="1"/>
      <c r="B3" s="2"/>
      <c r="C3" s="2"/>
      <c r="D3" s="3" t="s">
        <v>0</v>
      </c>
      <c r="F3" s="3"/>
      <c r="G3" s="1"/>
    </row>
    <row r="4" spans="1:9" ht="15.75" x14ac:dyDescent="0.25">
      <c r="A4" s="1"/>
      <c r="B4" s="2" t="s">
        <v>1</v>
      </c>
      <c r="C4" s="2"/>
      <c r="D4" s="3" t="s">
        <v>2</v>
      </c>
      <c r="E4" s="2"/>
      <c r="F4" s="4"/>
      <c r="G4" s="1"/>
    </row>
    <row r="5" spans="1:9" x14ac:dyDescent="0.25">
      <c r="A5" s="5"/>
      <c r="B5" s="6" t="s">
        <v>3</v>
      </c>
      <c r="C5" s="6" t="s">
        <v>4</v>
      </c>
      <c r="D5" s="6" t="s">
        <v>5</v>
      </c>
      <c r="E5" s="6" t="s">
        <v>6</v>
      </c>
      <c r="F5" s="7" t="s">
        <v>7</v>
      </c>
      <c r="G5" s="6" t="s">
        <v>8</v>
      </c>
      <c r="H5" s="8" t="s">
        <v>9</v>
      </c>
    </row>
    <row r="6" spans="1:9" x14ac:dyDescent="0.25">
      <c r="A6" s="5">
        <v>1</v>
      </c>
      <c r="B6" s="5" t="s">
        <v>27</v>
      </c>
      <c r="C6" s="5"/>
      <c r="D6" s="9">
        <v>2000</v>
      </c>
      <c r="E6" s="5">
        <v>2000</v>
      </c>
      <c r="F6" s="9">
        <f t="shared" ref="F6:F11" si="0">C6+D6+E6</f>
        <v>4000</v>
      </c>
      <c r="G6" s="10"/>
      <c r="H6" s="9">
        <f t="shared" ref="H6:H11" si="1">F6-G6</f>
        <v>4000</v>
      </c>
    </row>
    <row r="7" spans="1:9" x14ac:dyDescent="0.25">
      <c r="A7" s="5">
        <v>2</v>
      </c>
      <c r="B7" s="11" t="s">
        <v>28</v>
      </c>
      <c r="C7" s="11"/>
      <c r="D7" s="9"/>
      <c r="E7" s="5"/>
      <c r="F7" s="9">
        <f t="shared" si="0"/>
        <v>0</v>
      </c>
      <c r="G7" s="10"/>
      <c r="H7" s="9">
        <f t="shared" si="1"/>
        <v>0</v>
      </c>
    </row>
    <row r="8" spans="1:9" x14ac:dyDescent="0.25">
      <c r="A8" s="5">
        <v>3</v>
      </c>
      <c r="B8" s="5" t="s">
        <v>29</v>
      </c>
      <c r="C8" s="5"/>
      <c r="D8" s="9"/>
      <c r="E8" s="5">
        <v>2000</v>
      </c>
      <c r="F8" s="9">
        <f t="shared" si="0"/>
        <v>2000</v>
      </c>
      <c r="G8" s="10">
        <v>2000</v>
      </c>
      <c r="H8" s="9">
        <f t="shared" si="1"/>
        <v>0</v>
      </c>
    </row>
    <row r="9" spans="1:9" x14ac:dyDescent="0.25">
      <c r="A9" s="5">
        <v>4</v>
      </c>
      <c r="B9" s="11" t="s">
        <v>30</v>
      </c>
      <c r="C9" s="5"/>
      <c r="D9" s="9"/>
      <c r="E9" s="5"/>
      <c r="F9" s="9">
        <f t="shared" si="0"/>
        <v>0</v>
      </c>
      <c r="G9" s="10"/>
      <c r="H9" s="9">
        <f t="shared" si="1"/>
        <v>0</v>
      </c>
    </row>
    <row r="10" spans="1:9" x14ac:dyDescent="0.25">
      <c r="A10" s="5">
        <v>5</v>
      </c>
      <c r="B10" s="11" t="s">
        <v>31</v>
      </c>
      <c r="C10" s="5"/>
      <c r="D10" s="9">
        <v>600</v>
      </c>
      <c r="E10" s="5">
        <v>2000</v>
      </c>
      <c r="F10" s="9">
        <f t="shared" si="0"/>
        <v>2600</v>
      </c>
      <c r="G10" s="10">
        <f>2000+500</f>
        <v>2500</v>
      </c>
      <c r="H10" s="9">
        <f t="shared" si="1"/>
        <v>100</v>
      </c>
      <c r="I10" t="s">
        <v>34</v>
      </c>
    </row>
    <row r="11" spans="1:9" x14ac:dyDescent="0.25">
      <c r="A11" s="5">
        <v>6</v>
      </c>
      <c r="B11" s="12" t="s">
        <v>32</v>
      </c>
      <c r="C11" s="12"/>
      <c r="D11" s="9"/>
      <c r="E11" s="5">
        <v>2000</v>
      </c>
      <c r="F11" s="9">
        <f t="shared" si="0"/>
        <v>2000</v>
      </c>
      <c r="G11" s="10">
        <v>2000</v>
      </c>
      <c r="H11" s="9">
        <f t="shared" si="1"/>
        <v>0</v>
      </c>
    </row>
    <row r="12" spans="1:9" x14ac:dyDescent="0.25">
      <c r="A12" s="5"/>
      <c r="B12" s="13" t="s">
        <v>10</v>
      </c>
      <c r="C12" s="13"/>
      <c r="D12" s="9"/>
      <c r="E12" s="7">
        <f>SUM(E6:E11)</f>
        <v>8000</v>
      </c>
      <c r="F12" s="9">
        <f>SUM(F6:F11)</f>
        <v>10600</v>
      </c>
      <c r="G12" s="14">
        <f>SUM(G6:G11)</f>
        <v>6500</v>
      </c>
      <c r="H12" s="15">
        <f>SUM(H6:H11)</f>
        <v>4100</v>
      </c>
    </row>
    <row r="13" spans="1:9" x14ac:dyDescent="0.25">
      <c r="A13" s="5"/>
      <c r="B13" s="16"/>
      <c r="C13" s="16"/>
      <c r="D13" s="9">
        <f>'[1]MAY 21'!H10:H15</f>
        <v>0</v>
      </c>
      <c r="E13" s="5"/>
      <c r="F13" s="17"/>
      <c r="G13" s="18"/>
      <c r="H13" s="17"/>
    </row>
    <row r="14" spans="1:9" x14ac:dyDescent="0.25">
      <c r="A14" s="19"/>
      <c r="B14" s="20"/>
      <c r="C14" s="20"/>
      <c r="D14" s="20"/>
      <c r="E14" s="19"/>
      <c r="F14" s="21"/>
      <c r="G14" s="22"/>
      <c r="H14" s="21"/>
    </row>
    <row r="15" spans="1:9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</row>
    <row r="16" spans="1:9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9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9" x14ac:dyDescent="0.25">
      <c r="B18" s="11" t="s">
        <v>33</v>
      </c>
      <c r="C18" s="28">
        <f>E12</f>
        <v>8000</v>
      </c>
      <c r="D18" s="11"/>
      <c r="E18" s="11"/>
      <c r="F18" s="11" t="s">
        <v>33</v>
      </c>
      <c r="G18" s="28">
        <f>G12</f>
        <v>6500</v>
      </c>
      <c r="H18" s="11"/>
      <c r="I18" s="11"/>
    </row>
    <row r="19" spans="1:9" x14ac:dyDescent="0.25">
      <c r="B19" s="11" t="s">
        <v>58</v>
      </c>
      <c r="C19" s="28">
        <f>500</f>
        <v>500</v>
      </c>
      <c r="D19" s="11"/>
      <c r="E19" s="11"/>
      <c r="F19" s="11"/>
      <c r="G19" s="28"/>
      <c r="H19" s="11"/>
      <c r="I19" s="11"/>
    </row>
    <row r="20" spans="1:9" x14ac:dyDescent="0.25">
      <c r="B20" s="11" t="s">
        <v>5</v>
      </c>
      <c r="C20" s="28">
        <f>'[1]MAY 21'!E24</f>
        <v>0</v>
      </c>
      <c r="D20" s="11"/>
      <c r="E20" s="11"/>
      <c r="F20" s="11" t="s">
        <v>5</v>
      </c>
      <c r="G20" s="28">
        <f>'[1]MAY 21'!I24</f>
        <v>0</v>
      </c>
      <c r="H20" s="11"/>
      <c r="I20" s="11"/>
    </row>
    <row r="21" spans="1:9" x14ac:dyDescent="0.25">
      <c r="B21" s="29" t="s">
        <v>17</v>
      </c>
      <c r="C21" s="11"/>
      <c r="D21" s="11"/>
      <c r="E21" s="11"/>
      <c r="F21" s="29" t="s">
        <v>17</v>
      </c>
      <c r="G21" s="11"/>
      <c r="H21" s="11"/>
      <c r="I21" s="11"/>
    </row>
    <row r="22" spans="1:9" x14ac:dyDescent="0.25">
      <c r="B22" s="11" t="s">
        <v>18</v>
      </c>
      <c r="C22" s="30">
        <v>0.1</v>
      </c>
      <c r="D22" s="11">
        <f>C22*C18</f>
        <v>800</v>
      </c>
      <c r="E22" s="24"/>
      <c r="F22" s="11" t="s">
        <v>18</v>
      </c>
      <c r="G22" s="30">
        <v>0.1</v>
      </c>
      <c r="H22" s="11">
        <f>G22*C18</f>
        <v>800</v>
      </c>
      <c r="I22" s="11"/>
    </row>
    <row r="23" spans="1:9" x14ac:dyDescent="0.25">
      <c r="B23" s="31" t="s">
        <v>19</v>
      </c>
      <c r="C23" s="30">
        <v>0.3</v>
      </c>
      <c r="D23" s="11"/>
      <c r="E23" s="11"/>
      <c r="F23" s="31" t="s">
        <v>19</v>
      </c>
      <c r="G23" s="30">
        <v>0.3</v>
      </c>
      <c r="H23" s="11"/>
      <c r="I23" s="11"/>
    </row>
    <row r="24" spans="1:9" x14ac:dyDescent="0.25">
      <c r="B24" s="32" t="s">
        <v>35</v>
      </c>
      <c r="C24" s="11"/>
      <c r="D24" s="11">
        <v>2500</v>
      </c>
      <c r="E24" s="11"/>
      <c r="F24" s="32" t="s">
        <v>35</v>
      </c>
      <c r="G24" s="11"/>
      <c r="H24" s="11">
        <v>2500</v>
      </c>
      <c r="I24" s="11"/>
    </row>
    <row r="25" spans="1:9" x14ac:dyDescent="0.25">
      <c r="B25" s="31" t="s">
        <v>36</v>
      </c>
      <c r="C25" s="11"/>
      <c r="D25" s="11">
        <v>3251</v>
      </c>
      <c r="E25" s="11"/>
      <c r="F25" s="31" t="s">
        <v>36</v>
      </c>
      <c r="G25" s="11"/>
      <c r="H25" s="11">
        <v>3251</v>
      </c>
      <c r="I25" s="11"/>
    </row>
    <row r="26" spans="1:9" x14ac:dyDescent="0.25">
      <c r="B26" s="33"/>
      <c r="C26" s="11"/>
      <c r="D26" s="11"/>
      <c r="E26" s="11"/>
      <c r="F26" s="33"/>
      <c r="G26" s="11"/>
      <c r="H26" s="11"/>
      <c r="I26" s="11"/>
    </row>
    <row r="27" spans="1:9" x14ac:dyDescent="0.25">
      <c r="A27" s="34"/>
      <c r="B27" s="29" t="s">
        <v>10</v>
      </c>
      <c r="C27" s="14">
        <f>C18+C20+C19-D22</f>
        <v>7700</v>
      </c>
      <c r="D27" s="14">
        <f>SUM(D23:D26)</f>
        <v>5751</v>
      </c>
      <c r="E27" s="14">
        <f>C27-D27</f>
        <v>1949</v>
      </c>
      <c r="F27" s="29" t="s">
        <v>10</v>
      </c>
      <c r="G27" s="14">
        <f>G18+G20-H22</f>
        <v>5700</v>
      </c>
      <c r="H27" s="14">
        <f>SUM(H23:H26)</f>
        <v>5751</v>
      </c>
      <c r="I27" s="14">
        <f>G27-H27</f>
        <v>-51</v>
      </c>
    </row>
    <row r="28" spans="1:9" x14ac:dyDescent="0.25">
      <c r="A28" s="34"/>
      <c r="B28" s="1"/>
      <c r="C28" s="1"/>
      <c r="D28" s="1"/>
      <c r="E28" s="1"/>
    </row>
    <row r="29" spans="1:9" x14ac:dyDescent="0.25">
      <c r="B29" s="1" t="s">
        <v>20</v>
      </c>
      <c r="C29" s="1"/>
      <c r="E29" s="35" t="s">
        <v>21</v>
      </c>
      <c r="G29" s="1" t="s">
        <v>22</v>
      </c>
    </row>
    <row r="30" spans="1:9" x14ac:dyDescent="0.25">
      <c r="B30" t="s">
        <v>23</v>
      </c>
      <c r="E30" t="s">
        <v>24</v>
      </c>
      <c r="G3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activeCell="L35" sqref="L35"/>
    </sheetView>
  </sheetViews>
  <sheetFormatPr defaultRowHeight="15" x14ac:dyDescent="0.25"/>
  <cols>
    <col min="2" max="2" width="13" customWidth="1"/>
    <col min="3" max="3" width="10.140625" customWidth="1"/>
    <col min="7" max="7" width="13.42578125" customWidth="1"/>
  </cols>
  <sheetData>
    <row r="2" spans="1:10" x14ac:dyDescent="0.25">
      <c r="D2" s="26" t="s">
        <v>25</v>
      </c>
      <c r="E2" s="26"/>
      <c r="F2" s="26"/>
    </row>
    <row r="3" spans="1:10" ht="15.75" x14ac:dyDescent="0.25">
      <c r="A3" s="1"/>
      <c r="B3" s="2"/>
      <c r="C3" s="2"/>
      <c r="D3" s="3" t="s">
        <v>0</v>
      </c>
      <c r="E3" s="3"/>
      <c r="G3" s="3"/>
      <c r="H3" s="1"/>
    </row>
    <row r="4" spans="1:10" ht="15.75" x14ac:dyDescent="0.25">
      <c r="A4" s="1"/>
      <c r="B4" s="2" t="s">
        <v>1</v>
      </c>
      <c r="C4" s="2"/>
      <c r="D4" s="3" t="s">
        <v>38</v>
      </c>
      <c r="E4" s="3"/>
      <c r="F4" s="2"/>
      <c r="G4" s="4"/>
      <c r="H4" s="1"/>
    </row>
    <row r="5" spans="1:10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0" x14ac:dyDescent="0.25">
      <c r="A6" s="5">
        <v>1</v>
      </c>
      <c r="B6" s="5" t="s">
        <v>27</v>
      </c>
      <c r="C6" s="5"/>
      <c r="D6" s="9">
        <f>'JUNE 21'!H6:H12</f>
        <v>4000</v>
      </c>
      <c r="E6" s="9">
        <v>390</v>
      </c>
      <c r="F6" s="5">
        <v>2000</v>
      </c>
      <c r="G6" s="9">
        <f t="shared" ref="G6:G11" si="0">D6+E6+F6</f>
        <v>6390</v>
      </c>
      <c r="H6" s="10">
        <f>2000+2000+390</f>
        <v>4390</v>
      </c>
      <c r="I6" s="9">
        <f t="shared" ref="I6:I11" si="1">G6-H6</f>
        <v>2000</v>
      </c>
    </row>
    <row r="7" spans="1:10" x14ac:dyDescent="0.25">
      <c r="A7" s="5">
        <v>2</v>
      </c>
      <c r="B7" s="11" t="s">
        <v>42</v>
      </c>
      <c r="C7" s="11"/>
      <c r="D7" s="9">
        <f>'JUNE 21'!H7:H13</f>
        <v>0</v>
      </c>
      <c r="E7" s="9"/>
      <c r="F7" s="5">
        <v>2000</v>
      </c>
      <c r="G7" s="9">
        <f t="shared" si="0"/>
        <v>2000</v>
      </c>
      <c r="H7" s="10">
        <v>2000</v>
      </c>
      <c r="I7" s="9">
        <f t="shared" si="1"/>
        <v>0</v>
      </c>
    </row>
    <row r="8" spans="1:10" x14ac:dyDescent="0.25">
      <c r="A8" s="5">
        <v>3</v>
      </c>
      <c r="B8" s="5" t="s">
        <v>29</v>
      </c>
      <c r="C8" s="5"/>
      <c r="D8" s="9">
        <f>'JUNE 21'!H8:H14</f>
        <v>0</v>
      </c>
      <c r="E8" s="9"/>
      <c r="F8" s="5">
        <v>2000</v>
      </c>
      <c r="G8" s="9">
        <f t="shared" si="0"/>
        <v>2000</v>
      </c>
      <c r="H8" s="10">
        <v>2000</v>
      </c>
      <c r="I8" s="9">
        <f t="shared" si="1"/>
        <v>0</v>
      </c>
    </row>
    <row r="9" spans="1:10" x14ac:dyDescent="0.25">
      <c r="A9" s="5">
        <v>4</v>
      </c>
      <c r="B9" s="11" t="s">
        <v>30</v>
      </c>
      <c r="C9" s="5"/>
      <c r="D9" s="9">
        <f>'JUNE 21'!H9:H15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0" x14ac:dyDescent="0.25">
      <c r="A10" s="5">
        <v>5</v>
      </c>
      <c r="B10" s="11" t="s">
        <v>31</v>
      </c>
      <c r="C10" s="5"/>
      <c r="D10" s="9">
        <f>'JUNE 21'!H10:H16</f>
        <v>100</v>
      </c>
      <c r="E10" s="9">
        <v>390</v>
      </c>
      <c r="F10" s="5">
        <v>2000</v>
      </c>
      <c r="G10" s="9">
        <f t="shared" si="0"/>
        <v>2490</v>
      </c>
      <c r="H10" s="10">
        <f>2000+390+100</f>
        <v>2490</v>
      </c>
      <c r="I10" s="9">
        <f t="shared" si="1"/>
        <v>0</v>
      </c>
    </row>
    <row r="11" spans="1:10" x14ac:dyDescent="0.25">
      <c r="A11" s="5">
        <v>6</v>
      </c>
      <c r="B11" s="12" t="s">
        <v>32</v>
      </c>
      <c r="C11" s="12"/>
      <c r="D11" s="9">
        <f>'JUNE 21'!H11:H17</f>
        <v>0</v>
      </c>
      <c r="E11" s="9">
        <v>390</v>
      </c>
      <c r="F11" s="5">
        <v>2000</v>
      </c>
      <c r="G11" s="9">
        <f t="shared" si="0"/>
        <v>2390</v>
      </c>
      <c r="H11" s="10">
        <f>390+2000</f>
        <v>2390</v>
      </c>
      <c r="I11" s="9">
        <f t="shared" si="1"/>
        <v>0</v>
      </c>
    </row>
    <row r="12" spans="1:10" x14ac:dyDescent="0.25">
      <c r="A12" s="5"/>
      <c r="B12" s="13" t="s">
        <v>10</v>
      </c>
      <c r="C12" s="13"/>
      <c r="D12" s="9">
        <f t="shared" ref="D12:I12" si="2">SUM(D6:D11)</f>
        <v>4100</v>
      </c>
      <c r="E12" s="9">
        <f t="shared" si="2"/>
        <v>1170</v>
      </c>
      <c r="F12" s="7">
        <f t="shared" si="2"/>
        <v>10000</v>
      </c>
      <c r="G12" s="9">
        <f t="shared" si="2"/>
        <v>15270</v>
      </c>
      <c r="H12" s="14">
        <f t="shared" si="2"/>
        <v>13270</v>
      </c>
      <c r="I12" s="15">
        <f t="shared" si="2"/>
        <v>2000</v>
      </c>
    </row>
    <row r="13" spans="1:10" x14ac:dyDescent="0.25">
      <c r="A13" s="5"/>
      <c r="B13" s="16"/>
      <c r="C13" s="16"/>
      <c r="D13" s="9"/>
      <c r="E13" s="9"/>
      <c r="F13" s="5"/>
      <c r="G13" s="17"/>
      <c r="H13" s="18"/>
      <c r="I13" s="17"/>
    </row>
    <row r="14" spans="1:10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0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J15" s="24"/>
    </row>
    <row r="16" spans="1:10" x14ac:dyDescent="0.25">
      <c r="A16" s="25"/>
      <c r="B16" s="26" t="s">
        <v>12</v>
      </c>
      <c r="C16" s="26"/>
      <c r="D16" s="26"/>
      <c r="E16" s="26"/>
      <c r="F16" s="26"/>
      <c r="G16" s="26"/>
      <c r="H16" s="26" t="s">
        <v>8</v>
      </c>
      <c r="I16" s="26"/>
      <c r="J16" s="26"/>
    </row>
    <row r="17" spans="1:11" ht="15.75" x14ac:dyDescent="0.25">
      <c r="B17" s="27" t="s">
        <v>13</v>
      </c>
      <c r="C17" s="27" t="s">
        <v>14</v>
      </c>
      <c r="D17" s="27" t="s">
        <v>15</v>
      </c>
      <c r="E17" s="27"/>
      <c r="F17" s="27" t="s">
        <v>16</v>
      </c>
      <c r="G17" s="27" t="s">
        <v>13</v>
      </c>
      <c r="H17" s="27" t="s">
        <v>14</v>
      </c>
      <c r="I17" s="27" t="s">
        <v>15</v>
      </c>
      <c r="J17" s="27" t="s">
        <v>16</v>
      </c>
    </row>
    <row r="18" spans="1:11" x14ac:dyDescent="0.25">
      <c r="B18" s="11" t="s">
        <v>37</v>
      </c>
      <c r="C18" s="28">
        <f>F12</f>
        <v>10000</v>
      </c>
      <c r="D18" s="11"/>
      <c r="E18" s="11"/>
      <c r="F18" s="11"/>
      <c r="G18" s="11" t="s">
        <v>37</v>
      </c>
      <c r="H18" s="28">
        <f>H12</f>
        <v>13270</v>
      </c>
      <c r="I18" s="11"/>
      <c r="J18" s="11"/>
    </row>
    <row r="19" spans="1:11" x14ac:dyDescent="0.25">
      <c r="B19" s="11" t="s">
        <v>40</v>
      </c>
      <c r="C19" s="28">
        <f>'JUNE 21'!E27</f>
        <v>1949</v>
      </c>
      <c r="D19" s="11"/>
      <c r="E19" s="11"/>
      <c r="F19" s="11"/>
      <c r="G19" s="11"/>
      <c r="H19" s="28"/>
      <c r="I19" s="11"/>
      <c r="J19" s="11"/>
    </row>
    <row r="20" spans="1:11" x14ac:dyDescent="0.25">
      <c r="B20" s="11" t="s">
        <v>39</v>
      </c>
      <c r="C20" s="28">
        <f>E12</f>
        <v>1170</v>
      </c>
      <c r="D20" s="11"/>
      <c r="E20" s="11"/>
      <c r="F20" s="11"/>
      <c r="G20" s="11"/>
      <c r="H20" s="28"/>
      <c r="I20" s="11"/>
      <c r="J20" s="11"/>
    </row>
    <row r="21" spans="1:11" x14ac:dyDescent="0.25">
      <c r="B21" s="11" t="s">
        <v>41</v>
      </c>
      <c r="C21" s="28">
        <v>100</v>
      </c>
      <c r="D21" s="11"/>
      <c r="E21" s="11"/>
      <c r="F21" s="11"/>
      <c r="G21" s="11" t="s">
        <v>5</v>
      </c>
      <c r="H21" s="28">
        <f>'JUNE 21'!I27</f>
        <v>-51</v>
      </c>
      <c r="I21" s="11"/>
      <c r="J21" s="11"/>
    </row>
    <row r="22" spans="1:11" x14ac:dyDescent="0.25">
      <c r="B22" s="29" t="s">
        <v>17</v>
      </c>
      <c r="C22" s="11"/>
      <c r="D22" s="11"/>
      <c r="E22" s="11"/>
      <c r="F22" s="11"/>
      <c r="G22" s="29" t="s">
        <v>17</v>
      </c>
      <c r="H22" s="11"/>
      <c r="I22" s="11"/>
      <c r="J22" s="11"/>
    </row>
    <row r="23" spans="1:11" x14ac:dyDescent="0.25">
      <c r="B23" s="11" t="s">
        <v>18</v>
      </c>
      <c r="C23" s="30">
        <v>0.1</v>
      </c>
      <c r="D23" s="11">
        <f>C23*C18</f>
        <v>1000</v>
      </c>
      <c r="E23" s="36"/>
      <c r="F23" s="24"/>
      <c r="G23" s="11" t="s">
        <v>18</v>
      </c>
      <c r="H23" s="30">
        <v>0.1</v>
      </c>
      <c r="I23" s="11">
        <f>H23*C18</f>
        <v>1000</v>
      </c>
      <c r="J23" s="11"/>
      <c r="K23" s="37"/>
    </row>
    <row r="24" spans="1:11" x14ac:dyDescent="0.25">
      <c r="B24" s="31" t="s">
        <v>19</v>
      </c>
      <c r="C24" s="30">
        <v>0.3</v>
      </c>
      <c r="D24" s="11"/>
      <c r="E24" s="11"/>
      <c r="F24" s="11"/>
      <c r="G24" s="31" t="s">
        <v>19</v>
      </c>
      <c r="H24" s="30">
        <v>0.3</v>
      </c>
      <c r="I24" s="11"/>
      <c r="J24" s="11"/>
    </row>
    <row r="25" spans="1:11" x14ac:dyDescent="0.25">
      <c r="B25" s="32" t="s">
        <v>43</v>
      </c>
      <c r="C25" s="11"/>
      <c r="D25" s="11">
        <v>6104</v>
      </c>
      <c r="E25" s="11"/>
      <c r="F25" s="11"/>
      <c r="G25" s="32" t="s">
        <v>43</v>
      </c>
      <c r="H25" s="11"/>
      <c r="I25" s="11">
        <v>6104</v>
      </c>
      <c r="J25" s="11"/>
      <c r="K25" s="37"/>
    </row>
    <row r="26" spans="1:11" x14ac:dyDescent="0.25">
      <c r="B26" s="31" t="s">
        <v>44</v>
      </c>
      <c r="C26" s="11"/>
      <c r="D26" s="11">
        <v>5756</v>
      </c>
      <c r="E26" s="11"/>
      <c r="F26" s="11"/>
      <c r="G26" s="31" t="s">
        <v>44</v>
      </c>
      <c r="H26" s="11"/>
      <c r="I26" s="11">
        <v>5756</v>
      </c>
      <c r="J26" s="11"/>
      <c r="K26" s="37"/>
    </row>
    <row r="27" spans="1:11" x14ac:dyDescent="0.25">
      <c r="B27" s="33"/>
      <c r="C27" s="11"/>
      <c r="D27" s="11"/>
      <c r="E27" s="11"/>
      <c r="F27" s="11"/>
      <c r="G27" s="33"/>
      <c r="H27" s="11"/>
      <c r="I27" s="11"/>
      <c r="J27" s="11"/>
    </row>
    <row r="28" spans="1:11" x14ac:dyDescent="0.25">
      <c r="A28" s="34"/>
      <c r="B28" s="29" t="s">
        <v>10</v>
      </c>
      <c r="C28" s="14">
        <f>C18+C21+C19+C20-D23</f>
        <v>12219</v>
      </c>
      <c r="D28" s="14">
        <f>SUM(D24:D27)</f>
        <v>11860</v>
      </c>
      <c r="E28" s="14"/>
      <c r="F28" s="14">
        <f>C28-D28</f>
        <v>359</v>
      </c>
      <c r="G28" s="29" t="s">
        <v>10</v>
      </c>
      <c r="H28" s="14">
        <f>H18+H21-I23</f>
        <v>12219</v>
      </c>
      <c r="I28" s="14">
        <f>SUM(I24:I27)</f>
        <v>11860</v>
      </c>
      <c r="J28" s="14">
        <f>H28-I28</f>
        <v>359</v>
      </c>
    </row>
    <row r="29" spans="1:11" x14ac:dyDescent="0.25">
      <c r="A29" s="34"/>
      <c r="B29" s="1"/>
      <c r="C29" s="1"/>
      <c r="D29" s="1"/>
      <c r="E29" s="1"/>
      <c r="F29" s="1"/>
    </row>
    <row r="30" spans="1:11" x14ac:dyDescent="0.25">
      <c r="B30" s="1" t="s">
        <v>20</v>
      </c>
      <c r="C30" s="1"/>
      <c r="F30" s="35" t="s">
        <v>21</v>
      </c>
      <c r="H30" s="1" t="s">
        <v>22</v>
      </c>
    </row>
    <row r="31" spans="1:11" x14ac:dyDescent="0.25">
      <c r="B31" t="s">
        <v>23</v>
      </c>
      <c r="F31" t="s">
        <v>24</v>
      </c>
      <c r="H31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selection activeCell="C37" sqref="C37"/>
    </sheetView>
  </sheetViews>
  <sheetFormatPr defaultRowHeight="15" x14ac:dyDescent="0.25"/>
  <cols>
    <col min="2" max="2" width="18.85546875" customWidth="1"/>
    <col min="5" max="5" width="14" customWidth="1"/>
  </cols>
  <sheetData>
    <row r="2" spans="1:10" x14ac:dyDescent="0.25">
      <c r="D2" s="26" t="s">
        <v>25</v>
      </c>
      <c r="E2" s="26"/>
      <c r="F2" s="26"/>
    </row>
    <row r="3" spans="1:10" ht="15.75" x14ac:dyDescent="0.25">
      <c r="A3" s="1"/>
      <c r="B3" s="2"/>
      <c r="C3" s="2"/>
      <c r="D3" s="3" t="s">
        <v>0</v>
      </c>
      <c r="E3" s="3"/>
      <c r="G3" s="3"/>
      <c r="H3" s="1"/>
    </row>
    <row r="4" spans="1:10" ht="15.75" x14ac:dyDescent="0.25">
      <c r="A4" s="1"/>
      <c r="B4" s="2" t="s">
        <v>1</v>
      </c>
      <c r="C4" s="2"/>
      <c r="D4" s="3" t="s">
        <v>46</v>
      </c>
      <c r="E4" s="3"/>
      <c r="F4" s="2"/>
      <c r="G4" s="4"/>
      <c r="H4" s="1"/>
    </row>
    <row r="5" spans="1:10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0" x14ac:dyDescent="0.25">
      <c r="A6" s="5">
        <v>1</v>
      </c>
      <c r="B6" s="5" t="s">
        <v>27</v>
      </c>
      <c r="C6" s="5"/>
      <c r="D6" s="9">
        <f>'JULY 21'!I6:I11</f>
        <v>2000</v>
      </c>
      <c r="E6" s="9">
        <v>175</v>
      </c>
      <c r="F6" s="5">
        <v>2000</v>
      </c>
      <c r="G6" s="9">
        <f t="shared" ref="G6:G11" si="0">D6+E6+F6</f>
        <v>4175</v>
      </c>
      <c r="H6" s="10">
        <f>2000+175</f>
        <v>2175</v>
      </c>
      <c r="I6" s="9">
        <f t="shared" ref="I6:I11" si="1">G6-H6</f>
        <v>2000</v>
      </c>
    </row>
    <row r="7" spans="1:10" x14ac:dyDescent="0.25">
      <c r="A7" s="5">
        <v>2</v>
      </c>
      <c r="B7" s="11" t="s">
        <v>47</v>
      </c>
      <c r="C7" s="11"/>
      <c r="D7" s="9">
        <f>'JULY 21'!I7:I12</f>
        <v>0</v>
      </c>
      <c r="E7" s="9">
        <v>175</v>
      </c>
      <c r="F7" s="5">
        <v>2000</v>
      </c>
      <c r="G7" s="9">
        <f t="shared" si="0"/>
        <v>2175</v>
      </c>
      <c r="H7" s="10">
        <f>2000</f>
        <v>2000</v>
      </c>
      <c r="I7" s="9">
        <f t="shared" si="1"/>
        <v>175</v>
      </c>
    </row>
    <row r="8" spans="1:10" x14ac:dyDescent="0.25">
      <c r="A8" s="5">
        <v>3</v>
      </c>
      <c r="B8" s="5" t="s">
        <v>29</v>
      </c>
      <c r="C8" s="5"/>
      <c r="D8" s="9">
        <f>'JULY 21'!I8:I13</f>
        <v>0</v>
      </c>
      <c r="E8" s="9">
        <v>175</v>
      </c>
      <c r="F8" s="5">
        <v>2000</v>
      </c>
      <c r="G8" s="9">
        <f t="shared" si="0"/>
        <v>2175</v>
      </c>
      <c r="H8" s="10">
        <f>2000</f>
        <v>2000</v>
      </c>
      <c r="I8" s="9">
        <f t="shared" si="1"/>
        <v>175</v>
      </c>
    </row>
    <row r="9" spans="1:10" x14ac:dyDescent="0.25">
      <c r="A9" s="5">
        <v>4</v>
      </c>
      <c r="B9" s="11" t="s">
        <v>30</v>
      </c>
      <c r="C9" s="5"/>
      <c r="D9" s="9">
        <f>'JULY 21'!I9:I14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0" x14ac:dyDescent="0.25">
      <c r="A10" s="5">
        <v>5</v>
      </c>
      <c r="B10" s="11" t="s">
        <v>31</v>
      </c>
      <c r="C10" s="5"/>
      <c r="D10" s="9">
        <f>'JULY 21'!I10:I15</f>
        <v>0</v>
      </c>
      <c r="E10" s="9">
        <v>175</v>
      </c>
      <c r="F10" s="5">
        <v>2000</v>
      </c>
      <c r="G10" s="9">
        <f t="shared" si="0"/>
        <v>2175</v>
      </c>
      <c r="H10" s="10">
        <f>2000+175</f>
        <v>2175</v>
      </c>
      <c r="I10" s="9">
        <f t="shared" si="1"/>
        <v>0</v>
      </c>
    </row>
    <row r="11" spans="1:10" x14ac:dyDescent="0.25">
      <c r="A11" s="5">
        <v>6</v>
      </c>
      <c r="B11" s="12" t="s">
        <v>32</v>
      </c>
      <c r="C11" s="12"/>
      <c r="D11" s="9">
        <f>'JULY 21'!I11:I16</f>
        <v>0</v>
      </c>
      <c r="E11" s="9">
        <v>175</v>
      </c>
      <c r="F11" s="5">
        <v>2000</v>
      </c>
      <c r="G11" s="9">
        <f t="shared" si="0"/>
        <v>2175</v>
      </c>
      <c r="H11" s="10">
        <f>2175</f>
        <v>2175</v>
      </c>
      <c r="I11" s="9">
        <f t="shared" si="1"/>
        <v>0</v>
      </c>
    </row>
    <row r="12" spans="1:10" x14ac:dyDescent="0.25">
      <c r="A12" s="5"/>
      <c r="B12" s="13" t="s">
        <v>10</v>
      </c>
      <c r="C12" s="13"/>
      <c r="D12" s="9">
        <f t="shared" ref="D12:I12" si="2">SUM(D6:D11)</f>
        <v>2000</v>
      </c>
      <c r="E12" s="9">
        <f t="shared" si="2"/>
        <v>875</v>
      </c>
      <c r="F12" s="7">
        <f t="shared" si="2"/>
        <v>10000</v>
      </c>
      <c r="G12" s="9">
        <f t="shared" si="2"/>
        <v>12875</v>
      </c>
      <c r="H12" s="14">
        <f t="shared" si="2"/>
        <v>10525</v>
      </c>
      <c r="I12" s="15">
        <f t="shared" si="2"/>
        <v>2350</v>
      </c>
    </row>
    <row r="13" spans="1:10" x14ac:dyDescent="0.25">
      <c r="A13" s="5"/>
      <c r="B13" s="16"/>
      <c r="C13" s="16"/>
      <c r="D13" s="9"/>
      <c r="E13" s="9"/>
      <c r="F13" s="5"/>
      <c r="G13" s="17"/>
      <c r="H13" s="18"/>
      <c r="I13" s="17"/>
    </row>
    <row r="14" spans="1:10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0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J15" s="24"/>
    </row>
    <row r="16" spans="1:10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3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3" x14ac:dyDescent="0.25">
      <c r="B18" s="11" t="s">
        <v>45</v>
      </c>
      <c r="C18" s="28">
        <f>F12</f>
        <v>10000</v>
      </c>
      <c r="D18" s="11"/>
      <c r="E18" s="11"/>
      <c r="F18" s="11" t="s">
        <v>45</v>
      </c>
      <c r="G18" s="28">
        <f>H12</f>
        <v>10525</v>
      </c>
      <c r="H18" s="11"/>
      <c r="I18" s="11"/>
    </row>
    <row r="19" spans="1:13" x14ac:dyDescent="0.25">
      <c r="B19" s="11" t="s">
        <v>40</v>
      </c>
      <c r="C19" s="28">
        <f>'JULY 21'!F28</f>
        <v>359</v>
      </c>
      <c r="D19" s="11"/>
      <c r="E19" s="11"/>
      <c r="F19" s="11"/>
      <c r="G19" s="28"/>
      <c r="H19" s="11"/>
      <c r="I19" s="11"/>
    </row>
    <row r="20" spans="1:13" x14ac:dyDescent="0.25">
      <c r="B20" s="11" t="s">
        <v>39</v>
      </c>
      <c r="C20" s="28">
        <f>E12</f>
        <v>875</v>
      </c>
      <c r="D20" s="11"/>
      <c r="E20" s="11"/>
      <c r="F20" s="11"/>
      <c r="G20" s="28"/>
      <c r="H20" s="11"/>
      <c r="I20" s="11"/>
    </row>
    <row r="21" spans="1:13" x14ac:dyDescent="0.25">
      <c r="B21" s="11" t="s">
        <v>41</v>
      </c>
      <c r="C21" s="28"/>
      <c r="D21" s="11"/>
      <c r="E21" s="11"/>
      <c r="F21" s="11" t="s">
        <v>5</v>
      </c>
      <c r="G21" s="28">
        <f>'JULY 21'!J28</f>
        <v>359</v>
      </c>
      <c r="H21" s="11"/>
      <c r="I21" s="11"/>
    </row>
    <row r="22" spans="1:13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13" x14ac:dyDescent="0.25">
      <c r="B23" s="11" t="s">
        <v>18</v>
      </c>
      <c r="C23" s="30">
        <v>0.1</v>
      </c>
      <c r="D23" s="11">
        <f>C23*C18</f>
        <v>1000</v>
      </c>
      <c r="E23" s="24"/>
      <c r="F23" s="11" t="s">
        <v>18</v>
      </c>
      <c r="G23" s="30">
        <v>0.1</v>
      </c>
      <c r="H23" s="11">
        <f>G23*C18</f>
        <v>1000</v>
      </c>
      <c r="I23" s="11"/>
      <c r="J23" s="37"/>
    </row>
    <row r="24" spans="1:13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13" x14ac:dyDescent="0.25">
      <c r="B25" s="32" t="s">
        <v>39</v>
      </c>
      <c r="C25" s="11"/>
      <c r="D25" s="11">
        <v>5000</v>
      </c>
      <c r="E25" s="11"/>
      <c r="F25" s="32" t="s">
        <v>39</v>
      </c>
      <c r="G25" s="11"/>
      <c r="H25" s="11">
        <v>5000</v>
      </c>
      <c r="I25" s="11"/>
      <c r="J25" s="37"/>
    </row>
    <row r="26" spans="1:13" x14ac:dyDescent="0.25">
      <c r="B26" s="31" t="s">
        <v>48</v>
      </c>
      <c r="C26" s="11"/>
      <c r="D26" s="11">
        <v>5675</v>
      </c>
      <c r="E26" s="11"/>
      <c r="F26" s="31" t="s">
        <v>48</v>
      </c>
      <c r="G26" s="11"/>
      <c r="H26" s="11">
        <v>5675</v>
      </c>
      <c r="I26" s="11"/>
      <c r="J26" s="37"/>
    </row>
    <row r="27" spans="1:13" x14ac:dyDescent="0.25">
      <c r="B27" s="33"/>
      <c r="C27" s="11"/>
      <c r="D27" s="11"/>
      <c r="E27" s="11"/>
      <c r="F27" s="33"/>
      <c r="G27" s="11"/>
      <c r="H27" s="11"/>
      <c r="I27" s="11"/>
    </row>
    <row r="28" spans="1:13" x14ac:dyDescent="0.25">
      <c r="A28" s="34"/>
      <c r="B28" s="29" t="s">
        <v>10</v>
      </c>
      <c r="C28" s="14">
        <f>C18+C21+C19+C20-D23</f>
        <v>10234</v>
      </c>
      <c r="D28" s="14">
        <f>SUM(D24:D27)</f>
        <v>10675</v>
      </c>
      <c r="E28" s="14">
        <f>C28-D28</f>
        <v>-441</v>
      </c>
      <c r="F28" s="29" t="s">
        <v>10</v>
      </c>
      <c r="G28" s="14">
        <f>G18+G21-H23</f>
        <v>9884</v>
      </c>
      <c r="H28" s="14">
        <f>SUM(H24:H27)</f>
        <v>10675</v>
      </c>
      <c r="I28" s="14">
        <f>G28-H28</f>
        <v>-791</v>
      </c>
    </row>
    <row r="29" spans="1:13" x14ac:dyDescent="0.25">
      <c r="A29" s="34"/>
      <c r="B29" s="1"/>
      <c r="C29" s="1"/>
      <c r="D29" s="1"/>
      <c r="E29" s="1"/>
    </row>
    <row r="30" spans="1:13" x14ac:dyDescent="0.25">
      <c r="B30" s="1" t="s">
        <v>20</v>
      </c>
      <c r="C30" s="1"/>
      <c r="E30" s="35" t="s">
        <v>21</v>
      </c>
      <c r="G30" s="1" t="s">
        <v>22</v>
      </c>
    </row>
    <row r="31" spans="1:13" x14ac:dyDescent="0.25">
      <c r="B31" t="s">
        <v>23</v>
      </c>
      <c r="E31" t="s">
        <v>24</v>
      </c>
      <c r="G31" t="s">
        <v>26</v>
      </c>
      <c r="M31" s="37">
        <f>3500/30</f>
        <v>116.66666666666667</v>
      </c>
    </row>
    <row r="32" spans="1:13" x14ac:dyDescent="0.25">
      <c r="M32" s="37">
        <f>M31*10</f>
        <v>1166.6666666666667</v>
      </c>
    </row>
    <row r="33" spans="13:13" x14ac:dyDescent="0.25">
      <c r="M33" s="37">
        <f>1500/30</f>
        <v>50</v>
      </c>
    </row>
    <row r="34" spans="13:13" x14ac:dyDescent="0.25">
      <c r="M34">
        <f>M33*7</f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workbookViewId="0">
      <selection activeCell="O34" sqref="O34"/>
    </sheetView>
  </sheetViews>
  <sheetFormatPr defaultRowHeight="15" x14ac:dyDescent="0.25"/>
  <sheetData>
    <row r="2" spans="1:10" x14ac:dyDescent="0.25">
      <c r="D2" s="26" t="s">
        <v>25</v>
      </c>
      <c r="E2" s="26"/>
      <c r="F2" s="26"/>
    </row>
    <row r="3" spans="1:10" ht="15.75" x14ac:dyDescent="0.25">
      <c r="A3" s="1"/>
      <c r="B3" s="2"/>
      <c r="C3" s="2"/>
      <c r="D3" s="3" t="s">
        <v>0</v>
      </c>
      <c r="E3" s="3"/>
      <c r="G3" s="3"/>
      <c r="H3" s="1"/>
    </row>
    <row r="4" spans="1:10" ht="15.75" x14ac:dyDescent="0.25">
      <c r="A4" s="1"/>
      <c r="B4" s="2" t="s">
        <v>1</v>
      </c>
      <c r="C4" s="2"/>
      <c r="D4" s="3" t="s">
        <v>49</v>
      </c>
      <c r="E4" s="3"/>
      <c r="F4" s="2"/>
      <c r="G4" s="4"/>
      <c r="H4" s="1"/>
    </row>
    <row r="5" spans="1:10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0" x14ac:dyDescent="0.25">
      <c r="A6" s="5">
        <v>1</v>
      </c>
      <c r="B6" s="5" t="s">
        <v>27</v>
      </c>
      <c r="C6" s="5"/>
      <c r="D6" s="9">
        <f>'AUGUST 21'!I6:I11</f>
        <v>2000</v>
      </c>
      <c r="E6" s="9">
        <v>185</v>
      </c>
      <c r="F6" s="5">
        <v>2000</v>
      </c>
      <c r="G6" s="9">
        <f t="shared" ref="G6:G11" si="0">D6+E6+F6</f>
        <v>4185</v>
      </c>
      <c r="H6" s="10">
        <f>1700</f>
        <v>1700</v>
      </c>
      <c r="I6" s="9">
        <f t="shared" ref="I6:I11" si="1">G6-H6</f>
        <v>2485</v>
      </c>
    </row>
    <row r="7" spans="1:10" x14ac:dyDescent="0.25">
      <c r="A7" s="5">
        <v>2</v>
      </c>
      <c r="B7" s="11" t="s">
        <v>47</v>
      </c>
      <c r="C7" s="11"/>
      <c r="D7" s="9">
        <f>'AUGUST 21'!I7:I12</f>
        <v>175</v>
      </c>
      <c r="E7" s="9">
        <v>185</v>
      </c>
      <c r="F7" s="5">
        <v>2000</v>
      </c>
      <c r="G7" s="9">
        <f t="shared" si="0"/>
        <v>2360</v>
      </c>
      <c r="H7" s="10">
        <f>2000+185+175</f>
        <v>2360</v>
      </c>
      <c r="I7" s="9">
        <f t="shared" si="1"/>
        <v>0</v>
      </c>
    </row>
    <row r="8" spans="1:10" x14ac:dyDescent="0.25">
      <c r="A8" s="5">
        <v>3</v>
      </c>
      <c r="B8" s="5" t="s">
        <v>29</v>
      </c>
      <c r="C8" s="5"/>
      <c r="D8" s="9">
        <f>'AUGUST 21'!I8:I13</f>
        <v>175</v>
      </c>
      <c r="E8" s="9"/>
      <c r="F8" s="5">
        <v>2000</v>
      </c>
      <c r="G8" s="9">
        <f t="shared" si="0"/>
        <v>2175</v>
      </c>
      <c r="H8" s="10">
        <f>2000+175</f>
        <v>2175</v>
      </c>
      <c r="I8" s="9">
        <f t="shared" si="1"/>
        <v>0</v>
      </c>
    </row>
    <row r="9" spans="1:10" x14ac:dyDescent="0.25">
      <c r="A9" s="5">
        <v>4</v>
      </c>
      <c r="B9" s="11" t="s">
        <v>30</v>
      </c>
      <c r="C9" s="5"/>
      <c r="D9" s="9">
        <f>'AUGUST 21'!I9:I14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0" x14ac:dyDescent="0.25">
      <c r="A10" s="5">
        <v>5</v>
      </c>
      <c r="B10" s="11" t="s">
        <v>31</v>
      </c>
      <c r="C10" s="5"/>
      <c r="D10" s="9">
        <f>'AUGUST 21'!I10:I15</f>
        <v>0</v>
      </c>
      <c r="E10" s="9">
        <v>185</v>
      </c>
      <c r="F10" s="5">
        <v>2000</v>
      </c>
      <c r="G10" s="9">
        <f t="shared" si="0"/>
        <v>2185</v>
      </c>
      <c r="H10" s="10">
        <v>2185</v>
      </c>
      <c r="I10" s="9">
        <f t="shared" si="1"/>
        <v>0</v>
      </c>
    </row>
    <row r="11" spans="1:10" x14ac:dyDescent="0.25">
      <c r="A11" s="5">
        <v>6</v>
      </c>
      <c r="B11" s="12" t="s">
        <v>32</v>
      </c>
      <c r="C11" s="12"/>
      <c r="D11" s="9">
        <f>'AUGUST 21'!I11:I16</f>
        <v>0</v>
      </c>
      <c r="E11" s="9">
        <v>185</v>
      </c>
      <c r="F11" s="5">
        <v>2000</v>
      </c>
      <c r="G11" s="9">
        <f t="shared" si="0"/>
        <v>2185</v>
      </c>
      <c r="H11" s="10">
        <v>2185</v>
      </c>
      <c r="I11" s="9">
        <f t="shared" si="1"/>
        <v>0</v>
      </c>
    </row>
    <row r="12" spans="1:10" x14ac:dyDescent="0.25">
      <c r="A12" s="5"/>
      <c r="B12" s="13" t="s">
        <v>10</v>
      </c>
      <c r="C12" s="13"/>
      <c r="D12" s="9">
        <f t="shared" ref="D12:I12" si="2">SUM(D6:D11)</f>
        <v>2350</v>
      </c>
      <c r="E12" s="9">
        <f t="shared" si="2"/>
        <v>740</v>
      </c>
      <c r="F12" s="7">
        <f t="shared" si="2"/>
        <v>10000</v>
      </c>
      <c r="G12" s="9">
        <f t="shared" si="2"/>
        <v>13090</v>
      </c>
      <c r="H12" s="14">
        <f t="shared" si="2"/>
        <v>10605</v>
      </c>
      <c r="I12" s="15">
        <f t="shared" si="2"/>
        <v>2485</v>
      </c>
    </row>
    <row r="13" spans="1:10" x14ac:dyDescent="0.25">
      <c r="A13" s="5"/>
      <c r="B13" s="16"/>
      <c r="C13" s="16"/>
      <c r="D13" s="9"/>
      <c r="E13" s="9"/>
      <c r="F13" s="5"/>
      <c r="G13" s="17"/>
      <c r="H13" s="18"/>
      <c r="I13" s="17"/>
    </row>
    <row r="14" spans="1:10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0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J15" s="24"/>
    </row>
    <row r="16" spans="1:10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0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0" x14ac:dyDescent="0.25">
      <c r="B18" s="11" t="s">
        <v>50</v>
      </c>
      <c r="C18" s="28">
        <f>F12</f>
        <v>10000</v>
      </c>
      <c r="D18" s="11"/>
      <c r="E18" s="11"/>
      <c r="F18" s="11" t="s">
        <v>50</v>
      </c>
      <c r="G18" s="28">
        <f>H12</f>
        <v>10605</v>
      </c>
      <c r="H18" s="11"/>
      <c r="I18" s="11"/>
    </row>
    <row r="19" spans="1:10" x14ac:dyDescent="0.25">
      <c r="B19" s="11" t="s">
        <v>40</v>
      </c>
      <c r="C19" s="28">
        <f>'AUGUST 21'!E28</f>
        <v>-441</v>
      </c>
      <c r="D19" s="11"/>
      <c r="E19" s="11"/>
      <c r="F19" s="11"/>
      <c r="G19" s="28"/>
      <c r="H19" s="11"/>
      <c r="I19" s="11"/>
    </row>
    <row r="20" spans="1:10" x14ac:dyDescent="0.25">
      <c r="B20" s="11" t="s">
        <v>39</v>
      </c>
      <c r="C20" s="28">
        <f>E12</f>
        <v>740</v>
      </c>
      <c r="D20" s="11"/>
      <c r="E20" s="11"/>
      <c r="F20" s="11"/>
      <c r="G20" s="28"/>
      <c r="H20" s="11"/>
      <c r="I20" s="11"/>
    </row>
    <row r="21" spans="1:10" x14ac:dyDescent="0.25">
      <c r="B21" s="11" t="s">
        <v>41</v>
      </c>
      <c r="C21" s="28"/>
      <c r="D21" s="11"/>
      <c r="E21" s="11"/>
      <c r="F21" s="11" t="s">
        <v>5</v>
      </c>
      <c r="G21" s="28">
        <f>'AUGUST 21'!I28</f>
        <v>-791</v>
      </c>
      <c r="H21" s="11"/>
      <c r="I21" s="11"/>
    </row>
    <row r="22" spans="1:10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10" x14ac:dyDescent="0.25">
      <c r="B23" s="11" t="s">
        <v>18</v>
      </c>
      <c r="C23" s="30">
        <v>0.1</v>
      </c>
      <c r="D23" s="11">
        <f>C23*C18</f>
        <v>1000</v>
      </c>
      <c r="E23" s="24"/>
      <c r="F23" s="11" t="s">
        <v>18</v>
      </c>
      <c r="G23" s="30">
        <v>0.1</v>
      </c>
      <c r="H23" s="11">
        <f>G23*C18</f>
        <v>1000</v>
      </c>
      <c r="I23" s="11"/>
      <c r="J23" s="37"/>
    </row>
    <row r="24" spans="1:10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10" x14ac:dyDescent="0.25">
      <c r="B25" s="32" t="s">
        <v>51</v>
      </c>
      <c r="C25" s="11"/>
      <c r="D25" s="11">
        <v>5075</v>
      </c>
      <c r="E25" s="11"/>
      <c r="F25" s="32" t="s">
        <v>51</v>
      </c>
      <c r="G25" s="11"/>
      <c r="H25" s="11">
        <v>5075</v>
      </c>
      <c r="I25" s="11"/>
      <c r="J25" s="37"/>
    </row>
    <row r="26" spans="1:10" x14ac:dyDescent="0.25">
      <c r="B26" s="31" t="s">
        <v>52</v>
      </c>
      <c r="C26" s="11"/>
      <c r="D26" s="11">
        <v>4955</v>
      </c>
      <c r="E26" s="11"/>
      <c r="F26" s="31" t="s">
        <v>52</v>
      </c>
      <c r="G26" s="11"/>
      <c r="H26" s="11">
        <v>4955</v>
      </c>
      <c r="I26" s="11"/>
      <c r="J26" s="37"/>
    </row>
    <row r="27" spans="1:10" x14ac:dyDescent="0.25">
      <c r="B27" s="33"/>
      <c r="C27" s="11"/>
      <c r="D27" s="11"/>
      <c r="E27" s="11"/>
      <c r="F27" s="33"/>
      <c r="G27" s="11"/>
      <c r="H27" s="11"/>
      <c r="I27" s="11"/>
    </row>
    <row r="28" spans="1:10" x14ac:dyDescent="0.25">
      <c r="A28" s="34"/>
      <c r="B28" s="29" t="s">
        <v>10</v>
      </c>
      <c r="C28" s="14">
        <f>C18+C21+C19+C20-D23</f>
        <v>9299</v>
      </c>
      <c r="D28" s="14">
        <f>SUM(D24:D27)</f>
        <v>10030</v>
      </c>
      <c r="E28" s="14">
        <f>C28-D28</f>
        <v>-731</v>
      </c>
      <c r="F28" s="29" t="s">
        <v>10</v>
      </c>
      <c r="G28" s="14">
        <f>G18+G21-H23</f>
        <v>8814</v>
      </c>
      <c r="H28" s="14">
        <f>SUM(H24:H27)</f>
        <v>10030</v>
      </c>
      <c r="I28" s="14">
        <f>G28-H28</f>
        <v>-1216</v>
      </c>
    </row>
    <row r="29" spans="1:10" x14ac:dyDescent="0.25">
      <c r="A29" s="34"/>
      <c r="B29" s="1"/>
      <c r="C29" s="1"/>
      <c r="D29" s="1"/>
      <c r="E29" s="1"/>
    </row>
    <row r="30" spans="1:10" x14ac:dyDescent="0.25">
      <c r="B30" s="1" t="s">
        <v>20</v>
      </c>
      <c r="C30" s="1"/>
      <c r="E30" s="35" t="s">
        <v>21</v>
      </c>
      <c r="G30" s="1" t="s">
        <v>22</v>
      </c>
    </row>
    <row r="31" spans="1:10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10" sqref="A10:XFD10"/>
    </sheetView>
  </sheetViews>
  <sheetFormatPr defaultRowHeight="15" x14ac:dyDescent="0.25"/>
  <sheetData>
    <row r="2" spans="1:9" x14ac:dyDescent="0.25">
      <c r="D2" s="26" t="s">
        <v>25</v>
      </c>
      <c r="E2" s="26"/>
      <c r="F2" s="26"/>
    </row>
    <row r="3" spans="1:9" ht="15.75" x14ac:dyDescent="0.25">
      <c r="A3" s="1"/>
      <c r="B3" s="2"/>
      <c r="C3" s="2"/>
      <c r="D3" s="3" t="s">
        <v>0</v>
      </c>
      <c r="E3" s="3"/>
      <c r="G3" s="3"/>
      <c r="H3" s="1"/>
    </row>
    <row r="4" spans="1:9" ht="15.75" x14ac:dyDescent="0.25">
      <c r="A4" s="1"/>
      <c r="B4" s="2" t="s">
        <v>1</v>
      </c>
      <c r="C4" s="2"/>
      <c r="D4" s="3" t="s">
        <v>53</v>
      </c>
      <c r="E4" s="3"/>
      <c r="F4" s="2"/>
      <c r="G4" s="4"/>
      <c r="H4" s="1"/>
    </row>
    <row r="5" spans="1:9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9" x14ac:dyDescent="0.25">
      <c r="A6" s="5">
        <v>1</v>
      </c>
      <c r="B6" s="5" t="s">
        <v>27</v>
      </c>
      <c r="C6" s="5"/>
      <c r="D6" s="9">
        <f>'SEPTEMBER 21'!I6:I13</f>
        <v>2485</v>
      </c>
      <c r="E6" s="9">
        <v>160</v>
      </c>
      <c r="F6" s="5">
        <v>2000</v>
      </c>
      <c r="G6" s="9">
        <f t="shared" ref="G6:G11" si="0">D6+E6+F6</f>
        <v>4645</v>
      </c>
      <c r="H6" s="10">
        <v>2000</v>
      </c>
      <c r="I6" s="9">
        <f t="shared" ref="I6:I11" si="1">G6-H6</f>
        <v>2645</v>
      </c>
    </row>
    <row r="7" spans="1:9" x14ac:dyDescent="0.25">
      <c r="A7" s="5">
        <v>2</v>
      </c>
      <c r="B7" s="11" t="s">
        <v>47</v>
      </c>
      <c r="C7" s="11"/>
      <c r="D7" s="9"/>
      <c r="E7" s="9">
        <v>160</v>
      </c>
      <c r="F7" s="5">
        <v>2000</v>
      </c>
      <c r="G7" s="9">
        <f t="shared" si="0"/>
        <v>2160</v>
      </c>
      <c r="H7" s="10">
        <v>2000</v>
      </c>
      <c r="I7" s="9">
        <f t="shared" si="1"/>
        <v>160</v>
      </c>
    </row>
    <row r="8" spans="1:9" x14ac:dyDescent="0.25">
      <c r="A8" s="5">
        <v>3</v>
      </c>
      <c r="B8" s="5"/>
      <c r="C8" s="5"/>
      <c r="D8" s="9"/>
      <c r="E8" s="9"/>
      <c r="F8" s="5"/>
      <c r="G8" s="9">
        <f t="shared" si="0"/>
        <v>0</v>
      </c>
      <c r="H8" s="10"/>
      <c r="I8" s="9">
        <f t="shared" si="1"/>
        <v>0</v>
      </c>
    </row>
    <row r="9" spans="1:9" x14ac:dyDescent="0.25">
      <c r="A9" s="5">
        <v>4</v>
      </c>
      <c r="B9" s="11" t="s">
        <v>30</v>
      </c>
      <c r="C9" s="5"/>
      <c r="D9" s="9">
        <f>'SEPTEMBER 21'!I9:I16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9" x14ac:dyDescent="0.25">
      <c r="A10" s="5">
        <v>5</v>
      </c>
      <c r="B10" s="11" t="s">
        <v>31</v>
      </c>
      <c r="C10" s="5"/>
      <c r="D10" s="9">
        <f>'SEPTEMBER 21'!I10:I17</f>
        <v>0</v>
      </c>
      <c r="E10" s="9">
        <v>160</v>
      </c>
      <c r="F10" s="5">
        <v>2000</v>
      </c>
      <c r="G10" s="9">
        <f t="shared" si="0"/>
        <v>2160</v>
      </c>
      <c r="H10" s="10">
        <v>2000</v>
      </c>
      <c r="I10" s="9">
        <f t="shared" si="1"/>
        <v>160</v>
      </c>
    </row>
    <row r="11" spans="1:9" x14ac:dyDescent="0.25">
      <c r="A11" s="5">
        <v>6</v>
      </c>
      <c r="B11" s="12" t="s">
        <v>32</v>
      </c>
      <c r="C11" s="12"/>
      <c r="D11" s="9">
        <f>'SEPTEMBER 21'!I11:I18</f>
        <v>0</v>
      </c>
      <c r="E11" s="9">
        <v>160</v>
      </c>
      <c r="F11" s="5">
        <v>2000</v>
      </c>
      <c r="G11" s="9">
        <f t="shared" si="0"/>
        <v>2160</v>
      </c>
      <c r="H11" s="10">
        <v>2000</v>
      </c>
      <c r="I11" s="9">
        <f t="shared" si="1"/>
        <v>160</v>
      </c>
    </row>
    <row r="12" spans="1:9" x14ac:dyDescent="0.25">
      <c r="A12" s="5"/>
      <c r="B12" s="13" t="s">
        <v>10</v>
      </c>
      <c r="C12" s="13"/>
      <c r="D12" s="9">
        <f>'SEPTEMBER 21'!I12:I19</f>
        <v>2485</v>
      </c>
      <c r="E12" s="9">
        <f>SUM(E6:E11)</f>
        <v>640</v>
      </c>
      <c r="F12" s="7">
        <f>SUM(F6:F11)</f>
        <v>8000</v>
      </c>
      <c r="G12" s="9">
        <f>SUM(G6:G11)</f>
        <v>11125</v>
      </c>
      <c r="H12" s="14">
        <f>SUM(H6:H11)</f>
        <v>8000</v>
      </c>
      <c r="I12" s="15">
        <f>SUM(I6:I11)</f>
        <v>3125</v>
      </c>
    </row>
    <row r="13" spans="1:9" x14ac:dyDescent="0.25">
      <c r="A13" s="5"/>
      <c r="B13" s="16"/>
      <c r="C13" s="16"/>
      <c r="D13" s="9">
        <f>'SEPTEMBER 21'!I13:I20</f>
        <v>0</v>
      </c>
      <c r="E13" s="9"/>
      <c r="F13" s="5"/>
      <c r="G13" s="17"/>
      <c r="H13" s="18"/>
      <c r="I13" s="17"/>
    </row>
    <row r="14" spans="1:9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9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</row>
    <row r="16" spans="1:9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9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9" x14ac:dyDescent="0.25">
      <c r="B18" s="11" t="s">
        <v>54</v>
      </c>
      <c r="C18" s="28">
        <f>F12</f>
        <v>8000</v>
      </c>
      <c r="D18" s="11"/>
      <c r="E18" s="11"/>
      <c r="F18" s="11" t="s">
        <v>54</v>
      </c>
      <c r="G18" s="28">
        <f>H12</f>
        <v>8000</v>
      </c>
      <c r="H18" s="11"/>
      <c r="I18" s="11"/>
    </row>
    <row r="19" spans="1:9" x14ac:dyDescent="0.25">
      <c r="B19" s="11" t="s">
        <v>40</v>
      </c>
      <c r="C19" s="28">
        <f>'SEPTEMBER 21'!E28</f>
        <v>-731</v>
      </c>
      <c r="D19" s="11"/>
      <c r="E19" s="11"/>
      <c r="F19" s="11"/>
      <c r="G19" s="28"/>
      <c r="H19" s="11"/>
      <c r="I19" s="11"/>
    </row>
    <row r="20" spans="1:9" x14ac:dyDescent="0.25">
      <c r="B20" s="11" t="s">
        <v>39</v>
      </c>
      <c r="C20" s="28">
        <f>E12</f>
        <v>640</v>
      </c>
      <c r="D20" s="11"/>
      <c r="E20" s="11"/>
      <c r="F20" s="11"/>
      <c r="G20" s="28"/>
      <c r="H20" s="11"/>
      <c r="I20" s="11"/>
    </row>
    <row r="21" spans="1:9" x14ac:dyDescent="0.25">
      <c r="B21" s="11" t="s">
        <v>41</v>
      </c>
      <c r="C21" s="28"/>
      <c r="D21" s="11"/>
      <c r="E21" s="11"/>
      <c r="F21" s="11" t="s">
        <v>5</v>
      </c>
      <c r="G21" s="28">
        <f>'SEPTEMBER 21'!I28</f>
        <v>-1216</v>
      </c>
      <c r="H21" s="11"/>
      <c r="I21" s="11"/>
    </row>
    <row r="22" spans="1:9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9" x14ac:dyDescent="0.25">
      <c r="B23" s="11" t="s">
        <v>18</v>
      </c>
      <c r="C23" s="30">
        <v>0.1</v>
      </c>
      <c r="D23" s="11">
        <f>C23*C18</f>
        <v>800</v>
      </c>
      <c r="E23" s="24"/>
      <c r="F23" s="11" t="s">
        <v>18</v>
      </c>
      <c r="G23" s="30">
        <v>0.1</v>
      </c>
      <c r="H23" s="11">
        <f>G23*C18</f>
        <v>800</v>
      </c>
      <c r="I23" s="11"/>
    </row>
    <row r="24" spans="1:9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9" x14ac:dyDescent="0.25">
      <c r="B25" s="32" t="s">
        <v>55</v>
      </c>
      <c r="C25" s="11"/>
      <c r="D25" s="11">
        <v>7075</v>
      </c>
      <c r="E25" s="11"/>
      <c r="F25" s="32" t="s">
        <v>55</v>
      </c>
      <c r="G25" s="11"/>
      <c r="H25" s="11">
        <v>7075</v>
      </c>
      <c r="I25" s="11"/>
    </row>
    <row r="26" spans="1:9" x14ac:dyDescent="0.25">
      <c r="B26" s="31"/>
      <c r="C26" s="11"/>
      <c r="D26" s="11"/>
      <c r="E26" s="11"/>
      <c r="F26" s="31"/>
      <c r="G26" s="11"/>
      <c r="H26" s="11"/>
      <c r="I26" s="11"/>
    </row>
    <row r="27" spans="1:9" x14ac:dyDescent="0.25">
      <c r="B27" s="33"/>
      <c r="C27" s="11"/>
      <c r="D27" s="11"/>
      <c r="E27" s="11"/>
      <c r="F27" s="33"/>
      <c r="G27" s="11"/>
      <c r="H27" s="11"/>
      <c r="I27" s="11"/>
    </row>
    <row r="28" spans="1:9" x14ac:dyDescent="0.25">
      <c r="A28" s="34"/>
      <c r="B28" s="29" t="s">
        <v>10</v>
      </c>
      <c r="C28" s="14">
        <f>C18+C21+C19+C20-D23</f>
        <v>7109</v>
      </c>
      <c r="D28" s="14">
        <f>SUM(D24:D27)</f>
        <v>7075</v>
      </c>
      <c r="E28" s="14">
        <f>C28-D28</f>
        <v>34</v>
      </c>
      <c r="F28" s="29" t="s">
        <v>10</v>
      </c>
      <c r="G28" s="14">
        <f>G18+G21-H23</f>
        <v>5984</v>
      </c>
      <c r="H28" s="14">
        <f>SUM(H24:H27)</f>
        <v>7075</v>
      </c>
      <c r="I28" s="14">
        <f>G28-H28</f>
        <v>-1091</v>
      </c>
    </row>
    <row r="29" spans="1:9" x14ac:dyDescent="0.25">
      <c r="A29" s="34"/>
      <c r="B29" s="1"/>
      <c r="C29" s="1"/>
      <c r="D29" s="1"/>
      <c r="E29" s="1"/>
    </row>
    <row r="30" spans="1:9" x14ac:dyDescent="0.25">
      <c r="B30" s="1" t="s">
        <v>20</v>
      </c>
      <c r="C30" s="1"/>
      <c r="E30" s="35" t="s">
        <v>21</v>
      </c>
      <c r="G30" s="1" t="s">
        <v>22</v>
      </c>
    </row>
    <row r="31" spans="1:9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workbookViewId="0">
      <selection sqref="A1:K33"/>
    </sheetView>
  </sheetViews>
  <sheetFormatPr defaultRowHeight="15" x14ac:dyDescent="0.25"/>
  <sheetData>
    <row r="2" spans="1:11" x14ac:dyDescent="0.25">
      <c r="D2" s="26" t="s">
        <v>25</v>
      </c>
      <c r="E2" s="26"/>
      <c r="F2" s="26"/>
    </row>
    <row r="3" spans="1:11" ht="15.75" x14ac:dyDescent="0.25">
      <c r="A3" s="1"/>
      <c r="B3" s="2"/>
      <c r="C3" s="2"/>
      <c r="D3" s="3" t="s">
        <v>0</v>
      </c>
      <c r="E3" s="3"/>
      <c r="G3" s="3"/>
      <c r="H3" s="1"/>
    </row>
    <row r="4" spans="1:11" ht="15.75" x14ac:dyDescent="0.25">
      <c r="A4" s="1"/>
      <c r="B4" s="2" t="s">
        <v>1</v>
      </c>
      <c r="C4" s="2"/>
      <c r="D4" s="3" t="s">
        <v>56</v>
      </c>
      <c r="E4" s="3"/>
      <c r="F4" s="2"/>
      <c r="G4" s="4"/>
      <c r="H4" s="1"/>
    </row>
    <row r="5" spans="1:11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1" x14ac:dyDescent="0.25">
      <c r="A6" s="5">
        <v>1</v>
      </c>
      <c r="B6" s="5" t="s">
        <v>27</v>
      </c>
      <c r="C6" s="5"/>
      <c r="D6" s="9">
        <f>'OCTOBER 21'!I6:I12</f>
        <v>2645</v>
      </c>
      <c r="E6" s="9">
        <v>200</v>
      </c>
      <c r="F6" s="5">
        <v>2000</v>
      </c>
      <c r="G6" s="9">
        <f t="shared" ref="G6:G11" si="0">D6+E6+F6</f>
        <v>4845</v>
      </c>
      <c r="H6" s="10">
        <v>2000</v>
      </c>
      <c r="I6" s="9">
        <f t="shared" ref="I6:I11" si="1">G6-H6</f>
        <v>2845</v>
      </c>
    </row>
    <row r="7" spans="1:11" x14ac:dyDescent="0.25">
      <c r="A7" s="5">
        <v>2</v>
      </c>
      <c r="B7" s="11" t="s">
        <v>47</v>
      </c>
      <c r="C7" s="11"/>
      <c r="D7" s="9">
        <f>'OCTOBER 21'!I7:I13</f>
        <v>160</v>
      </c>
      <c r="E7" s="9">
        <v>200</v>
      </c>
      <c r="F7" s="5">
        <v>2000</v>
      </c>
      <c r="G7" s="9">
        <f t="shared" si="0"/>
        <v>2360</v>
      </c>
      <c r="H7" s="10">
        <f>160+2000</f>
        <v>2160</v>
      </c>
      <c r="I7" s="9">
        <f t="shared" si="1"/>
        <v>200</v>
      </c>
    </row>
    <row r="8" spans="1:11" x14ac:dyDescent="0.25">
      <c r="A8" s="5">
        <v>3</v>
      </c>
      <c r="B8" s="5"/>
      <c r="C8" s="5"/>
      <c r="D8" s="9">
        <f>'OCTOBER 21'!I8:I14</f>
        <v>0</v>
      </c>
      <c r="E8" s="9"/>
      <c r="F8" s="5"/>
      <c r="G8" s="9">
        <f t="shared" si="0"/>
        <v>0</v>
      </c>
      <c r="H8" s="10"/>
      <c r="I8" s="9">
        <f t="shared" si="1"/>
        <v>0</v>
      </c>
    </row>
    <row r="9" spans="1:11" x14ac:dyDescent="0.25">
      <c r="A9" s="5">
        <v>4</v>
      </c>
      <c r="B9" s="11" t="s">
        <v>30</v>
      </c>
      <c r="C9" s="5"/>
      <c r="D9" s="9">
        <f>'OCTOBER 21'!I9:I15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1" x14ac:dyDescent="0.25">
      <c r="A10" s="5">
        <v>5</v>
      </c>
      <c r="B10" s="11" t="s">
        <v>31</v>
      </c>
      <c r="C10" s="5"/>
      <c r="D10" s="9">
        <f>'OCTOBER 21'!I10:I16</f>
        <v>160</v>
      </c>
      <c r="E10" s="9">
        <v>200</v>
      </c>
      <c r="F10" s="5">
        <v>2000</v>
      </c>
      <c r="G10" s="9">
        <f t="shared" si="0"/>
        <v>2360</v>
      </c>
      <c r="H10" s="10">
        <f>160+2200</f>
        <v>2360</v>
      </c>
      <c r="I10" s="9">
        <f t="shared" si="1"/>
        <v>0</v>
      </c>
    </row>
    <row r="11" spans="1:11" x14ac:dyDescent="0.25">
      <c r="A11" s="5">
        <v>6</v>
      </c>
      <c r="B11" s="12" t="s">
        <v>32</v>
      </c>
      <c r="C11" s="12"/>
      <c r="D11" s="9">
        <f>'OCTOBER 21'!I11:I17</f>
        <v>160</v>
      </c>
      <c r="E11" s="9">
        <v>200</v>
      </c>
      <c r="F11" s="5">
        <v>2000</v>
      </c>
      <c r="G11" s="9">
        <f t="shared" si="0"/>
        <v>2360</v>
      </c>
      <c r="H11" s="10">
        <f>160+2000+200</f>
        <v>2360</v>
      </c>
      <c r="I11" s="9">
        <f t="shared" si="1"/>
        <v>0</v>
      </c>
    </row>
    <row r="12" spans="1:11" x14ac:dyDescent="0.25">
      <c r="A12" s="5"/>
      <c r="B12" s="13" t="s">
        <v>10</v>
      </c>
      <c r="C12" s="13"/>
      <c r="D12" s="9">
        <f>'OCTOBER 21'!I12:I18</f>
        <v>3125</v>
      </c>
      <c r="E12" s="9">
        <f>SUM(E6:E11)</f>
        <v>800</v>
      </c>
      <c r="F12" s="7">
        <f>SUM(F6:F11)</f>
        <v>8000</v>
      </c>
      <c r="G12" s="9">
        <f>SUM(G6:G11)</f>
        <v>11925</v>
      </c>
      <c r="H12" s="14">
        <f>SUM(H6:H11)</f>
        <v>8880</v>
      </c>
      <c r="I12" s="15">
        <f>SUM(I6:I11)</f>
        <v>3045</v>
      </c>
    </row>
    <row r="13" spans="1:11" x14ac:dyDescent="0.25">
      <c r="A13" s="5"/>
      <c r="B13" s="16"/>
      <c r="C13" s="16"/>
      <c r="D13" s="9">
        <f>'SEPTEMBER 21'!I13:I20</f>
        <v>0</v>
      </c>
      <c r="E13" s="9"/>
      <c r="F13" s="5"/>
      <c r="G13" s="17"/>
      <c r="H13" s="18"/>
      <c r="I13" s="17"/>
    </row>
    <row r="14" spans="1:11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1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K15" s="37">
        <f>E10+E11+E7</f>
        <v>600</v>
      </c>
    </row>
    <row r="16" spans="1:11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1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1" x14ac:dyDescent="0.25">
      <c r="B18" s="11" t="s">
        <v>57</v>
      </c>
      <c r="C18" s="28">
        <f>F12</f>
        <v>8000</v>
      </c>
      <c r="D18" s="11"/>
      <c r="E18" s="11"/>
      <c r="F18" s="11" t="s">
        <v>57</v>
      </c>
      <c r="G18" s="28">
        <f>H12</f>
        <v>8880</v>
      </c>
      <c r="H18" s="11"/>
      <c r="I18" s="11"/>
    </row>
    <row r="19" spans="1:11" x14ac:dyDescent="0.25">
      <c r="B19" s="11" t="s">
        <v>40</v>
      </c>
      <c r="C19" s="28">
        <f>'OCTOBER 21'!E28</f>
        <v>34</v>
      </c>
      <c r="D19" s="11"/>
      <c r="E19" s="11"/>
      <c r="F19" s="11"/>
      <c r="G19" s="28"/>
      <c r="H19" s="11"/>
      <c r="I19" s="11"/>
    </row>
    <row r="20" spans="1:11" x14ac:dyDescent="0.25">
      <c r="B20" s="11" t="s">
        <v>39</v>
      </c>
      <c r="C20" s="28">
        <f>E12</f>
        <v>800</v>
      </c>
      <c r="D20" s="11"/>
      <c r="E20" s="11"/>
      <c r="F20" s="11"/>
      <c r="G20" s="28"/>
      <c r="H20" s="11"/>
      <c r="I20" s="11"/>
    </row>
    <row r="21" spans="1:11" x14ac:dyDescent="0.25">
      <c r="B21" s="11" t="s">
        <v>41</v>
      </c>
      <c r="C21" s="28"/>
      <c r="D21" s="11"/>
      <c r="E21" s="11"/>
      <c r="F21" s="11" t="s">
        <v>5</v>
      </c>
      <c r="G21" s="28">
        <f>'OCTOBER 21'!I28</f>
        <v>-1091</v>
      </c>
      <c r="H21" s="11"/>
      <c r="I21" s="11"/>
    </row>
    <row r="22" spans="1:11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11" x14ac:dyDescent="0.25">
      <c r="B23" s="11" t="s">
        <v>18</v>
      </c>
      <c r="C23" s="30">
        <v>0.1</v>
      </c>
      <c r="D23" s="11">
        <f>C23*C18</f>
        <v>800</v>
      </c>
      <c r="E23" s="24"/>
      <c r="F23" s="11" t="s">
        <v>18</v>
      </c>
      <c r="G23" s="30">
        <v>0.1</v>
      </c>
      <c r="H23" s="11">
        <f>G23*C18</f>
        <v>800</v>
      </c>
      <c r="I23" s="11"/>
    </row>
    <row r="24" spans="1:11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11" x14ac:dyDescent="0.25">
      <c r="B25" s="32" t="s">
        <v>59</v>
      </c>
      <c r="C25" s="11"/>
      <c r="D25" s="11">
        <v>7075</v>
      </c>
      <c r="E25" s="11"/>
      <c r="F25" s="32" t="s">
        <v>59</v>
      </c>
      <c r="G25" s="11"/>
      <c r="H25" s="11">
        <v>7075</v>
      </c>
      <c r="I25" s="11"/>
    </row>
    <row r="26" spans="1:11" x14ac:dyDescent="0.25">
      <c r="B26" s="31"/>
      <c r="C26" s="11"/>
      <c r="D26" s="11"/>
      <c r="E26" s="11"/>
      <c r="F26" s="31"/>
      <c r="G26" s="11"/>
      <c r="H26" s="11"/>
      <c r="I26" s="11"/>
    </row>
    <row r="27" spans="1:11" x14ac:dyDescent="0.25">
      <c r="B27" s="33"/>
      <c r="C27" s="11"/>
      <c r="D27" s="11"/>
      <c r="E27" s="11"/>
      <c r="F27" s="33"/>
      <c r="G27" s="11"/>
      <c r="H27" s="11"/>
      <c r="I27" s="11"/>
      <c r="K27">
        <f>800/4</f>
        <v>200</v>
      </c>
    </row>
    <row r="28" spans="1:11" x14ac:dyDescent="0.25">
      <c r="A28" s="34"/>
      <c r="B28" s="29" t="s">
        <v>10</v>
      </c>
      <c r="C28" s="14">
        <f>C18+C21+C19+C20-D23</f>
        <v>8034</v>
      </c>
      <c r="D28" s="14">
        <f>SUM(D24:D27)</f>
        <v>7075</v>
      </c>
      <c r="E28" s="14">
        <f>C28-D28</f>
        <v>959</v>
      </c>
      <c r="F28" s="29" t="s">
        <v>10</v>
      </c>
      <c r="G28" s="14">
        <f>G18+G21-H23</f>
        <v>6989</v>
      </c>
      <c r="H28" s="14">
        <f>SUM(H24:H27)</f>
        <v>7075</v>
      </c>
      <c r="I28" s="14">
        <f>G28-H28</f>
        <v>-86</v>
      </c>
    </row>
    <row r="29" spans="1:11" x14ac:dyDescent="0.25">
      <c r="A29" s="34"/>
      <c r="B29" s="1"/>
      <c r="C29" s="1"/>
      <c r="D29" s="1"/>
      <c r="E29" s="1"/>
    </row>
    <row r="30" spans="1:11" x14ac:dyDescent="0.25">
      <c r="B30" s="1" t="s">
        <v>20</v>
      </c>
      <c r="C30" s="1"/>
      <c r="E30" s="35" t="s">
        <v>21</v>
      </c>
      <c r="G30" s="1" t="s">
        <v>22</v>
      </c>
    </row>
    <row r="31" spans="1:11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abSelected="1" workbookViewId="0">
      <selection activeCell="H12" sqref="H12"/>
    </sheetView>
  </sheetViews>
  <sheetFormatPr defaultRowHeight="15" x14ac:dyDescent="0.25"/>
  <sheetData>
    <row r="2" spans="1:11" x14ac:dyDescent="0.25">
      <c r="D2" s="26" t="s">
        <v>25</v>
      </c>
      <c r="E2" s="26"/>
      <c r="F2" s="26"/>
    </row>
    <row r="3" spans="1:11" ht="15.75" x14ac:dyDescent="0.25">
      <c r="A3" s="1"/>
      <c r="B3" s="2"/>
      <c r="C3" s="2"/>
      <c r="D3" s="3" t="s">
        <v>0</v>
      </c>
      <c r="E3" s="3"/>
      <c r="G3" s="3"/>
      <c r="H3" s="1"/>
    </row>
    <row r="4" spans="1:11" ht="15.75" x14ac:dyDescent="0.25">
      <c r="A4" s="1"/>
      <c r="B4" s="2" t="s">
        <v>1</v>
      </c>
      <c r="C4" s="2"/>
      <c r="D4" s="3" t="s">
        <v>60</v>
      </c>
      <c r="E4" s="3"/>
      <c r="F4" s="2"/>
      <c r="G4" s="4"/>
      <c r="H4" s="1"/>
    </row>
    <row r="5" spans="1:11" x14ac:dyDescent="0.25">
      <c r="A5" s="5"/>
      <c r="B5" s="6" t="s">
        <v>3</v>
      </c>
      <c r="C5" s="6" t="s">
        <v>4</v>
      </c>
      <c r="D5" s="6" t="s">
        <v>5</v>
      </c>
      <c r="E5" s="6" t="s">
        <v>39</v>
      </c>
      <c r="F5" s="6" t="s">
        <v>6</v>
      </c>
      <c r="G5" s="7" t="s">
        <v>7</v>
      </c>
      <c r="H5" s="6" t="s">
        <v>8</v>
      </c>
      <c r="I5" s="8" t="s">
        <v>9</v>
      </c>
    </row>
    <row r="6" spans="1:11" x14ac:dyDescent="0.25">
      <c r="A6" s="5">
        <v>1</v>
      </c>
      <c r="B6" s="5" t="s">
        <v>27</v>
      </c>
      <c r="C6" s="5"/>
      <c r="D6" s="9">
        <f>'NOVEMBER 21'!I6:I11</f>
        <v>2845</v>
      </c>
      <c r="E6" s="9">
        <v>175</v>
      </c>
      <c r="F6" s="5">
        <v>2000</v>
      </c>
      <c r="G6" s="9">
        <f t="shared" ref="G6:G11" si="0">D6+E6+F6</f>
        <v>5020</v>
      </c>
      <c r="H6" s="10"/>
      <c r="I6" s="9">
        <f t="shared" ref="I6:I11" si="1">G6-H6</f>
        <v>5020</v>
      </c>
    </row>
    <row r="7" spans="1:11" x14ac:dyDescent="0.25">
      <c r="A7" s="5">
        <v>2</v>
      </c>
      <c r="B7" s="11" t="s">
        <v>47</v>
      </c>
      <c r="C7" s="11"/>
      <c r="D7" s="9">
        <f>'NOVEMBER 21'!I7:I12</f>
        <v>200</v>
      </c>
      <c r="E7" s="9">
        <v>175</v>
      </c>
      <c r="F7" s="5">
        <v>2000</v>
      </c>
      <c r="G7" s="9">
        <f t="shared" si="0"/>
        <v>2375</v>
      </c>
      <c r="H7" s="10"/>
      <c r="I7" s="9">
        <f t="shared" si="1"/>
        <v>2375</v>
      </c>
    </row>
    <row r="8" spans="1:11" x14ac:dyDescent="0.25">
      <c r="A8" s="5">
        <v>3</v>
      </c>
      <c r="B8" s="5"/>
      <c r="C8" s="5"/>
      <c r="D8" s="9">
        <f>'NOVEMBER 21'!I8:I13</f>
        <v>0</v>
      </c>
      <c r="E8" s="9"/>
      <c r="F8" s="5"/>
      <c r="G8" s="9">
        <f t="shared" si="0"/>
        <v>0</v>
      </c>
      <c r="H8" s="10"/>
      <c r="I8" s="9">
        <f t="shared" si="1"/>
        <v>0</v>
      </c>
    </row>
    <row r="9" spans="1:11" x14ac:dyDescent="0.25">
      <c r="A9" s="5">
        <v>4</v>
      </c>
      <c r="B9" s="11" t="s">
        <v>30</v>
      </c>
      <c r="C9" s="5"/>
      <c r="D9" s="9">
        <f>'NOVEMBER 21'!I9:I14</f>
        <v>0</v>
      </c>
      <c r="E9" s="9"/>
      <c r="F9" s="5"/>
      <c r="G9" s="9">
        <f t="shared" si="0"/>
        <v>0</v>
      </c>
      <c r="H9" s="10"/>
      <c r="I9" s="9">
        <f t="shared" si="1"/>
        <v>0</v>
      </c>
    </row>
    <row r="10" spans="1:11" x14ac:dyDescent="0.25">
      <c r="A10" s="5">
        <v>5</v>
      </c>
      <c r="B10" s="11" t="s">
        <v>31</v>
      </c>
      <c r="C10" s="5"/>
      <c r="D10" s="9">
        <f>'NOVEMBER 21'!I10:I15</f>
        <v>0</v>
      </c>
      <c r="E10" s="9">
        <v>175</v>
      </c>
      <c r="F10" s="5">
        <v>2000</v>
      </c>
      <c r="G10" s="9">
        <f t="shared" si="0"/>
        <v>2175</v>
      </c>
      <c r="H10" s="10"/>
      <c r="I10" s="9">
        <f t="shared" si="1"/>
        <v>2175</v>
      </c>
    </row>
    <row r="11" spans="1:11" x14ac:dyDescent="0.25">
      <c r="A11" s="5">
        <v>6</v>
      </c>
      <c r="B11" s="12" t="s">
        <v>32</v>
      </c>
      <c r="C11" s="12"/>
      <c r="D11" s="9">
        <f>'NOVEMBER 21'!I11:I16</f>
        <v>0</v>
      </c>
      <c r="E11" s="9">
        <v>175</v>
      </c>
      <c r="F11" s="5">
        <v>2000</v>
      </c>
      <c r="G11" s="9">
        <f t="shared" si="0"/>
        <v>2175</v>
      </c>
      <c r="H11" s="10">
        <f>375+1625</f>
        <v>2000</v>
      </c>
      <c r="I11" s="9">
        <f t="shared" si="1"/>
        <v>175</v>
      </c>
    </row>
    <row r="12" spans="1:11" x14ac:dyDescent="0.25">
      <c r="A12" s="5"/>
      <c r="B12" s="13" t="s">
        <v>10</v>
      </c>
      <c r="C12" s="13"/>
      <c r="D12" s="9">
        <f t="shared" ref="D12:I12" si="2">SUM(D6:D11)</f>
        <v>3045</v>
      </c>
      <c r="E12" s="9">
        <f t="shared" si="2"/>
        <v>700</v>
      </c>
      <c r="F12" s="7">
        <f t="shared" si="2"/>
        <v>8000</v>
      </c>
      <c r="G12" s="9">
        <f t="shared" si="2"/>
        <v>11745</v>
      </c>
      <c r="H12" s="14">
        <f t="shared" si="2"/>
        <v>2000</v>
      </c>
      <c r="I12" s="15">
        <f t="shared" si="2"/>
        <v>9745</v>
      </c>
    </row>
    <row r="13" spans="1:11" x14ac:dyDescent="0.25">
      <c r="A13" s="5"/>
      <c r="B13" s="16"/>
      <c r="C13" s="16"/>
      <c r="D13" s="9">
        <f>'SEPTEMBER 21'!I13:I20</f>
        <v>0</v>
      </c>
      <c r="E13" s="9"/>
      <c r="F13" s="5"/>
      <c r="G13" s="17"/>
      <c r="H13" s="18"/>
      <c r="I13" s="17"/>
    </row>
    <row r="14" spans="1:11" x14ac:dyDescent="0.25">
      <c r="A14" s="19"/>
      <c r="B14" s="20"/>
      <c r="C14" s="20"/>
      <c r="D14" s="20"/>
      <c r="E14" s="20"/>
      <c r="F14" s="19"/>
      <c r="G14" s="21"/>
      <c r="H14" s="22"/>
      <c r="I14" s="21"/>
    </row>
    <row r="15" spans="1:11" ht="15.75" x14ac:dyDescent="0.25">
      <c r="B15" s="23" t="s">
        <v>11</v>
      </c>
      <c r="C15" s="23"/>
      <c r="D15" s="24"/>
      <c r="E15" s="24"/>
      <c r="F15" s="24"/>
      <c r="G15" s="24"/>
      <c r="H15" s="24"/>
      <c r="I15" s="24"/>
      <c r="K15" s="37">
        <f>E10+E11+E7</f>
        <v>525</v>
      </c>
    </row>
    <row r="16" spans="1:11" x14ac:dyDescent="0.25">
      <c r="A16" s="25"/>
      <c r="B16" s="26" t="s">
        <v>12</v>
      </c>
      <c r="C16" s="26"/>
      <c r="D16" s="26"/>
      <c r="E16" s="26"/>
      <c r="F16" s="26"/>
      <c r="G16" s="26" t="s">
        <v>8</v>
      </c>
      <c r="H16" s="26"/>
      <c r="I16" s="26"/>
    </row>
    <row r="17" spans="1:11" ht="15.75" x14ac:dyDescent="0.25">
      <c r="B17" s="27" t="s">
        <v>13</v>
      </c>
      <c r="C17" s="27" t="s">
        <v>14</v>
      </c>
      <c r="D17" s="27" t="s">
        <v>15</v>
      </c>
      <c r="E17" s="27" t="s">
        <v>16</v>
      </c>
      <c r="F17" s="27" t="s">
        <v>13</v>
      </c>
      <c r="G17" s="27" t="s">
        <v>14</v>
      </c>
      <c r="H17" s="27" t="s">
        <v>15</v>
      </c>
      <c r="I17" s="27" t="s">
        <v>16</v>
      </c>
    </row>
    <row r="18" spans="1:11" x14ac:dyDescent="0.25">
      <c r="B18" s="11" t="s">
        <v>61</v>
      </c>
      <c r="C18" s="28">
        <f>F12</f>
        <v>8000</v>
      </c>
      <c r="D18" s="11"/>
      <c r="E18" s="11"/>
      <c r="F18" s="11" t="s">
        <v>61</v>
      </c>
      <c r="G18" s="28">
        <f>H12</f>
        <v>2000</v>
      </c>
      <c r="H18" s="11"/>
      <c r="I18" s="11"/>
    </row>
    <row r="19" spans="1:11" x14ac:dyDescent="0.25">
      <c r="B19" s="11" t="s">
        <v>40</v>
      </c>
      <c r="C19" s="28">
        <f>'NOVEMBER 21'!E28</f>
        <v>959</v>
      </c>
      <c r="D19" s="11"/>
      <c r="E19" s="11"/>
      <c r="F19" s="11"/>
      <c r="G19" s="28"/>
      <c r="H19" s="11"/>
      <c r="I19" s="11"/>
    </row>
    <row r="20" spans="1:11" x14ac:dyDescent="0.25">
      <c r="B20" s="11" t="s">
        <v>39</v>
      </c>
      <c r="C20" s="28">
        <f>E12</f>
        <v>700</v>
      </c>
      <c r="D20" s="11"/>
      <c r="E20" s="11"/>
      <c r="F20" s="11"/>
      <c r="G20" s="28"/>
      <c r="H20" s="11"/>
      <c r="I20" s="11"/>
    </row>
    <row r="21" spans="1:11" x14ac:dyDescent="0.25">
      <c r="B21" s="11" t="s">
        <v>41</v>
      </c>
      <c r="C21" s="28"/>
      <c r="D21" s="11"/>
      <c r="E21" s="11"/>
      <c r="F21" s="11" t="s">
        <v>5</v>
      </c>
      <c r="G21" s="28">
        <f>'NOVEMBER 21'!I28</f>
        <v>-86</v>
      </c>
      <c r="H21" s="11"/>
      <c r="I21" s="11"/>
    </row>
    <row r="22" spans="1:11" x14ac:dyDescent="0.25">
      <c r="B22" s="29" t="s">
        <v>17</v>
      </c>
      <c r="C22" s="11"/>
      <c r="D22" s="11"/>
      <c r="E22" s="11"/>
      <c r="F22" s="29" t="s">
        <v>17</v>
      </c>
      <c r="G22" s="11"/>
      <c r="H22" s="11"/>
      <c r="I22" s="11"/>
    </row>
    <row r="23" spans="1:11" x14ac:dyDescent="0.25">
      <c r="B23" s="11" t="s">
        <v>18</v>
      </c>
      <c r="C23" s="30">
        <v>0.1</v>
      </c>
      <c r="D23" s="11">
        <f>C23*C18</f>
        <v>800</v>
      </c>
      <c r="E23" s="24"/>
      <c r="F23" s="11" t="s">
        <v>18</v>
      </c>
      <c r="G23" s="30">
        <v>0.1</v>
      </c>
      <c r="H23" s="11">
        <f>G23*C18</f>
        <v>800</v>
      </c>
      <c r="I23" s="11"/>
    </row>
    <row r="24" spans="1:11" x14ac:dyDescent="0.25">
      <c r="B24" s="31" t="s">
        <v>19</v>
      </c>
      <c r="C24" s="30">
        <v>0.3</v>
      </c>
      <c r="D24" s="11"/>
      <c r="E24" s="11"/>
      <c r="F24" s="31" t="s">
        <v>19</v>
      </c>
      <c r="G24" s="30">
        <v>0.3</v>
      </c>
      <c r="H24" s="11"/>
      <c r="I24" s="11"/>
    </row>
    <row r="25" spans="1:11" x14ac:dyDescent="0.25">
      <c r="B25" s="32"/>
      <c r="C25" s="11"/>
      <c r="D25" s="11"/>
      <c r="E25" s="11"/>
      <c r="F25" s="32"/>
      <c r="G25" s="11"/>
      <c r="H25" s="11"/>
      <c r="I25" s="11"/>
    </row>
    <row r="26" spans="1:11" x14ac:dyDescent="0.25">
      <c r="B26" s="31"/>
      <c r="C26" s="11"/>
      <c r="D26" s="11"/>
      <c r="E26" s="11"/>
      <c r="F26" s="31"/>
      <c r="G26" s="11"/>
      <c r="H26" s="11"/>
      <c r="I26" s="11"/>
    </row>
    <row r="27" spans="1:11" x14ac:dyDescent="0.25">
      <c r="B27" s="33"/>
      <c r="C27" s="11"/>
      <c r="D27" s="11"/>
      <c r="E27" s="11"/>
      <c r="F27" s="33"/>
      <c r="G27" s="11"/>
      <c r="H27" s="11"/>
      <c r="I27" s="11"/>
      <c r="K27">
        <f>800/4</f>
        <v>200</v>
      </c>
    </row>
    <row r="28" spans="1:11" x14ac:dyDescent="0.25">
      <c r="A28" s="34"/>
      <c r="B28" s="29" t="s">
        <v>10</v>
      </c>
      <c r="C28" s="14">
        <f>C18+C21+C19+C20-D23</f>
        <v>8859</v>
      </c>
      <c r="D28" s="14">
        <f>SUM(D24:D27)</f>
        <v>0</v>
      </c>
      <c r="E28" s="14">
        <f>C28-D28</f>
        <v>8859</v>
      </c>
      <c r="F28" s="29" t="s">
        <v>10</v>
      </c>
      <c r="G28" s="14">
        <f>G18+G21-H23</f>
        <v>1114</v>
      </c>
      <c r="H28" s="14">
        <f>SUM(H24:H27)</f>
        <v>0</v>
      </c>
      <c r="I28" s="14">
        <f>G28-H28</f>
        <v>1114</v>
      </c>
    </row>
    <row r="29" spans="1:11" x14ac:dyDescent="0.25">
      <c r="A29" s="34"/>
      <c r="B29" s="1"/>
      <c r="C29" s="1"/>
      <c r="D29" s="1"/>
      <c r="E29" s="1"/>
    </row>
    <row r="30" spans="1:11" x14ac:dyDescent="0.25">
      <c r="B30" s="1" t="s">
        <v>20</v>
      </c>
      <c r="C30" s="1"/>
      <c r="E30" s="35" t="s">
        <v>21</v>
      </c>
      <c r="G30" s="1" t="s">
        <v>22</v>
      </c>
    </row>
    <row r="31" spans="1:11" x14ac:dyDescent="0.25">
      <c r="B31" t="s">
        <v>23</v>
      </c>
      <c r="E31" t="s">
        <v>24</v>
      </c>
      <c r="G3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JUNE 21</vt:lpstr>
      <vt:lpstr>JULY 21</vt:lpstr>
      <vt:lpstr>AUGUST 21</vt:lpstr>
      <vt:lpstr>SEPTEMBER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dcterms:created xsi:type="dcterms:W3CDTF">2021-06-14T11:04:32Z</dcterms:created>
  <dcterms:modified xsi:type="dcterms:W3CDTF">2021-12-07T11:22:06Z</dcterms:modified>
</cp:coreProperties>
</file>