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xWindow="480" yWindow="135" windowWidth="18195" windowHeight="10800" firstSheet="10" activeTab="14"/>
  </bookViews>
  <sheets>
    <sheet name="OCTOBER 20" sheetId="1" r:id="rId1"/>
    <sheet name="NOVEMBER20" sheetId="2" r:id="rId2"/>
    <sheet name="DECEMBER 20" sheetId="3" r:id="rId3"/>
    <sheet name="JANUARY 21" sheetId="4" r:id="rId4"/>
    <sheet name="FEBRUARY 21" sheetId="5" r:id="rId5"/>
    <sheet name="MARCH 21" sheetId="6" r:id="rId6"/>
    <sheet name="APRIL 21" sheetId="7" r:id="rId7"/>
    <sheet name="MAY 21" sheetId="8" r:id="rId8"/>
    <sheet name="JUNE 21" sheetId="9" r:id="rId9"/>
    <sheet name="JULY 21" sheetId="10" r:id="rId10"/>
    <sheet name="AUGUST 21" sheetId="11" r:id="rId11"/>
    <sheet name="SEPT 21" sheetId="12" r:id="rId12"/>
    <sheet name="OCTOBER 21" sheetId="13" r:id="rId13"/>
    <sheet name="NOVEMBER 21" sheetId="14" r:id="rId14"/>
    <sheet name="DECEMBER 21" sheetId="15" r:id="rId15"/>
  </sheets>
  <externalReferences>
    <externalReference r:id="rId16"/>
  </externalReferences>
  <calcPr calcId="162913"/>
</workbook>
</file>

<file path=xl/calcChain.xml><?xml version="1.0" encoding="utf-8"?>
<calcChain xmlns="http://schemas.openxmlformats.org/spreadsheetml/2006/main">
  <c r="G19" i="14" l="1"/>
  <c r="G6" i="14" l="1"/>
  <c r="D29" i="15" l="1"/>
  <c r="G46" i="15"/>
  <c r="C46" i="15"/>
  <c r="K43" i="15"/>
  <c r="K41" i="15"/>
  <c r="B37" i="15"/>
  <c r="I28" i="15"/>
  <c r="F36" i="15" s="1"/>
  <c r="E28" i="15"/>
  <c r="K36" i="15" s="1"/>
  <c r="C28" i="15"/>
  <c r="G28" i="15"/>
  <c r="F34" i="15" s="1"/>
  <c r="B34" i="15" l="1"/>
  <c r="B36" i="15"/>
  <c r="K45" i="15" s="1"/>
  <c r="G18" i="14"/>
  <c r="C38" i="15" l="1"/>
  <c r="K37" i="15" s="1"/>
  <c r="K38" i="15" s="1"/>
  <c r="K40" i="15" s="1"/>
  <c r="K42" i="15" s="1"/>
  <c r="K44" i="15" s="1"/>
  <c r="K46" i="15" s="1"/>
  <c r="K48" i="15" s="1"/>
  <c r="G38" i="15"/>
  <c r="J50" i="13"/>
  <c r="K43" i="14"/>
  <c r="K41" i="14"/>
  <c r="G26" i="14" l="1"/>
  <c r="G25" i="14"/>
  <c r="G7" i="14"/>
  <c r="G12" i="13" l="1"/>
  <c r="G26" i="13" l="1"/>
  <c r="G46" i="14" l="1"/>
  <c r="C46" i="14"/>
  <c r="B37" i="14"/>
  <c r="I28" i="14"/>
  <c r="F36" i="14" s="1"/>
  <c r="E28" i="14"/>
  <c r="K36" i="14" s="1"/>
  <c r="C28" i="14"/>
  <c r="G28" i="14"/>
  <c r="F34" i="14" s="1"/>
  <c r="B34" i="14" l="1"/>
  <c r="B36" i="14"/>
  <c r="C38" i="14" l="1"/>
  <c r="K37" i="14" s="1"/>
  <c r="K38" i="14" s="1"/>
  <c r="G38" i="14"/>
  <c r="K43" i="13"/>
  <c r="K40" i="14" l="1"/>
  <c r="K42" i="14" s="1"/>
  <c r="G19" i="13"/>
  <c r="K44" i="14" l="1"/>
  <c r="K46" i="14" s="1"/>
  <c r="K48" i="14" s="1"/>
  <c r="G25" i="13"/>
  <c r="G24" i="13"/>
  <c r="G18" i="13"/>
  <c r="D29" i="13" l="1"/>
  <c r="G48" i="13"/>
  <c r="C48" i="13"/>
  <c r="B37" i="13"/>
  <c r="E28" i="13"/>
  <c r="K36" i="13" s="1"/>
  <c r="C28" i="13"/>
  <c r="F24" i="13"/>
  <c r="H24" i="13" s="1"/>
  <c r="F24" i="14" s="1"/>
  <c r="H24" i="14" s="1"/>
  <c r="D24" i="15" s="1"/>
  <c r="F24" i="15" s="1"/>
  <c r="H24" i="15" s="1"/>
  <c r="I28" i="13"/>
  <c r="F15" i="13"/>
  <c r="H15" i="13" s="1"/>
  <c r="D15" i="14" s="1"/>
  <c r="F15" i="14" s="1"/>
  <c r="D15" i="15" s="1"/>
  <c r="F15" i="15" s="1"/>
  <c r="H15" i="15" s="1"/>
  <c r="F11" i="13"/>
  <c r="H11" i="13" s="1"/>
  <c r="D11" i="14" s="1"/>
  <c r="G28" i="13"/>
  <c r="F34" i="13" s="1"/>
  <c r="F11" i="14" l="1"/>
  <c r="H11" i="14" s="1"/>
  <c r="D11" i="15" s="1"/>
  <c r="F11" i="15" s="1"/>
  <c r="H11" i="15" s="1"/>
  <c r="F36" i="13"/>
  <c r="B36" i="13"/>
  <c r="K47" i="13" s="1"/>
  <c r="B34" i="13"/>
  <c r="C38" i="13" l="1"/>
  <c r="K37" i="13" s="1"/>
  <c r="K38" i="13" s="1"/>
  <c r="K40" i="13" s="1"/>
  <c r="K42" i="13" s="1"/>
  <c r="K44" i="13" s="1"/>
  <c r="K48" i="13" s="1"/>
  <c r="G38" i="13"/>
  <c r="G19" i="12"/>
  <c r="I22" i="12" l="1"/>
  <c r="G22" i="12"/>
  <c r="G24" i="12" l="1"/>
  <c r="G6" i="12" l="1"/>
  <c r="G7" i="12"/>
  <c r="G8" i="12" l="1"/>
  <c r="G15" i="12" l="1"/>
  <c r="N30" i="12" l="1"/>
  <c r="N31" i="12" s="1"/>
  <c r="L30" i="12"/>
  <c r="G11" i="12" l="1"/>
  <c r="G46" i="12" l="1"/>
  <c r="C46" i="12"/>
  <c r="B37" i="12"/>
  <c r="D29" i="12"/>
  <c r="I28" i="12"/>
  <c r="E28" i="12"/>
  <c r="K36" i="12" s="1"/>
  <c r="C28" i="12"/>
  <c r="F24" i="12"/>
  <c r="H24" i="12" s="1"/>
  <c r="F15" i="12"/>
  <c r="H15" i="12" s="1"/>
  <c r="G28" i="12"/>
  <c r="F34" i="12" s="1"/>
  <c r="F36" i="12" l="1"/>
  <c r="K45" i="12"/>
  <c r="B34" i="12"/>
  <c r="B36" i="12"/>
  <c r="C38" i="12" l="1"/>
  <c r="K37" i="12" s="1"/>
  <c r="K38" i="12" s="1"/>
  <c r="K40" i="12" s="1"/>
  <c r="K42" i="12" s="1"/>
  <c r="K44" i="12" s="1"/>
  <c r="K47" i="12" s="1"/>
  <c r="G38" i="12"/>
  <c r="G6" i="11"/>
  <c r="G24" i="11"/>
  <c r="G19" i="11" l="1"/>
  <c r="G25" i="11"/>
  <c r="I24" i="11"/>
  <c r="G7" i="11" l="1"/>
  <c r="G15" i="11" l="1"/>
  <c r="G26" i="11" l="1"/>
  <c r="E25" i="11" l="1"/>
  <c r="G17" i="11" l="1"/>
  <c r="G10" i="11" l="1"/>
  <c r="I16" i="10" l="1"/>
  <c r="G15" i="8"/>
  <c r="G46" i="10"/>
  <c r="G22" i="10"/>
  <c r="G46" i="11" l="1"/>
  <c r="C46" i="11"/>
  <c r="B37" i="11"/>
  <c r="D29" i="11"/>
  <c r="E28" i="11"/>
  <c r="C28" i="11"/>
  <c r="F24" i="11"/>
  <c r="H24" i="11" s="1"/>
  <c r="F23" i="11"/>
  <c r="H23" i="11" s="1"/>
  <c r="D23" i="12" s="1"/>
  <c r="F23" i="12" s="1"/>
  <c r="H23" i="12" s="1"/>
  <c r="D23" i="13" s="1"/>
  <c r="F23" i="13" s="1"/>
  <c r="H23" i="13" s="1"/>
  <c r="D23" i="14" s="1"/>
  <c r="F23" i="14" s="1"/>
  <c r="H23" i="14" s="1"/>
  <c r="D23" i="15" s="1"/>
  <c r="F23" i="15" s="1"/>
  <c r="H23" i="15" s="1"/>
  <c r="I28" i="11"/>
  <c r="F15" i="11"/>
  <c r="H15" i="11" s="1"/>
  <c r="G28" i="11"/>
  <c r="F34" i="11" s="1"/>
  <c r="B34" i="11" l="1"/>
  <c r="C38" i="11" s="1"/>
  <c r="K37" i="11" s="1"/>
  <c r="K36" i="11"/>
  <c r="B36" i="11"/>
  <c r="F36" i="11"/>
  <c r="G38" i="11"/>
  <c r="G19" i="10"/>
  <c r="G6" i="9"/>
  <c r="K45" i="11" l="1"/>
  <c r="N43" i="11"/>
  <c r="K38" i="11"/>
  <c r="K40" i="11" s="1"/>
  <c r="K42" i="11" s="1"/>
  <c r="K44" i="11" s="1"/>
  <c r="G6" i="10"/>
  <c r="K46" i="11" l="1"/>
  <c r="G19" i="9"/>
  <c r="B37" i="10" l="1"/>
  <c r="F15" i="10" l="1"/>
  <c r="H15" i="10" s="1"/>
  <c r="C46" i="10"/>
  <c r="D29" i="10"/>
  <c r="I28" i="10"/>
  <c r="B36" i="10" s="1"/>
  <c r="E28" i="10"/>
  <c r="B34" i="10" s="1"/>
  <c r="C28" i="10"/>
  <c r="F24" i="10"/>
  <c r="H24" i="10" s="1"/>
  <c r="F13" i="10"/>
  <c r="H13" i="10" s="1"/>
  <c r="D13" i="11" s="1"/>
  <c r="F13" i="11" s="1"/>
  <c r="H13" i="11" s="1"/>
  <c r="D13" i="12" s="1"/>
  <c r="F13" i="12" s="1"/>
  <c r="H13" i="12" s="1"/>
  <c r="D13" i="13" s="1"/>
  <c r="F13" i="13" s="1"/>
  <c r="H13" i="13" s="1"/>
  <c r="D13" i="14" s="1"/>
  <c r="F13" i="14" s="1"/>
  <c r="H13" i="14" s="1"/>
  <c r="D13" i="15" s="1"/>
  <c r="F13" i="15" s="1"/>
  <c r="H13" i="15" s="1"/>
  <c r="G28" i="10"/>
  <c r="F34" i="10" l="1"/>
  <c r="C38" i="10"/>
  <c r="G38" i="10"/>
  <c r="F36" i="10"/>
  <c r="G12" i="9" l="1"/>
  <c r="G26" i="9" l="1"/>
  <c r="G17" i="9" l="1"/>
  <c r="G24" i="9" l="1"/>
  <c r="G23" i="9" s="1"/>
  <c r="G18" i="8" l="1"/>
  <c r="G46" i="9" l="1"/>
  <c r="C46" i="9"/>
  <c r="D29" i="9"/>
  <c r="I28" i="9"/>
  <c r="E28" i="9"/>
  <c r="B34" i="9" s="1"/>
  <c r="L34" i="9" s="1"/>
  <c r="C28" i="9"/>
  <c r="F24" i="9"/>
  <c r="H24" i="9" s="1"/>
  <c r="F22" i="9"/>
  <c r="H22" i="9" s="1"/>
  <c r="F18" i="9"/>
  <c r="H18" i="9" s="1"/>
  <c r="D18" i="10" s="1"/>
  <c r="F18" i="10" s="1"/>
  <c r="H18" i="10" s="1"/>
  <c r="D18" i="11" s="1"/>
  <c r="F18" i="11" s="1"/>
  <c r="H18" i="11" s="1"/>
  <c r="D18" i="12" s="1"/>
  <c r="F18" i="12" s="1"/>
  <c r="H18" i="12" s="1"/>
  <c r="D18" i="13" s="1"/>
  <c r="F18" i="13" s="1"/>
  <c r="H18" i="13" s="1"/>
  <c r="D18" i="14" s="1"/>
  <c r="F18" i="14" s="1"/>
  <c r="H18" i="14" s="1"/>
  <c r="D18" i="15" s="1"/>
  <c r="F18" i="15" s="1"/>
  <c r="H18" i="15" s="1"/>
  <c r="G28" i="9"/>
  <c r="F34" i="9" s="1"/>
  <c r="F15" i="9"/>
  <c r="H15" i="9" s="1"/>
  <c r="F13" i="9"/>
  <c r="H13" i="9" s="1"/>
  <c r="D22" i="10" l="1"/>
  <c r="B36" i="9"/>
  <c r="F36" i="9"/>
  <c r="G38" i="9"/>
  <c r="C38" i="9"/>
  <c r="L35" i="9" s="1"/>
  <c r="L36" i="9" s="1"/>
  <c r="L37" i="9" s="1"/>
  <c r="L38" i="9" s="1"/>
  <c r="G45" i="8"/>
  <c r="C45" i="8"/>
  <c r="F22" i="10" l="1"/>
  <c r="G6" i="8"/>
  <c r="H22" i="10" l="1"/>
  <c r="G23" i="8"/>
  <c r="D22" i="11" l="1"/>
  <c r="F22" i="11" s="1"/>
  <c r="H22" i="11" s="1"/>
  <c r="D22" i="12" s="1"/>
  <c r="F22" i="12" s="1"/>
  <c r="H22" i="12" s="1"/>
  <c r="D22" i="13" s="1"/>
  <c r="F22" i="13" s="1"/>
  <c r="H22" i="13" s="1"/>
  <c r="D22" i="14" s="1"/>
  <c r="F22" i="14" s="1"/>
  <c r="H22" i="14" s="1"/>
  <c r="D22" i="15" s="1"/>
  <c r="F22" i="15" s="1"/>
  <c r="H22" i="15" s="1"/>
  <c r="G19" i="8"/>
  <c r="G7" i="8" l="1"/>
  <c r="G17" i="7" l="1"/>
  <c r="M27" i="7"/>
  <c r="M28" i="7" s="1"/>
  <c r="D15" i="8" l="1"/>
  <c r="G46" i="8"/>
  <c r="C46" i="8"/>
  <c r="D29" i="8"/>
  <c r="I28" i="8"/>
  <c r="B36" i="8" s="1"/>
  <c r="E28" i="8"/>
  <c r="B34" i="8" s="1"/>
  <c r="C28" i="8"/>
  <c r="F24" i="8"/>
  <c r="H24" i="8" s="1"/>
  <c r="F18" i="8"/>
  <c r="H18" i="8" s="1"/>
  <c r="G28" i="8"/>
  <c r="F34" i="8" s="1"/>
  <c r="F15" i="8"/>
  <c r="H15" i="8" s="1"/>
  <c r="F36" i="8" l="1"/>
  <c r="G38" i="8"/>
  <c r="C38" i="8"/>
  <c r="G18" i="7" l="1"/>
  <c r="G19" i="7" l="1"/>
  <c r="C46" i="7" l="1"/>
  <c r="D29" i="7" l="1"/>
  <c r="B37" i="7" l="1"/>
  <c r="G15" i="7" l="1"/>
  <c r="G19" i="6" l="1"/>
  <c r="G15" i="6"/>
  <c r="B37" i="6"/>
  <c r="G18" i="6"/>
  <c r="G46" i="7" l="1"/>
  <c r="I28" i="7"/>
  <c r="E28" i="7"/>
  <c r="B34" i="7" s="1"/>
  <c r="C28" i="7"/>
  <c r="F17" i="7"/>
  <c r="H17" i="7" s="1"/>
  <c r="D17" i="8" s="1"/>
  <c r="F17" i="8" s="1"/>
  <c r="F16" i="7"/>
  <c r="H16" i="7" s="1"/>
  <c r="D16" i="8" s="1"/>
  <c r="F16" i="8" s="1"/>
  <c r="H16" i="8" s="1"/>
  <c r="D16" i="9" s="1"/>
  <c r="F16" i="9" s="1"/>
  <c r="H16" i="9" s="1"/>
  <c r="D16" i="10" s="1"/>
  <c r="F16" i="10" s="1"/>
  <c r="H16" i="10" s="1"/>
  <c r="D16" i="11" s="1"/>
  <c r="F16" i="11" s="1"/>
  <c r="H16" i="11" s="1"/>
  <c r="D16" i="12" s="1"/>
  <c r="F16" i="12" s="1"/>
  <c r="H16" i="12" s="1"/>
  <c r="D16" i="13" s="1"/>
  <c r="F16" i="13" s="1"/>
  <c r="H16" i="13" s="1"/>
  <c r="D16" i="14" s="1"/>
  <c r="F16" i="14" s="1"/>
  <c r="H16" i="14" s="1"/>
  <c r="D16" i="15" s="1"/>
  <c r="F16" i="15" s="1"/>
  <c r="G28" i="7"/>
  <c r="F34" i="7" s="1"/>
  <c r="F36" i="7" l="1"/>
  <c r="B36" i="7"/>
  <c r="H17" i="8"/>
  <c r="G38" i="7"/>
  <c r="C38" i="7"/>
  <c r="D17" i="9" l="1"/>
  <c r="F17" i="9" s="1"/>
  <c r="H17" i="9" s="1"/>
  <c r="D17" i="10" s="1"/>
  <c r="F17" i="10" s="1"/>
  <c r="H17" i="10" s="1"/>
  <c r="D17" i="11" s="1"/>
  <c r="F17" i="11" s="1"/>
  <c r="H17" i="11" s="1"/>
  <c r="D17" i="12" s="1"/>
  <c r="F17" i="12" s="1"/>
  <c r="H17" i="12" s="1"/>
  <c r="D17" i="13" s="1"/>
  <c r="F17" i="13" s="1"/>
  <c r="H17" i="13" s="1"/>
  <c r="D17" i="14" s="1"/>
  <c r="F17" i="14" s="1"/>
  <c r="H17" i="14" s="1"/>
  <c r="D17" i="15" s="1"/>
  <c r="F17" i="15" s="1"/>
  <c r="H17" i="15" s="1"/>
  <c r="G26" i="6"/>
  <c r="G16" i="6" l="1"/>
  <c r="G46" i="6" l="1"/>
  <c r="C46" i="6"/>
  <c r="D29" i="6"/>
  <c r="I28" i="6"/>
  <c r="E28" i="6"/>
  <c r="B34" i="6" s="1"/>
  <c r="G38" i="6" s="1"/>
  <c r="C28" i="6"/>
  <c r="F23" i="6"/>
  <c r="H23" i="6" s="1"/>
  <c r="D23" i="7" s="1"/>
  <c r="F23" i="7" s="1"/>
  <c r="H23" i="7" s="1"/>
  <c r="D23" i="8" s="1"/>
  <c r="F23" i="8" s="1"/>
  <c r="H23" i="8" s="1"/>
  <c r="D23" i="9" s="1"/>
  <c r="F23" i="9" s="1"/>
  <c r="H23" i="9" s="1"/>
  <c r="D23" i="10" s="1"/>
  <c r="F23" i="10" s="1"/>
  <c r="H23" i="10" s="1"/>
  <c r="F21" i="6"/>
  <c r="H21" i="6" s="1"/>
  <c r="D21" i="7" s="1"/>
  <c r="F21" i="7" s="1"/>
  <c r="H21" i="7" s="1"/>
  <c r="D21" i="8" s="1"/>
  <c r="F21" i="8" s="1"/>
  <c r="H21" i="8" s="1"/>
  <c r="D21" i="9" s="1"/>
  <c r="F21" i="9" s="1"/>
  <c r="H21" i="9" s="1"/>
  <c r="D21" i="10" s="1"/>
  <c r="F21" i="10" s="1"/>
  <c r="H21" i="10" s="1"/>
  <c r="D21" i="11" s="1"/>
  <c r="F21" i="11" s="1"/>
  <c r="H21" i="11" s="1"/>
  <c r="D21" i="12" s="1"/>
  <c r="F21" i="12" s="1"/>
  <c r="H21" i="12" s="1"/>
  <c r="D21" i="13" s="1"/>
  <c r="F21" i="13" s="1"/>
  <c r="H21" i="13" s="1"/>
  <c r="D21" i="14" s="1"/>
  <c r="F21" i="14" s="1"/>
  <c r="H21" i="14" s="1"/>
  <c r="D21" i="15" s="1"/>
  <c r="F21" i="15" s="1"/>
  <c r="H21" i="15" s="1"/>
  <c r="F19" i="6"/>
  <c r="H19" i="6" s="1"/>
  <c r="D19" i="7" s="1"/>
  <c r="F19" i="7" s="1"/>
  <c r="H19" i="7" s="1"/>
  <c r="D19" i="8" s="1"/>
  <c r="F19" i="8" s="1"/>
  <c r="H19" i="8" s="1"/>
  <c r="F17" i="6"/>
  <c r="H17" i="6" s="1"/>
  <c r="G28" i="6"/>
  <c r="F34" i="6" s="1"/>
  <c r="F11" i="6"/>
  <c r="H11" i="6" s="1"/>
  <c r="D11" i="7" s="1"/>
  <c r="F11" i="7" s="1"/>
  <c r="H11" i="7" s="1"/>
  <c r="D11" i="8" s="1"/>
  <c r="F11" i="8" s="1"/>
  <c r="H11" i="8" s="1"/>
  <c r="D11" i="9" s="1"/>
  <c r="F11" i="9" s="1"/>
  <c r="H11" i="9" s="1"/>
  <c r="D11" i="10" s="1"/>
  <c r="F11" i="10" s="1"/>
  <c r="H11" i="10" s="1"/>
  <c r="D11" i="11" s="1"/>
  <c r="F11" i="11" s="1"/>
  <c r="H11" i="11" s="1"/>
  <c r="D11" i="12" s="1"/>
  <c r="F11" i="12" s="1"/>
  <c r="H11" i="12" s="1"/>
  <c r="F36" i="6" l="1"/>
  <c r="B36" i="6"/>
  <c r="D19" i="9"/>
  <c r="F19" i="9" s="1"/>
  <c r="H19" i="9" s="1"/>
  <c r="D19" i="10" s="1"/>
  <c r="F19" i="10" s="1"/>
  <c r="H19" i="10" s="1"/>
  <c r="D19" i="11" s="1"/>
  <c r="F19" i="11" s="1"/>
  <c r="H19" i="11" s="1"/>
  <c r="D19" i="12" s="1"/>
  <c r="F19" i="12" s="1"/>
  <c r="H19" i="12" s="1"/>
  <c r="D19" i="13" s="1"/>
  <c r="F19" i="13" s="1"/>
  <c r="H19" i="13" s="1"/>
  <c r="D19" i="14" s="1"/>
  <c r="F19" i="14" s="1"/>
  <c r="H19" i="14" s="1"/>
  <c r="D19" i="15" s="1"/>
  <c r="F19" i="15" s="1"/>
  <c r="H19" i="15" s="1"/>
  <c r="C38" i="6"/>
  <c r="G14" i="5" l="1"/>
  <c r="G16" i="5" l="1"/>
  <c r="G15" i="5" l="1"/>
  <c r="G27" i="5" l="1"/>
  <c r="G19" i="5" l="1"/>
  <c r="G46" i="5" l="1"/>
  <c r="C46" i="5"/>
  <c r="D29" i="5"/>
  <c r="I28" i="5"/>
  <c r="E28" i="5"/>
  <c r="B34" i="5" s="1"/>
  <c r="C28" i="5"/>
  <c r="G28" i="5"/>
  <c r="F34" i="5" s="1"/>
  <c r="F8" i="5"/>
  <c r="H8" i="5" s="1"/>
  <c r="D8" i="6" s="1"/>
  <c r="F8" i="6" s="1"/>
  <c r="H8" i="6" s="1"/>
  <c r="D8" i="7" s="1"/>
  <c r="F8" i="7" s="1"/>
  <c r="H8" i="7" s="1"/>
  <c r="D8" i="8" s="1"/>
  <c r="F8" i="8" s="1"/>
  <c r="H8" i="8" s="1"/>
  <c r="D8" i="9" s="1"/>
  <c r="F8" i="9" s="1"/>
  <c r="H8" i="9" s="1"/>
  <c r="D8" i="10" s="1"/>
  <c r="F8" i="10" s="1"/>
  <c r="H8" i="10" s="1"/>
  <c r="D8" i="11" s="1"/>
  <c r="F8" i="11" s="1"/>
  <c r="H8" i="11" s="1"/>
  <c r="D8" i="12" s="1"/>
  <c r="F8" i="12" s="1"/>
  <c r="H8" i="12" s="1"/>
  <c r="D8" i="13" s="1"/>
  <c r="F8" i="13" s="1"/>
  <c r="H8" i="13" s="1"/>
  <c r="D8" i="14" s="1"/>
  <c r="F8" i="14" s="1"/>
  <c r="H8" i="14" s="1"/>
  <c r="D8" i="15" s="1"/>
  <c r="F8" i="15" s="1"/>
  <c r="H8" i="15" s="1"/>
  <c r="G17" i="4"/>
  <c r="G38" i="5" l="1"/>
  <c r="C38" i="5"/>
  <c r="G21" i="4"/>
  <c r="G18" i="4" l="1"/>
  <c r="G15" i="4" l="1"/>
  <c r="G27" i="4" l="1"/>
  <c r="G10" i="4" l="1"/>
  <c r="G9" i="4" l="1"/>
  <c r="M38" i="2" l="1"/>
  <c r="G20" i="3" l="1"/>
  <c r="G46" i="4" l="1"/>
  <c r="C46" i="4"/>
  <c r="D29" i="4"/>
  <c r="I28" i="4"/>
  <c r="E28" i="4"/>
  <c r="B34" i="4" s="1"/>
  <c r="C28" i="4"/>
  <c r="G28" i="4"/>
  <c r="F34" i="4" s="1"/>
  <c r="G38" i="4" l="1"/>
  <c r="C38" i="4"/>
  <c r="G15" i="3" l="1"/>
  <c r="G21" i="3"/>
  <c r="G25" i="3" l="1"/>
  <c r="G19" i="3" l="1"/>
  <c r="G46" i="3" l="1"/>
  <c r="C46" i="3"/>
  <c r="D29" i="3"/>
  <c r="I28" i="3"/>
  <c r="E28" i="3"/>
  <c r="B34" i="3" s="1"/>
  <c r="C28" i="3"/>
  <c r="F17" i="3"/>
  <c r="H17" i="3" s="1"/>
  <c r="D17" i="4" s="1"/>
  <c r="F17" i="4" s="1"/>
  <c r="H17" i="4" s="1"/>
  <c r="D17" i="5" s="1"/>
  <c r="F17" i="5" s="1"/>
  <c r="H17" i="5" s="1"/>
  <c r="F14" i="3"/>
  <c r="H14" i="3" s="1"/>
  <c r="D14" i="4" s="1"/>
  <c r="F14" i="4" s="1"/>
  <c r="H14" i="4" s="1"/>
  <c r="D14" i="5" s="1"/>
  <c r="F14" i="5" s="1"/>
  <c r="H14" i="5" s="1"/>
  <c r="D14" i="6" s="1"/>
  <c r="F14" i="6" s="1"/>
  <c r="H14" i="6" s="1"/>
  <c r="D14" i="7" s="1"/>
  <c r="F14" i="7" s="1"/>
  <c r="H14" i="7" s="1"/>
  <c r="G28" i="3"/>
  <c r="F34" i="3" s="1"/>
  <c r="F10" i="3"/>
  <c r="H10" i="3" s="1"/>
  <c r="D10" i="4" s="1"/>
  <c r="F10" i="4" s="1"/>
  <c r="H10" i="4" s="1"/>
  <c r="D10" i="5" s="1"/>
  <c r="F10" i="5" s="1"/>
  <c r="H10" i="5" s="1"/>
  <c r="D10" i="6" s="1"/>
  <c r="F10" i="6" s="1"/>
  <c r="H10" i="6" s="1"/>
  <c r="D10" i="7" s="1"/>
  <c r="F10" i="7" s="1"/>
  <c r="H10" i="7" s="1"/>
  <c r="D10" i="8" s="1"/>
  <c r="F10" i="8" s="1"/>
  <c r="H10" i="8" s="1"/>
  <c r="D10" i="9" s="1"/>
  <c r="F10" i="9" s="1"/>
  <c r="H10" i="9" s="1"/>
  <c r="D10" i="10" s="1"/>
  <c r="F10" i="10" s="1"/>
  <c r="H10" i="10" s="1"/>
  <c r="D10" i="11" s="1"/>
  <c r="F10" i="11" s="1"/>
  <c r="H10" i="11" s="1"/>
  <c r="D10" i="12" s="1"/>
  <c r="F10" i="12" s="1"/>
  <c r="H10" i="12" s="1"/>
  <c r="D10" i="13" s="1"/>
  <c r="F10" i="13" s="1"/>
  <c r="H10" i="13" s="1"/>
  <c r="F10" i="14" s="1"/>
  <c r="H10" i="14" s="1"/>
  <c r="D10" i="15" s="1"/>
  <c r="F10" i="15" s="1"/>
  <c r="H10" i="15" s="1"/>
  <c r="H29" i="7" l="1"/>
  <c r="D14" i="8"/>
  <c r="F14" i="8" s="1"/>
  <c r="H14" i="8" s="1"/>
  <c r="D14" i="9" s="1"/>
  <c r="F14" i="9" s="1"/>
  <c r="H14" i="9" s="1"/>
  <c r="D14" i="10" s="1"/>
  <c r="F14" i="10" s="1"/>
  <c r="H14" i="10" s="1"/>
  <c r="D14" i="11" s="1"/>
  <c r="F14" i="11" s="1"/>
  <c r="H14" i="11" s="1"/>
  <c r="D14" i="12" s="1"/>
  <c r="F14" i="12" s="1"/>
  <c r="H14" i="12" s="1"/>
  <c r="D14" i="13" s="1"/>
  <c r="F14" i="13" s="1"/>
  <c r="H14" i="13" s="1"/>
  <c r="D14" i="14" s="1"/>
  <c r="F14" i="14" s="1"/>
  <c r="H14" i="14" s="1"/>
  <c r="D14" i="15" s="1"/>
  <c r="F14" i="15" s="1"/>
  <c r="H14" i="15" s="1"/>
  <c r="G38" i="3"/>
  <c r="C38" i="3"/>
  <c r="G10" i="2"/>
  <c r="G13" i="2"/>
  <c r="G21" i="2" l="1"/>
  <c r="G19" i="2" l="1"/>
  <c r="G8" i="1" l="1"/>
  <c r="G10" i="1" l="1"/>
  <c r="G16" i="1" l="1"/>
  <c r="D29" i="2" l="1"/>
  <c r="G46" i="2"/>
  <c r="C46" i="2"/>
  <c r="I28" i="2"/>
  <c r="E28" i="2"/>
  <c r="B34" i="2" s="1"/>
  <c r="C28" i="2"/>
  <c r="G28" i="2"/>
  <c r="F34" i="2" s="1"/>
  <c r="G38" i="2" l="1"/>
  <c r="C38" i="2"/>
  <c r="G25" i="1" l="1"/>
  <c r="F22" i="1" l="1"/>
  <c r="F21" i="1"/>
  <c r="F26" i="1"/>
  <c r="H26" i="1" s="1"/>
  <c r="D26" i="2" s="1"/>
  <c r="F26" i="2" s="1"/>
  <c r="H26" i="2" s="1"/>
  <c r="D26" i="3" s="1"/>
  <c r="F26" i="3" s="1"/>
  <c r="H26" i="3" s="1"/>
  <c r="D26" i="4" s="1"/>
  <c r="F26" i="4" s="1"/>
  <c r="H26" i="4" s="1"/>
  <c r="D26" i="5" s="1"/>
  <c r="F26" i="5" s="1"/>
  <c r="H26" i="5" s="1"/>
  <c r="D26" i="6" s="1"/>
  <c r="F26" i="6" s="1"/>
  <c r="H26" i="6" s="1"/>
  <c r="D26" i="7" s="1"/>
  <c r="F26" i="7" s="1"/>
  <c r="H26" i="7" s="1"/>
  <c r="D26" i="8" s="1"/>
  <c r="F26" i="8" s="1"/>
  <c r="H26" i="8" s="1"/>
  <c r="D26" i="9" s="1"/>
  <c r="F26" i="9" s="1"/>
  <c r="H26" i="9" s="1"/>
  <c r="D26" i="10" s="1"/>
  <c r="F26" i="10" s="1"/>
  <c r="H26" i="10" s="1"/>
  <c r="D26" i="11" s="1"/>
  <c r="F26" i="11" s="1"/>
  <c r="H26" i="11" s="1"/>
  <c r="D26" i="12" s="1"/>
  <c r="F26" i="12" s="1"/>
  <c r="H26" i="12" s="1"/>
  <c r="D26" i="13" s="1"/>
  <c r="F26" i="13" s="1"/>
  <c r="H26" i="13" s="1"/>
  <c r="D26" i="14" s="1"/>
  <c r="F26" i="14" s="1"/>
  <c r="H26" i="14" s="1"/>
  <c r="D26" i="15" s="1"/>
  <c r="F26" i="15" s="1"/>
  <c r="H26" i="15" s="1"/>
  <c r="F24" i="1"/>
  <c r="H24" i="1" s="1"/>
  <c r="D24" i="2" s="1"/>
  <c r="F24" i="2" s="1"/>
  <c r="H24" i="2" s="1"/>
  <c r="D24" i="3" s="1"/>
  <c r="F24" i="3" s="1"/>
  <c r="H24" i="3" s="1"/>
  <c r="D24" i="4" s="1"/>
  <c r="F24" i="4" s="1"/>
  <c r="H24" i="4" s="1"/>
  <c r="D24" i="5" s="1"/>
  <c r="F24" i="5" s="1"/>
  <c r="F25" i="1"/>
  <c r="H25" i="1" s="1"/>
  <c r="D25" i="2" s="1"/>
  <c r="F25" i="2" s="1"/>
  <c r="H25" i="2" s="1"/>
  <c r="F24" i="6" l="1"/>
  <c r="H24" i="6" s="1"/>
  <c r="D24" i="7" s="1"/>
  <c r="F24" i="7" s="1"/>
  <c r="H24" i="7" s="1"/>
  <c r="H24" i="5"/>
  <c r="D25" i="3"/>
  <c r="F25" i="3" s="1"/>
  <c r="H25" i="3" s="1"/>
  <c r="D25" i="4" s="1"/>
  <c r="F25" i="4" s="1"/>
  <c r="H25" i="4" s="1"/>
  <c r="D25" i="5" s="1"/>
  <c r="F25" i="5" s="1"/>
  <c r="H25" i="5" s="1"/>
  <c r="D25" i="6" s="1"/>
  <c r="F25" i="6" s="1"/>
  <c r="H25" i="6" s="1"/>
  <c r="D25" i="7" s="1"/>
  <c r="F25" i="7" s="1"/>
  <c r="H25" i="7" s="1"/>
  <c r="D25" i="8" s="1"/>
  <c r="F25" i="8" s="1"/>
  <c r="H25" i="8" s="1"/>
  <c r="D25" i="9" s="1"/>
  <c r="F25" i="9" s="1"/>
  <c r="H25" i="9" s="1"/>
  <c r="D25" i="10" s="1"/>
  <c r="F25" i="10" s="1"/>
  <c r="H25" i="10" s="1"/>
  <c r="D25" i="11" s="1"/>
  <c r="F25" i="11" s="1"/>
  <c r="H25" i="11" s="1"/>
  <c r="D25" i="12" s="1"/>
  <c r="F25" i="12" s="1"/>
  <c r="H25" i="12" s="1"/>
  <c r="D25" i="13" s="1"/>
  <c r="F25" i="13" s="1"/>
  <c r="H25" i="13" s="1"/>
  <c r="D25" i="14" s="1"/>
  <c r="F25" i="14" s="1"/>
  <c r="H25" i="14" s="1"/>
  <c r="D25" i="15" s="1"/>
  <c r="F25" i="15" s="1"/>
  <c r="H25" i="15" s="1"/>
  <c r="G7" i="1"/>
  <c r="G6" i="1" l="1"/>
  <c r="G20" i="1" l="1"/>
  <c r="H21" i="1" l="1"/>
  <c r="D21" i="2" s="1"/>
  <c r="F21" i="2" s="1"/>
  <c r="H21" i="2" s="1"/>
  <c r="D21" i="3" s="1"/>
  <c r="F21" i="3" s="1"/>
  <c r="H21" i="3" s="1"/>
  <c r="D21" i="4" s="1"/>
  <c r="F21" i="4" s="1"/>
  <c r="H21" i="4" s="1"/>
  <c r="D21" i="5" s="1"/>
  <c r="F21" i="5" s="1"/>
  <c r="H21" i="5" s="1"/>
  <c r="H22" i="1"/>
  <c r="D22" i="2" s="1"/>
  <c r="F22" i="2" s="1"/>
  <c r="H22" i="2" s="1"/>
  <c r="D22" i="3" s="1"/>
  <c r="F22" i="3" s="1"/>
  <c r="H22" i="3" s="1"/>
  <c r="D22" i="4" s="1"/>
  <c r="F22" i="4" s="1"/>
  <c r="H22" i="4" s="1"/>
  <c r="D22" i="5" s="1"/>
  <c r="F22" i="5" s="1"/>
  <c r="H22" i="5" s="1"/>
  <c r="D22" i="6" s="1"/>
  <c r="F22" i="6" s="1"/>
  <c r="H22" i="6" s="1"/>
  <c r="D22" i="7" s="1"/>
  <c r="F22" i="7" s="1"/>
  <c r="H22" i="7" s="1"/>
  <c r="D22" i="8" s="1"/>
  <c r="F22" i="8" s="1"/>
  <c r="H22" i="8" s="1"/>
  <c r="E28" i="1" l="1"/>
  <c r="B34" i="1" s="1"/>
  <c r="G46" i="1"/>
  <c r="C46" i="1"/>
  <c r="D29" i="1"/>
  <c r="I28" i="1"/>
  <c r="G28" i="1"/>
  <c r="F34" i="1" s="1"/>
  <c r="C28" i="1"/>
  <c r="D27" i="1"/>
  <c r="F27" i="1" s="1"/>
  <c r="H27" i="1" s="1"/>
  <c r="D27" i="2" s="1"/>
  <c r="F27" i="2" s="1"/>
  <c r="H27" i="2" s="1"/>
  <c r="D27" i="3" s="1"/>
  <c r="F23" i="1"/>
  <c r="H23" i="1" s="1"/>
  <c r="D23" i="2" s="1"/>
  <c r="F23" i="2" s="1"/>
  <c r="H23" i="2" s="1"/>
  <c r="D23" i="3" s="1"/>
  <c r="F23" i="3" s="1"/>
  <c r="H23" i="3" s="1"/>
  <c r="D23" i="4" s="1"/>
  <c r="F23" i="4" s="1"/>
  <c r="H23" i="4" s="1"/>
  <c r="D23" i="5" s="1"/>
  <c r="F23" i="5" s="1"/>
  <c r="H23" i="5" s="1"/>
  <c r="F20" i="1"/>
  <c r="H20" i="1" s="1"/>
  <c r="D20" i="2" s="1"/>
  <c r="F20" i="2" s="1"/>
  <c r="H20" i="2" s="1"/>
  <c r="D20" i="3" s="1"/>
  <c r="F20" i="3" s="1"/>
  <c r="H20" i="3" s="1"/>
  <c r="D20" i="4" s="1"/>
  <c r="F20" i="4" s="1"/>
  <c r="H20" i="4" s="1"/>
  <c r="D20" i="5" s="1"/>
  <c r="F20" i="5" s="1"/>
  <c r="H20" i="5" s="1"/>
  <c r="D20" i="6" s="1"/>
  <c r="F20" i="6" s="1"/>
  <c r="H20" i="6" s="1"/>
  <c r="D20" i="7" s="1"/>
  <c r="F20" i="7" s="1"/>
  <c r="H20" i="7" s="1"/>
  <c r="D20" i="8" s="1"/>
  <c r="F20" i="8" s="1"/>
  <c r="H20" i="8" s="1"/>
  <c r="D20" i="9" s="1"/>
  <c r="F20" i="9" s="1"/>
  <c r="H20" i="9" s="1"/>
  <c r="D20" i="10" s="1"/>
  <c r="F20" i="10" s="1"/>
  <c r="H20" i="10" s="1"/>
  <c r="D20" i="11" s="1"/>
  <c r="F20" i="11" s="1"/>
  <c r="H20" i="11" s="1"/>
  <c r="D20" i="12" s="1"/>
  <c r="F20" i="12" s="1"/>
  <c r="H20" i="12" s="1"/>
  <c r="D20" i="13" s="1"/>
  <c r="F20" i="13" s="1"/>
  <c r="H20" i="13" s="1"/>
  <c r="D20" i="14" s="1"/>
  <c r="F20" i="14" s="1"/>
  <c r="H20" i="14" s="1"/>
  <c r="D20" i="15" s="1"/>
  <c r="F20" i="15" s="1"/>
  <c r="H20" i="15" s="1"/>
  <c r="F19" i="1"/>
  <c r="H19" i="1" s="1"/>
  <c r="D19" i="2" s="1"/>
  <c r="F19" i="2" s="1"/>
  <c r="H19" i="2" s="1"/>
  <c r="D19" i="3" s="1"/>
  <c r="F19" i="3" s="1"/>
  <c r="H19" i="3" s="1"/>
  <c r="D19" i="4" s="1"/>
  <c r="F19" i="4" s="1"/>
  <c r="H19" i="4" s="1"/>
  <c r="D19" i="5" s="1"/>
  <c r="F19" i="5" s="1"/>
  <c r="H19" i="5" s="1"/>
  <c r="F18" i="1"/>
  <c r="H18" i="1" s="1"/>
  <c r="D18" i="2" s="1"/>
  <c r="F18" i="2" s="1"/>
  <c r="H18" i="2" s="1"/>
  <c r="D18" i="3" s="1"/>
  <c r="F18" i="3" s="1"/>
  <c r="H18" i="3" s="1"/>
  <c r="D18" i="4" s="1"/>
  <c r="F18" i="4" s="1"/>
  <c r="H18" i="4" s="1"/>
  <c r="D18" i="5" s="1"/>
  <c r="F18" i="5" s="1"/>
  <c r="H18" i="5" s="1"/>
  <c r="D18" i="6" s="1"/>
  <c r="F18" i="6" s="1"/>
  <c r="H18" i="6" s="1"/>
  <c r="F18" i="7" s="1"/>
  <c r="H18" i="7" s="1"/>
  <c r="F17" i="1"/>
  <c r="H17" i="1" s="1"/>
  <c r="D17" i="2" s="1"/>
  <c r="F17" i="2" s="1"/>
  <c r="H17" i="2" s="1"/>
  <c r="F16" i="1"/>
  <c r="H16" i="1" s="1"/>
  <c r="D16" i="2" s="1"/>
  <c r="F16" i="2" s="1"/>
  <c r="F15" i="1"/>
  <c r="H15" i="1" s="1"/>
  <c r="D15" i="2" s="1"/>
  <c r="F15" i="2" s="1"/>
  <c r="H15" i="2" s="1"/>
  <c r="D15" i="3" s="1"/>
  <c r="F15" i="3" s="1"/>
  <c r="H15" i="3" s="1"/>
  <c r="D15" i="4" s="1"/>
  <c r="F15" i="4" s="1"/>
  <c r="H15" i="4" s="1"/>
  <c r="D15" i="5" s="1"/>
  <c r="F15" i="5" s="1"/>
  <c r="H15" i="5" s="1"/>
  <c r="D15" i="6" s="1"/>
  <c r="F15" i="6" s="1"/>
  <c r="H15" i="6" s="1"/>
  <c r="F14" i="1"/>
  <c r="H14" i="1" s="1"/>
  <c r="D14" i="2" s="1"/>
  <c r="F14" i="2" s="1"/>
  <c r="F13" i="1"/>
  <c r="H13" i="1" s="1"/>
  <c r="D13" i="2" s="1"/>
  <c r="F13" i="2" s="1"/>
  <c r="H13" i="2" s="1"/>
  <c r="D13" i="3" s="1"/>
  <c r="F13" i="3" s="1"/>
  <c r="H13" i="3" s="1"/>
  <c r="D13" i="4" s="1"/>
  <c r="F13" i="4" s="1"/>
  <c r="H13" i="4" s="1"/>
  <c r="D13" i="5" s="1"/>
  <c r="F13" i="5" s="1"/>
  <c r="H13" i="5" s="1"/>
  <c r="F12" i="1"/>
  <c r="H12" i="1" s="1"/>
  <c r="D12" i="2" s="1"/>
  <c r="F12" i="2" s="1"/>
  <c r="H12" i="2" s="1"/>
  <c r="D12" i="3" s="1"/>
  <c r="F12" i="3" s="1"/>
  <c r="H12" i="3" s="1"/>
  <c r="D12" i="4" s="1"/>
  <c r="F12" i="4" s="1"/>
  <c r="H12" i="4" s="1"/>
  <c r="D12" i="5" s="1"/>
  <c r="F12" i="5" s="1"/>
  <c r="H12" i="5" s="1"/>
  <c r="D12" i="6" s="1"/>
  <c r="F12" i="6" s="1"/>
  <c r="H12" i="6" s="1"/>
  <c r="D12" i="7" s="1"/>
  <c r="F12" i="7" s="1"/>
  <c r="H12" i="7" s="1"/>
  <c r="D12" i="8" s="1"/>
  <c r="F12" i="8" s="1"/>
  <c r="H12" i="8" s="1"/>
  <c r="D12" i="9" s="1"/>
  <c r="F12" i="9" s="1"/>
  <c r="H12" i="9" s="1"/>
  <c r="D12" i="10" s="1"/>
  <c r="F12" i="10" s="1"/>
  <c r="H12" i="10" s="1"/>
  <c r="D12" i="11" s="1"/>
  <c r="F12" i="11" s="1"/>
  <c r="H12" i="11" s="1"/>
  <c r="D12" i="12" s="1"/>
  <c r="F12" i="12" s="1"/>
  <c r="H12" i="12" s="1"/>
  <c r="D12" i="13" s="1"/>
  <c r="F12" i="13" s="1"/>
  <c r="H12" i="13" s="1"/>
  <c r="D12" i="14" s="1"/>
  <c r="F12" i="14" s="1"/>
  <c r="H12" i="14" s="1"/>
  <c r="D12" i="15" s="1"/>
  <c r="F12" i="15" s="1"/>
  <c r="H12" i="15" s="1"/>
  <c r="F11" i="1"/>
  <c r="H11" i="1" s="1"/>
  <c r="D11" i="2" s="1"/>
  <c r="F11" i="2" s="1"/>
  <c r="H11" i="2" s="1"/>
  <c r="D11" i="3" s="1"/>
  <c r="F11" i="3" s="1"/>
  <c r="H11" i="3" s="1"/>
  <c r="D11" i="4" s="1"/>
  <c r="F11" i="4" s="1"/>
  <c r="H11" i="4" s="1"/>
  <c r="D11" i="5" s="1"/>
  <c r="F11" i="5" s="1"/>
  <c r="H11" i="5" s="1"/>
  <c r="F10" i="1"/>
  <c r="H10" i="1" s="1"/>
  <c r="D10" i="2" s="1"/>
  <c r="F10" i="2" s="1"/>
  <c r="H10" i="2" s="1"/>
  <c r="F9" i="1"/>
  <c r="H9" i="1" s="1"/>
  <c r="D9" i="2" s="1"/>
  <c r="F8" i="1"/>
  <c r="H8" i="1" s="1"/>
  <c r="D8" i="2" s="1"/>
  <c r="F8" i="2" s="1"/>
  <c r="H8" i="2" s="1"/>
  <c r="D8" i="3" s="1"/>
  <c r="F8" i="3" s="1"/>
  <c r="H8" i="3" s="1"/>
  <c r="D8" i="4" s="1"/>
  <c r="F8" i="4" s="1"/>
  <c r="H8" i="4" s="1"/>
  <c r="F7" i="1"/>
  <c r="H7" i="1" s="1"/>
  <c r="D7" i="2" s="1"/>
  <c r="F7" i="2" s="1"/>
  <c r="H7" i="2" s="1"/>
  <c r="D7" i="3" s="1"/>
  <c r="F7" i="3" s="1"/>
  <c r="H7" i="3" s="1"/>
  <c r="D7" i="4" s="1"/>
  <c r="F7" i="4" s="1"/>
  <c r="H7" i="4" s="1"/>
  <c r="D7" i="5" s="1"/>
  <c r="F7" i="5" s="1"/>
  <c r="H7" i="5" s="1"/>
  <c r="D7" i="6" s="1"/>
  <c r="F7" i="6" s="1"/>
  <c r="H7" i="6" s="1"/>
  <c r="D7" i="7" s="1"/>
  <c r="F7" i="7" s="1"/>
  <c r="H7" i="7" s="1"/>
  <c r="D7" i="8" s="1"/>
  <c r="F7" i="8" s="1"/>
  <c r="H7" i="8" s="1"/>
  <c r="D7" i="9" s="1"/>
  <c r="F7" i="9" s="1"/>
  <c r="H7" i="9" s="1"/>
  <c r="D7" i="10" s="1"/>
  <c r="F7" i="10" s="1"/>
  <c r="H7" i="10" s="1"/>
  <c r="D7" i="11" s="1"/>
  <c r="F7" i="11" s="1"/>
  <c r="H7" i="11" s="1"/>
  <c r="D7" i="12" s="1"/>
  <c r="F7" i="12" s="1"/>
  <c r="H7" i="12" s="1"/>
  <c r="D7" i="13" s="1"/>
  <c r="F7" i="13" s="1"/>
  <c r="H7" i="13" s="1"/>
  <c r="D7" i="14" s="1"/>
  <c r="F7" i="14" s="1"/>
  <c r="H7" i="14" s="1"/>
  <c r="D7" i="15" s="1"/>
  <c r="F7" i="15" s="1"/>
  <c r="H7" i="15" s="1"/>
  <c r="F6" i="1"/>
  <c r="D13" i="6" l="1"/>
  <c r="F13" i="6" s="1"/>
  <c r="H13" i="6" s="1"/>
  <c r="D13" i="7" s="1"/>
  <c r="F13" i="7" s="1"/>
  <c r="H13" i="7" s="1"/>
  <c r="D13" i="8" s="1"/>
  <c r="F13" i="8" s="1"/>
  <c r="H13" i="8" s="1"/>
  <c r="D15" i="7"/>
  <c r="F15" i="7" s="1"/>
  <c r="F27" i="3"/>
  <c r="F9" i="2"/>
  <c r="H9" i="2" s="1"/>
  <c r="D9" i="3" s="1"/>
  <c r="F9" i="3" s="1"/>
  <c r="H9" i="3" s="1"/>
  <c r="D9" i="4" s="1"/>
  <c r="F9" i="4" s="1"/>
  <c r="H9" i="4" s="1"/>
  <c r="D9" i="5" s="1"/>
  <c r="F9" i="5" s="1"/>
  <c r="H9" i="5" s="1"/>
  <c r="D9" i="6" s="1"/>
  <c r="F9" i="6" s="1"/>
  <c r="H9" i="6" s="1"/>
  <c r="D9" i="7" s="1"/>
  <c r="F9" i="7" s="1"/>
  <c r="H9" i="7" s="1"/>
  <c r="D9" i="8" s="1"/>
  <c r="F9" i="8" s="1"/>
  <c r="H9" i="8" s="1"/>
  <c r="D9" i="9" s="1"/>
  <c r="F9" i="9" s="1"/>
  <c r="H9" i="9" s="1"/>
  <c r="D9" i="10" s="1"/>
  <c r="F9" i="10" s="1"/>
  <c r="H9" i="10" s="1"/>
  <c r="D9" i="11" s="1"/>
  <c r="F9" i="11" s="1"/>
  <c r="H9" i="11" s="1"/>
  <c r="D9" i="12" s="1"/>
  <c r="F9" i="12" s="1"/>
  <c r="H9" i="12" s="1"/>
  <c r="D9" i="13" s="1"/>
  <c r="F9" i="13" s="1"/>
  <c r="H9" i="13" s="1"/>
  <c r="D9" i="14" s="1"/>
  <c r="F9" i="14" s="1"/>
  <c r="H9" i="14" s="1"/>
  <c r="D9" i="15" s="1"/>
  <c r="F9" i="15" s="1"/>
  <c r="H9" i="15" s="1"/>
  <c r="H16" i="2"/>
  <c r="D16" i="3" s="1"/>
  <c r="F16" i="3" s="1"/>
  <c r="H16" i="3" s="1"/>
  <c r="D16" i="4" s="1"/>
  <c r="F16" i="4" s="1"/>
  <c r="H16" i="4" s="1"/>
  <c r="D16" i="5" s="1"/>
  <c r="F16" i="5" s="1"/>
  <c r="H16" i="5" s="1"/>
  <c r="D16" i="6" s="1"/>
  <c r="F16" i="6" s="1"/>
  <c r="H16" i="6" s="1"/>
  <c r="H30" i="6" s="1"/>
  <c r="F28" i="1"/>
  <c r="H6" i="1"/>
  <c r="G38" i="1"/>
  <c r="C38" i="1"/>
  <c r="B46" i="1" s="1"/>
  <c r="D46" i="1" s="1"/>
  <c r="B35" i="2" s="1"/>
  <c r="B46" i="2" s="1"/>
  <c r="D46" i="2" s="1"/>
  <c r="F46" i="1"/>
  <c r="H46" i="1" s="1"/>
  <c r="F35" i="2" s="1"/>
  <c r="F46" i="2" s="1"/>
  <c r="H46" i="2" s="1"/>
  <c r="F35" i="3" s="1"/>
  <c r="F46" i="3" s="1"/>
  <c r="H46" i="3" s="1"/>
  <c r="F35" i="4" s="1"/>
  <c r="F46" i="4" s="1"/>
  <c r="H46" i="4" s="1"/>
  <c r="F35" i="5" s="1"/>
  <c r="F46" i="5" s="1"/>
  <c r="H46" i="5" s="1"/>
  <c r="F35" i="6" l="1"/>
  <c r="H29" i="5"/>
  <c r="J42" i="5" s="1"/>
  <c r="B35" i="3"/>
  <c r="B46" i="3" s="1"/>
  <c r="D46" i="3" s="1"/>
  <c r="B35" i="4" s="1"/>
  <c r="B46" i="4" s="1"/>
  <c r="D46" i="4" s="1"/>
  <c r="B35" i="5" s="1"/>
  <c r="B46" i="5" s="1"/>
  <c r="D46" i="5" s="1"/>
  <c r="B35" i="6" s="1"/>
  <c r="H28" i="1"/>
  <c r="D6" i="2"/>
  <c r="H27" i="3"/>
  <c r="D27" i="4" s="1"/>
  <c r="F27" i="4" s="1"/>
  <c r="H27" i="4" s="1"/>
  <c r="D27" i="5" s="1"/>
  <c r="B46" i="6" l="1"/>
  <c r="D46" i="6" s="1"/>
  <c r="B35" i="7" s="1"/>
  <c r="F46" i="6"/>
  <c r="H46" i="6" s="1"/>
  <c r="F27" i="5"/>
  <c r="H27" i="5" s="1"/>
  <c r="F6" i="2"/>
  <c r="D28" i="2"/>
  <c r="I45" i="6" l="1"/>
  <c r="F35" i="7"/>
  <c r="M29" i="7"/>
  <c r="M31" i="7" s="1"/>
  <c r="M32" i="7" s="1"/>
  <c r="M33" i="7" s="1"/>
  <c r="M34" i="7" s="1"/>
  <c r="M35" i="7" s="1"/>
  <c r="M36" i="7" s="1"/>
  <c r="B46" i="7"/>
  <c r="D46" i="7" s="1"/>
  <c r="B35" i="8" s="1"/>
  <c r="H6" i="2"/>
  <c r="F28" i="2"/>
  <c r="B46" i="8" l="1"/>
  <c r="D46" i="8" s="1"/>
  <c r="B35" i="9" s="1"/>
  <c r="F46" i="7"/>
  <c r="H46" i="7" s="1"/>
  <c r="D6" i="3"/>
  <c r="H28" i="2"/>
  <c r="F35" i="8" l="1"/>
  <c r="J45" i="7"/>
  <c r="B46" i="9"/>
  <c r="D46" i="9" s="1"/>
  <c r="B35" i="10" s="1"/>
  <c r="B46" i="10" s="1"/>
  <c r="D46" i="10" s="1"/>
  <c r="B35" i="11" s="1"/>
  <c r="B46" i="11" s="1"/>
  <c r="D46" i="11" s="1"/>
  <c r="B35" i="12" s="1"/>
  <c r="B46" i="12" s="1"/>
  <c r="D46" i="12" s="1"/>
  <c r="K40" i="9"/>
  <c r="L39" i="9" s="1"/>
  <c r="L41" i="9" s="1"/>
  <c r="F27" i="6"/>
  <c r="F6" i="3"/>
  <c r="D28" i="3"/>
  <c r="B35" i="13" l="1"/>
  <c r="B48" i="13" s="1"/>
  <c r="D48" i="13" s="1"/>
  <c r="B35" i="14" s="1"/>
  <c r="B46" i="14" s="1"/>
  <c r="D46" i="14" s="1"/>
  <c r="B35" i="15" s="1"/>
  <c r="B46" i="15" s="1"/>
  <c r="D46" i="15" s="1"/>
  <c r="F46" i="8"/>
  <c r="H46" i="8" s="1"/>
  <c r="F35" i="9" s="1"/>
  <c r="F46" i="9" s="1"/>
  <c r="H46" i="9" s="1"/>
  <c r="H27" i="6"/>
  <c r="H6" i="3"/>
  <c r="F28" i="3"/>
  <c r="F35" i="10" l="1"/>
  <c r="F46" i="10" s="1"/>
  <c r="H46" i="10" s="1"/>
  <c r="F35" i="11" s="1"/>
  <c r="F46" i="11" s="1"/>
  <c r="H46" i="11" s="1"/>
  <c r="H28" i="3"/>
  <c r="D6" i="4"/>
  <c r="I47" i="11" l="1"/>
  <c r="F35" i="12"/>
  <c r="F46" i="12" s="1"/>
  <c r="H46" i="12" s="1"/>
  <c r="F27" i="7"/>
  <c r="D28" i="4"/>
  <c r="F6" i="4"/>
  <c r="F35" i="13" l="1"/>
  <c r="F48" i="13" s="1"/>
  <c r="H48" i="13" s="1"/>
  <c r="F35" i="14" s="1"/>
  <c r="F46" i="14" s="1"/>
  <c r="H46" i="14" s="1"/>
  <c r="F35" i="15" s="1"/>
  <c r="F46" i="15" s="1"/>
  <c r="H46" i="15" s="1"/>
  <c r="I47" i="12"/>
  <c r="H27" i="7"/>
  <c r="H6" i="4"/>
  <c r="F28" i="4"/>
  <c r="H28" i="4" l="1"/>
  <c r="D6" i="5"/>
  <c r="D27" i="8"/>
  <c r="F27" i="8" s="1"/>
  <c r="H27" i="8" s="1"/>
  <c r="D27" i="9" s="1"/>
  <c r="F27" i="9" s="1"/>
  <c r="H27" i="9" s="1"/>
  <c r="D27" i="10" s="1"/>
  <c r="F27" i="10" s="1"/>
  <c r="H27" i="10" s="1"/>
  <c r="D27" i="11" s="1"/>
  <c r="F27" i="11" s="1"/>
  <c r="H27" i="11" s="1"/>
  <c r="D27" i="12" s="1"/>
  <c r="F27" i="12" s="1"/>
  <c r="H27" i="12" s="1"/>
  <c r="D27" i="13" s="1"/>
  <c r="F27" i="13" s="1"/>
  <c r="H27" i="13" s="1"/>
  <c r="D27" i="14" s="1"/>
  <c r="F27" i="14" s="1"/>
  <c r="H27" i="14" s="1"/>
  <c r="D27" i="15" s="1"/>
  <c r="F27" i="15" s="1"/>
  <c r="H27" i="15" s="1"/>
  <c r="F6" i="5" l="1"/>
  <c r="D28" i="5"/>
  <c r="H6" i="5" l="1"/>
  <c r="D6" i="6" s="1"/>
  <c r="F28" i="5"/>
  <c r="H28" i="5" s="1"/>
  <c r="F6" i="6" l="1"/>
  <c r="D28" i="6"/>
  <c r="H6" i="6" l="1"/>
  <c r="F28" i="6"/>
  <c r="D6" i="7" l="1"/>
  <c r="H28" i="6"/>
  <c r="F6" i="7" l="1"/>
  <c r="D28" i="7"/>
  <c r="H6" i="7" l="1"/>
  <c r="F28" i="7"/>
  <c r="D6" i="8" l="1"/>
  <c r="F6" i="8" s="1"/>
  <c r="H28" i="7"/>
  <c r="D28" i="8" s="1"/>
  <c r="H6" i="8" l="1"/>
  <c r="F28" i="8"/>
  <c r="D6" i="9" l="1"/>
  <c r="F6" i="9" s="1"/>
  <c r="H28" i="8"/>
  <c r="D28" i="9" s="1"/>
  <c r="H29" i="8"/>
  <c r="I42" i="8" s="1"/>
  <c r="F28" i="9" l="1"/>
  <c r="H6" i="9"/>
  <c r="H28" i="9" l="1"/>
  <c r="D6" i="10"/>
  <c r="H29" i="9"/>
  <c r="I46" i="9" s="1"/>
  <c r="F6" i="10" l="1"/>
  <c r="D28" i="10"/>
  <c r="H6" i="10" l="1"/>
  <c r="F28" i="10"/>
  <c r="D6" i="11" l="1"/>
  <c r="F6" i="11" s="1"/>
  <c r="H28" i="10"/>
  <c r="D28" i="11" s="1"/>
  <c r="H6" i="11" l="1"/>
  <c r="F28" i="11"/>
  <c r="H28" i="11" l="1"/>
  <c r="D6" i="12"/>
  <c r="F6" i="12" l="1"/>
  <c r="D28" i="12"/>
  <c r="F28" i="12" l="1"/>
  <c r="H6" i="12"/>
  <c r="H28" i="12" l="1"/>
  <c r="D6" i="13"/>
  <c r="F6" i="13" s="1"/>
  <c r="D28" i="13" l="1"/>
  <c r="D28" i="14"/>
  <c r="H6" i="13"/>
  <c r="D6" i="14" s="1"/>
  <c r="F28" i="13"/>
  <c r="H28" i="13" l="1"/>
  <c r="F6" i="14" l="1"/>
  <c r="D29" i="14"/>
  <c r="H6" i="14" l="1"/>
  <c r="F28" i="14"/>
  <c r="H28" i="14" l="1"/>
  <c r="D6" i="15"/>
  <c r="D28" i="15" l="1"/>
  <c r="F6" i="15"/>
  <c r="H6" i="15" l="1"/>
  <c r="H28" i="15" s="1"/>
  <c r="F28" i="15"/>
</calcChain>
</file>

<file path=xl/sharedStrings.xml><?xml version="1.0" encoding="utf-8"?>
<sst xmlns="http://schemas.openxmlformats.org/spreadsheetml/2006/main" count="1190" uniqueCount="181">
  <si>
    <t xml:space="preserve">RENT STATEMENT </t>
  </si>
  <si>
    <t>FOR THE MONTH OF OCTOBER 2020</t>
  </si>
  <si>
    <t>NAME</t>
  </si>
  <si>
    <t>NO</t>
  </si>
  <si>
    <t>DEPOSIT</t>
  </si>
  <si>
    <t>B/F</t>
  </si>
  <si>
    <t>RENT</t>
  </si>
  <si>
    <t>DUE BILL</t>
  </si>
  <si>
    <t>PAID</t>
  </si>
  <si>
    <t>BAL</t>
  </si>
  <si>
    <t>ARREARS</t>
  </si>
  <si>
    <t>SUMMARY</t>
  </si>
  <si>
    <t>EXPECTED</t>
  </si>
  <si>
    <t xml:space="preserve">DETAILS </t>
  </si>
  <si>
    <t xml:space="preserve">CR </t>
  </si>
  <si>
    <t>DR</t>
  </si>
  <si>
    <t>BL</t>
  </si>
  <si>
    <t>OCTOBER</t>
  </si>
  <si>
    <t>BF</t>
  </si>
  <si>
    <t>.</t>
  </si>
  <si>
    <t>COMM</t>
  </si>
  <si>
    <t>PAYMENTS</t>
  </si>
  <si>
    <t xml:space="preserve"> </t>
  </si>
  <si>
    <t>LETTING FEE</t>
  </si>
  <si>
    <t>TOTAL</t>
  </si>
  <si>
    <t>PREPARED BY</t>
  </si>
  <si>
    <t>APPROVED BY</t>
  </si>
  <si>
    <t xml:space="preserve">RECEIVED  BY </t>
  </si>
  <si>
    <t>FLORENCE</t>
  </si>
  <si>
    <t>GRACE</t>
  </si>
  <si>
    <t>SAMUEL/JANE</t>
  </si>
  <si>
    <t>MOSES KUNGU</t>
  </si>
  <si>
    <t>RICHARD WAMBUA</t>
  </si>
  <si>
    <t>PETER SIMIYU</t>
  </si>
  <si>
    <t>JAMES MUKWANA</t>
  </si>
  <si>
    <t>DAVID OTIENO</t>
  </si>
  <si>
    <t>KEEN MANGORI</t>
  </si>
  <si>
    <t>AMOS KIMWELI</t>
  </si>
  <si>
    <t>MWENYI BRUCE</t>
  </si>
  <si>
    <t>CHARLES NGUGI</t>
  </si>
  <si>
    <t>WILLIAM MWANGI</t>
  </si>
  <si>
    <t>ZADOCK ASWANI</t>
  </si>
  <si>
    <t>VACCANT</t>
  </si>
  <si>
    <t>CARETAKER</t>
  </si>
  <si>
    <t>JOYCE SWAKEI</t>
  </si>
  <si>
    <t>SHOP1</t>
  </si>
  <si>
    <t>SHOP2</t>
  </si>
  <si>
    <t>SHOP3</t>
  </si>
  <si>
    <t>ALEX WALWALE</t>
  </si>
  <si>
    <t>MOSES KAMU</t>
  </si>
  <si>
    <t>PAULYNE ODHIAMBO</t>
  </si>
  <si>
    <t>PAID ON 13/10</t>
  </si>
  <si>
    <t>ERICK LIBONDA</t>
  </si>
  <si>
    <t>DAMARIS NYAMBURA CARETAKER</t>
  </si>
  <si>
    <t>IAN ABABU</t>
  </si>
  <si>
    <t>NOVEMBER</t>
  </si>
  <si>
    <t>FOR THE MONTH OF NOVEMBER 2020</t>
  </si>
  <si>
    <t>PAID ON 17/10</t>
  </si>
  <si>
    <t>PAID ON 24/10</t>
  </si>
  <si>
    <t>MBIDYO</t>
  </si>
  <si>
    <t>WALTER</t>
  </si>
  <si>
    <t>GODFREY BARASA</t>
  </si>
  <si>
    <t>PAID ON 13/11</t>
  </si>
  <si>
    <t>PAID ON 20/11</t>
  </si>
  <si>
    <t>JOYCE</t>
  </si>
  <si>
    <t>FOR THE MONTH OF DECEMBER 2020</t>
  </si>
  <si>
    <t>DECEMBER</t>
  </si>
  <si>
    <t>evicted</t>
  </si>
  <si>
    <t>KEEN EVICTED</t>
  </si>
  <si>
    <t>STORE</t>
  </si>
  <si>
    <t>VINCENT AMUNGA</t>
  </si>
  <si>
    <t>LILIAN NAMANYI</t>
  </si>
  <si>
    <t>PAID ON 14/12</t>
  </si>
  <si>
    <t>LL1500</t>
  </si>
  <si>
    <t>DAVID OTIENO PAID LL</t>
  </si>
  <si>
    <t>PAID ON 22/12</t>
  </si>
  <si>
    <t>FOR THE MONTH OF JANUARY 2021</t>
  </si>
  <si>
    <t>JANUARY</t>
  </si>
  <si>
    <t>JOSEPH</t>
  </si>
  <si>
    <t>DAMARIS ANYANGO</t>
  </si>
  <si>
    <t>PAID ON13/1</t>
  </si>
  <si>
    <t>PAID ON 16/1</t>
  </si>
  <si>
    <t>DICKSON OTIENDE</t>
  </si>
  <si>
    <t>NEW</t>
  </si>
  <si>
    <t>FOR THE MONTH OF FEBRUARY 2021</t>
  </si>
  <si>
    <t>FEBRUARY</t>
  </si>
  <si>
    <t>PAID ON 26/1</t>
  </si>
  <si>
    <t>PAID ON 11/2</t>
  </si>
  <si>
    <t>PETER VACCATED</t>
  </si>
  <si>
    <t>VACANT</t>
  </si>
  <si>
    <t>VACCATED</t>
  </si>
  <si>
    <t>MBIDYO NO.16 VACCATED</t>
  </si>
  <si>
    <t>GODFREY NO 6 VACCATED</t>
  </si>
  <si>
    <t>DAVID 12 VACCATED</t>
  </si>
  <si>
    <t>GODFREY BARASA/VACCANT</t>
  </si>
  <si>
    <t>DAVID OTIENO/VACCANT</t>
  </si>
  <si>
    <t>ERICK LIBONDA/VACCANT</t>
  </si>
  <si>
    <t>MBIDYO/VACCANT</t>
  </si>
  <si>
    <t>HILLARY</t>
  </si>
  <si>
    <t>FOR THE MONTH OF MARCH 2021</t>
  </si>
  <si>
    <t>MARCH</t>
  </si>
  <si>
    <t>PAID ON 1/3</t>
  </si>
  <si>
    <t>vaccated</t>
  </si>
  <si>
    <t>20102 TO BE PAID IN 2 INSTALLMENT</t>
  </si>
  <si>
    <t>PAID ON 1/3IST INSTALLMENT</t>
  </si>
  <si>
    <t>PAID ON 19/3</t>
  </si>
  <si>
    <t>BRUCE</t>
  </si>
  <si>
    <t>paid 1000 electricity</t>
  </si>
  <si>
    <t>ELECTRICITY</t>
  </si>
  <si>
    <t>FOR THE MONTH OF APRIL 2021</t>
  </si>
  <si>
    <t>APRIL</t>
  </si>
  <si>
    <t>APPRIL</t>
  </si>
  <si>
    <t>ELECTICITY</t>
  </si>
  <si>
    <t>ISACAC NDUNGU</t>
  </si>
  <si>
    <t>RUTH KERUBO</t>
  </si>
  <si>
    <t>DEPOSIT NO.18$19</t>
  </si>
  <si>
    <t>DEPOSITNO.13</t>
  </si>
  <si>
    <t>BRUCE MWENYI</t>
  </si>
  <si>
    <t>MOSES KAMAU</t>
  </si>
  <si>
    <t>STEVE LEISAN</t>
  </si>
  <si>
    <t>SOAP</t>
  </si>
  <si>
    <t>AMOS VACCATED</t>
  </si>
  <si>
    <t>PAID ON 12/4</t>
  </si>
  <si>
    <t>FOR THE MONTH OF MAY 2021</t>
  </si>
  <si>
    <t>MAY</t>
  </si>
  <si>
    <t>PAID ON 11/5</t>
  </si>
  <si>
    <t>TITUS</t>
  </si>
  <si>
    <t>DEPOSIT NO.10</t>
  </si>
  <si>
    <t>PAID ON 21/5</t>
  </si>
  <si>
    <t>FOR THE MONTH OF JUNE 2021</t>
  </si>
  <si>
    <t>JUNE</t>
  </si>
  <si>
    <t>PAID ON 10/6</t>
  </si>
  <si>
    <t>BRUCE VACCATED</t>
  </si>
  <si>
    <t>JULY</t>
  </si>
  <si>
    <t>FOR THE MONTH OF JULY 2021</t>
  </si>
  <si>
    <t>PAID ON 10/7</t>
  </si>
  <si>
    <t>REPAIRSSHOP 1</t>
  </si>
  <si>
    <t>JOHN MUTHUI</t>
  </si>
  <si>
    <t>CALEB MASHAIEL</t>
  </si>
  <si>
    <t>ISSACK NDUNGU</t>
  </si>
  <si>
    <t>FOR THE MONTH OF AUGUST 2021</t>
  </si>
  <si>
    <t>AUGUST</t>
  </si>
  <si>
    <t>REPAIRS SHOP 1</t>
  </si>
  <si>
    <t>CALLEB MUTAHI</t>
  </si>
  <si>
    <t>ALICE MACHARIA</t>
  </si>
  <si>
    <t>MOYIONKO NTOSHO</t>
  </si>
  <si>
    <t>PAID ON 5/8</t>
  </si>
  <si>
    <t>CARE</t>
  </si>
  <si>
    <t>ELECT</t>
  </si>
  <si>
    <t>JAMES OKOTH</t>
  </si>
  <si>
    <t>PAID ON 12/8</t>
  </si>
  <si>
    <t>PAID ON 31/8</t>
  </si>
  <si>
    <t>CALEB KIPKIRUI</t>
  </si>
  <si>
    <t>FOR THE MONTH OF SEPTEMBER 2021</t>
  </si>
  <si>
    <t>SEPT</t>
  </si>
  <si>
    <t>FRANCIS AMBIEKI</t>
  </si>
  <si>
    <t>PAID ON 10/9</t>
  </si>
  <si>
    <t>REPAIRS</t>
  </si>
  <si>
    <t>FOR THE MONTH OF OCTOBER 2021</t>
  </si>
  <si>
    <t>PAID ON 27/9</t>
  </si>
  <si>
    <t>BRIGID ATWANI</t>
  </si>
  <si>
    <t>DAVID OMONDI</t>
  </si>
  <si>
    <t>PHILLPH ANANGWE</t>
  </si>
  <si>
    <t>SKYLET KIHIMA</t>
  </si>
  <si>
    <t>PAID ON 12/10</t>
  </si>
  <si>
    <t>FOR THE MONTH OF NOVEMBER 2021</t>
  </si>
  <si>
    <t>NOV</t>
  </si>
  <si>
    <t>PAID ON 25/10</t>
  </si>
  <si>
    <t>ROONY</t>
  </si>
  <si>
    <t>MUIA MUSYOKA</t>
  </si>
  <si>
    <t>CALEB NO.5 VACCATED</t>
  </si>
  <si>
    <t>RUTH NO.19 VACCATED</t>
  </si>
  <si>
    <t>PAID ON 7/11</t>
  </si>
  <si>
    <t>PAID ON 11/11</t>
  </si>
  <si>
    <t>BENSON KALELI</t>
  </si>
  <si>
    <t>ALEX KAMAU MWAVALI</t>
  </si>
  <si>
    <t>FOR THE MONTH OF DECEMBER 2021</t>
  </si>
  <si>
    <t>DEC</t>
  </si>
  <si>
    <t>FESTON KONES</t>
  </si>
  <si>
    <t>GRACE ACHIENG OKWERO</t>
  </si>
  <si>
    <t>PAID ON 4/12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</si>
</sst>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#,##0.00;\-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8"/>
      <name val="Times New Roman"/>
      <family val="1"/>
    </font>
    <font>
      <u/>
      <sz val="8"/>
      <name val="Times New Roman"/>
      <family val="1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8" fillId="0" borderId="1" xfId="0" applyFont="1" applyFill="1" applyBorder="1"/>
    <xf numFmtId="0" fontId="9" fillId="0" borderId="1" xfId="0" applyFont="1" applyBorder="1" applyAlignment="1">
      <alignment horizontal="center"/>
    </xf>
    <xf numFmtId="0" fontId="9" fillId="0" borderId="2" xfId="0" applyFont="1" applyBorder="1"/>
    <xf numFmtId="0" fontId="9" fillId="0" borderId="1" xfId="0" applyFont="1" applyBorder="1" applyAlignment="1">
      <alignment horizontal="right"/>
    </xf>
    <xf numFmtId="164" fontId="9" fillId="0" borderId="1" xfId="1" applyNumberFormat="1" applyFont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0" fontId="0" fillId="0" borderId="1" xfId="0" applyBorder="1"/>
    <xf numFmtId="0" fontId="8" fillId="0" borderId="1" xfId="0" applyFont="1" applyBorder="1"/>
    <xf numFmtId="43" fontId="10" fillId="0" borderId="1" xfId="1" applyFont="1" applyBorder="1" applyAlignment="1">
      <alignment horizontal="left"/>
    </xf>
    <xf numFmtId="0" fontId="11" fillId="0" borderId="1" xfId="0" applyFont="1" applyBorder="1"/>
    <xf numFmtId="0" fontId="4" fillId="0" borderId="1" xfId="0" applyFont="1" applyBorder="1" applyAlignment="1">
      <alignment horizontal="center"/>
    </xf>
    <xf numFmtId="0" fontId="10" fillId="0" borderId="1" xfId="0" applyFont="1" applyFill="1" applyBorder="1"/>
    <xf numFmtId="0" fontId="10" fillId="0" borderId="1" xfId="0" applyFont="1" applyBorder="1"/>
    <xf numFmtId="0" fontId="12" fillId="0" borderId="1" xfId="0" applyFont="1" applyBorder="1"/>
    <xf numFmtId="0" fontId="4" fillId="0" borderId="1" xfId="0" applyFont="1" applyBorder="1"/>
    <xf numFmtId="164" fontId="13" fillId="0" borderId="2" xfId="0" applyNumberFormat="1" applyFont="1" applyBorder="1" applyAlignment="1">
      <alignment horizontal="right"/>
    </xf>
    <xf numFmtId="164" fontId="0" fillId="0" borderId="0" xfId="0" applyNumberFormat="1"/>
    <xf numFmtId="49" fontId="14" fillId="0" borderId="0" xfId="1" applyNumberFormat="1" applyFont="1" applyBorder="1" applyAlignment="1">
      <alignment horizontal="right"/>
    </xf>
    <xf numFmtId="49" fontId="14" fillId="0" borderId="0" xfId="0" applyNumberFormat="1" applyFont="1" applyBorder="1" applyAlignment="1">
      <alignment horizontal="right"/>
    </xf>
    <xf numFmtId="0" fontId="15" fillId="0" borderId="0" xfId="0" applyFont="1" applyBorder="1"/>
    <xf numFmtId="4" fontId="15" fillId="0" borderId="0" xfId="0" applyNumberFormat="1" applyFont="1" applyBorder="1"/>
    <xf numFmtId="165" fontId="14" fillId="0" borderId="0" xfId="0" applyNumberFormat="1" applyFont="1" applyBorder="1"/>
    <xf numFmtId="164" fontId="4" fillId="0" borderId="0" xfId="0" applyNumberFormat="1" applyFont="1"/>
    <xf numFmtId="0" fontId="15" fillId="0" borderId="0" xfId="0" applyFont="1"/>
    <xf numFmtId="0" fontId="15" fillId="0" borderId="3" xfId="0" applyFont="1" applyBorder="1"/>
    <xf numFmtId="0" fontId="15" fillId="0" borderId="1" xfId="0" applyFont="1" applyBorder="1"/>
    <xf numFmtId="3" fontId="4" fillId="0" borderId="1" xfId="0" applyNumberFormat="1" applyFont="1" applyBorder="1"/>
    <xf numFmtId="9" fontId="4" fillId="0" borderId="1" xfId="0" applyNumberFormat="1" applyFont="1" applyBorder="1"/>
    <xf numFmtId="14" fontId="4" fillId="0" borderId="1" xfId="0" applyNumberFormat="1" applyFont="1" applyBorder="1"/>
    <xf numFmtId="16" fontId="4" fillId="0" borderId="1" xfId="0" applyNumberFormat="1" applyFont="1" applyBorder="1"/>
    <xf numFmtId="164" fontId="4" fillId="0" borderId="1" xfId="0" applyNumberFormat="1" applyFont="1" applyBorder="1"/>
    <xf numFmtId="3" fontId="4" fillId="0" borderId="0" xfId="0" applyNumberFormat="1" applyFont="1"/>
    <xf numFmtId="3" fontId="0" fillId="0" borderId="0" xfId="0" applyNumberFormat="1"/>
    <xf numFmtId="3" fontId="15" fillId="0" borderId="1" xfId="0" applyNumberFormat="1" applyFont="1" applyBorder="1"/>
    <xf numFmtId="43" fontId="9" fillId="0" borderId="0" xfId="1" applyFont="1" applyFill="1" applyBorder="1"/>
    <xf numFmtId="0" fontId="9" fillId="0" borderId="0" xfId="0" applyFont="1" applyBorder="1"/>
    <xf numFmtId="164" fontId="9" fillId="0" borderId="0" xfId="0" applyNumberFormat="1" applyFont="1" applyBorder="1"/>
    <xf numFmtId="0" fontId="11" fillId="0" borderId="1" xfId="0" applyFont="1" applyFill="1" applyBorder="1"/>
    <xf numFmtId="43" fontId="11" fillId="0" borderId="1" xfId="1" applyFont="1" applyBorder="1" applyAlignment="1">
      <alignment horizontal="left"/>
    </xf>
    <xf numFmtId="0" fontId="16" fillId="0" borderId="1" xfId="0" applyFont="1" applyBorder="1"/>
    <xf numFmtId="43" fontId="8" fillId="0" borderId="1" xfId="1" applyFont="1" applyBorder="1" applyAlignment="1">
      <alignment horizontal="left"/>
    </xf>
    <xf numFmtId="0" fontId="17" fillId="0" borderId="1" xfId="0" applyFont="1" applyFill="1" applyBorder="1"/>
    <xf numFmtId="0" fontId="18" fillId="0" borderId="0" xfId="0" applyFont="1"/>
    <xf numFmtId="0" fontId="17" fillId="0" borderId="1" xfId="0" applyFont="1" applyBorder="1"/>
    <xf numFmtId="43" fontId="17" fillId="0" borderId="1" xfId="1" applyFont="1" applyBorder="1" applyAlignment="1">
      <alignment horizontal="left"/>
    </xf>
    <xf numFmtId="0" fontId="12" fillId="0" borderId="1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SES%20LEMAYI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UST 20"/>
      <sheetName val="SEPTEMBER 20"/>
      <sheetName val="OCTOBER 20"/>
      <sheetName val="NOVEMBER20"/>
      <sheetName val="DECEMBER 20"/>
      <sheetName val="JANUARY 21"/>
      <sheetName val="FEBRUARY 21"/>
      <sheetName val="MARCH 21"/>
      <sheetName val="APRIL21"/>
      <sheetName val="MAY21"/>
      <sheetName val="JUNE 21"/>
      <sheetName val="JULY 21"/>
      <sheetName val="AUGUST 21"/>
      <sheetName val="SEPTEMBER 21"/>
      <sheetName val="OCTOBER 21"/>
      <sheetName val="NOVEMBER 21"/>
      <sheetName val="DECEMBER 21"/>
      <sheetName val="Sheet2"/>
    </sheetNames>
    <sheetDataSet>
      <sheetData sheetId="0"/>
      <sheetData sheetId="1">
        <row r="22">
          <cell r="H22">
            <v>0</v>
          </cell>
        </row>
        <row r="23">
          <cell r="H23">
            <v>2200</v>
          </cell>
        </row>
        <row r="28">
          <cell r="H28" t="str">
            <v>BL</v>
          </cell>
        </row>
        <row r="41">
          <cell r="H41">
            <v>4311</v>
          </cell>
        </row>
      </sheetData>
      <sheetData sheetId="2"/>
      <sheetData sheetId="3"/>
      <sheetData sheetId="4"/>
      <sheetData sheetId="5"/>
      <sheetData sheetId="6"/>
      <sheetData sheetId="7">
        <row r="28">
          <cell r="H28" t="str">
            <v>BL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8"/>
  <sheetViews>
    <sheetView topLeftCell="A16" workbookViewId="0">
      <selection activeCell="M37" sqref="M37"/>
    </sheetView>
  </sheetViews>
  <sheetFormatPr defaultRowHeight="15" x14ac:dyDescent="0.25"/>
  <cols>
    <col min="1" max="1" width="20.85546875" customWidth="1"/>
  </cols>
  <sheetData>
    <row r="2" spans="1:9" ht="15.75" x14ac:dyDescent="0.25">
      <c r="A2" s="1"/>
      <c r="B2" s="1" t="s">
        <v>44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</row>
    <row r="6" spans="1:9" x14ac:dyDescent="0.25">
      <c r="A6" s="12" t="s">
        <v>32</v>
      </c>
      <c r="B6" s="13">
        <v>1</v>
      </c>
      <c r="C6" s="14"/>
      <c r="D6" s="15"/>
      <c r="E6" s="16">
        <v>2000</v>
      </c>
      <c r="F6" s="16">
        <f>C6+D6+E6</f>
        <v>2000</v>
      </c>
      <c r="G6" s="16">
        <f>2000</f>
        <v>2000</v>
      </c>
      <c r="H6" s="17">
        <f>F6-G6</f>
        <v>0</v>
      </c>
      <c r="I6" s="15"/>
    </row>
    <row r="7" spans="1:9" x14ac:dyDescent="0.25">
      <c r="A7" t="s">
        <v>31</v>
      </c>
      <c r="B7" s="13">
        <v>2</v>
      </c>
      <c r="C7" s="14"/>
      <c r="D7" s="15"/>
      <c r="E7" s="16">
        <v>2000</v>
      </c>
      <c r="F7" s="16">
        <f t="shared" ref="F7:F27" si="0">C7+D7+E7</f>
        <v>2000</v>
      </c>
      <c r="G7" s="16">
        <f>2000</f>
        <v>2000</v>
      </c>
      <c r="H7" s="17">
        <f t="shared" ref="H7:H27" si="1">F7-G7</f>
        <v>0</v>
      </c>
      <c r="I7" s="15"/>
    </row>
    <row r="8" spans="1:9" x14ac:dyDescent="0.25">
      <c r="A8" s="18" t="s">
        <v>33</v>
      </c>
      <c r="B8" s="13">
        <v>3</v>
      </c>
      <c r="C8" s="14"/>
      <c r="D8" s="15"/>
      <c r="E8" s="16">
        <v>2000</v>
      </c>
      <c r="F8" s="16">
        <f t="shared" si="0"/>
        <v>2000</v>
      </c>
      <c r="G8" s="16">
        <f>2000</f>
        <v>2000</v>
      </c>
      <c r="H8" s="17">
        <f t="shared" si="1"/>
        <v>0</v>
      </c>
      <c r="I8" s="15"/>
    </row>
    <row r="9" spans="1:9" x14ac:dyDescent="0.25">
      <c r="A9" s="19" t="s">
        <v>34</v>
      </c>
      <c r="B9" s="13">
        <v>4</v>
      </c>
      <c r="C9" s="14"/>
      <c r="D9" s="15"/>
      <c r="E9" s="16">
        <v>2000</v>
      </c>
      <c r="F9" s="16">
        <f t="shared" si="0"/>
        <v>2000</v>
      </c>
      <c r="G9" s="16">
        <v>2000</v>
      </c>
      <c r="H9" s="17">
        <f>F9-G9</f>
        <v>0</v>
      </c>
      <c r="I9" s="15"/>
    </row>
    <row r="10" spans="1:9" x14ac:dyDescent="0.25">
      <c r="A10" s="19" t="s">
        <v>35</v>
      </c>
      <c r="B10" s="13">
        <v>5</v>
      </c>
      <c r="C10" s="14"/>
      <c r="D10" s="15"/>
      <c r="E10" s="16">
        <v>2000</v>
      </c>
      <c r="F10" s="16">
        <f t="shared" si="0"/>
        <v>2000</v>
      </c>
      <c r="G10" s="16">
        <f>1000</f>
        <v>1000</v>
      </c>
      <c r="H10" s="17">
        <f t="shared" si="1"/>
        <v>1000</v>
      </c>
      <c r="I10" s="15"/>
    </row>
    <row r="11" spans="1:9" x14ac:dyDescent="0.25">
      <c r="A11" s="49" t="s">
        <v>42</v>
      </c>
      <c r="B11" s="13">
        <v>6</v>
      </c>
      <c r="C11" s="14"/>
      <c r="D11" s="15"/>
      <c r="E11" s="16"/>
      <c r="F11" s="16">
        <f>C11+D11+E11</f>
        <v>0</v>
      </c>
      <c r="G11" s="16"/>
      <c r="H11" s="17">
        <f t="shared" si="1"/>
        <v>0</v>
      </c>
      <c r="I11" s="15"/>
    </row>
    <row r="12" spans="1:9" x14ac:dyDescent="0.25">
      <c r="A12" s="19" t="s">
        <v>53</v>
      </c>
      <c r="B12" s="13">
        <v>7</v>
      </c>
      <c r="C12" s="14"/>
      <c r="D12" s="15"/>
      <c r="E12" s="16"/>
      <c r="F12" s="16">
        <f t="shared" si="0"/>
        <v>0</v>
      </c>
      <c r="G12" s="16"/>
      <c r="H12" s="17">
        <f t="shared" si="1"/>
        <v>0</v>
      </c>
      <c r="I12" s="15"/>
    </row>
    <row r="13" spans="1:9" x14ac:dyDescent="0.25">
      <c r="A13" s="20" t="s">
        <v>43</v>
      </c>
      <c r="B13" s="13">
        <v>8</v>
      </c>
      <c r="C13" s="14"/>
      <c r="D13" s="15"/>
      <c r="E13" s="16">
        <v>1000</v>
      </c>
      <c r="F13" s="16">
        <f t="shared" si="0"/>
        <v>1000</v>
      </c>
      <c r="G13" s="16"/>
      <c r="H13" s="17">
        <f t="shared" si="1"/>
        <v>1000</v>
      </c>
      <c r="I13" s="15"/>
    </row>
    <row r="14" spans="1:9" x14ac:dyDescent="0.25">
      <c r="A14" s="20" t="s">
        <v>36</v>
      </c>
      <c r="B14" s="13">
        <v>9</v>
      </c>
      <c r="C14" s="14"/>
      <c r="D14" s="15"/>
      <c r="E14" s="16">
        <v>2000</v>
      </c>
      <c r="F14" s="16">
        <f t="shared" si="0"/>
        <v>2000</v>
      </c>
      <c r="G14" s="16"/>
      <c r="H14" s="17">
        <f t="shared" si="1"/>
        <v>2000</v>
      </c>
      <c r="I14" s="15"/>
    </row>
    <row r="15" spans="1:9" x14ac:dyDescent="0.25">
      <c r="A15" s="24" t="s">
        <v>37</v>
      </c>
      <c r="B15" s="22">
        <v>10</v>
      </c>
      <c r="C15" s="14"/>
      <c r="D15" s="15"/>
      <c r="E15" s="16">
        <v>2000</v>
      </c>
      <c r="F15" s="16">
        <f t="shared" si="0"/>
        <v>2000</v>
      </c>
      <c r="G15" s="16">
        <v>2000</v>
      </c>
      <c r="H15" s="17">
        <f t="shared" si="1"/>
        <v>0</v>
      </c>
      <c r="I15" s="15"/>
    </row>
    <row r="16" spans="1:9" x14ac:dyDescent="0.25">
      <c r="A16" s="23" t="s">
        <v>38</v>
      </c>
      <c r="B16" s="13">
        <v>11</v>
      </c>
      <c r="C16" s="14"/>
      <c r="D16" s="15"/>
      <c r="E16" s="16">
        <v>2000</v>
      </c>
      <c r="F16" s="16">
        <f t="shared" si="0"/>
        <v>2000</v>
      </c>
      <c r="G16" s="16">
        <f>2000</f>
        <v>2000</v>
      </c>
      <c r="H16" s="17">
        <f t="shared" si="1"/>
        <v>0</v>
      </c>
      <c r="I16" s="15"/>
    </row>
    <row r="17" spans="1:9" x14ac:dyDescent="0.25">
      <c r="A17" s="49" t="s">
        <v>42</v>
      </c>
      <c r="B17" s="13">
        <v>12</v>
      </c>
      <c r="C17" s="14"/>
      <c r="D17" s="15"/>
      <c r="E17" s="16"/>
      <c r="F17" s="16">
        <f t="shared" si="0"/>
        <v>0</v>
      </c>
      <c r="G17" s="16"/>
      <c r="H17" s="17">
        <f t="shared" si="1"/>
        <v>0</v>
      </c>
      <c r="I17" s="15"/>
    </row>
    <row r="18" spans="1:9" x14ac:dyDescent="0.25">
      <c r="A18" s="24" t="s">
        <v>39</v>
      </c>
      <c r="B18" s="13">
        <v>13</v>
      </c>
      <c r="C18" s="14"/>
      <c r="D18" s="15"/>
      <c r="E18" s="16">
        <v>2000</v>
      </c>
      <c r="F18" s="16">
        <f t="shared" si="0"/>
        <v>2000</v>
      </c>
      <c r="G18" s="16">
        <v>2000</v>
      </c>
      <c r="H18" s="17">
        <f t="shared" si="1"/>
        <v>0</v>
      </c>
      <c r="I18" s="15"/>
    </row>
    <row r="19" spans="1:9" x14ac:dyDescent="0.25">
      <c r="A19" s="18" t="s">
        <v>52</v>
      </c>
      <c r="B19" s="13">
        <v>14</v>
      </c>
      <c r="C19" s="14"/>
      <c r="D19" s="15"/>
      <c r="E19" s="16">
        <v>1500</v>
      </c>
      <c r="F19" s="16">
        <f t="shared" si="0"/>
        <v>1500</v>
      </c>
      <c r="G19" s="16">
        <v>1500</v>
      </c>
      <c r="H19" s="17">
        <f t="shared" si="1"/>
        <v>0</v>
      </c>
      <c r="I19" s="15"/>
    </row>
    <row r="20" spans="1:9" x14ac:dyDescent="0.25">
      <c r="A20" s="12" t="s">
        <v>40</v>
      </c>
      <c r="B20" s="13">
        <v>15</v>
      </c>
      <c r="C20" s="14"/>
      <c r="D20" s="15"/>
      <c r="E20" s="16">
        <v>2000</v>
      </c>
      <c r="F20" s="16">
        <f t="shared" si="0"/>
        <v>2000</v>
      </c>
      <c r="G20" s="16">
        <f>2000</f>
        <v>2000</v>
      </c>
      <c r="H20" s="17">
        <f t="shared" si="1"/>
        <v>0</v>
      </c>
      <c r="I20" s="15"/>
    </row>
    <row r="21" spans="1:9" x14ac:dyDescent="0.25">
      <c r="A21" s="12" t="s">
        <v>59</v>
      </c>
      <c r="B21" s="13">
        <v>16</v>
      </c>
      <c r="C21" s="14"/>
      <c r="D21" s="15"/>
      <c r="E21" s="16">
        <v>2000</v>
      </c>
      <c r="F21" s="16">
        <f>C21+D21+E21</f>
        <v>2000</v>
      </c>
      <c r="G21" s="16">
        <v>1400</v>
      </c>
      <c r="H21" s="17">
        <f t="shared" ref="H21:H26" si="2">F21-G21</f>
        <v>600</v>
      </c>
      <c r="I21" s="15"/>
    </row>
    <row r="22" spans="1:9" x14ac:dyDescent="0.25">
      <c r="A22" s="12" t="s">
        <v>54</v>
      </c>
      <c r="B22" s="13">
        <v>17</v>
      </c>
      <c r="C22" s="14"/>
      <c r="D22" s="15"/>
      <c r="E22" s="16">
        <v>2000</v>
      </c>
      <c r="F22" s="16">
        <f>C22+D22+E22</f>
        <v>2000</v>
      </c>
      <c r="G22" s="16">
        <v>2000</v>
      </c>
      <c r="H22" s="17">
        <f t="shared" si="2"/>
        <v>0</v>
      </c>
      <c r="I22" s="15"/>
    </row>
    <row r="23" spans="1:9" x14ac:dyDescent="0.25">
      <c r="A23" s="24" t="s">
        <v>41</v>
      </c>
      <c r="B23" s="13">
        <v>18</v>
      </c>
      <c r="C23" s="14"/>
      <c r="D23" s="15"/>
      <c r="E23" s="16">
        <v>2000</v>
      </c>
      <c r="F23" s="16">
        <f t="shared" si="0"/>
        <v>2000</v>
      </c>
      <c r="G23" s="16">
        <v>2000</v>
      </c>
      <c r="H23" s="17">
        <f t="shared" si="2"/>
        <v>0</v>
      </c>
      <c r="I23" s="15"/>
    </row>
    <row r="24" spans="1:9" x14ac:dyDescent="0.25">
      <c r="A24" s="21" t="s">
        <v>42</v>
      </c>
      <c r="B24" s="13">
        <v>19</v>
      </c>
      <c r="C24" s="14"/>
      <c r="D24" s="15"/>
      <c r="E24" s="16"/>
      <c r="F24" s="16">
        <f t="shared" si="0"/>
        <v>0</v>
      </c>
      <c r="G24" s="16"/>
      <c r="H24" s="17">
        <f t="shared" si="2"/>
        <v>0</v>
      </c>
      <c r="I24" s="15"/>
    </row>
    <row r="25" spans="1:9" x14ac:dyDescent="0.25">
      <c r="A25" s="24" t="s">
        <v>48</v>
      </c>
      <c r="B25" s="13" t="s">
        <v>45</v>
      </c>
      <c r="C25" s="14"/>
      <c r="D25" s="15"/>
      <c r="E25" s="16">
        <v>3300</v>
      </c>
      <c r="F25" s="16">
        <f t="shared" si="0"/>
        <v>3300</v>
      </c>
      <c r="G25" s="16">
        <f>3300</f>
        <v>3300</v>
      </c>
      <c r="H25" s="17">
        <f t="shared" si="2"/>
        <v>0</v>
      </c>
      <c r="I25" s="15"/>
    </row>
    <row r="26" spans="1:9" x14ac:dyDescent="0.25">
      <c r="A26" s="24" t="s">
        <v>49</v>
      </c>
      <c r="B26" s="13" t="s">
        <v>46</v>
      </c>
      <c r="C26" s="14"/>
      <c r="D26" s="15"/>
      <c r="E26" s="16">
        <v>2500</v>
      </c>
      <c r="F26" s="16">
        <f>C26+D26+E26</f>
        <v>2500</v>
      </c>
      <c r="G26" s="16">
        <v>2500</v>
      </c>
      <c r="H26" s="17">
        <f t="shared" si="2"/>
        <v>0</v>
      </c>
      <c r="I26" s="15"/>
    </row>
    <row r="27" spans="1:9" x14ac:dyDescent="0.25">
      <c r="A27" s="24" t="s">
        <v>50</v>
      </c>
      <c r="B27" s="13" t="s">
        <v>47</v>
      </c>
      <c r="C27" s="14"/>
      <c r="D27" s="15">
        <f>'[1]SEPTEMBER 20'!H22:H39</f>
        <v>0</v>
      </c>
      <c r="E27" s="16">
        <v>3000</v>
      </c>
      <c r="F27" s="16">
        <f t="shared" si="0"/>
        <v>3000</v>
      </c>
      <c r="G27" s="16">
        <v>3000</v>
      </c>
      <c r="H27" s="17">
        <f t="shared" si="1"/>
        <v>0</v>
      </c>
      <c r="I27" s="15"/>
    </row>
    <row r="28" spans="1:9" x14ac:dyDescent="0.25">
      <c r="A28" s="25" t="s">
        <v>24</v>
      </c>
      <c r="B28" s="26"/>
      <c r="C28" s="14">
        <f>SUM(C6:C27)</f>
        <v>0</v>
      </c>
      <c r="D28" s="15"/>
      <c r="E28" s="27">
        <f>SUM(E6:E27)</f>
        <v>37300</v>
      </c>
      <c r="F28" s="16">
        <f>SUM(F6:F27)</f>
        <v>37300</v>
      </c>
      <c r="G28" s="16">
        <f>SUM(G6:G27)</f>
        <v>32700</v>
      </c>
      <c r="H28" s="16">
        <f>SUM(H6:H27)</f>
        <v>4600</v>
      </c>
      <c r="I28" s="15">
        <f>SUM(I6:I27)</f>
        <v>0</v>
      </c>
    </row>
    <row r="29" spans="1:9" x14ac:dyDescent="0.25">
      <c r="D29" s="15">
        <f>'[1]SEPTEMBER 20'!H24:H41</f>
        <v>0</v>
      </c>
      <c r="H29" s="28"/>
      <c r="I29" s="3"/>
    </row>
    <row r="31" spans="1:9" x14ac:dyDescent="0.25">
      <c r="A31" s="3" t="s">
        <v>11</v>
      </c>
      <c r="B31" s="29"/>
      <c r="C31" s="30"/>
      <c r="D31" s="31"/>
      <c r="E31" s="32"/>
      <c r="F31" s="33"/>
      <c r="G31" s="32"/>
      <c r="H31" s="34"/>
      <c r="I31" s="3"/>
    </row>
    <row r="32" spans="1:9" x14ac:dyDescent="0.25">
      <c r="A32" s="35" t="s">
        <v>12</v>
      </c>
      <c r="B32" s="35"/>
      <c r="C32" s="35"/>
      <c r="D32" s="36"/>
      <c r="E32" s="35" t="s">
        <v>8</v>
      </c>
      <c r="F32" s="3"/>
      <c r="G32" s="3"/>
      <c r="H32" s="3"/>
      <c r="I32" s="3"/>
    </row>
    <row r="33" spans="1:10" x14ac:dyDescent="0.25">
      <c r="A33" s="37" t="s">
        <v>13</v>
      </c>
      <c r="B33" s="37" t="s">
        <v>14</v>
      </c>
      <c r="C33" s="37" t="s">
        <v>15</v>
      </c>
      <c r="D33" s="37" t="s">
        <v>16</v>
      </c>
      <c r="E33" s="37" t="s">
        <v>13</v>
      </c>
      <c r="F33" s="37" t="s">
        <v>14</v>
      </c>
      <c r="G33" s="37" t="s">
        <v>15</v>
      </c>
      <c r="H33" s="37" t="s">
        <v>16</v>
      </c>
      <c r="I33" s="3"/>
    </row>
    <row r="34" spans="1:10" x14ac:dyDescent="0.25">
      <c r="A34" s="26" t="s">
        <v>17</v>
      </c>
      <c r="B34" s="38">
        <f>E28</f>
        <v>37300</v>
      </c>
      <c r="C34" s="26"/>
      <c r="D34" s="26"/>
      <c r="E34" s="26" t="s">
        <v>17</v>
      </c>
      <c r="F34" s="38">
        <f>G28</f>
        <v>32700</v>
      </c>
      <c r="G34" s="26"/>
      <c r="H34" s="26"/>
      <c r="I34" s="34"/>
    </row>
    <row r="35" spans="1:10" x14ac:dyDescent="0.25">
      <c r="A35" s="26" t="s">
        <v>18</v>
      </c>
      <c r="B35" s="38"/>
      <c r="C35" s="26"/>
      <c r="D35" s="26"/>
      <c r="E35" s="26" t="s">
        <v>18</v>
      </c>
      <c r="F35" s="38"/>
      <c r="G35" s="26"/>
      <c r="H35" s="26"/>
      <c r="I35" s="34"/>
    </row>
    <row r="36" spans="1:10" x14ac:dyDescent="0.25">
      <c r="A36" s="26" t="s">
        <v>10</v>
      </c>
      <c r="B36" s="38"/>
      <c r="C36" s="26"/>
      <c r="D36" s="26"/>
      <c r="E36" s="26"/>
      <c r="F36" s="38"/>
      <c r="G36" s="26"/>
      <c r="H36" s="26"/>
      <c r="I36" s="34" t="s">
        <v>19</v>
      </c>
    </row>
    <row r="37" spans="1:10" x14ac:dyDescent="0.25">
      <c r="A37" s="26" t="s">
        <v>4</v>
      </c>
      <c r="B37" s="38"/>
      <c r="C37" s="26"/>
      <c r="D37" s="26"/>
      <c r="E37" s="26"/>
      <c r="F37" s="38"/>
      <c r="G37" s="26"/>
      <c r="H37" s="26"/>
      <c r="I37" s="3"/>
    </row>
    <row r="38" spans="1:10" x14ac:dyDescent="0.25">
      <c r="A38" s="26" t="s">
        <v>20</v>
      </c>
      <c r="B38" s="39">
        <v>0.1</v>
      </c>
      <c r="C38" s="38">
        <f>B38*B34</f>
        <v>3730</v>
      </c>
      <c r="D38" s="26"/>
      <c r="E38" s="26" t="s">
        <v>20</v>
      </c>
      <c r="F38" s="39">
        <v>0.1</v>
      </c>
      <c r="G38" s="38">
        <f>F38*B34</f>
        <v>3730</v>
      </c>
      <c r="H38" s="26"/>
      <c r="I38" s="3"/>
    </row>
    <row r="39" spans="1:10" x14ac:dyDescent="0.25">
      <c r="A39" s="37" t="s">
        <v>21</v>
      </c>
      <c r="B39" s="26" t="s">
        <v>22</v>
      </c>
      <c r="C39" s="26"/>
      <c r="D39" s="26"/>
      <c r="E39" s="37" t="s">
        <v>21</v>
      </c>
      <c r="F39" s="40"/>
      <c r="G39" s="26"/>
      <c r="H39" s="26"/>
      <c r="I39" s="34"/>
    </row>
    <row r="40" spans="1:10" x14ac:dyDescent="0.25">
      <c r="A40" s="41" t="s">
        <v>23</v>
      </c>
      <c r="B40" s="39">
        <v>0.3</v>
      </c>
      <c r="C40" s="42"/>
      <c r="D40" s="26"/>
      <c r="E40" s="41" t="s">
        <v>23</v>
      </c>
      <c r="F40" s="39">
        <v>0.3</v>
      </c>
      <c r="G40" s="42"/>
      <c r="H40" s="26"/>
      <c r="I40" s="3"/>
    </row>
    <row r="41" spans="1:10" x14ac:dyDescent="0.25">
      <c r="A41" s="40" t="s">
        <v>51</v>
      </c>
      <c r="C41">
        <v>10000</v>
      </c>
      <c r="D41" s="42"/>
      <c r="E41" s="40" t="s">
        <v>51</v>
      </c>
      <c r="G41">
        <v>10000</v>
      </c>
      <c r="H41" s="26"/>
      <c r="I41" s="3"/>
    </row>
    <row r="42" spans="1:10" x14ac:dyDescent="0.25">
      <c r="A42" s="40" t="s">
        <v>57</v>
      </c>
      <c r="B42" s="39"/>
      <c r="C42" s="26">
        <v>11000</v>
      </c>
      <c r="D42" s="26"/>
      <c r="E42" s="40" t="s">
        <v>57</v>
      </c>
      <c r="F42" s="39"/>
      <c r="G42" s="26">
        <v>11000</v>
      </c>
      <c r="H42" s="26"/>
      <c r="I42" s="34"/>
    </row>
    <row r="43" spans="1:10" x14ac:dyDescent="0.25">
      <c r="A43" s="40" t="s">
        <v>58</v>
      </c>
      <c r="B43" s="39"/>
      <c r="C43" s="26">
        <v>7077</v>
      </c>
      <c r="D43" s="26"/>
      <c r="E43" s="40" t="s">
        <v>58</v>
      </c>
      <c r="F43" s="39"/>
      <c r="G43" s="26">
        <v>7077</v>
      </c>
      <c r="H43" s="26"/>
      <c r="I43" s="43"/>
      <c r="J43" s="28"/>
    </row>
    <row r="44" spans="1:10" x14ac:dyDescent="0.25">
      <c r="A44" s="40"/>
      <c r="B44" s="26"/>
      <c r="C44" s="42"/>
      <c r="D44" s="26"/>
      <c r="E44" s="40"/>
      <c r="F44" s="26"/>
      <c r="G44" s="42"/>
      <c r="H44" s="26"/>
      <c r="I44" s="3"/>
    </row>
    <row r="45" spans="1:10" x14ac:dyDescent="0.25">
      <c r="A45" s="40"/>
      <c r="B45" s="26"/>
      <c r="C45" s="42"/>
      <c r="D45" s="26"/>
      <c r="E45" s="40"/>
      <c r="F45" s="26"/>
      <c r="G45" s="42"/>
      <c r="H45" s="26"/>
      <c r="I45" s="3"/>
      <c r="J45" s="44"/>
    </row>
    <row r="46" spans="1:10" x14ac:dyDescent="0.25">
      <c r="A46" s="37" t="s">
        <v>24</v>
      </c>
      <c r="B46" s="45">
        <f>B37+B34+B35+B36-C38</f>
        <v>33570</v>
      </c>
      <c r="C46" s="45">
        <f>SUM(C40:C45)</f>
        <v>28077</v>
      </c>
      <c r="D46" s="45">
        <f>B46-C46</f>
        <v>5493</v>
      </c>
      <c r="E46" s="37" t="s">
        <v>24</v>
      </c>
      <c r="F46" s="45">
        <f>F34+F35+F37-G38</f>
        <v>28970</v>
      </c>
      <c r="G46" s="45">
        <f>SUM(G40:G45)</f>
        <v>28077</v>
      </c>
      <c r="H46" s="45">
        <f>F46-G46</f>
        <v>893</v>
      </c>
      <c r="I46" s="43"/>
    </row>
    <row r="47" spans="1:10" x14ac:dyDescent="0.25">
      <c r="A47" s="46" t="s">
        <v>25</v>
      </c>
      <c r="B47" s="47"/>
      <c r="C47" s="47" t="s">
        <v>26</v>
      </c>
      <c r="D47" s="48"/>
      <c r="E47" s="46"/>
      <c r="F47" s="46" t="s">
        <v>27</v>
      </c>
      <c r="G47" s="3"/>
      <c r="H47" s="3"/>
      <c r="I47" s="3"/>
    </row>
    <row r="48" spans="1:10" x14ac:dyDescent="0.25">
      <c r="A48" s="46" t="s">
        <v>28</v>
      </c>
      <c r="B48" s="47"/>
      <c r="C48" s="47" t="s">
        <v>29</v>
      </c>
      <c r="D48" s="48"/>
      <c r="E48" s="46"/>
      <c r="F48" s="46" t="s">
        <v>30</v>
      </c>
      <c r="G48" s="3"/>
      <c r="H48" s="3"/>
      <c r="I48" s="43"/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8"/>
  <sheetViews>
    <sheetView topLeftCell="A16" workbookViewId="0">
      <selection activeCell="I36" sqref="I36"/>
    </sheetView>
  </sheetViews>
  <sheetFormatPr defaultRowHeight="15" x14ac:dyDescent="0.25"/>
  <cols>
    <col min="1" max="1" width="18.42578125" customWidth="1"/>
    <col min="8" max="8" width="10.7109375" customWidth="1"/>
    <col min="9" max="9" width="12.85546875" customWidth="1"/>
  </cols>
  <sheetData>
    <row r="2" spans="1:9" ht="15.75" x14ac:dyDescent="0.25">
      <c r="B2" s="1" t="s">
        <v>44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134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108</v>
      </c>
    </row>
    <row r="6" spans="1:9" x14ac:dyDescent="0.25">
      <c r="A6" s="53" t="s">
        <v>32</v>
      </c>
      <c r="B6" s="13">
        <v>1</v>
      </c>
      <c r="C6" s="14"/>
      <c r="D6" s="15">
        <f>'JUNE 21'!H6:H27</f>
        <v>248</v>
      </c>
      <c r="E6" s="16">
        <v>2000</v>
      </c>
      <c r="F6" s="16">
        <f>C6+D6+E6</f>
        <v>2248</v>
      </c>
      <c r="G6" s="16">
        <f>2000</f>
        <v>2000</v>
      </c>
      <c r="H6" s="17">
        <f t="shared" ref="H6:H27" si="0">F6-G6</f>
        <v>248</v>
      </c>
      <c r="I6" s="15">
        <v>60</v>
      </c>
    </row>
    <row r="7" spans="1:9" x14ac:dyDescent="0.25">
      <c r="A7" s="54" t="s">
        <v>31</v>
      </c>
      <c r="B7" s="13">
        <v>2</v>
      </c>
      <c r="C7" s="14"/>
      <c r="D7" s="15">
        <f>'JUNE 21'!H7:H28</f>
        <v>0</v>
      </c>
      <c r="E7" s="16">
        <v>2000</v>
      </c>
      <c r="F7" s="16">
        <f t="shared" ref="F7:F27" si="1">C7+D7+E7</f>
        <v>2000</v>
      </c>
      <c r="G7" s="16">
        <v>2000</v>
      </c>
      <c r="H7" s="17">
        <f t="shared" si="0"/>
        <v>0</v>
      </c>
      <c r="I7" s="15"/>
    </row>
    <row r="8" spans="1:9" x14ac:dyDescent="0.25">
      <c r="A8" s="51" t="s">
        <v>89</v>
      </c>
      <c r="B8" s="13">
        <v>3</v>
      </c>
      <c r="C8" s="14"/>
      <c r="D8" s="15">
        <f>'JUNE 21'!H8:H29</f>
        <v>0</v>
      </c>
      <c r="E8" s="16"/>
      <c r="F8" s="16">
        <f t="shared" si="1"/>
        <v>0</v>
      </c>
      <c r="G8" s="16"/>
      <c r="H8" s="17">
        <f t="shared" si="0"/>
        <v>0</v>
      </c>
      <c r="I8" s="15"/>
    </row>
    <row r="9" spans="1:9" x14ac:dyDescent="0.25">
      <c r="A9" s="55" t="s">
        <v>43</v>
      </c>
      <c r="B9" s="13">
        <v>4</v>
      </c>
      <c r="C9" s="14"/>
      <c r="D9" s="15">
        <f>'JUNE 21'!H9:H30</f>
        <v>0</v>
      </c>
      <c r="E9" s="16"/>
      <c r="F9" s="16">
        <f t="shared" si="1"/>
        <v>0</v>
      </c>
      <c r="G9" s="16"/>
      <c r="H9" s="17">
        <f t="shared" si="0"/>
        <v>0</v>
      </c>
      <c r="I9" s="15"/>
    </row>
    <row r="10" spans="1:9" x14ac:dyDescent="0.25">
      <c r="A10" s="21" t="s">
        <v>42</v>
      </c>
      <c r="B10" s="13">
        <v>5</v>
      </c>
      <c r="C10" s="14"/>
      <c r="D10" s="15">
        <f>'JUNE 21'!H10:H31</f>
        <v>0</v>
      </c>
      <c r="E10" s="16"/>
      <c r="F10" s="16">
        <f t="shared" si="1"/>
        <v>0</v>
      </c>
      <c r="G10" s="16"/>
      <c r="H10" s="17">
        <f t="shared" si="0"/>
        <v>0</v>
      </c>
      <c r="I10" s="15"/>
    </row>
    <row r="11" spans="1:9" x14ac:dyDescent="0.25">
      <c r="A11" s="49" t="s">
        <v>42</v>
      </c>
      <c r="B11" s="13">
        <v>6</v>
      </c>
      <c r="C11" s="14"/>
      <c r="D11" s="15">
        <f>'JUNE 21'!H11:H32</f>
        <v>0</v>
      </c>
      <c r="E11" s="16"/>
      <c r="F11" s="16">
        <f>C11+D11+E11</f>
        <v>0</v>
      </c>
      <c r="G11" s="16"/>
      <c r="H11" s="17">
        <f t="shared" si="0"/>
        <v>0</v>
      </c>
      <c r="I11" s="15"/>
    </row>
    <row r="12" spans="1:9" x14ac:dyDescent="0.25">
      <c r="A12" s="21" t="s">
        <v>42</v>
      </c>
      <c r="B12" s="13">
        <v>7</v>
      </c>
      <c r="C12" s="14"/>
      <c r="D12" s="15">
        <f>'JUNE 21'!H12:H33</f>
        <v>0</v>
      </c>
      <c r="E12" s="16"/>
      <c r="F12" s="16">
        <f t="shared" si="1"/>
        <v>0</v>
      </c>
      <c r="G12" s="16"/>
      <c r="H12" s="17">
        <f t="shared" si="0"/>
        <v>0</v>
      </c>
      <c r="I12" s="15"/>
    </row>
    <row r="13" spans="1:9" x14ac:dyDescent="0.25">
      <c r="A13" s="50"/>
      <c r="B13" s="13">
        <v>8</v>
      </c>
      <c r="C13" s="14"/>
      <c r="D13" s="15"/>
      <c r="E13" s="16"/>
      <c r="F13" s="16">
        <f t="shared" si="1"/>
        <v>0</v>
      </c>
      <c r="G13" s="16"/>
      <c r="H13" s="17">
        <f t="shared" si="0"/>
        <v>0</v>
      </c>
      <c r="I13" s="15"/>
    </row>
    <row r="14" spans="1:9" x14ac:dyDescent="0.25">
      <c r="A14" s="52" t="s">
        <v>98</v>
      </c>
      <c r="B14" s="13">
        <v>9</v>
      </c>
      <c r="C14" s="14"/>
      <c r="D14" s="15">
        <f>'JUNE 21'!H14:H35</f>
        <v>0</v>
      </c>
      <c r="E14" s="16">
        <v>2000</v>
      </c>
      <c r="F14" s="16">
        <f t="shared" si="1"/>
        <v>2000</v>
      </c>
      <c r="G14" s="16">
        <v>2000</v>
      </c>
      <c r="H14" s="17">
        <f t="shared" si="0"/>
        <v>0</v>
      </c>
      <c r="I14" s="15"/>
    </row>
    <row r="15" spans="1:9" x14ac:dyDescent="0.25">
      <c r="A15" s="55" t="s">
        <v>126</v>
      </c>
      <c r="B15" s="22">
        <v>10</v>
      </c>
      <c r="C15" s="14">
        <v>1500</v>
      </c>
      <c r="D15" s="15"/>
      <c r="E15" s="16">
        <v>2000</v>
      </c>
      <c r="F15" s="16">
        <f t="shared" si="1"/>
        <v>3500</v>
      </c>
      <c r="G15" s="16">
        <v>2000</v>
      </c>
      <c r="H15" s="17">
        <f t="shared" si="0"/>
        <v>1500</v>
      </c>
      <c r="I15" s="15">
        <v>189</v>
      </c>
    </row>
    <row r="16" spans="1:9" x14ac:dyDescent="0.25">
      <c r="A16" s="49" t="s">
        <v>42</v>
      </c>
      <c r="B16" s="13">
        <v>11</v>
      </c>
      <c r="C16" s="14"/>
      <c r="D16" s="15">
        <f>'JUNE 21'!H16:H37</f>
        <v>0</v>
      </c>
      <c r="E16" s="16"/>
      <c r="F16" s="16">
        <f t="shared" si="1"/>
        <v>0</v>
      </c>
      <c r="G16" s="16"/>
      <c r="H16" s="17">
        <f t="shared" si="0"/>
        <v>0</v>
      </c>
      <c r="I16" s="15">
        <f>230+200</f>
        <v>430</v>
      </c>
    </row>
    <row r="17" spans="1:9" x14ac:dyDescent="0.25">
      <c r="A17" s="23" t="s">
        <v>138</v>
      </c>
      <c r="B17" s="13">
        <v>12</v>
      </c>
      <c r="C17" s="14"/>
      <c r="D17" s="15">
        <f>'JUNE 21'!H17:H38</f>
        <v>0</v>
      </c>
      <c r="E17" s="16">
        <v>2000</v>
      </c>
      <c r="F17" s="16">
        <f t="shared" si="1"/>
        <v>2000</v>
      </c>
      <c r="G17" s="16">
        <v>2000</v>
      </c>
      <c r="H17" s="17">
        <f t="shared" si="0"/>
        <v>0</v>
      </c>
      <c r="I17" s="15"/>
    </row>
    <row r="18" spans="1:9" x14ac:dyDescent="0.25">
      <c r="A18" s="21" t="s">
        <v>42</v>
      </c>
      <c r="B18" s="13">
        <v>13</v>
      </c>
      <c r="C18" s="14"/>
      <c r="D18" s="15">
        <f>'JUNE 21'!H18:H39</f>
        <v>0</v>
      </c>
      <c r="E18" s="16"/>
      <c r="F18" s="16">
        <f t="shared" si="1"/>
        <v>0</v>
      </c>
      <c r="G18" s="16"/>
      <c r="H18" s="17">
        <f t="shared" si="0"/>
        <v>0</v>
      </c>
      <c r="I18" s="15"/>
    </row>
    <row r="19" spans="1:9" x14ac:dyDescent="0.25">
      <c r="A19" s="26" t="s">
        <v>82</v>
      </c>
      <c r="B19" s="13">
        <v>14</v>
      </c>
      <c r="C19" s="14"/>
      <c r="D19" s="15">
        <f>'JUNE 21'!H19:H40</f>
        <v>1200</v>
      </c>
      <c r="E19" s="16">
        <v>1500</v>
      </c>
      <c r="F19" s="16">
        <f t="shared" si="1"/>
        <v>2700</v>
      </c>
      <c r="G19" s="16">
        <f>1500+700+500</f>
        <v>2700</v>
      </c>
      <c r="H19" s="17">
        <f t="shared" si="0"/>
        <v>0</v>
      </c>
      <c r="I19" s="15"/>
    </row>
    <row r="20" spans="1:9" x14ac:dyDescent="0.25">
      <c r="A20" s="57" t="s">
        <v>42</v>
      </c>
      <c r="B20" s="13">
        <v>15</v>
      </c>
      <c r="C20" s="14"/>
      <c r="D20" s="15">
        <f>'JUNE 21'!H20:H41</f>
        <v>0</v>
      </c>
      <c r="E20" s="16"/>
      <c r="F20" s="16">
        <f t="shared" si="1"/>
        <v>0</v>
      </c>
      <c r="G20" s="16"/>
      <c r="H20" s="17">
        <f t="shared" si="0"/>
        <v>0</v>
      </c>
      <c r="I20" s="15"/>
    </row>
    <row r="21" spans="1:9" x14ac:dyDescent="0.25">
      <c r="A21" s="49" t="s">
        <v>42</v>
      </c>
      <c r="B21" s="13">
        <v>16</v>
      </c>
      <c r="C21" s="14"/>
      <c r="D21" s="15">
        <f>'JUNE 21'!H21:H42</f>
        <v>0</v>
      </c>
      <c r="E21" s="16"/>
      <c r="F21" s="16">
        <f>C21+D21+E21</f>
        <v>0</v>
      </c>
      <c r="G21" s="16"/>
      <c r="H21" s="17">
        <f t="shared" si="0"/>
        <v>0</v>
      </c>
      <c r="I21" s="15"/>
    </row>
    <row r="22" spans="1:9" x14ac:dyDescent="0.25">
      <c r="A22" s="53" t="s">
        <v>119</v>
      </c>
      <c r="B22" s="13">
        <v>17</v>
      </c>
      <c r="C22" s="14"/>
      <c r="D22" s="15">
        <f>'JUNE 21'!H22:H43</f>
        <v>2000</v>
      </c>
      <c r="E22" s="16">
        <v>2000</v>
      </c>
      <c r="F22" s="16">
        <f>C22+D22+E22</f>
        <v>4000</v>
      </c>
      <c r="G22" s="16">
        <f>2000+2000</f>
        <v>4000</v>
      </c>
      <c r="H22" s="17">
        <f t="shared" si="0"/>
        <v>0</v>
      </c>
      <c r="I22" s="15"/>
    </row>
    <row r="23" spans="1:9" x14ac:dyDescent="0.25">
      <c r="A23" s="24" t="s">
        <v>113</v>
      </c>
      <c r="B23" s="13">
        <v>18</v>
      </c>
      <c r="C23" s="14"/>
      <c r="D23" s="15">
        <f>'JUNE 21'!H23:H44</f>
        <v>0</v>
      </c>
      <c r="E23" s="16">
        <v>2000</v>
      </c>
      <c r="F23" s="16">
        <f t="shared" si="1"/>
        <v>2000</v>
      </c>
      <c r="G23" s="16"/>
      <c r="H23" s="17">
        <f t="shared" si="0"/>
        <v>2000</v>
      </c>
      <c r="I23" s="15"/>
    </row>
    <row r="24" spans="1:9" x14ac:dyDescent="0.25">
      <c r="A24" s="24" t="s">
        <v>114</v>
      </c>
      <c r="B24" s="13">
        <v>19</v>
      </c>
      <c r="C24" s="14">
        <v>1500</v>
      </c>
      <c r="D24" s="15"/>
      <c r="E24" s="16">
        <v>2000</v>
      </c>
      <c r="F24" s="16">
        <f t="shared" si="1"/>
        <v>3500</v>
      </c>
      <c r="G24" s="16">
        <v>2000</v>
      </c>
      <c r="H24" s="17">
        <f t="shared" si="0"/>
        <v>1500</v>
      </c>
      <c r="I24" s="15"/>
    </row>
    <row r="25" spans="1:9" x14ac:dyDescent="0.25">
      <c r="A25" s="24" t="s">
        <v>137</v>
      </c>
      <c r="B25" s="13" t="s">
        <v>45</v>
      </c>
      <c r="C25" s="14">
        <v>2500</v>
      </c>
      <c r="D25" s="15">
        <f>'JUNE 21'!H25:H46</f>
        <v>0</v>
      </c>
      <c r="E25" s="16"/>
      <c r="F25" s="16">
        <f t="shared" si="1"/>
        <v>2500</v>
      </c>
      <c r="G25" s="16">
        <v>2500</v>
      </c>
      <c r="H25" s="17">
        <f t="shared" si="0"/>
        <v>0</v>
      </c>
      <c r="I25" s="15"/>
    </row>
    <row r="26" spans="1:9" x14ac:dyDescent="0.25">
      <c r="A26" s="55" t="s">
        <v>49</v>
      </c>
      <c r="B26" s="13" t="s">
        <v>46</v>
      </c>
      <c r="C26" s="14"/>
      <c r="D26" s="15">
        <f>'JUNE 21'!H26:H47</f>
        <v>0</v>
      </c>
      <c r="E26" s="16">
        <v>2500</v>
      </c>
      <c r="F26" s="16">
        <f>C26+D26+E26</f>
        <v>2500</v>
      </c>
      <c r="G26" s="16">
        <v>2500</v>
      </c>
      <c r="H26" s="17">
        <f t="shared" si="0"/>
        <v>0</v>
      </c>
      <c r="I26" s="15"/>
    </row>
    <row r="27" spans="1:9" x14ac:dyDescent="0.25">
      <c r="A27" s="24"/>
      <c r="B27" s="13" t="s">
        <v>47</v>
      </c>
      <c r="C27" s="14"/>
      <c r="D27" s="15">
        <f>'JUNE 21'!H27:H48</f>
        <v>0</v>
      </c>
      <c r="E27" s="16"/>
      <c r="F27" s="16">
        <f t="shared" si="1"/>
        <v>0</v>
      </c>
      <c r="G27" s="16"/>
      <c r="H27" s="17">
        <f t="shared" si="0"/>
        <v>0</v>
      </c>
      <c r="I27" s="15"/>
    </row>
    <row r="28" spans="1:9" x14ac:dyDescent="0.25">
      <c r="A28" s="25" t="s">
        <v>24</v>
      </c>
      <c r="B28" s="26"/>
      <c r="C28" s="14">
        <f t="shared" ref="C28:I28" si="2">SUM(C6:C27)</f>
        <v>5500</v>
      </c>
      <c r="D28" s="15">
        <f>SUM(D6:D27)</f>
        <v>3448</v>
      </c>
      <c r="E28" s="27">
        <f t="shared" si="2"/>
        <v>20000</v>
      </c>
      <c r="F28" s="16">
        <f t="shared" si="2"/>
        <v>28948</v>
      </c>
      <c r="G28" s="16">
        <f>SUM(G6:G27)</f>
        <v>23700</v>
      </c>
      <c r="H28" s="16">
        <f t="shared" si="2"/>
        <v>5248</v>
      </c>
      <c r="I28" s="15">
        <f t="shared" si="2"/>
        <v>679</v>
      </c>
    </row>
    <row r="29" spans="1:9" x14ac:dyDescent="0.25">
      <c r="D29" s="15">
        <f>'OCTOBER 20'!H29:H51</f>
        <v>0</v>
      </c>
      <c r="H29" s="28"/>
      <c r="I29" s="3"/>
    </row>
    <row r="31" spans="1:9" x14ac:dyDescent="0.25">
      <c r="A31" s="3" t="s">
        <v>11</v>
      </c>
      <c r="B31" s="29"/>
      <c r="C31" s="30"/>
      <c r="D31" s="31"/>
      <c r="E31" s="32"/>
      <c r="F31" s="33"/>
      <c r="G31" s="32"/>
      <c r="H31" s="34"/>
      <c r="I31" s="3"/>
    </row>
    <row r="32" spans="1:9" x14ac:dyDescent="0.25">
      <c r="A32" s="35" t="s">
        <v>12</v>
      </c>
      <c r="B32" s="35"/>
      <c r="C32" s="35"/>
      <c r="D32" s="36"/>
      <c r="E32" s="35" t="s">
        <v>8</v>
      </c>
      <c r="F32" s="3"/>
      <c r="G32" s="3"/>
      <c r="H32" s="3"/>
      <c r="I32" s="3"/>
    </row>
    <row r="33" spans="1:11" x14ac:dyDescent="0.25">
      <c r="A33" s="37" t="s">
        <v>13</v>
      </c>
      <c r="B33" s="37" t="s">
        <v>14</v>
      </c>
      <c r="C33" s="37" t="s">
        <v>15</v>
      </c>
      <c r="D33" s="37" t="s">
        <v>16</v>
      </c>
      <c r="E33" s="37" t="s">
        <v>13</v>
      </c>
      <c r="F33" s="37" t="s">
        <v>14</v>
      </c>
      <c r="G33" s="37" t="s">
        <v>15</v>
      </c>
      <c r="H33" s="37" t="s">
        <v>16</v>
      </c>
      <c r="I33" s="3"/>
    </row>
    <row r="34" spans="1:11" x14ac:dyDescent="0.25">
      <c r="A34" s="26" t="s">
        <v>133</v>
      </c>
      <c r="B34" s="38">
        <f>E28</f>
        <v>20000</v>
      </c>
      <c r="C34" s="26"/>
      <c r="D34" s="26"/>
      <c r="E34" s="26" t="s">
        <v>133</v>
      </c>
      <c r="F34" s="38">
        <f>G28</f>
        <v>23700</v>
      </c>
      <c r="G34" s="26"/>
      <c r="H34" s="26"/>
      <c r="I34" s="34"/>
    </row>
    <row r="35" spans="1:11" x14ac:dyDescent="0.25">
      <c r="A35" s="26" t="s">
        <v>18</v>
      </c>
      <c r="B35" s="38">
        <f>'JUNE 21'!D46</f>
        <v>2107</v>
      </c>
      <c r="C35" s="26"/>
      <c r="D35" s="26"/>
      <c r="E35" s="26" t="s">
        <v>18</v>
      </c>
      <c r="F35" s="38">
        <f>'JUNE 21'!H46</f>
        <v>-1341</v>
      </c>
      <c r="G35" s="26"/>
      <c r="H35" s="26"/>
      <c r="I35" s="34"/>
    </row>
    <row r="36" spans="1:11" x14ac:dyDescent="0.25">
      <c r="A36" s="26" t="s">
        <v>108</v>
      </c>
      <c r="B36" s="38">
        <f>I28</f>
        <v>679</v>
      </c>
      <c r="C36" s="26"/>
      <c r="D36" s="26"/>
      <c r="E36" s="26" t="s">
        <v>108</v>
      </c>
      <c r="F36" s="38">
        <f>I28</f>
        <v>679</v>
      </c>
      <c r="G36" s="26"/>
      <c r="H36" s="26"/>
      <c r="I36" s="34" t="s">
        <v>19</v>
      </c>
    </row>
    <row r="37" spans="1:11" x14ac:dyDescent="0.25">
      <c r="A37" s="26" t="s">
        <v>127</v>
      </c>
      <c r="B37" s="38">
        <f>C25</f>
        <v>2500</v>
      </c>
      <c r="C37" s="26"/>
      <c r="D37" s="26"/>
      <c r="E37" s="26"/>
      <c r="F37" s="38"/>
      <c r="G37" s="26"/>
      <c r="H37" s="26"/>
      <c r="I37" s="3"/>
    </row>
    <row r="38" spans="1:11" x14ac:dyDescent="0.25">
      <c r="A38" s="26" t="s">
        <v>20</v>
      </c>
      <c r="B38" s="39">
        <v>0.1</v>
      </c>
      <c r="C38" s="38">
        <f>B38*B34</f>
        <v>2000</v>
      </c>
      <c r="D38" s="26"/>
      <c r="E38" s="26" t="s">
        <v>20</v>
      </c>
      <c r="F38" s="39">
        <v>0.1</v>
      </c>
      <c r="G38" s="38">
        <f>F38*B34</f>
        <v>2000</v>
      </c>
      <c r="H38" s="26"/>
      <c r="I38" s="3"/>
    </row>
    <row r="39" spans="1:11" x14ac:dyDescent="0.25">
      <c r="A39" s="37" t="s">
        <v>21</v>
      </c>
      <c r="B39" s="26" t="s">
        <v>22</v>
      </c>
      <c r="C39" s="26"/>
      <c r="D39" s="26"/>
      <c r="E39" s="37" t="s">
        <v>21</v>
      </c>
      <c r="F39" s="40"/>
      <c r="G39" s="26"/>
      <c r="H39" s="26"/>
      <c r="I39" s="34"/>
    </row>
    <row r="40" spans="1:11" x14ac:dyDescent="0.25">
      <c r="A40" s="41" t="s">
        <v>23</v>
      </c>
      <c r="B40" s="39">
        <v>0.3</v>
      </c>
      <c r="C40" s="42"/>
      <c r="D40" s="26"/>
      <c r="E40" s="41" t="s">
        <v>23</v>
      </c>
      <c r="F40" s="39">
        <v>0.3</v>
      </c>
      <c r="G40" s="42"/>
      <c r="H40" s="26"/>
      <c r="I40" s="3"/>
      <c r="K40" s="44"/>
    </row>
    <row r="41" spans="1:11" x14ac:dyDescent="0.25">
      <c r="A41" s="40" t="s">
        <v>43</v>
      </c>
      <c r="B41" s="39"/>
      <c r="C41" s="26">
        <v>2000</v>
      </c>
      <c r="D41" s="26"/>
      <c r="E41" s="40" t="s">
        <v>43</v>
      </c>
      <c r="F41" s="39"/>
      <c r="G41" s="26">
        <v>2000</v>
      </c>
      <c r="H41" s="26"/>
      <c r="I41" s="3"/>
    </row>
    <row r="42" spans="1:11" x14ac:dyDescent="0.25">
      <c r="A42" s="40" t="s">
        <v>135</v>
      </c>
      <c r="B42" s="26"/>
      <c r="C42" s="42">
        <v>12097</v>
      </c>
      <c r="D42" s="26"/>
      <c r="E42" s="40" t="s">
        <v>135</v>
      </c>
      <c r="F42" s="26"/>
      <c r="G42" s="42">
        <v>12097</v>
      </c>
      <c r="H42" s="26"/>
      <c r="I42" s="34"/>
    </row>
    <row r="43" spans="1:11" x14ac:dyDescent="0.25">
      <c r="A43" s="40" t="s">
        <v>142</v>
      </c>
      <c r="B43" s="26"/>
      <c r="C43" s="42">
        <v>2000</v>
      </c>
      <c r="D43" s="26"/>
      <c r="E43" s="40" t="s">
        <v>136</v>
      </c>
      <c r="F43" s="26"/>
      <c r="G43" s="42">
        <v>2000</v>
      </c>
      <c r="H43" s="26"/>
      <c r="I43" s="43"/>
      <c r="J43" s="28"/>
    </row>
    <row r="44" spans="1:11" x14ac:dyDescent="0.25">
      <c r="A44" s="40" t="s">
        <v>139</v>
      </c>
      <c r="B44" s="26"/>
      <c r="C44" s="42">
        <v>2000</v>
      </c>
      <c r="D44" s="26"/>
      <c r="E44" s="40"/>
      <c r="F44" s="26"/>
      <c r="G44" s="42"/>
      <c r="H44" s="26"/>
      <c r="I44" s="3"/>
    </row>
    <row r="45" spans="1:11" x14ac:dyDescent="0.25">
      <c r="A45" s="40"/>
      <c r="B45" s="26"/>
      <c r="C45" s="42"/>
      <c r="D45" s="26"/>
      <c r="E45" s="40"/>
      <c r="F45" s="26"/>
      <c r="G45" s="42"/>
      <c r="H45" s="26"/>
      <c r="I45" s="43"/>
      <c r="J45" s="44"/>
    </row>
    <row r="46" spans="1:11" x14ac:dyDescent="0.25">
      <c r="A46" s="37" t="s">
        <v>24</v>
      </c>
      <c r="B46" s="45">
        <f>B37+B34+B35+B36-C38</f>
        <v>23286</v>
      </c>
      <c r="C46" s="45">
        <f>SUM(C40:C45)</f>
        <v>18097</v>
      </c>
      <c r="D46" s="45">
        <f>B46-C46</f>
        <v>5189</v>
      </c>
      <c r="E46" s="37" t="s">
        <v>24</v>
      </c>
      <c r="F46" s="45">
        <f>F34+F35+F37+F36-G38</f>
        <v>21038</v>
      </c>
      <c r="G46" s="45">
        <f>SUM(G40:G45)</f>
        <v>16097</v>
      </c>
      <c r="H46" s="45">
        <f>F46-G46</f>
        <v>4941</v>
      </c>
      <c r="I46" s="43"/>
    </row>
    <row r="47" spans="1:11" x14ac:dyDescent="0.25">
      <c r="A47" s="46" t="s">
        <v>25</v>
      </c>
      <c r="B47" s="47"/>
      <c r="C47" s="47" t="s">
        <v>26</v>
      </c>
      <c r="D47" s="48"/>
      <c r="E47" s="46"/>
      <c r="F47" s="46" t="s">
        <v>27</v>
      </c>
      <c r="G47" s="3"/>
      <c r="H47" s="3"/>
      <c r="I47" s="3"/>
    </row>
    <row r="48" spans="1:11" x14ac:dyDescent="0.25">
      <c r="A48" s="46" t="s">
        <v>28</v>
      </c>
      <c r="B48" s="47"/>
      <c r="C48" s="47" t="s">
        <v>29</v>
      </c>
      <c r="D48" s="48"/>
      <c r="E48" s="46"/>
      <c r="F48" s="46" t="s">
        <v>64</v>
      </c>
      <c r="G48" s="3"/>
      <c r="J48" s="4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8"/>
  <sheetViews>
    <sheetView topLeftCell="A4" workbookViewId="0">
      <selection activeCell="M46" sqref="M46"/>
    </sheetView>
  </sheetViews>
  <sheetFormatPr defaultRowHeight="15" x14ac:dyDescent="0.25"/>
  <cols>
    <col min="1" max="1" width="18.28515625" customWidth="1"/>
  </cols>
  <sheetData>
    <row r="2" spans="1:9" ht="15.75" x14ac:dyDescent="0.25">
      <c r="B2" s="1" t="s">
        <v>44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140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108</v>
      </c>
    </row>
    <row r="6" spans="1:9" x14ac:dyDescent="0.25">
      <c r="A6" s="53" t="s">
        <v>32</v>
      </c>
      <c r="B6" s="13">
        <v>1</v>
      </c>
      <c r="C6" s="14"/>
      <c r="D6" s="15">
        <f>'JULY 21'!H6:H28</f>
        <v>248</v>
      </c>
      <c r="E6" s="16">
        <v>2000</v>
      </c>
      <c r="F6" s="16">
        <f>C6+D6+E6</f>
        <v>2248</v>
      </c>
      <c r="G6" s="16">
        <f>2000</f>
        <v>2000</v>
      </c>
      <c r="H6" s="17">
        <f t="shared" ref="H6:H27" si="0">F6-G6</f>
        <v>248</v>
      </c>
      <c r="I6" s="15">
        <v>160</v>
      </c>
    </row>
    <row r="7" spans="1:9" x14ac:dyDescent="0.25">
      <c r="A7" s="54" t="s">
        <v>31</v>
      </c>
      <c r="B7" s="13">
        <v>2</v>
      </c>
      <c r="C7" s="14"/>
      <c r="D7" s="15">
        <f>'JULY 21'!H7:H29</f>
        <v>0</v>
      </c>
      <c r="E7" s="16">
        <v>2000</v>
      </c>
      <c r="F7" s="16">
        <f t="shared" ref="F7:F27" si="1">C7+D7+E7</f>
        <v>2000</v>
      </c>
      <c r="G7" s="16">
        <f>1500</f>
        <v>1500</v>
      </c>
      <c r="H7" s="17">
        <f t="shared" si="0"/>
        <v>500</v>
      </c>
      <c r="I7" s="15"/>
    </row>
    <row r="8" spans="1:9" x14ac:dyDescent="0.25">
      <c r="A8" s="26" t="s">
        <v>143</v>
      </c>
      <c r="B8" s="13">
        <v>3</v>
      </c>
      <c r="C8" s="14"/>
      <c r="D8" s="15">
        <f>'JULY 21'!H8:H30</f>
        <v>0</v>
      </c>
      <c r="E8" s="16">
        <v>2000</v>
      </c>
      <c r="F8" s="16">
        <f t="shared" si="1"/>
        <v>2000</v>
      </c>
      <c r="G8" s="16">
        <v>2000</v>
      </c>
      <c r="H8" s="17">
        <f t="shared" si="0"/>
        <v>0</v>
      </c>
      <c r="I8" s="15"/>
    </row>
    <row r="9" spans="1:9" x14ac:dyDescent="0.25">
      <c r="A9" s="55" t="s">
        <v>43</v>
      </c>
      <c r="B9" s="13">
        <v>4</v>
      </c>
      <c r="C9" s="14"/>
      <c r="D9" s="15">
        <f>'JULY 21'!H9:H31</f>
        <v>0</v>
      </c>
      <c r="E9" s="16"/>
      <c r="F9" s="16">
        <f t="shared" si="1"/>
        <v>0</v>
      </c>
      <c r="G9" s="16"/>
      <c r="H9" s="17">
        <f t="shared" si="0"/>
        <v>0</v>
      </c>
      <c r="I9" s="15"/>
    </row>
    <row r="10" spans="1:9" x14ac:dyDescent="0.25">
      <c r="A10" s="24" t="s">
        <v>144</v>
      </c>
      <c r="B10" s="13">
        <v>5</v>
      </c>
      <c r="C10" s="14"/>
      <c r="D10" s="15">
        <f>'JULY 21'!H10:H32</f>
        <v>0</v>
      </c>
      <c r="E10" s="16">
        <v>2000</v>
      </c>
      <c r="F10" s="16">
        <f t="shared" si="1"/>
        <v>2000</v>
      </c>
      <c r="G10" s="16">
        <f>2000</f>
        <v>2000</v>
      </c>
      <c r="H10" s="17">
        <f t="shared" si="0"/>
        <v>0</v>
      </c>
      <c r="I10" s="15"/>
    </row>
    <row r="11" spans="1:9" x14ac:dyDescent="0.25">
      <c r="A11" s="49" t="s">
        <v>42</v>
      </c>
      <c r="B11" s="13">
        <v>6</v>
      </c>
      <c r="C11" s="14"/>
      <c r="D11" s="15">
        <f>'JULY 21'!H11:H33</f>
        <v>0</v>
      </c>
      <c r="E11" s="16"/>
      <c r="F11" s="16">
        <f>C11+D11+E11</f>
        <v>0</v>
      </c>
      <c r="G11" s="16"/>
      <c r="H11" s="17">
        <f t="shared" si="0"/>
        <v>0</v>
      </c>
      <c r="I11" s="15"/>
    </row>
    <row r="12" spans="1:9" x14ac:dyDescent="0.25">
      <c r="A12" s="19" t="s">
        <v>145</v>
      </c>
      <c r="B12" s="13">
        <v>7</v>
      </c>
      <c r="C12" s="14"/>
      <c r="D12" s="15">
        <f>'JULY 21'!H12:H34</f>
        <v>0</v>
      </c>
      <c r="E12" s="16">
        <v>1500</v>
      </c>
      <c r="F12" s="16">
        <f t="shared" si="1"/>
        <v>1500</v>
      </c>
      <c r="G12" s="16">
        <v>1500</v>
      </c>
      <c r="H12" s="17">
        <f t="shared" si="0"/>
        <v>0</v>
      </c>
      <c r="I12" s="15"/>
    </row>
    <row r="13" spans="1:9" x14ac:dyDescent="0.25">
      <c r="A13" s="20" t="s">
        <v>149</v>
      </c>
      <c r="B13" s="13">
        <v>8</v>
      </c>
      <c r="C13" s="14"/>
      <c r="D13" s="15">
        <f>'JULY 21'!H13:H35</f>
        <v>0</v>
      </c>
      <c r="E13" s="16">
        <v>2000</v>
      </c>
      <c r="F13" s="16">
        <f t="shared" si="1"/>
        <v>2000</v>
      </c>
      <c r="G13" s="16">
        <v>2000</v>
      </c>
      <c r="H13" s="17">
        <f t="shared" si="0"/>
        <v>0</v>
      </c>
      <c r="I13" s="15">
        <v>81</v>
      </c>
    </row>
    <row r="14" spans="1:9" x14ac:dyDescent="0.25">
      <c r="A14" s="52" t="s">
        <v>98</v>
      </c>
      <c r="B14" s="13">
        <v>9</v>
      </c>
      <c r="C14" s="14"/>
      <c r="D14" s="15">
        <f>'JULY 21'!H14:H36</f>
        <v>0</v>
      </c>
      <c r="E14" s="16">
        <v>2000</v>
      </c>
      <c r="F14" s="16">
        <f t="shared" si="1"/>
        <v>2000</v>
      </c>
      <c r="G14" s="16">
        <v>2000</v>
      </c>
      <c r="H14" s="17">
        <f t="shared" si="0"/>
        <v>0</v>
      </c>
      <c r="I14" s="15">
        <v>204</v>
      </c>
    </row>
    <row r="15" spans="1:9" x14ac:dyDescent="0.25">
      <c r="A15" s="55" t="s">
        <v>126</v>
      </c>
      <c r="B15" s="22">
        <v>10</v>
      </c>
      <c r="C15" s="14">
        <v>1500</v>
      </c>
      <c r="D15" s="15"/>
      <c r="E15" s="16">
        <v>2000</v>
      </c>
      <c r="F15" s="16">
        <f t="shared" si="1"/>
        <v>3500</v>
      </c>
      <c r="G15" s="16">
        <f>1000+1000</f>
        <v>2000</v>
      </c>
      <c r="H15" s="17">
        <f t="shared" si="0"/>
        <v>1500</v>
      </c>
      <c r="I15" s="15">
        <v>192</v>
      </c>
    </row>
    <row r="16" spans="1:9" x14ac:dyDescent="0.25">
      <c r="A16" s="49" t="s">
        <v>42</v>
      </c>
      <c r="B16" s="13">
        <v>11</v>
      </c>
      <c r="C16" s="14"/>
      <c r="D16" s="15">
        <f>'JULY 21'!H16:H38</f>
        <v>0</v>
      </c>
      <c r="E16" s="16"/>
      <c r="F16" s="16">
        <f t="shared" si="1"/>
        <v>0</v>
      </c>
      <c r="G16" s="16"/>
      <c r="H16" s="17">
        <f>F16-G16</f>
        <v>0</v>
      </c>
      <c r="I16" s="15"/>
    </row>
    <row r="17" spans="1:9" x14ac:dyDescent="0.25">
      <c r="A17" s="23" t="s">
        <v>138</v>
      </c>
      <c r="B17" s="13">
        <v>12</v>
      </c>
      <c r="C17" s="14"/>
      <c r="D17" s="15">
        <f>'JULY 21'!H17:H39</f>
        <v>0</v>
      </c>
      <c r="E17" s="16">
        <v>2000</v>
      </c>
      <c r="F17" s="16">
        <f t="shared" si="1"/>
        <v>2000</v>
      </c>
      <c r="G17" s="16">
        <f>2000</f>
        <v>2000</v>
      </c>
      <c r="H17" s="17">
        <f t="shared" si="0"/>
        <v>0</v>
      </c>
      <c r="I17" s="15"/>
    </row>
    <row r="18" spans="1:9" x14ac:dyDescent="0.25">
      <c r="A18" s="21" t="s">
        <v>42</v>
      </c>
      <c r="B18" s="13">
        <v>13</v>
      </c>
      <c r="C18" s="14"/>
      <c r="D18" s="15">
        <f>'JULY 21'!H18:H40</f>
        <v>0</v>
      </c>
      <c r="E18" s="16"/>
      <c r="F18" s="16">
        <f t="shared" si="1"/>
        <v>0</v>
      </c>
      <c r="G18" s="16"/>
      <c r="H18" s="17">
        <f t="shared" si="0"/>
        <v>0</v>
      </c>
      <c r="I18" s="15"/>
    </row>
    <row r="19" spans="1:9" x14ac:dyDescent="0.25">
      <c r="A19" s="26" t="s">
        <v>82</v>
      </c>
      <c r="B19" s="13">
        <v>14</v>
      </c>
      <c r="C19" s="14"/>
      <c r="D19" s="15">
        <f>'JULY 21'!H19:H41</f>
        <v>0</v>
      </c>
      <c r="E19" s="16">
        <v>1500</v>
      </c>
      <c r="F19" s="16">
        <f t="shared" si="1"/>
        <v>1500</v>
      </c>
      <c r="G19" s="16">
        <f>1100+400</f>
        <v>1500</v>
      </c>
      <c r="H19" s="17">
        <f t="shared" si="0"/>
        <v>0</v>
      </c>
      <c r="I19" s="15">
        <v>441</v>
      </c>
    </row>
    <row r="20" spans="1:9" x14ac:dyDescent="0.25">
      <c r="A20" s="57" t="s">
        <v>42</v>
      </c>
      <c r="B20" s="13">
        <v>15</v>
      </c>
      <c r="C20" s="14"/>
      <c r="D20" s="15">
        <f>'JULY 21'!H20:H42</f>
        <v>0</v>
      </c>
      <c r="E20" s="16"/>
      <c r="F20" s="16">
        <f t="shared" si="1"/>
        <v>0</v>
      </c>
      <c r="G20" s="16"/>
      <c r="H20" s="17">
        <f t="shared" si="0"/>
        <v>0</v>
      </c>
      <c r="I20" s="15"/>
    </row>
    <row r="21" spans="1:9" x14ac:dyDescent="0.25">
      <c r="A21" s="49" t="s">
        <v>42</v>
      </c>
      <c r="B21" s="13">
        <v>16</v>
      </c>
      <c r="C21" s="14"/>
      <c r="D21" s="15">
        <f>'JULY 21'!H21:H43</f>
        <v>0</v>
      </c>
      <c r="E21" s="16"/>
      <c r="F21" s="16">
        <f>C21+D21+E21</f>
        <v>0</v>
      </c>
      <c r="G21" s="16"/>
      <c r="H21" s="17">
        <f t="shared" si="0"/>
        <v>0</v>
      </c>
      <c r="I21" s="15"/>
    </row>
    <row r="22" spans="1:9" x14ac:dyDescent="0.25">
      <c r="A22" s="53" t="s">
        <v>119</v>
      </c>
      <c r="B22" s="13">
        <v>17</v>
      </c>
      <c r="C22" s="14"/>
      <c r="D22" s="15">
        <f>'JULY 21'!H22:H44</f>
        <v>0</v>
      </c>
      <c r="E22" s="16">
        <v>2000</v>
      </c>
      <c r="F22" s="16">
        <f>C22+D22+E22</f>
        <v>2000</v>
      </c>
      <c r="G22" s="16"/>
      <c r="H22" s="17">
        <f>F22-G22</f>
        <v>2000</v>
      </c>
      <c r="I22" s="15"/>
    </row>
    <row r="23" spans="1:9" x14ac:dyDescent="0.25">
      <c r="A23" s="24" t="s">
        <v>42</v>
      </c>
      <c r="B23" s="13">
        <v>18</v>
      </c>
      <c r="C23" s="14"/>
      <c r="D23" s="15"/>
      <c r="E23" s="16"/>
      <c r="F23" s="16">
        <f t="shared" si="1"/>
        <v>0</v>
      </c>
      <c r="G23" s="16"/>
      <c r="H23" s="17">
        <f t="shared" si="0"/>
        <v>0</v>
      </c>
      <c r="I23" s="15"/>
    </row>
    <row r="24" spans="1:9" x14ac:dyDescent="0.25">
      <c r="A24" s="24" t="s">
        <v>114</v>
      </c>
      <c r="B24" s="13">
        <v>19</v>
      </c>
      <c r="C24" s="14">
        <v>1500</v>
      </c>
      <c r="D24" s="15"/>
      <c r="E24" s="16">
        <v>2000</v>
      </c>
      <c r="F24" s="16">
        <f t="shared" si="1"/>
        <v>3500</v>
      </c>
      <c r="G24" s="16">
        <f>1500+500</f>
        <v>2000</v>
      </c>
      <c r="H24" s="17">
        <f t="shared" si="0"/>
        <v>1500</v>
      </c>
      <c r="I24" s="15">
        <f>109+50</f>
        <v>159</v>
      </c>
    </row>
    <row r="25" spans="1:9" x14ac:dyDescent="0.25">
      <c r="A25" s="24" t="s">
        <v>137</v>
      </c>
      <c r="B25" s="13" t="s">
        <v>45</v>
      </c>
      <c r="C25" s="14"/>
      <c r="D25" s="15">
        <f>'JULY 21'!H25:H47</f>
        <v>0</v>
      </c>
      <c r="E25" s="16">
        <f>2500+1000</f>
        <v>3500</v>
      </c>
      <c r="F25" s="16">
        <f t="shared" si="1"/>
        <v>3500</v>
      </c>
      <c r="G25" s="16">
        <f>1000+1000+1500</f>
        <v>3500</v>
      </c>
      <c r="H25" s="17">
        <f t="shared" si="0"/>
        <v>0</v>
      </c>
      <c r="I25" s="15">
        <v>200</v>
      </c>
    </row>
    <row r="26" spans="1:9" x14ac:dyDescent="0.25">
      <c r="A26" s="55" t="s">
        <v>118</v>
      </c>
      <c r="B26" s="13" t="s">
        <v>46</v>
      </c>
      <c r="C26" s="14"/>
      <c r="D26" s="15">
        <f>'JULY 21'!H26:H48</f>
        <v>0</v>
      </c>
      <c r="E26" s="16">
        <v>2500</v>
      </c>
      <c r="F26" s="16">
        <f>C26+D26+E26</f>
        <v>2500</v>
      </c>
      <c r="G26" s="16">
        <f>2500</f>
        <v>2500</v>
      </c>
      <c r="H26" s="17">
        <f t="shared" si="0"/>
        <v>0</v>
      </c>
      <c r="I26" s="15"/>
    </row>
    <row r="27" spans="1:9" x14ac:dyDescent="0.25">
      <c r="A27" s="24"/>
      <c r="B27" s="13" t="s">
        <v>47</v>
      </c>
      <c r="C27" s="14"/>
      <c r="D27" s="15">
        <f>'JULY 21'!H27:H49</f>
        <v>0</v>
      </c>
      <c r="E27" s="16"/>
      <c r="F27" s="16">
        <f t="shared" si="1"/>
        <v>0</v>
      </c>
      <c r="G27" s="16"/>
      <c r="H27" s="17">
        <f t="shared" si="0"/>
        <v>0</v>
      </c>
      <c r="I27" s="15"/>
    </row>
    <row r="28" spans="1:9" x14ac:dyDescent="0.25">
      <c r="A28" s="25" t="s">
        <v>24</v>
      </c>
      <c r="B28" s="26"/>
      <c r="C28" s="14">
        <f t="shared" ref="C28:I28" si="2">SUM(C6:C27)</f>
        <v>3000</v>
      </c>
      <c r="D28" s="15">
        <f>'JULY 21'!H28:H50</f>
        <v>5248</v>
      </c>
      <c r="E28" s="27">
        <f t="shared" si="2"/>
        <v>29000</v>
      </c>
      <c r="F28" s="16">
        <f t="shared" si="2"/>
        <v>32248</v>
      </c>
      <c r="G28" s="16">
        <f>SUM(G6:G27)</f>
        <v>26500</v>
      </c>
      <c r="H28" s="16">
        <f t="shared" si="2"/>
        <v>5748</v>
      </c>
      <c r="I28" s="15">
        <f t="shared" si="2"/>
        <v>1437</v>
      </c>
    </row>
    <row r="29" spans="1:9" x14ac:dyDescent="0.25">
      <c r="D29" s="15">
        <f>'OCTOBER 20'!H29:H51</f>
        <v>0</v>
      </c>
      <c r="H29" s="28"/>
      <c r="I29" s="3"/>
    </row>
    <row r="31" spans="1:9" x14ac:dyDescent="0.25">
      <c r="A31" s="3" t="s">
        <v>11</v>
      </c>
      <c r="B31" s="29"/>
      <c r="C31" s="30"/>
      <c r="D31" s="31"/>
      <c r="E31" s="32"/>
      <c r="F31" s="33"/>
      <c r="G31" s="32"/>
      <c r="H31" s="34"/>
      <c r="I31" s="3"/>
    </row>
    <row r="32" spans="1:9" x14ac:dyDescent="0.25">
      <c r="A32" s="35" t="s">
        <v>12</v>
      </c>
      <c r="B32" s="35"/>
      <c r="C32" s="35"/>
      <c r="D32" s="36"/>
      <c r="E32" s="35" t="s">
        <v>8</v>
      </c>
      <c r="F32" s="3"/>
      <c r="G32" s="3"/>
      <c r="H32" s="3"/>
      <c r="I32" s="3"/>
    </row>
    <row r="33" spans="1:14" x14ac:dyDescent="0.25">
      <c r="A33" s="37" t="s">
        <v>13</v>
      </c>
      <c r="B33" s="37" t="s">
        <v>14</v>
      </c>
      <c r="C33" s="37" t="s">
        <v>15</v>
      </c>
      <c r="D33" s="37" t="s">
        <v>16</v>
      </c>
      <c r="E33" s="37" t="s">
        <v>13</v>
      </c>
      <c r="F33" s="37" t="s">
        <v>14</v>
      </c>
      <c r="G33" s="37" t="s">
        <v>15</v>
      </c>
      <c r="H33" s="37" t="s">
        <v>16</v>
      </c>
      <c r="I33" s="3"/>
    </row>
    <row r="34" spans="1:14" x14ac:dyDescent="0.25">
      <c r="A34" s="26" t="s">
        <v>141</v>
      </c>
      <c r="B34" s="38">
        <f>E28</f>
        <v>29000</v>
      </c>
      <c r="C34" s="26"/>
      <c r="D34" s="26"/>
      <c r="E34" s="26" t="s">
        <v>141</v>
      </c>
      <c r="F34" s="38">
        <f>G28</f>
        <v>26500</v>
      </c>
      <c r="G34" s="26"/>
      <c r="H34" s="26"/>
      <c r="I34" s="34"/>
    </row>
    <row r="35" spans="1:14" x14ac:dyDescent="0.25">
      <c r="A35" s="26" t="s">
        <v>18</v>
      </c>
      <c r="B35" s="38">
        <f>'JULY 21'!D46</f>
        <v>5189</v>
      </c>
      <c r="C35" s="26"/>
      <c r="D35" s="26"/>
      <c r="E35" s="26" t="s">
        <v>18</v>
      </c>
      <c r="F35" s="38">
        <f>'JULY 21'!H46</f>
        <v>4941</v>
      </c>
      <c r="G35" s="26"/>
      <c r="H35" s="26"/>
      <c r="I35" s="34"/>
    </row>
    <row r="36" spans="1:14" x14ac:dyDescent="0.25">
      <c r="A36" s="26" t="s">
        <v>108</v>
      </c>
      <c r="B36" s="38">
        <f>I28</f>
        <v>1437</v>
      </c>
      <c r="C36" s="26"/>
      <c r="D36" s="26"/>
      <c r="E36" s="26" t="s">
        <v>108</v>
      </c>
      <c r="F36" s="38">
        <f>I28</f>
        <v>1437</v>
      </c>
      <c r="G36" s="26"/>
      <c r="H36" s="26"/>
      <c r="I36" s="34" t="s">
        <v>19</v>
      </c>
      <c r="K36" s="28">
        <f>E28</f>
        <v>29000</v>
      </c>
    </row>
    <row r="37" spans="1:14" x14ac:dyDescent="0.25">
      <c r="A37" s="26" t="s">
        <v>127</v>
      </c>
      <c r="B37" s="38">
        <f>C25</f>
        <v>0</v>
      </c>
      <c r="C37" s="26"/>
      <c r="D37" s="26"/>
      <c r="E37" s="26"/>
      <c r="F37" s="38"/>
      <c r="G37" s="26"/>
      <c r="H37" s="26"/>
      <c r="I37" s="3"/>
      <c r="J37" t="s">
        <v>20</v>
      </c>
      <c r="K37" s="44">
        <f>C38</f>
        <v>2900</v>
      </c>
    </row>
    <row r="38" spans="1:14" x14ac:dyDescent="0.25">
      <c r="A38" s="26" t="s">
        <v>20</v>
      </c>
      <c r="B38" s="39">
        <v>0.1</v>
      </c>
      <c r="C38" s="38">
        <f>B38*B34</f>
        <v>2900</v>
      </c>
      <c r="D38" s="26"/>
      <c r="E38" s="26" t="s">
        <v>20</v>
      </c>
      <c r="F38" s="39">
        <v>0.1</v>
      </c>
      <c r="G38" s="38">
        <f>F38*B34</f>
        <v>2900</v>
      </c>
      <c r="H38" s="26"/>
      <c r="I38" s="3"/>
      <c r="K38" s="44">
        <f>K36-K37</f>
        <v>26100</v>
      </c>
    </row>
    <row r="39" spans="1:14" x14ac:dyDescent="0.25">
      <c r="A39" s="37" t="s">
        <v>21</v>
      </c>
      <c r="B39" s="26" t="s">
        <v>22</v>
      </c>
      <c r="C39" s="26"/>
      <c r="D39" s="26"/>
      <c r="E39" s="37" t="s">
        <v>21</v>
      </c>
      <c r="F39" s="40"/>
      <c r="G39" s="26"/>
      <c r="H39" s="26"/>
      <c r="I39" s="34"/>
      <c r="J39" t="s">
        <v>147</v>
      </c>
      <c r="K39">
        <v>2000</v>
      </c>
    </row>
    <row r="40" spans="1:14" x14ac:dyDescent="0.25">
      <c r="A40" s="41" t="s">
        <v>23</v>
      </c>
      <c r="B40" s="39">
        <v>0.3</v>
      </c>
      <c r="C40" s="42"/>
      <c r="D40" s="26"/>
      <c r="E40" s="41" t="s">
        <v>23</v>
      </c>
      <c r="F40" s="39">
        <v>0.3</v>
      </c>
      <c r="G40" s="42"/>
      <c r="H40" s="26"/>
      <c r="I40" s="3"/>
      <c r="K40" s="44">
        <f>K38-K39</f>
        <v>24100</v>
      </c>
    </row>
    <row r="41" spans="1:14" x14ac:dyDescent="0.25">
      <c r="A41" s="40"/>
      <c r="D41" s="42"/>
      <c r="E41" s="40"/>
      <c r="H41" s="26"/>
      <c r="I41" s="3"/>
      <c r="J41" t="s">
        <v>148</v>
      </c>
      <c r="K41">
        <v>550</v>
      </c>
    </row>
    <row r="42" spans="1:14" x14ac:dyDescent="0.25">
      <c r="A42" s="40" t="s">
        <v>43</v>
      </c>
      <c r="B42" s="39"/>
      <c r="C42" s="26">
        <v>2000</v>
      </c>
      <c r="D42" s="26"/>
      <c r="E42" s="40" t="s">
        <v>43</v>
      </c>
      <c r="F42" s="39"/>
      <c r="G42" s="26">
        <v>2000</v>
      </c>
      <c r="H42" s="26"/>
      <c r="I42" s="34"/>
      <c r="K42" s="44">
        <f>K40+K41</f>
        <v>24650</v>
      </c>
    </row>
    <row r="43" spans="1:14" x14ac:dyDescent="0.25">
      <c r="A43" s="40" t="s">
        <v>146</v>
      </c>
      <c r="B43" s="26"/>
      <c r="C43" s="42">
        <v>5189</v>
      </c>
      <c r="D43" s="26"/>
      <c r="E43" s="40" t="s">
        <v>146</v>
      </c>
      <c r="F43" s="26"/>
      <c r="G43" s="42">
        <v>5189</v>
      </c>
      <c r="H43" s="26"/>
      <c r="I43" s="43"/>
      <c r="J43" s="28"/>
      <c r="K43">
        <v>20000</v>
      </c>
      <c r="N43" s="44">
        <f>F36-K41</f>
        <v>887</v>
      </c>
    </row>
    <row r="44" spans="1:14" x14ac:dyDescent="0.25">
      <c r="A44" s="40" t="s">
        <v>150</v>
      </c>
      <c r="B44" s="26"/>
      <c r="C44" s="42">
        <v>20000</v>
      </c>
      <c r="D44" s="26"/>
      <c r="E44" s="40" t="s">
        <v>150</v>
      </c>
      <c r="F44" s="26"/>
      <c r="G44" s="42">
        <v>20000</v>
      </c>
      <c r="H44" s="26"/>
      <c r="I44" s="3"/>
      <c r="K44" s="44">
        <f>K42-K43</f>
        <v>4650</v>
      </c>
    </row>
    <row r="45" spans="1:14" x14ac:dyDescent="0.25">
      <c r="A45" s="40" t="s">
        <v>151</v>
      </c>
      <c r="B45" s="26"/>
      <c r="C45" s="42">
        <v>5375</v>
      </c>
      <c r="D45" s="26"/>
      <c r="E45" s="40" t="s">
        <v>151</v>
      </c>
      <c r="F45" s="26"/>
      <c r="G45" s="42">
        <v>5375</v>
      </c>
      <c r="H45" s="26"/>
      <c r="I45" s="3"/>
      <c r="J45" s="44"/>
      <c r="K45" s="44">
        <f>F36-K41</f>
        <v>887</v>
      </c>
    </row>
    <row r="46" spans="1:14" x14ac:dyDescent="0.25">
      <c r="A46" s="37" t="s">
        <v>24</v>
      </c>
      <c r="B46" s="45">
        <f>B37+B34+B35+B36-C38</f>
        <v>32726</v>
      </c>
      <c r="C46" s="45">
        <f>SUM(C40:C45)</f>
        <v>32564</v>
      </c>
      <c r="D46" s="45">
        <f>B46-C46</f>
        <v>162</v>
      </c>
      <c r="E46" s="37" t="s">
        <v>24</v>
      </c>
      <c r="F46" s="45">
        <f>F34+F35+F37+F36-G38</f>
        <v>29978</v>
      </c>
      <c r="G46" s="45">
        <f>SUM(G40:G45)</f>
        <v>32564</v>
      </c>
      <c r="H46" s="45">
        <f>F46-G46</f>
        <v>-2586</v>
      </c>
      <c r="I46" s="43"/>
      <c r="K46" s="44">
        <f>K44+K45</f>
        <v>5537</v>
      </c>
    </row>
    <row r="47" spans="1:14" x14ac:dyDescent="0.25">
      <c r="A47" s="46" t="s">
        <v>25</v>
      </c>
      <c r="B47" s="47"/>
      <c r="C47" s="47" t="s">
        <v>26</v>
      </c>
      <c r="D47" s="48"/>
      <c r="E47" s="46"/>
      <c r="F47" s="46" t="s">
        <v>27</v>
      </c>
      <c r="G47" s="3"/>
      <c r="H47" s="3"/>
      <c r="I47" s="43">
        <f>D46-H46</f>
        <v>2748</v>
      </c>
      <c r="J47" s="44"/>
    </row>
    <row r="48" spans="1:14" x14ac:dyDescent="0.25">
      <c r="A48" s="46" t="s">
        <v>28</v>
      </c>
      <c r="B48" s="47"/>
      <c r="C48" s="47" t="s">
        <v>29</v>
      </c>
      <c r="D48" s="48"/>
      <c r="E48" s="46"/>
      <c r="F48" s="46" t="s">
        <v>64</v>
      </c>
      <c r="G48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8"/>
  <sheetViews>
    <sheetView topLeftCell="A13" workbookViewId="0">
      <selection activeCell="J33" sqref="J33"/>
    </sheetView>
  </sheetViews>
  <sheetFormatPr defaultRowHeight="15" x14ac:dyDescent="0.25"/>
  <cols>
    <col min="1" max="1" width="19.42578125" customWidth="1"/>
  </cols>
  <sheetData>
    <row r="2" spans="1:9" ht="15.75" x14ac:dyDescent="0.25">
      <c r="B2" s="1" t="s">
        <v>44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153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108</v>
      </c>
    </row>
    <row r="6" spans="1:9" x14ac:dyDescent="0.25">
      <c r="A6" s="53" t="s">
        <v>32</v>
      </c>
      <c r="B6" s="13">
        <v>1</v>
      </c>
      <c r="C6" s="14"/>
      <c r="D6" s="15">
        <f>'AUGUST 21'!H6:H28</f>
        <v>248</v>
      </c>
      <c r="E6" s="16">
        <v>2000</v>
      </c>
      <c r="F6" s="16">
        <f>C6+D6+E6</f>
        <v>2248</v>
      </c>
      <c r="G6" s="16">
        <f>2000+200</f>
        <v>2200</v>
      </c>
      <c r="H6" s="17">
        <f t="shared" ref="H6:H27" si="0">F6-G6</f>
        <v>48</v>
      </c>
      <c r="I6" s="15"/>
    </row>
    <row r="7" spans="1:9" x14ac:dyDescent="0.25">
      <c r="A7" s="54" t="s">
        <v>31</v>
      </c>
      <c r="B7" s="13">
        <v>2</v>
      </c>
      <c r="C7" s="14"/>
      <c r="D7" s="15">
        <f>'AUGUST 21'!H7:H29</f>
        <v>500</v>
      </c>
      <c r="E7" s="16">
        <v>2000</v>
      </c>
      <c r="F7" s="16">
        <f t="shared" ref="F7:F27" si="1">C7+D7+E7</f>
        <v>2500</v>
      </c>
      <c r="G7" s="16">
        <f>2500</f>
        <v>2500</v>
      </c>
      <c r="H7" s="17">
        <f t="shared" si="0"/>
        <v>0</v>
      </c>
      <c r="I7" s="15"/>
    </row>
    <row r="8" spans="1:9" x14ac:dyDescent="0.25">
      <c r="A8" s="26" t="s">
        <v>143</v>
      </c>
      <c r="B8" s="13">
        <v>3</v>
      </c>
      <c r="C8" s="14"/>
      <c r="D8" s="15">
        <f>'AUGUST 21'!H8:H30</f>
        <v>0</v>
      </c>
      <c r="E8" s="16">
        <v>2000</v>
      </c>
      <c r="F8" s="16">
        <f t="shared" si="1"/>
        <v>2000</v>
      </c>
      <c r="G8" s="16">
        <f>2000</f>
        <v>2000</v>
      </c>
      <c r="H8" s="17">
        <f t="shared" si="0"/>
        <v>0</v>
      </c>
      <c r="I8" s="15"/>
    </row>
    <row r="9" spans="1:9" x14ac:dyDescent="0.25">
      <c r="A9" s="55" t="s">
        <v>43</v>
      </c>
      <c r="B9" s="13">
        <v>4</v>
      </c>
      <c r="C9" s="14"/>
      <c r="D9" s="15">
        <f>'AUGUST 21'!H9:H31</f>
        <v>0</v>
      </c>
      <c r="E9" s="16"/>
      <c r="F9" s="16">
        <f t="shared" si="1"/>
        <v>0</v>
      </c>
      <c r="G9" s="16"/>
      <c r="H9" s="17">
        <f t="shared" si="0"/>
        <v>0</v>
      </c>
      <c r="I9" s="15"/>
    </row>
    <row r="10" spans="1:9" x14ac:dyDescent="0.25">
      <c r="A10" s="24" t="s">
        <v>42</v>
      </c>
      <c r="B10" s="13">
        <v>5</v>
      </c>
      <c r="C10" s="14"/>
      <c r="D10" s="15">
        <f>'AUGUST 21'!H10:H32</f>
        <v>0</v>
      </c>
      <c r="E10" s="16"/>
      <c r="F10" s="16">
        <f t="shared" si="1"/>
        <v>0</v>
      </c>
      <c r="G10" s="16"/>
      <c r="H10" s="17">
        <f t="shared" si="0"/>
        <v>0</v>
      </c>
      <c r="I10" s="15"/>
    </row>
    <row r="11" spans="1:9" x14ac:dyDescent="0.25">
      <c r="A11" s="49" t="s">
        <v>155</v>
      </c>
      <c r="B11" s="13">
        <v>6</v>
      </c>
      <c r="C11" s="14">
        <v>2000</v>
      </c>
      <c r="D11" s="15">
        <f>'AUGUST 21'!H11:H33</f>
        <v>0</v>
      </c>
      <c r="E11" s="16">
        <v>2000</v>
      </c>
      <c r="F11" s="16">
        <f>C11+D11+E11</f>
        <v>4000</v>
      </c>
      <c r="G11" s="16">
        <f>2000</f>
        <v>2000</v>
      </c>
      <c r="H11" s="17">
        <f t="shared" si="0"/>
        <v>2000</v>
      </c>
      <c r="I11" s="15"/>
    </row>
    <row r="12" spans="1:9" x14ac:dyDescent="0.25">
      <c r="A12" s="19" t="s">
        <v>145</v>
      </c>
      <c r="B12" s="13">
        <v>7</v>
      </c>
      <c r="C12" s="14"/>
      <c r="D12" s="15">
        <f>'AUGUST 21'!H12:H34</f>
        <v>0</v>
      </c>
      <c r="E12" s="16">
        <v>1500</v>
      </c>
      <c r="F12" s="16">
        <f t="shared" si="1"/>
        <v>1500</v>
      </c>
      <c r="G12" s="16">
        <v>1500</v>
      </c>
      <c r="H12" s="17">
        <f t="shared" si="0"/>
        <v>0</v>
      </c>
      <c r="I12" s="15">
        <v>100</v>
      </c>
    </row>
    <row r="13" spans="1:9" x14ac:dyDescent="0.25">
      <c r="A13" s="20" t="s">
        <v>149</v>
      </c>
      <c r="B13" s="13">
        <v>8</v>
      </c>
      <c r="C13" s="14"/>
      <c r="D13" s="15">
        <f>'AUGUST 21'!H13:H35</f>
        <v>0</v>
      </c>
      <c r="E13" s="16">
        <v>2000</v>
      </c>
      <c r="F13" s="16">
        <f t="shared" si="1"/>
        <v>2000</v>
      </c>
      <c r="G13" s="16">
        <v>2000</v>
      </c>
      <c r="H13" s="17">
        <f t="shared" si="0"/>
        <v>0</v>
      </c>
      <c r="I13" s="15"/>
    </row>
    <row r="14" spans="1:9" x14ac:dyDescent="0.25">
      <c r="A14" s="52" t="s">
        <v>98</v>
      </c>
      <c r="B14" s="13">
        <v>9</v>
      </c>
      <c r="C14" s="14"/>
      <c r="D14" s="15">
        <f>'AUGUST 21'!H14:H36</f>
        <v>0</v>
      </c>
      <c r="E14" s="16">
        <v>2000</v>
      </c>
      <c r="F14" s="16">
        <f t="shared" si="1"/>
        <v>2000</v>
      </c>
      <c r="G14" s="16">
        <v>2000</v>
      </c>
      <c r="H14" s="17">
        <f t="shared" si="0"/>
        <v>0</v>
      </c>
      <c r="I14" s="15">
        <v>133</v>
      </c>
    </row>
    <row r="15" spans="1:9" x14ac:dyDescent="0.25">
      <c r="A15" s="55" t="s">
        <v>126</v>
      </c>
      <c r="B15" s="22">
        <v>10</v>
      </c>
      <c r="C15" s="14">
        <v>1500</v>
      </c>
      <c r="D15" s="15"/>
      <c r="E15" s="16">
        <v>2000</v>
      </c>
      <c r="F15" s="16">
        <f t="shared" si="1"/>
        <v>3500</v>
      </c>
      <c r="G15" s="16">
        <f>2000</f>
        <v>2000</v>
      </c>
      <c r="H15" s="17">
        <f t="shared" si="0"/>
        <v>1500</v>
      </c>
      <c r="I15" s="15">
        <v>110</v>
      </c>
    </row>
    <row r="16" spans="1:9" x14ac:dyDescent="0.25">
      <c r="A16" s="49" t="s">
        <v>152</v>
      </c>
      <c r="B16" s="13">
        <v>11</v>
      </c>
      <c r="C16" s="14"/>
      <c r="D16" s="15">
        <f>'AUGUST 21'!H16:H38</f>
        <v>0</v>
      </c>
      <c r="E16" s="16">
        <v>2000</v>
      </c>
      <c r="F16" s="16">
        <f t="shared" si="1"/>
        <v>2000</v>
      </c>
      <c r="G16" s="16">
        <v>2000</v>
      </c>
      <c r="H16" s="17">
        <f>F16-G16</f>
        <v>0</v>
      </c>
      <c r="I16" s="15"/>
    </row>
    <row r="17" spans="1:14" x14ac:dyDescent="0.25">
      <c r="A17" s="23" t="s">
        <v>138</v>
      </c>
      <c r="B17" s="13">
        <v>12</v>
      </c>
      <c r="C17" s="14"/>
      <c r="D17" s="15">
        <f>'AUGUST 21'!H17:H39</f>
        <v>0</v>
      </c>
      <c r="E17" s="16">
        <v>2000</v>
      </c>
      <c r="F17" s="16">
        <f t="shared" si="1"/>
        <v>2000</v>
      </c>
      <c r="G17" s="16">
        <v>2000</v>
      </c>
      <c r="H17" s="17">
        <f t="shared" si="0"/>
        <v>0</v>
      </c>
      <c r="I17" s="15"/>
    </row>
    <row r="18" spans="1:14" x14ac:dyDescent="0.25">
      <c r="A18" s="21" t="s">
        <v>42</v>
      </c>
      <c r="B18" s="13">
        <v>13</v>
      </c>
      <c r="C18" s="14"/>
      <c r="D18" s="15">
        <f>'AUGUST 21'!H18:H40</f>
        <v>0</v>
      </c>
      <c r="E18" s="16"/>
      <c r="F18" s="16">
        <f t="shared" si="1"/>
        <v>0</v>
      </c>
      <c r="G18" s="16"/>
      <c r="H18" s="17">
        <f t="shared" si="0"/>
        <v>0</v>
      </c>
      <c r="I18" s="15"/>
    </row>
    <row r="19" spans="1:14" x14ac:dyDescent="0.25">
      <c r="A19" s="26" t="s">
        <v>82</v>
      </c>
      <c r="B19" s="13">
        <v>14</v>
      </c>
      <c r="C19" s="14"/>
      <c r="D19" s="15">
        <f>'AUGUST 21'!H19:H41</f>
        <v>0</v>
      </c>
      <c r="E19" s="16">
        <v>1500</v>
      </c>
      <c r="F19" s="16">
        <f t="shared" si="1"/>
        <v>1500</v>
      </c>
      <c r="G19" s="16">
        <f>1000+500</f>
        <v>1500</v>
      </c>
      <c r="H19" s="17">
        <f t="shared" si="0"/>
        <v>0</v>
      </c>
      <c r="I19" s="15"/>
    </row>
    <row r="20" spans="1:14" x14ac:dyDescent="0.25">
      <c r="A20" s="57" t="s">
        <v>42</v>
      </c>
      <c r="B20" s="13">
        <v>15</v>
      </c>
      <c r="C20" s="14"/>
      <c r="D20" s="15">
        <f>'AUGUST 21'!H20:H42</f>
        <v>0</v>
      </c>
      <c r="E20" s="16"/>
      <c r="F20" s="16">
        <f t="shared" si="1"/>
        <v>0</v>
      </c>
      <c r="G20" s="16"/>
      <c r="H20" s="17">
        <f t="shared" si="0"/>
        <v>0</v>
      </c>
      <c r="I20" s="15"/>
    </row>
    <row r="21" spans="1:14" x14ac:dyDescent="0.25">
      <c r="A21" s="49" t="s">
        <v>169</v>
      </c>
      <c r="B21" s="13">
        <v>16</v>
      </c>
      <c r="C21" s="14"/>
      <c r="D21" s="15">
        <f>'AUGUST 21'!H21:H43</f>
        <v>0</v>
      </c>
      <c r="E21" s="16">
        <v>2000</v>
      </c>
      <c r="F21" s="16">
        <f>C21+D21+E21</f>
        <v>2000</v>
      </c>
      <c r="G21" s="16">
        <v>2000</v>
      </c>
      <c r="H21" s="17">
        <f t="shared" si="0"/>
        <v>0</v>
      </c>
      <c r="I21" s="15"/>
    </row>
    <row r="22" spans="1:14" x14ac:dyDescent="0.25">
      <c r="A22" s="53" t="s">
        <v>119</v>
      </c>
      <c r="B22" s="13">
        <v>17</v>
      </c>
      <c r="C22" s="14"/>
      <c r="D22" s="15">
        <f>'AUGUST 21'!H22:H44</f>
        <v>2000</v>
      </c>
      <c r="E22" s="16">
        <v>2000</v>
      </c>
      <c r="F22" s="16">
        <f>C22+D22+E22</f>
        <v>4000</v>
      </c>
      <c r="G22" s="16">
        <f>4000</f>
        <v>4000</v>
      </c>
      <c r="H22" s="17">
        <f>F22-G22</f>
        <v>0</v>
      </c>
      <c r="I22" s="15">
        <f>75</f>
        <v>75</v>
      </c>
    </row>
    <row r="23" spans="1:14" x14ac:dyDescent="0.25">
      <c r="A23" s="24" t="s">
        <v>42</v>
      </c>
      <c r="B23" s="13">
        <v>18</v>
      </c>
      <c r="C23" s="14"/>
      <c r="D23" s="15">
        <f>'AUGUST 21'!H23:H45</f>
        <v>0</v>
      </c>
      <c r="E23" s="16"/>
      <c r="F23" s="16">
        <f t="shared" si="1"/>
        <v>0</v>
      </c>
      <c r="G23" s="16"/>
      <c r="H23" s="17">
        <f t="shared" si="0"/>
        <v>0</v>
      </c>
      <c r="I23" s="15"/>
    </row>
    <row r="24" spans="1:14" x14ac:dyDescent="0.25">
      <c r="A24" s="24" t="s">
        <v>114</v>
      </c>
      <c r="B24" s="13">
        <v>19</v>
      </c>
      <c r="C24" s="14">
        <v>1500</v>
      </c>
      <c r="D24" s="15"/>
      <c r="E24" s="16">
        <v>2000</v>
      </c>
      <c r="F24" s="16">
        <f t="shared" si="1"/>
        <v>3500</v>
      </c>
      <c r="G24" s="16">
        <f>1600</f>
        <v>1600</v>
      </c>
      <c r="H24" s="17">
        <f t="shared" si="0"/>
        <v>1900</v>
      </c>
      <c r="I24" s="15"/>
    </row>
    <row r="25" spans="1:14" x14ac:dyDescent="0.25">
      <c r="A25" s="24" t="s">
        <v>137</v>
      </c>
      <c r="B25" s="13" t="s">
        <v>45</v>
      </c>
      <c r="C25" s="14"/>
      <c r="D25" s="15">
        <f>'AUGUST 21'!H25:H47</f>
        <v>0</v>
      </c>
      <c r="E25" s="16">
        <v>2500</v>
      </c>
      <c r="F25" s="16">
        <f t="shared" si="1"/>
        <v>2500</v>
      </c>
      <c r="G25" s="16">
        <v>2500</v>
      </c>
      <c r="H25" s="17">
        <f t="shared" si="0"/>
        <v>0</v>
      </c>
      <c r="I25" s="15"/>
    </row>
    <row r="26" spans="1:14" x14ac:dyDescent="0.25">
      <c r="A26" s="55" t="s">
        <v>118</v>
      </c>
      <c r="B26" s="13" t="s">
        <v>46</v>
      </c>
      <c r="C26" s="14"/>
      <c r="D26" s="15">
        <f>'AUGUST 21'!H26:H48</f>
        <v>0</v>
      </c>
      <c r="E26" s="16">
        <v>2500</v>
      </c>
      <c r="F26" s="16">
        <f>C26+D26+E26</f>
        <v>2500</v>
      </c>
      <c r="G26" s="16">
        <v>2500</v>
      </c>
      <c r="H26" s="17">
        <f t="shared" si="0"/>
        <v>0</v>
      </c>
      <c r="I26" s="15"/>
    </row>
    <row r="27" spans="1:14" x14ac:dyDescent="0.25">
      <c r="A27" s="24"/>
      <c r="B27" s="13" t="s">
        <v>47</v>
      </c>
      <c r="C27" s="14"/>
      <c r="D27" s="15">
        <f>'AUGUST 21'!H27:H49</f>
        <v>0</v>
      </c>
      <c r="E27" s="16"/>
      <c r="F27" s="16">
        <f t="shared" si="1"/>
        <v>0</v>
      </c>
      <c r="G27" s="16"/>
      <c r="H27" s="17">
        <f t="shared" si="0"/>
        <v>0</v>
      </c>
      <c r="I27" s="15"/>
    </row>
    <row r="28" spans="1:14" x14ac:dyDescent="0.25">
      <c r="A28" s="25" t="s">
        <v>24</v>
      </c>
      <c r="B28" s="26"/>
      <c r="C28" s="14">
        <f t="shared" ref="C28:I28" si="2">SUM(C6:C27)</f>
        <v>5000</v>
      </c>
      <c r="D28" s="15">
        <f>SUM(D6:D27)</f>
        <v>2748</v>
      </c>
      <c r="E28" s="27">
        <f t="shared" si="2"/>
        <v>32000</v>
      </c>
      <c r="F28" s="16">
        <f t="shared" si="2"/>
        <v>39748</v>
      </c>
      <c r="G28" s="16">
        <f>SUM(G6:G27)</f>
        <v>34300</v>
      </c>
      <c r="H28" s="16">
        <f t="shared" si="2"/>
        <v>5448</v>
      </c>
      <c r="I28" s="15">
        <f t="shared" si="2"/>
        <v>418</v>
      </c>
    </row>
    <row r="29" spans="1:14" x14ac:dyDescent="0.25">
      <c r="D29" s="15">
        <f>'OCTOBER 20'!H29:H51</f>
        <v>0</v>
      </c>
      <c r="H29" s="28"/>
      <c r="I29" s="3"/>
    </row>
    <row r="30" spans="1:14" x14ac:dyDescent="0.25">
      <c r="L30">
        <f>913/5</f>
        <v>182.6</v>
      </c>
      <c r="N30">
        <f>4500/30</f>
        <v>150</v>
      </c>
    </row>
    <row r="31" spans="1:14" x14ac:dyDescent="0.25">
      <c r="A31" s="3" t="s">
        <v>11</v>
      </c>
      <c r="B31" s="29"/>
      <c r="C31" s="30"/>
      <c r="D31" s="31"/>
      <c r="E31" s="32"/>
      <c r="F31" s="33"/>
      <c r="G31" s="32"/>
      <c r="H31" s="34"/>
      <c r="I31" s="3"/>
      <c r="N31">
        <f>N30*3</f>
        <v>450</v>
      </c>
    </row>
    <row r="32" spans="1:14" x14ac:dyDescent="0.25">
      <c r="A32" s="35" t="s">
        <v>12</v>
      </c>
      <c r="B32" s="35"/>
      <c r="C32" s="35"/>
      <c r="D32" s="36"/>
      <c r="E32" s="35" t="s">
        <v>8</v>
      </c>
      <c r="F32" s="3"/>
      <c r="G32" s="3"/>
      <c r="H32" s="3"/>
      <c r="I32" s="3"/>
    </row>
    <row r="33" spans="1:11" x14ac:dyDescent="0.25">
      <c r="A33" s="37" t="s">
        <v>13</v>
      </c>
      <c r="B33" s="37" t="s">
        <v>14</v>
      </c>
      <c r="C33" s="37" t="s">
        <v>15</v>
      </c>
      <c r="D33" s="37" t="s">
        <v>16</v>
      </c>
      <c r="E33" s="37" t="s">
        <v>13</v>
      </c>
      <c r="F33" s="37" t="s">
        <v>14</v>
      </c>
      <c r="G33" s="37" t="s">
        <v>15</v>
      </c>
      <c r="H33" s="37" t="s">
        <v>16</v>
      </c>
      <c r="I33" s="3"/>
    </row>
    <row r="34" spans="1:11" x14ac:dyDescent="0.25">
      <c r="A34" s="26" t="s">
        <v>154</v>
      </c>
      <c r="B34" s="38">
        <f>E28</f>
        <v>32000</v>
      </c>
      <c r="C34" s="26"/>
      <c r="D34" s="26"/>
      <c r="E34" s="26" t="s">
        <v>154</v>
      </c>
      <c r="F34" s="38">
        <f>G28</f>
        <v>34300</v>
      </c>
      <c r="G34" s="26"/>
      <c r="H34" s="26"/>
      <c r="I34" s="34"/>
    </row>
    <row r="35" spans="1:11" x14ac:dyDescent="0.25">
      <c r="A35" s="26" t="s">
        <v>18</v>
      </c>
      <c r="B35" s="38">
        <f>'AUGUST 21'!D46</f>
        <v>162</v>
      </c>
      <c r="C35" s="26"/>
      <c r="D35" s="26"/>
      <c r="E35" s="26" t="s">
        <v>18</v>
      </c>
      <c r="F35" s="38">
        <f>'AUGUST 21'!H46</f>
        <v>-2586</v>
      </c>
      <c r="G35" s="26"/>
      <c r="H35" s="26"/>
      <c r="I35" s="34"/>
    </row>
    <row r="36" spans="1:11" x14ac:dyDescent="0.25">
      <c r="A36" s="26" t="s">
        <v>108</v>
      </c>
      <c r="B36" s="38">
        <f>I28</f>
        <v>418</v>
      </c>
      <c r="C36" s="26"/>
      <c r="D36" s="26"/>
      <c r="E36" s="26" t="s">
        <v>108</v>
      </c>
      <c r="F36" s="38">
        <f>I28</f>
        <v>418</v>
      </c>
      <c r="G36" s="26"/>
      <c r="H36" s="26"/>
      <c r="I36" s="34" t="s">
        <v>19</v>
      </c>
      <c r="K36" s="28">
        <f>E28</f>
        <v>32000</v>
      </c>
    </row>
    <row r="37" spans="1:11" x14ac:dyDescent="0.25">
      <c r="A37" s="26" t="s">
        <v>127</v>
      </c>
      <c r="B37" s="38">
        <f>C25</f>
        <v>0</v>
      </c>
      <c r="C37" s="26"/>
      <c r="D37" s="26"/>
      <c r="E37" s="26"/>
      <c r="F37" s="38"/>
      <c r="G37" s="26"/>
      <c r="H37" s="26"/>
      <c r="I37" s="3"/>
      <c r="J37" t="s">
        <v>20</v>
      </c>
      <c r="K37" s="44">
        <f>C38</f>
        <v>3200</v>
      </c>
    </row>
    <row r="38" spans="1:11" x14ac:dyDescent="0.25">
      <c r="A38" s="26" t="s">
        <v>20</v>
      </c>
      <c r="B38" s="39">
        <v>0.1</v>
      </c>
      <c r="C38" s="38">
        <f>B38*B34</f>
        <v>3200</v>
      </c>
      <c r="D38" s="26"/>
      <c r="E38" s="26" t="s">
        <v>20</v>
      </c>
      <c r="F38" s="39">
        <v>0.1</v>
      </c>
      <c r="G38" s="38">
        <f>F38*B34</f>
        <v>3200</v>
      </c>
      <c r="H38" s="26"/>
      <c r="I38" s="3"/>
      <c r="K38" s="44">
        <f>K36-K37</f>
        <v>28800</v>
      </c>
    </row>
    <row r="39" spans="1:11" x14ac:dyDescent="0.25">
      <c r="A39" s="37" t="s">
        <v>21</v>
      </c>
      <c r="B39" s="26" t="s">
        <v>22</v>
      </c>
      <c r="C39" s="26"/>
      <c r="D39" s="26"/>
      <c r="E39" s="37" t="s">
        <v>21</v>
      </c>
      <c r="F39" s="40"/>
      <c r="G39" s="26"/>
      <c r="H39" s="26"/>
      <c r="I39" s="34"/>
      <c r="J39" t="s">
        <v>147</v>
      </c>
      <c r="K39">
        <v>2000</v>
      </c>
    </row>
    <row r="40" spans="1:11" x14ac:dyDescent="0.25">
      <c r="A40" s="41" t="s">
        <v>23</v>
      </c>
      <c r="B40" s="39">
        <v>0.3</v>
      </c>
      <c r="C40" s="42"/>
      <c r="D40" s="26"/>
      <c r="E40" s="41" t="s">
        <v>23</v>
      </c>
      <c r="F40" s="39">
        <v>0.3</v>
      </c>
      <c r="G40" s="42"/>
      <c r="H40" s="26"/>
      <c r="I40" s="3"/>
      <c r="K40" s="44">
        <f>K38-K39</f>
        <v>26800</v>
      </c>
    </row>
    <row r="41" spans="1:11" x14ac:dyDescent="0.25">
      <c r="A41" s="40"/>
      <c r="D41" s="42"/>
      <c r="E41" s="40"/>
      <c r="H41" s="26"/>
      <c r="I41" s="3"/>
      <c r="J41" t="s">
        <v>8</v>
      </c>
      <c r="K41">
        <v>15000</v>
      </c>
    </row>
    <row r="42" spans="1:11" x14ac:dyDescent="0.25">
      <c r="A42" s="40" t="s">
        <v>43</v>
      </c>
      <c r="B42" s="39"/>
      <c r="C42" s="26">
        <v>2000</v>
      </c>
      <c r="D42" s="26"/>
      <c r="E42" s="40" t="s">
        <v>43</v>
      </c>
      <c r="F42" s="39"/>
      <c r="G42" s="26">
        <v>2000</v>
      </c>
      <c r="H42" s="26"/>
      <c r="I42" s="34"/>
      <c r="K42" s="44">
        <f>K40-K41</f>
        <v>11800</v>
      </c>
    </row>
    <row r="43" spans="1:11" x14ac:dyDescent="0.25">
      <c r="A43" s="40" t="s">
        <v>156</v>
      </c>
      <c r="B43" s="26"/>
      <c r="C43" s="42">
        <v>15000</v>
      </c>
      <c r="D43" s="26"/>
      <c r="E43" s="40" t="s">
        <v>156</v>
      </c>
      <c r="F43" s="26"/>
      <c r="G43" s="42">
        <v>15000</v>
      </c>
      <c r="H43" s="26"/>
      <c r="I43" s="43"/>
      <c r="J43" s="28"/>
      <c r="K43">
        <v>980</v>
      </c>
    </row>
    <row r="44" spans="1:11" x14ac:dyDescent="0.25">
      <c r="A44" s="40" t="s">
        <v>157</v>
      </c>
      <c r="B44" s="26"/>
      <c r="C44" s="42">
        <v>980</v>
      </c>
      <c r="D44" s="26"/>
      <c r="E44" s="40" t="s">
        <v>157</v>
      </c>
      <c r="F44" s="26"/>
      <c r="G44" s="42">
        <v>980</v>
      </c>
      <c r="H44" s="26"/>
      <c r="I44" s="3"/>
      <c r="K44" s="44">
        <f>K42-K43</f>
        <v>10820</v>
      </c>
    </row>
    <row r="45" spans="1:11" x14ac:dyDescent="0.25">
      <c r="A45" s="40" t="s">
        <v>159</v>
      </c>
      <c r="B45" s="26"/>
      <c r="C45" s="42">
        <v>4000</v>
      </c>
      <c r="D45" s="26"/>
      <c r="E45" s="40" t="s">
        <v>159</v>
      </c>
      <c r="F45" s="26"/>
      <c r="G45" s="42">
        <v>4000</v>
      </c>
      <c r="H45" s="26"/>
      <c r="I45" s="3"/>
      <c r="J45" s="44"/>
      <c r="K45" s="44">
        <f>I28</f>
        <v>418</v>
      </c>
    </row>
    <row r="46" spans="1:11" x14ac:dyDescent="0.25">
      <c r="A46" s="37" t="s">
        <v>24</v>
      </c>
      <c r="B46" s="45">
        <f>B37+B34+B35+B36-C38</f>
        <v>29380</v>
      </c>
      <c r="C46" s="45">
        <f>SUM(C40:C45)</f>
        <v>21980</v>
      </c>
      <c r="D46" s="45">
        <f>B46-C46</f>
        <v>7400</v>
      </c>
      <c r="E46" s="37" t="s">
        <v>24</v>
      </c>
      <c r="F46" s="45">
        <f>F34+F35+F37+F36-G38</f>
        <v>28932</v>
      </c>
      <c r="G46" s="45">
        <f>SUM(G40:G45)</f>
        <v>21980</v>
      </c>
      <c r="H46" s="45">
        <f>F46-G46</f>
        <v>6952</v>
      </c>
      <c r="I46" s="43"/>
      <c r="K46" s="44">
        <v>162</v>
      </c>
    </row>
    <row r="47" spans="1:11" x14ac:dyDescent="0.25">
      <c r="A47" s="46" t="s">
        <v>25</v>
      </c>
      <c r="B47" s="47"/>
      <c r="C47" s="47" t="s">
        <v>26</v>
      </c>
      <c r="D47" s="48"/>
      <c r="E47" s="46"/>
      <c r="F47" s="46" t="s">
        <v>27</v>
      </c>
      <c r="G47" s="3"/>
      <c r="H47" s="3"/>
      <c r="I47" s="43">
        <f>D46-H46</f>
        <v>448</v>
      </c>
      <c r="J47" s="44"/>
      <c r="K47" s="44">
        <f>K44+K45+K46</f>
        <v>11400</v>
      </c>
    </row>
    <row r="48" spans="1:11" x14ac:dyDescent="0.25">
      <c r="A48" s="46" t="s">
        <v>28</v>
      </c>
      <c r="B48" s="47"/>
      <c r="C48" s="47" t="s">
        <v>29</v>
      </c>
      <c r="D48" s="48"/>
      <c r="E48" s="46"/>
      <c r="F48" s="46" t="s">
        <v>64</v>
      </c>
      <c r="G48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7"/>
  <sheetViews>
    <sheetView topLeftCell="A16" workbookViewId="0">
      <selection activeCell="J25" sqref="J25"/>
    </sheetView>
  </sheetViews>
  <sheetFormatPr defaultRowHeight="15" x14ac:dyDescent="0.25"/>
  <cols>
    <col min="1" max="1" width="28.85546875" customWidth="1"/>
  </cols>
  <sheetData>
    <row r="2" spans="1:10" ht="15.75" x14ac:dyDescent="0.25">
      <c r="B2" s="1" t="s">
        <v>44</v>
      </c>
      <c r="C2" s="1"/>
      <c r="D2" s="1"/>
      <c r="E2" s="1"/>
      <c r="F2" s="2"/>
      <c r="G2" s="3"/>
      <c r="H2" s="3"/>
      <c r="I2" s="3"/>
    </row>
    <row r="3" spans="1:10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0" ht="18.75" x14ac:dyDescent="0.3">
      <c r="A4" s="5"/>
      <c r="B4" s="1" t="s">
        <v>158</v>
      </c>
      <c r="C4" s="1"/>
      <c r="D4" s="1"/>
      <c r="E4" s="1"/>
      <c r="F4" s="6"/>
      <c r="G4" s="7"/>
      <c r="H4" s="3"/>
      <c r="I4" s="3"/>
    </row>
    <row r="5" spans="1:10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108</v>
      </c>
    </row>
    <row r="6" spans="1:10" x14ac:dyDescent="0.25">
      <c r="A6" s="23" t="s">
        <v>32</v>
      </c>
      <c r="B6" s="13">
        <v>1</v>
      </c>
      <c r="C6" s="14"/>
      <c r="D6" s="15">
        <f>'SEPT 21'!H6:H28</f>
        <v>48</v>
      </c>
      <c r="E6" s="16">
        <v>2000</v>
      </c>
      <c r="F6" s="16">
        <f>C6+D6+E6</f>
        <v>2048</v>
      </c>
      <c r="G6" s="16"/>
      <c r="H6" s="17">
        <f t="shared" ref="H6:H27" si="0">F6-G6</f>
        <v>2048</v>
      </c>
      <c r="I6" s="15"/>
    </row>
    <row r="7" spans="1:10" x14ac:dyDescent="0.25">
      <c r="A7" s="3" t="s">
        <v>31</v>
      </c>
      <c r="B7" s="13">
        <v>2</v>
      </c>
      <c r="C7" s="14"/>
      <c r="D7" s="15">
        <f>'SEPT 21'!H7:H29</f>
        <v>0</v>
      </c>
      <c r="E7" s="16">
        <v>2000</v>
      </c>
      <c r="F7" s="16">
        <f t="shared" ref="F7:F27" si="1">C7+D7+E7</f>
        <v>2000</v>
      </c>
      <c r="G7" s="16">
        <v>2000</v>
      </c>
      <c r="H7" s="17">
        <f t="shared" si="0"/>
        <v>0</v>
      </c>
      <c r="I7" s="15"/>
    </row>
    <row r="8" spans="1:10" x14ac:dyDescent="0.25">
      <c r="A8" s="26" t="s">
        <v>143</v>
      </c>
      <c r="B8" s="13">
        <v>3</v>
      </c>
      <c r="C8" s="14"/>
      <c r="D8" s="15">
        <f>'SEPT 21'!H8:H30</f>
        <v>0</v>
      </c>
      <c r="E8" s="16">
        <v>2000</v>
      </c>
      <c r="F8" s="16">
        <f t="shared" si="1"/>
        <v>2000</v>
      </c>
      <c r="G8" s="16">
        <v>2000</v>
      </c>
      <c r="H8" s="17">
        <f t="shared" si="0"/>
        <v>0</v>
      </c>
      <c r="I8" s="15">
        <v>135</v>
      </c>
    </row>
    <row r="9" spans="1:10" x14ac:dyDescent="0.25">
      <c r="A9" s="55" t="s">
        <v>168</v>
      </c>
      <c r="B9" s="13">
        <v>4</v>
      </c>
      <c r="C9" s="14"/>
      <c r="D9" s="15">
        <f>'SEPT 21'!H9:H31</f>
        <v>0</v>
      </c>
      <c r="E9" s="16">
        <v>2000</v>
      </c>
      <c r="F9" s="16">
        <f t="shared" si="1"/>
        <v>2000</v>
      </c>
      <c r="G9" s="16">
        <v>2000</v>
      </c>
      <c r="H9" s="17">
        <f t="shared" si="0"/>
        <v>0</v>
      </c>
      <c r="I9" s="15">
        <v>468</v>
      </c>
    </row>
    <row r="10" spans="1:10" x14ac:dyDescent="0.25">
      <c r="A10" s="24" t="s">
        <v>152</v>
      </c>
      <c r="B10" s="13">
        <v>5</v>
      </c>
      <c r="C10" s="14"/>
      <c r="D10" s="15">
        <f>'SEPT 21'!H10:H32</f>
        <v>0</v>
      </c>
      <c r="E10" s="16">
        <v>2000</v>
      </c>
      <c r="F10" s="16">
        <f t="shared" si="1"/>
        <v>2000</v>
      </c>
      <c r="G10" s="16"/>
      <c r="H10" s="17">
        <f t="shared" si="0"/>
        <v>2000</v>
      </c>
      <c r="I10" s="15"/>
      <c r="J10" t="s">
        <v>90</v>
      </c>
    </row>
    <row r="11" spans="1:10" x14ac:dyDescent="0.25">
      <c r="A11" s="23" t="s">
        <v>155</v>
      </c>
      <c r="B11" s="13">
        <v>6</v>
      </c>
      <c r="C11" s="14"/>
      <c r="D11" s="15"/>
      <c r="E11" s="16">
        <v>2000</v>
      </c>
      <c r="F11" s="16">
        <f>C11+D11+E11</f>
        <v>2000</v>
      </c>
      <c r="G11" s="16">
        <v>2000</v>
      </c>
      <c r="H11" s="17">
        <f t="shared" si="0"/>
        <v>0</v>
      </c>
      <c r="I11" s="15">
        <v>300</v>
      </c>
    </row>
    <row r="12" spans="1:10" x14ac:dyDescent="0.25">
      <c r="A12" s="19" t="s">
        <v>145</v>
      </c>
      <c r="B12" s="13">
        <v>7</v>
      </c>
      <c r="C12" s="14"/>
      <c r="D12" s="15">
        <f>'SEPT 21'!H12:H34</f>
        <v>0</v>
      </c>
      <c r="E12" s="16">
        <v>1500</v>
      </c>
      <c r="F12" s="16">
        <f t="shared" si="1"/>
        <v>1500</v>
      </c>
      <c r="G12" s="16">
        <f>700+800</f>
        <v>1500</v>
      </c>
      <c r="H12" s="17">
        <f t="shared" si="0"/>
        <v>0</v>
      </c>
      <c r="I12" s="15">
        <v>360</v>
      </c>
    </row>
    <row r="13" spans="1:10" x14ac:dyDescent="0.25">
      <c r="A13" s="20" t="s">
        <v>149</v>
      </c>
      <c r="B13" s="13">
        <v>8</v>
      </c>
      <c r="C13" s="14"/>
      <c r="D13" s="15">
        <f>'SEPT 21'!H13:H35</f>
        <v>0</v>
      </c>
      <c r="E13" s="16">
        <v>2000</v>
      </c>
      <c r="F13" s="16">
        <f t="shared" si="1"/>
        <v>2000</v>
      </c>
      <c r="G13" s="16">
        <v>1000</v>
      </c>
      <c r="H13" s="17">
        <f t="shared" si="0"/>
        <v>1000</v>
      </c>
      <c r="I13" s="15">
        <v>159</v>
      </c>
    </row>
    <row r="14" spans="1:10" x14ac:dyDescent="0.25">
      <c r="A14" s="52" t="s">
        <v>98</v>
      </c>
      <c r="B14" s="13">
        <v>9</v>
      </c>
      <c r="C14" s="14"/>
      <c r="D14" s="15">
        <f>'SEPT 21'!H14:H36</f>
        <v>0</v>
      </c>
      <c r="E14" s="16">
        <v>2000</v>
      </c>
      <c r="F14" s="16">
        <f t="shared" si="1"/>
        <v>2000</v>
      </c>
      <c r="G14" s="16">
        <v>2000</v>
      </c>
      <c r="H14" s="17">
        <f t="shared" si="0"/>
        <v>0</v>
      </c>
      <c r="I14" s="15">
        <v>231</v>
      </c>
    </row>
    <row r="15" spans="1:10" x14ac:dyDescent="0.25">
      <c r="A15" s="24" t="s">
        <v>126</v>
      </c>
      <c r="B15" s="22">
        <v>10</v>
      </c>
      <c r="C15" s="14"/>
      <c r="D15" s="15"/>
      <c r="E15" s="16">
        <v>2000</v>
      </c>
      <c r="F15" s="16">
        <f t="shared" si="1"/>
        <v>2000</v>
      </c>
      <c r="G15" s="16">
        <v>2000</v>
      </c>
      <c r="H15" s="17">
        <f t="shared" si="0"/>
        <v>0</v>
      </c>
      <c r="I15" s="15">
        <v>147</v>
      </c>
    </row>
    <row r="16" spans="1:10" x14ac:dyDescent="0.25">
      <c r="A16" s="23" t="s">
        <v>161</v>
      </c>
      <c r="B16" s="13">
        <v>11</v>
      </c>
      <c r="C16" s="14"/>
      <c r="D16" s="15">
        <f>'SEPT 21'!H16:H38</f>
        <v>0</v>
      </c>
      <c r="E16" s="16">
        <v>2000</v>
      </c>
      <c r="F16" s="16">
        <f t="shared" si="1"/>
        <v>2000</v>
      </c>
      <c r="G16" s="16">
        <v>2000</v>
      </c>
      <c r="H16" s="17">
        <f>F16-G16</f>
        <v>0</v>
      </c>
      <c r="I16" s="15"/>
    </row>
    <row r="17" spans="1:12" x14ac:dyDescent="0.25">
      <c r="A17" s="23" t="s">
        <v>138</v>
      </c>
      <c r="B17" s="13">
        <v>12</v>
      </c>
      <c r="C17" s="14"/>
      <c r="D17" s="15">
        <f>'SEPT 21'!H17:H39</f>
        <v>0</v>
      </c>
      <c r="E17" s="16">
        <v>2000</v>
      </c>
      <c r="F17" s="16">
        <f t="shared" si="1"/>
        <v>2000</v>
      </c>
      <c r="G17" s="16">
        <v>2000</v>
      </c>
      <c r="H17" s="17">
        <f t="shared" si="0"/>
        <v>0</v>
      </c>
      <c r="I17" s="15"/>
    </row>
    <row r="18" spans="1:12" x14ac:dyDescent="0.25">
      <c r="A18" s="24" t="s">
        <v>160</v>
      </c>
      <c r="B18" s="13">
        <v>13</v>
      </c>
      <c r="C18" s="14"/>
      <c r="D18" s="15">
        <f>'SEPT 21'!H18:H40</f>
        <v>0</v>
      </c>
      <c r="E18" s="16">
        <v>2000</v>
      </c>
      <c r="F18" s="16">
        <f t="shared" si="1"/>
        <v>2000</v>
      </c>
      <c r="G18" s="16">
        <f>1000+1000</f>
        <v>2000</v>
      </c>
      <c r="H18" s="17">
        <f t="shared" si="0"/>
        <v>0</v>
      </c>
      <c r="I18" s="15"/>
    </row>
    <row r="19" spans="1:12" x14ac:dyDescent="0.25">
      <c r="A19" s="26" t="s">
        <v>82</v>
      </c>
      <c r="B19" s="13">
        <v>14</v>
      </c>
      <c r="C19" s="14"/>
      <c r="D19" s="15">
        <f>'SEPT 21'!H19:H41</f>
        <v>0</v>
      </c>
      <c r="E19" s="16">
        <v>1500</v>
      </c>
      <c r="F19" s="16">
        <f t="shared" si="1"/>
        <v>1500</v>
      </c>
      <c r="G19" s="16">
        <f>1000+500</f>
        <v>1500</v>
      </c>
      <c r="H19" s="17">
        <f t="shared" si="0"/>
        <v>0</v>
      </c>
      <c r="I19" s="15"/>
    </row>
    <row r="20" spans="1:12" x14ac:dyDescent="0.25">
      <c r="A20" s="57" t="s">
        <v>162</v>
      </c>
      <c r="B20" s="13">
        <v>15</v>
      </c>
      <c r="C20" s="14"/>
      <c r="D20" s="15">
        <f>'SEPT 21'!H20:H42</f>
        <v>0</v>
      </c>
      <c r="E20" s="16">
        <v>2000</v>
      </c>
      <c r="F20" s="16">
        <f t="shared" si="1"/>
        <v>2000</v>
      </c>
      <c r="G20" s="16">
        <v>2000</v>
      </c>
      <c r="H20" s="17">
        <f t="shared" si="0"/>
        <v>0</v>
      </c>
      <c r="I20" s="15"/>
    </row>
    <row r="21" spans="1:12" x14ac:dyDescent="0.25">
      <c r="A21" s="49" t="s">
        <v>169</v>
      </c>
      <c r="B21" s="13">
        <v>16</v>
      </c>
      <c r="C21" s="14"/>
      <c r="D21" s="15">
        <f>'SEPT 21'!H21:H43</f>
        <v>0</v>
      </c>
      <c r="E21" s="16">
        <v>2000</v>
      </c>
      <c r="F21" s="16">
        <f>C21+D21+E21</f>
        <v>2000</v>
      </c>
      <c r="G21" s="16">
        <v>2000</v>
      </c>
      <c r="H21" s="17">
        <f t="shared" si="0"/>
        <v>0</v>
      </c>
      <c r="I21" s="15"/>
    </row>
    <row r="22" spans="1:12" x14ac:dyDescent="0.25">
      <c r="A22" s="23" t="s">
        <v>119</v>
      </c>
      <c r="B22" s="13">
        <v>17</v>
      </c>
      <c r="C22" s="14"/>
      <c r="D22" s="15">
        <f>'SEPT 21'!H22:H44</f>
        <v>0</v>
      </c>
      <c r="E22" s="16">
        <v>2000</v>
      </c>
      <c r="F22" s="16">
        <f>C22+D22+E22</f>
        <v>2000</v>
      </c>
      <c r="G22" s="16">
        <v>2000</v>
      </c>
      <c r="H22" s="17">
        <f>F22-G22</f>
        <v>0</v>
      </c>
      <c r="I22" s="15">
        <v>126</v>
      </c>
    </row>
    <row r="23" spans="1:12" x14ac:dyDescent="0.25">
      <c r="A23" s="24" t="s">
        <v>163</v>
      </c>
      <c r="B23" s="13">
        <v>18</v>
      </c>
      <c r="C23" s="14"/>
      <c r="D23" s="15">
        <f>'SEPT 21'!H23:H45</f>
        <v>0</v>
      </c>
      <c r="E23" s="16">
        <v>2000</v>
      </c>
      <c r="F23" s="16">
        <f t="shared" si="1"/>
        <v>2000</v>
      </c>
      <c r="G23" s="16">
        <v>2000</v>
      </c>
      <c r="H23" s="17">
        <f t="shared" si="0"/>
        <v>0</v>
      </c>
      <c r="I23" s="15"/>
    </row>
    <row r="24" spans="1:12" x14ac:dyDescent="0.25">
      <c r="A24" s="24" t="s">
        <v>114</v>
      </c>
      <c r="B24" s="13">
        <v>19</v>
      </c>
      <c r="C24" s="14"/>
      <c r="D24" s="15">
        <v>400</v>
      </c>
      <c r="E24" s="16">
        <v>2000</v>
      </c>
      <c r="F24" s="16">
        <f t="shared" si="1"/>
        <v>2400</v>
      </c>
      <c r="G24" s="16">
        <f>453</f>
        <v>453</v>
      </c>
      <c r="H24" s="17">
        <f t="shared" si="0"/>
        <v>1947</v>
      </c>
      <c r="I24" s="15"/>
      <c r="J24" t="s">
        <v>90</v>
      </c>
    </row>
    <row r="25" spans="1:12" x14ac:dyDescent="0.25">
      <c r="A25" s="24" t="s">
        <v>137</v>
      </c>
      <c r="B25" s="13" t="s">
        <v>45</v>
      </c>
      <c r="C25" s="14"/>
      <c r="D25" s="15">
        <f>'SEPT 21'!H25:H47</f>
        <v>0</v>
      </c>
      <c r="E25" s="16">
        <v>2500</v>
      </c>
      <c r="F25" s="16">
        <f t="shared" si="1"/>
        <v>2500</v>
      </c>
      <c r="G25" s="16">
        <f>1000+1500</f>
        <v>2500</v>
      </c>
      <c r="H25" s="17">
        <f t="shared" si="0"/>
        <v>0</v>
      </c>
      <c r="I25" s="15"/>
    </row>
    <row r="26" spans="1:12" x14ac:dyDescent="0.25">
      <c r="A26" s="55" t="s">
        <v>118</v>
      </c>
      <c r="B26" s="13" t="s">
        <v>46</v>
      </c>
      <c r="C26" s="14"/>
      <c r="D26" s="15">
        <f>'SEPT 21'!H26:H48</f>
        <v>0</v>
      </c>
      <c r="E26" s="16">
        <v>2500</v>
      </c>
      <c r="F26" s="16">
        <f>C26+D26+E26</f>
        <v>2500</v>
      </c>
      <c r="G26" s="16">
        <f>1500+1000</f>
        <v>2500</v>
      </c>
      <c r="H26" s="17">
        <f t="shared" si="0"/>
        <v>0</v>
      </c>
      <c r="I26" s="15"/>
    </row>
    <row r="27" spans="1:12" x14ac:dyDescent="0.25">
      <c r="A27" s="24"/>
      <c r="B27" s="13" t="s">
        <v>47</v>
      </c>
      <c r="C27" s="14"/>
      <c r="D27" s="15">
        <f>'SEPT 21'!H27:H49</f>
        <v>0</v>
      </c>
      <c r="E27" s="16"/>
      <c r="F27" s="16">
        <f t="shared" si="1"/>
        <v>0</v>
      </c>
      <c r="G27" s="16"/>
      <c r="H27" s="17">
        <f t="shared" si="0"/>
        <v>0</v>
      </c>
      <c r="I27" s="15"/>
    </row>
    <row r="28" spans="1:12" x14ac:dyDescent="0.25">
      <c r="A28" s="25" t="s">
        <v>24</v>
      </c>
      <c r="B28" s="26"/>
      <c r="C28" s="14">
        <f t="shared" ref="C28:I28" si="2">SUM(C6:C27)</f>
        <v>0</v>
      </c>
      <c r="D28" s="15">
        <f>'SEPT 21'!H28:H50</f>
        <v>5448</v>
      </c>
      <c r="E28" s="27">
        <f t="shared" si="2"/>
        <v>42000</v>
      </c>
      <c r="F28" s="16">
        <f t="shared" si="2"/>
        <v>42448</v>
      </c>
      <c r="G28" s="16">
        <f>SUM(G6:G27)</f>
        <v>35453</v>
      </c>
      <c r="H28" s="16">
        <f t="shared" si="2"/>
        <v>6995</v>
      </c>
      <c r="I28" s="15">
        <f t="shared" si="2"/>
        <v>1926</v>
      </c>
    </row>
    <row r="29" spans="1:12" x14ac:dyDescent="0.25">
      <c r="D29" s="15">
        <f>'SEPT 21'!H29:H51</f>
        <v>0</v>
      </c>
      <c r="H29" s="28"/>
      <c r="I29" s="3"/>
    </row>
    <row r="30" spans="1:12" x14ac:dyDescent="0.25">
      <c r="L30" s="28"/>
    </row>
    <row r="31" spans="1:12" x14ac:dyDescent="0.25">
      <c r="A31" s="3" t="s">
        <v>11</v>
      </c>
      <c r="B31" s="29"/>
      <c r="C31" s="30"/>
      <c r="D31" s="31"/>
      <c r="E31" s="32"/>
      <c r="F31" s="33"/>
      <c r="G31" s="32"/>
      <c r="H31" s="34"/>
      <c r="I31" s="3"/>
    </row>
    <row r="32" spans="1:12" x14ac:dyDescent="0.25">
      <c r="A32" s="35" t="s">
        <v>12</v>
      </c>
      <c r="B32" s="35"/>
      <c r="C32" s="35"/>
      <c r="D32" s="36"/>
      <c r="E32" s="35" t="s">
        <v>8</v>
      </c>
      <c r="F32" s="3"/>
      <c r="G32" s="3"/>
      <c r="H32" s="3"/>
      <c r="I32" s="3"/>
    </row>
    <row r="33" spans="1:11" x14ac:dyDescent="0.25">
      <c r="A33" s="37" t="s">
        <v>13</v>
      </c>
      <c r="B33" s="37" t="s">
        <v>14</v>
      </c>
      <c r="C33" s="37" t="s">
        <v>15</v>
      </c>
      <c r="D33" s="37" t="s">
        <v>16</v>
      </c>
      <c r="E33" s="37" t="s">
        <v>13</v>
      </c>
      <c r="F33" s="37" t="s">
        <v>14</v>
      </c>
      <c r="G33" s="37" t="s">
        <v>15</v>
      </c>
      <c r="H33" s="37" t="s">
        <v>16</v>
      </c>
      <c r="I33" s="3"/>
    </row>
    <row r="34" spans="1:11" x14ac:dyDescent="0.25">
      <c r="A34" s="26" t="s">
        <v>17</v>
      </c>
      <c r="B34" s="38">
        <f>E28</f>
        <v>42000</v>
      </c>
      <c r="C34" s="26"/>
      <c r="D34" s="26"/>
      <c r="E34" s="26" t="s">
        <v>17</v>
      </c>
      <c r="F34" s="38">
        <f>G28</f>
        <v>35453</v>
      </c>
      <c r="G34" s="26"/>
      <c r="H34" s="26"/>
      <c r="I34" s="34"/>
    </row>
    <row r="35" spans="1:11" x14ac:dyDescent="0.25">
      <c r="A35" s="26" t="s">
        <v>18</v>
      </c>
      <c r="B35" s="38">
        <f>'SEPT 21'!D46</f>
        <v>7400</v>
      </c>
      <c r="C35" s="26"/>
      <c r="D35" s="26"/>
      <c r="E35" s="26" t="s">
        <v>18</v>
      </c>
      <c r="F35" s="38">
        <f>'SEPT 21'!H46</f>
        <v>6952</v>
      </c>
      <c r="G35" s="26"/>
      <c r="H35" s="26"/>
      <c r="I35" s="34"/>
    </row>
    <row r="36" spans="1:11" x14ac:dyDescent="0.25">
      <c r="A36" s="26" t="s">
        <v>108</v>
      </c>
      <c r="B36" s="38">
        <f>I28</f>
        <v>1926</v>
      </c>
      <c r="C36" s="26"/>
      <c r="D36" s="26"/>
      <c r="E36" s="26" t="s">
        <v>108</v>
      </c>
      <c r="F36" s="38">
        <f>I28</f>
        <v>1926</v>
      </c>
      <c r="G36" s="26"/>
      <c r="H36" s="26"/>
      <c r="I36" s="34" t="s">
        <v>19</v>
      </c>
      <c r="K36" s="28">
        <f>E28</f>
        <v>42000</v>
      </c>
    </row>
    <row r="37" spans="1:11" x14ac:dyDescent="0.25">
      <c r="A37" s="26" t="s">
        <v>127</v>
      </c>
      <c r="B37" s="38">
        <f>C25</f>
        <v>0</v>
      </c>
      <c r="C37" s="26"/>
      <c r="D37" s="26"/>
      <c r="E37" s="26"/>
      <c r="F37" s="38"/>
      <c r="G37" s="26"/>
      <c r="H37" s="26"/>
      <c r="I37" s="3"/>
      <c r="J37" t="s">
        <v>20</v>
      </c>
      <c r="K37" s="44">
        <f>C38</f>
        <v>4200</v>
      </c>
    </row>
    <row r="38" spans="1:11" x14ac:dyDescent="0.25">
      <c r="A38" s="26" t="s">
        <v>20</v>
      </c>
      <c r="B38" s="39">
        <v>0.1</v>
      </c>
      <c r="C38" s="38">
        <f>B38*B34</f>
        <v>4200</v>
      </c>
      <c r="D38" s="26"/>
      <c r="E38" s="26" t="s">
        <v>20</v>
      </c>
      <c r="F38" s="39">
        <v>0.1</v>
      </c>
      <c r="G38" s="38">
        <f>F38*B34</f>
        <v>4200</v>
      </c>
      <c r="H38" s="26"/>
      <c r="I38" s="3"/>
      <c r="K38" s="44">
        <f>K36-K37</f>
        <v>37800</v>
      </c>
    </row>
    <row r="39" spans="1:11" x14ac:dyDescent="0.25">
      <c r="A39" s="37" t="s">
        <v>21</v>
      </c>
      <c r="B39" s="26" t="s">
        <v>22</v>
      </c>
      <c r="C39" s="26"/>
      <c r="D39" s="26"/>
      <c r="E39" s="37" t="s">
        <v>21</v>
      </c>
      <c r="F39" s="40"/>
      <c r="G39" s="26"/>
      <c r="H39" s="26"/>
      <c r="I39" s="34"/>
      <c r="J39" t="s">
        <v>147</v>
      </c>
      <c r="K39">
        <v>2000</v>
      </c>
    </row>
    <row r="40" spans="1:11" x14ac:dyDescent="0.25">
      <c r="A40" s="41" t="s">
        <v>23</v>
      </c>
      <c r="B40" s="39">
        <v>0.3</v>
      </c>
      <c r="C40" s="42"/>
      <c r="D40" s="26"/>
      <c r="E40" s="41" t="s">
        <v>23</v>
      </c>
      <c r="F40" s="39">
        <v>0.3</v>
      </c>
      <c r="G40" s="42"/>
      <c r="H40" s="26"/>
      <c r="I40" s="3"/>
      <c r="K40" s="44">
        <f>K38-K39</f>
        <v>35800</v>
      </c>
    </row>
    <row r="41" spans="1:11" x14ac:dyDescent="0.25">
      <c r="A41" s="40"/>
      <c r="D41" s="42"/>
      <c r="E41" s="40"/>
      <c r="H41" s="26"/>
      <c r="I41" s="3"/>
      <c r="K41">
        <v>5600</v>
      </c>
    </row>
    <row r="42" spans="1:11" x14ac:dyDescent="0.25">
      <c r="A42" s="40" t="s">
        <v>43</v>
      </c>
      <c r="B42" s="39"/>
      <c r="C42" s="26">
        <v>2000</v>
      </c>
      <c r="D42" s="26"/>
      <c r="E42" s="40" t="s">
        <v>43</v>
      </c>
      <c r="F42" s="39"/>
      <c r="G42" s="26">
        <v>2000</v>
      </c>
      <c r="H42" s="26"/>
      <c r="I42" s="34"/>
      <c r="K42" s="44">
        <f>K40+K41</f>
        <v>41400</v>
      </c>
    </row>
    <row r="43" spans="1:11" x14ac:dyDescent="0.25">
      <c r="A43" s="40" t="s">
        <v>164</v>
      </c>
      <c r="B43" s="26"/>
      <c r="C43" s="42">
        <v>25705</v>
      </c>
      <c r="D43" s="26"/>
      <c r="E43" s="40" t="s">
        <v>164</v>
      </c>
      <c r="F43" s="26"/>
      <c r="G43" s="42">
        <v>25705</v>
      </c>
      <c r="H43" s="26"/>
      <c r="I43" s="43"/>
      <c r="J43" s="28" t="s">
        <v>8</v>
      </c>
      <c r="K43" s="28">
        <f>C43</f>
        <v>25705</v>
      </c>
    </row>
    <row r="44" spans="1:11" x14ac:dyDescent="0.25">
      <c r="A44" s="40" t="s">
        <v>167</v>
      </c>
      <c r="B44" s="26"/>
      <c r="C44" s="42">
        <v>13097</v>
      </c>
      <c r="D44" s="26"/>
      <c r="E44" s="40" t="s">
        <v>167</v>
      </c>
      <c r="F44" s="26"/>
      <c r="G44" s="42">
        <v>13097</v>
      </c>
      <c r="H44" s="26"/>
      <c r="I44" s="3"/>
      <c r="K44" s="44">
        <f>K42-K43</f>
        <v>15695</v>
      </c>
    </row>
    <row r="45" spans="1:11" x14ac:dyDescent="0.25">
      <c r="A45" s="40"/>
      <c r="B45" s="26"/>
      <c r="C45" s="42"/>
      <c r="D45" s="26"/>
      <c r="E45" s="40"/>
      <c r="F45" s="26"/>
      <c r="G45" s="42"/>
      <c r="H45" s="26"/>
      <c r="I45" s="3"/>
      <c r="K45" s="44"/>
    </row>
    <row r="46" spans="1:11" x14ac:dyDescent="0.25">
      <c r="A46" s="40" t="s">
        <v>171</v>
      </c>
      <c r="B46" s="26"/>
      <c r="C46" s="42">
        <v>1947</v>
      </c>
      <c r="D46" s="26"/>
      <c r="E46" s="40"/>
      <c r="F46" s="26"/>
      <c r="G46" s="42"/>
      <c r="H46" s="26"/>
      <c r="I46" s="3"/>
      <c r="K46" s="44"/>
    </row>
    <row r="47" spans="1:11" x14ac:dyDescent="0.25">
      <c r="A47" s="40" t="s">
        <v>170</v>
      </c>
      <c r="B47" s="26"/>
      <c r="C47" s="42">
        <v>2000</v>
      </c>
      <c r="D47" s="26"/>
      <c r="E47" s="40"/>
      <c r="F47" s="26"/>
      <c r="G47" s="42"/>
      <c r="H47" s="26"/>
      <c r="I47" s="3"/>
      <c r="J47" s="44" t="s">
        <v>148</v>
      </c>
      <c r="K47" s="44">
        <f>B36</f>
        <v>1926</v>
      </c>
    </row>
    <row r="48" spans="1:11" x14ac:dyDescent="0.25">
      <c r="A48" s="37" t="s">
        <v>24</v>
      </c>
      <c r="B48" s="45">
        <f>B37+B34+B35+B36-C38</f>
        <v>47126</v>
      </c>
      <c r="C48" s="45">
        <f>SUM(C40:C47)</f>
        <v>44749</v>
      </c>
      <c r="D48" s="45">
        <f>B48-C48</f>
        <v>2377</v>
      </c>
      <c r="E48" s="37" t="s">
        <v>24</v>
      </c>
      <c r="F48" s="45">
        <f>F34+F35+F37+F36-G38</f>
        <v>40131</v>
      </c>
      <c r="G48" s="45">
        <f>SUM(G40:G47)</f>
        <v>40802</v>
      </c>
      <c r="H48" s="45">
        <f>F48-G48</f>
        <v>-671</v>
      </c>
      <c r="I48" s="43"/>
      <c r="K48" s="44">
        <f>K44+K47</f>
        <v>17621</v>
      </c>
    </row>
    <row r="49" spans="1:11" x14ac:dyDescent="0.25">
      <c r="A49" s="46" t="s">
        <v>25</v>
      </c>
      <c r="B49" s="47"/>
      <c r="C49" s="47" t="s">
        <v>26</v>
      </c>
      <c r="D49" s="48"/>
      <c r="E49" s="46"/>
      <c r="F49" s="46" t="s">
        <v>27</v>
      </c>
      <c r="G49" s="3"/>
      <c r="H49" s="3"/>
      <c r="I49" s="43"/>
      <c r="J49" s="44"/>
      <c r="K49" s="44"/>
    </row>
    <row r="50" spans="1:11" x14ac:dyDescent="0.25">
      <c r="A50" s="46" t="s">
        <v>28</v>
      </c>
      <c r="B50" s="47"/>
      <c r="C50" s="47" t="s">
        <v>29</v>
      </c>
      <c r="D50" s="48"/>
      <c r="E50" s="46"/>
      <c r="F50" s="46" t="s">
        <v>64</v>
      </c>
      <c r="G50" s="3"/>
      <c r="J50" s="28">
        <f>C46+C47</f>
        <v>3947</v>
      </c>
    </row>
    <row r="52" spans="1:11" x14ac:dyDescent="0.25">
      <c r="K52" s="44"/>
    </row>
    <row r="53" spans="1:11" x14ac:dyDescent="0.25">
      <c r="K53" s="44"/>
    </row>
    <row r="57" spans="1:11" x14ac:dyDescent="0.25">
      <c r="K57" s="4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8"/>
  <sheetViews>
    <sheetView topLeftCell="A4" workbookViewId="0">
      <selection activeCell="K49" sqref="K49"/>
    </sheetView>
  </sheetViews>
  <sheetFormatPr defaultRowHeight="15" x14ac:dyDescent="0.25"/>
  <cols>
    <col min="1" max="1" width="19.28515625" customWidth="1"/>
    <col min="5" max="5" width="17" customWidth="1"/>
    <col min="10" max="10" width="10" bestFit="1" customWidth="1"/>
  </cols>
  <sheetData>
    <row r="2" spans="1:9" ht="15.75" x14ac:dyDescent="0.25">
      <c r="B2" s="59" t="s">
        <v>44</v>
      </c>
      <c r="C2" s="59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165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108</v>
      </c>
    </row>
    <row r="6" spans="1:9" x14ac:dyDescent="0.25">
      <c r="A6" s="23" t="s">
        <v>32</v>
      </c>
      <c r="B6" s="13">
        <v>1</v>
      </c>
      <c r="C6" s="14"/>
      <c r="D6" s="15">
        <f>'OCTOBER 21'!H6</f>
        <v>2048</v>
      </c>
      <c r="E6" s="16">
        <v>2000</v>
      </c>
      <c r="F6" s="16">
        <f>C6+D6+E6</f>
        <v>4048</v>
      </c>
      <c r="G6" s="16">
        <f>2000+1000</f>
        <v>3000</v>
      </c>
      <c r="H6" s="17">
        <f t="shared" ref="H6:H27" si="0">F6-G6</f>
        <v>1048</v>
      </c>
      <c r="I6" s="15"/>
    </row>
    <row r="7" spans="1:9" x14ac:dyDescent="0.25">
      <c r="A7" s="3" t="s">
        <v>31</v>
      </c>
      <c r="B7" s="13">
        <v>2</v>
      </c>
      <c r="C7" s="14"/>
      <c r="D7" s="15">
        <f>'OCTOBER 21'!H7:H28</f>
        <v>0</v>
      </c>
      <c r="E7" s="16">
        <v>2000</v>
      </c>
      <c r="F7" s="16">
        <f t="shared" ref="F7:F27" si="1">C7+D7+E7</f>
        <v>2000</v>
      </c>
      <c r="G7" s="16">
        <f>2000</f>
        <v>2000</v>
      </c>
      <c r="H7" s="17">
        <f t="shared" si="0"/>
        <v>0</v>
      </c>
      <c r="I7" s="15"/>
    </row>
    <row r="8" spans="1:9" x14ac:dyDescent="0.25">
      <c r="A8" s="26" t="s">
        <v>178</v>
      </c>
      <c r="B8" s="13">
        <v>3</v>
      </c>
      <c r="C8" s="14"/>
      <c r="D8" s="15">
        <f>'OCTOBER 21'!H8:H29</f>
        <v>0</v>
      </c>
      <c r="E8" s="16">
        <v>2000</v>
      </c>
      <c r="F8" s="16">
        <f t="shared" si="1"/>
        <v>2000</v>
      </c>
      <c r="G8" s="16">
        <v>2000</v>
      </c>
      <c r="H8" s="17">
        <f t="shared" si="0"/>
        <v>0</v>
      </c>
      <c r="I8" s="15"/>
    </row>
    <row r="9" spans="1:9" x14ac:dyDescent="0.25">
      <c r="A9" s="55" t="s">
        <v>168</v>
      </c>
      <c r="B9" s="13">
        <v>4</v>
      </c>
      <c r="C9" s="14"/>
      <c r="D9" s="15">
        <f>'OCTOBER 21'!H9:H30</f>
        <v>0</v>
      </c>
      <c r="E9" s="16">
        <v>2000</v>
      </c>
      <c r="F9" s="16">
        <f t="shared" si="1"/>
        <v>2000</v>
      </c>
      <c r="G9" s="16"/>
      <c r="H9" s="17">
        <f t="shared" si="0"/>
        <v>2000</v>
      </c>
      <c r="I9" s="15"/>
    </row>
    <row r="10" spans="1:9" x14ac:dyDescent="0.25">
      <c r="A10" s="21" t="s">
        <v>42</v>
      </c>
      <c r="B10" s="13">
        <v>5</v>
      </c>
      <c r="C10" s="14"/>
      <c r="D10" s="15"/>
      <c r="E10" s="16"/>
      <c r="F10" s="16">
        <f t="shared" si="1"/>
        <v>0</v>
      </c>
      <c r="G10" s="16"/>
      <c r="H10" s="17">
        <f t="shared" si="0"/>
        <v>0</v>
      </c>
      <c r="I10" s="15"/>
    </row>
    <row r="11" spans="1:9" x14ac:dyDescent="0.25">
      <c r="A11" s="23" t="s">
        <v>155</v>
      </c>
      <c r="B11" s="13">
        <v>6</v>
      </c>
      <c r="C11" s="14"/>
      <c r="D11" s="15">
        <f>'OCTOBER 21'!H11:H32</f>
        <v>0</v>
      </c>
      <c r="E11" s="16">
        <v>2000</v>
      </c>
      <c r="F11" s="16">
        <f>C11+D11+E11</f>
        <v>2000</v>
      </c>
      <c r="G11" s="16">
        <v>2000</v>
      </c>
      <c r="H11" s="17">
        <f t="shared" si="0"/>
        <v>0</v>
      </c>
      <c r="I11" s="15">
        <v>327</v>
      </c>
    </row>
    <row r="12" spans="1:9" x14ac:dyDescent="0.25">
      <c r="A12" s="19" t="s">
        <v>145</v>
      </c>
      <c r="B12" s="13">
        <v>7</v>
      </c>
      <c r="C12" s="14"/>
      <c r="D12" s="15">
        <f>'OCTOBER 21'!H12:H33</f>
        <v>0</v>
      </c>
      <c r="E12" s="16">
        <v>1500</v>
      </c>
      <c r="F12" s="16">
        <f t="shared" si="1"/>
        <v>1500</v>
      </c>
      <c r="G12" s="16">
        <v>700</v>
      </c>
      <c r="H12" s="17">
        <f t="shared" si="0"/>
        <v>800</v>
      </c>
      <c r="I12" s="15"/>
    </row>
    <row r="13" spans="1:9" x14ac:dyDescent="0.25">
      <c r="A13" s="20" t="s">
        <v>149</v>
      </c>
      <c r="B13" s="13">
        <v>8</v>
      </c>
      <c r="C13" s="14"/>
      <c r="D13" s="15">
        <f>'OCTOBER 21'!H13:H34</f>
        <v>1000</v>
      </c>
      <c r="E13" s="16">
        <v>2000</v>
      </c>
      <c r="F13" s="16">
        <f t="shared" si="1"/>
        <v>3000</v>
      </c>
      <c r="G13" s="16">
        <v>2000</v>
      </c>
      <c r="H13" s="17">
        <f t="shared" si="0"/>
        <v>1000</v>
      </c>
      <c r="I13" s="15">
        <v>57</v>
      </c>
    </row>
    <row r="14" spans="1:9" x14ac:dyDescent="0.25">
      <c r="A14" s="52" t="s">
        <v>98</v>
      </c>
      <c r="B14" s="13">
        <v>9</v>
      </c>
      <c r="C14" s="14"/>
      <c r="D14" s="15">
        <f>'OCTOBER 21'!H14:H35</f>
        <v>0</v>
      </c>
      <c r="E14" s="16">
        <v>2000</v>
      </c>
      <c r="F14" s="16">
        <f t="shared" si="1"/>
        <v>2000</v>
      </c>
      <c r="G14" s="16">
        <v>2000</v>
      </c>
      <c r="H14" s="17">
        <f t="shared" si="0"/>
        <v>0</v>
      </c>
      <c r="I14" s="15">
        <v>95</v>
      </c>
    </row>
    <row r="15" spans="1:9" x14ac:dyDescent="0.25">
      <c r="A15" s="24"/>
      <c r="B15" s="22">
        <v>10</v>
      </c>
      <c r="C15" s="14"/>
      <c r="D15" s="15">
        <f>'OCTOBER 21'!H15:H36</f>
        <v>0</v>
      </c>
      <c r="E15" s="16">
        <v>2000</v>
      </c>
      <c r="F15" s="16">
        <f t="shared" si="1"/>
        <v>2000</v>
      </c>
      <c r="G15" s="16">
        <v>2000</v>
      </c>
      <c r="H15" s="17"/>
      <c r="I15" s="15"/>
    </row>
    <row r="16" spans="1:9" x14ac:dyDescent="0.25">
      <c r="A16" s="23" t="s">
        <v>161</v>
      </c>
      <c r="B16" s="13">
        <v>11</v>
      </c>
      <c r="C16" s="14"/>
      <c r="D16" s="15">
        <f>'OCTOBER 21'!H16:H37</f>
        <v>0</v>
      </c>
      <c r="E16" s="16">
        <v>2000</v>
      </c>
      <c r="F16" s="16">
        <f t="shared" si="1"/>
        <v>2000</v>
      </c>
      <c r="G16" s="16">
        <v>2000</v>
      </c>
      <c r="H16" s="17">
        <f t="shared" si="0"/>
        <v>0</v>
      </c>
      <c r="I16" s="15">
        <v>81</v>
      </c>
    </row>
    <row r="17" spans="1:10" x14ac:dyDescent="0.25">
      <c r="A17" s="23" t="s">
        <v>138</v>
      </c>
      <c r="B17" s="13">
        <v>12</v>
      </c>
      <c r="C17" s="14"/>
      <c r="D17" s="15">
        <f>'OCTOBER 21'!H17:H38</f>
        <v>0</v>
      </c>
      <c r="E17" s="16">
        <v>2000</v>
      </c>
      <c r="F17" s="16">
        <f t="shared" si="1"/>
        <v>2000</v>
      </c>
      <c r="G17" s="16">
        <v>2000</v>
      </c>
      <c r="H17" s="17">
        <f t="shared" si="0"/>
        <v>0</v>
      </c>
      <c r="I17" s="15"/>
    </row>
    <row r="18" spans="1:10" x14ac:dyDescent="0.25">
      <c r="A18" s="24" t="s">
        <v>160</v>
      </c>
      <c r="B18" s="13">
        <v>13</v>
      </c>
      <c r="C18" s="14"/>
      <c r="D18" s="15">
        <f>'OCTOBER 21'!H18:H39</f>
        <v>0</v>
      </c>
      <c r="E18" s="16">
        <v>2000</v>
      </c>
      <c r="F18" s="16">
        <f t="shared" si="1"/>
        <v>2000</v>
      </c>
      <c r="G18" s="16">
        <f>1000+1000</f>
        <v>2000</v>
      </c>
      <c r="H18" s="17">
        <f t="shared" si="0"/>
        <v>0</v>
      </c>
      <c r="I18" s="15"/>
    </row>
    <row r="19" spans="1:10" x14ac:dyDescent="0.25">
      <c r="A19" s="26" t="s">
        <v>82</v>
      </c>
      <c r="B19" s="13">
        <v>14</v>
      </c>
      <c r="C19" s="14"/>
      <c r="D19" s="15">
        <f>'OCTOBER 21'!H19:H40</f>
        <v>0</v>
      </c>
      <c r="E19" s="16">
        <v>1500</v>
      </c>
      <c r="F19" s="16">
        <f t="shared" si="1"/>
        <v>1500</v>
      </c>
      <c r="G19" s="16">
        <f>1000+500</f>
        <v>1500</v>
      </c>
      <c r="H19" s="17">
        <f t="shared" si="0"/>
        <v>0</v>
      </c>
      <c r="I19" s="15">
        <v>500</v>
      </c>
    </row>
    <row r="20" spans="1:10" x14ac:dyDescent="0.25">
      <c r="A20" s="57" t="s">
        <v>174</v>
      </c>
      <c r="B20" s="13">
        <v>15</v>
      </c>
      <c r="C20" s="14"/>
      <c r="D20" s="15">
        <f>'OCTOBER 21'!H20:H41</f>
        <v>0</v>
      </c>
      <c r="E20" s="16">
        <v>2000</v>
      </c>
      <c r="F20" s="16">
        <f t="shared" si="1"/>
        <v>2000</v>
      </c>
      <c r="G20" s="16">
        <v>2000</v>
      </c>
      <c r="H20" s="17">
        <f t="shared" si="0"/>
        <v>0</v>
      </c>
      <c r="I20" s="15"/>
      <c r="J20">
        <v>112260094</v>
      </c>
    </row>
    <row r="21" spans="1:10" x14ac:dyDescent="0.25">
      <c r="A21" s="49" t="s">
        <v>169</v>
      </c>
      <c r="B21" s="13">
        <v>16</v>
      </c>
      <c r="C21" s="14"/>
      <c r="D21" s="15">
        <f>'OCTOBER 21'!H21:H42</f>
        <v>0</v>
      </c>
      <c r="E21" s="16">
        <v>2000</v>
      </c>
      <c r="F21" s="16">
        <f>C21+D21+E21</f>
        <v>2000</v>
      </c>
      <c r="G21" s="16">
        <v>2000</v>
      </c>
      <c r="H21" s="17">
        <f t="shared" si="0"/>
        <v>0</v>
      </c>
      <c r="I21" s="15">
        <v>219</v>
      </c>
    </row>
    <row r="22" spans="1:10" x14ac:dyDescent="0.25">
      <c r="A22" s="23" t="s">
        <v>119</v>
      </c>
      <c r="B22" s="13">
        <v>17</v>
      </c>
      <c r="C22" s="14"/>
      <c r="D22" s="15">
        <f>'OCTOBER 21'!H22:H43</f>
        <v>0</v>
      </c>
      <c r="E22" s="16">
        <v>2000</v>
      </c>
      <c r="F22" s="16">
        <f>C22+D22+E22</f>
        <v>2000</v>
      </c>
      <c r="G22" s="16">
        <v>2000</v>
      </c>
      <c r="H22" s="17">
        <f>F22-G22</f>
        <v>0</v>
      </c>
      <c r="I22" s="15"/>
    </row>
    <row r="23" spans="1:10" x14ac:dyDescent="0.25">
      <c r="A23" s="24" t="s">
        <v>162</v>
      </c>
      <c r="B23" s="13">
        <v>18</v>
      </c>
      <c r="C23" s="14"/>
      <c r="D23" s="15">
        <f>'OCTOBER 21'!H23:H44</f>
        <v>0</v>
      </c>
      <c r="E23" s="16">
        <v>2000</v>
      </c>
      <c r="F23" s="16">
        <f t="shared" si="1"/>
        <v>2000</v>
      </c>
      <c r="G23" s="16">
        <v>2000</v>
      </c>
      <c r="H23" s="17">
        <f t="shared" si="0"/>
        <v>0</v>
      </c>
      <c r="I23" s="15">
        <v>165</v>
      </c>
    </row>
    <row r="24" spans="1:10" x14ac:dyDescent="0.25">
      <c r="A24" s="21" t="s">
        <v>175</v>
      </c>
      <c r="B24" s="13">
        <v>19</v>
      </c>
      <c r="C24" s="14">
        <v>500</v>
      </c>
      <c r="D24" s="15"/>
      <c r="E24" s="16">
        <v>1000</v>
      </c>
      <c r="F24" s="16">
        <f t="shared" si="1"/>
        <v>1500</v>
      </c>
      <c r="G24" s="16">
        <v>1500</v>
      </c>
      <c r="H24" s="17">
        <f t="shared" si="0"/>
        <v>0</v>
      </c>
      <c r="I24" s="15"/>
    </row>
    <row r="25" spans="1:10" x14ac:dyDescent="0.25">
      <c r="A25" s="24" t="s">
        <v>137</v>
      </c>
      <c r="B25" s="13" t="s">
        <v>45</v>
      </c>
      <c r="C25" s="14"/>
      <c r="D25" s="15">
        <f>'OCTOBER 21'!H25:H48</f>
        <v>0</v>
      </c>
      <c r="E25" s="16">
        <v>2500</v>
      </c>
      <c r="F25" s="16">
        <f t="shared" si="1"/>
        <v>2500</v>
      </c>
      <c r="G25" s="16">
        <f>1500+1000</f>
        <v>2500</v>
      </c>
      <c r="H25" s="17">
        <f t="shared" si="0"/>
        <v>0</v>
      </c>
      <c r="I25" s="15">
        <v>120</v>
      </c>
    </row>
    <row r="26" spans="1:10" x14ac:dyDescent="0.25">
      <c r="A26" s="55" t="s">
        <v>118</v>
      </c>
      <c r="B26" s="13" t="s">
        <v>46</v>
      </c>
      <c r="C26" s="14"/>
      <c r="D26" s="15">
        <f>'OCTOBER 21'!H26:H49</f>
        <v>0</v>
      </c>
      <c r="E26" s="16">
        <v>2500</v>
      </c>
      <c r="F26" s="16">
        <f>C26+D26+E26</f>
        <v>2500</v>
      </c>
      <c r="G26" s="16">
        <f>1500+1000</f>
        <v>2500</v>
      </c>
      <c r="H26" s="17">
        <f t="shared" si="0"/>
        <v>0</v>
      </c>
      <c r="I26" s="15"/>
    </row>
    <row r="27" spans="1:10" x14ac:dyDescent="0.25">
      <c r="A27" s="24"/>
      <c r="B27" s="13" t="s">
        <v>47</v>
      </c>
      <c r="C27" s="14"/>
      <c r="D27" s="15">
        <f>'OCTOBER 21'!H27:H50</f>
        <v>0</v>
      </c>
      <c r="E27" s="16"/>
      <c r="F27" s="16">
        <f t="shared" si="1"/>
        <v>0</v>
      </c>
      <c r="G27" s="16"/>
      <c r="H27" s="17">
        <f t="shared" si="0"/>
        <v>0</v>
      </c>
      <c r="I27" s="15"/>
    </row>
    <row r="28" spans="1:10" x14ac:dyDescent="0.25">
      <c r="A28" s="25" t="s">
        <v>24</v>
      </c>
      <c r="B28" s="26"/>
      <c r="C28" s="14">
        <f t="shared" ref="C28:I28" si="2">SUM(C6:C27)</f>
        <v>500</v>
      </c>
      <c r="D28" s="15">
        <f>'SEPT 21'!H28:H50</f>
        <v>5448</v>
      </c>
      <c r="E28" s="27">
        <f t="shared" si="2"/>
        <v>39000</v>
      </c>
      <c r="F28" s="16">
        <f t="shared" si="2"/>
        <v>42548</v>
      </c>
      <c r="G28" s="16">
        <f>SUM(G6:G27)</f>
        <v>37700</v>
      </c>
      <c r="H28" s="16">
        <f t="shared" si="2"/>
        <v>4848</v>
      </c>
      <c r="I28" s="15">
        <f t="shared" si="2"/>
        <v>1564</v>
      </c>
    </row>
    <row r="29" spans="1:10" x14ac:dyDescent="0.25">
      <c r="D29" s="15">
        <f>SUM(D6:D28)</f>
        <v>8496</v>
      </c>
      <c r="H29" s="28"/>
      <c r="I29" s="3"/>
    </row>
    <row r="31" spans="1:10" x14ac:dyDescent="0.25">
      <c r="A31" s="3" t="s">
        <v>11</v>
      </c>
      <c r="B31" s="29"/>
      <c r="C31" s="30"/>
      <c r="D31" s="31"/>
      <c r="E31" s="32"/>
      <c r="F31" s="33"/>
      <c r="G31" s="32"/>
      <c r="H31" s="34"/>
      <c r="I31" s="3"/>
    </row>
    <row r="32" spans="1:10" x14ac:dyDescent="0.25">
      <c r="A32" s="35" t="s">
        <v>12</v>
      </c>
      <c r="B32" s="35"/>
      <c r="C32" s="35"/>
      <c r="D32" s="36"/>
      <c r="E32" s="35" t="s">
        <v>8</v>
      </c>
      <c r="F32" s="3"/>
      <c r="G32" s="3"/>
      <c r="H32" s="3"/>
      <c r="I32" s="3"/>
    </row>
    <row r="33" spans="1:11" x14ac:dyDescent="0.25">
      <c r="A33" s="37" t="s">
        <v>13</v>
      </c>
      <c r="B33" s="37" t="s">
        <v>14</v>
      </c>
      <c r="C33" s="37" t="s">
        <v>15</v>
      </c>
      <c r="D33" s="37" t="s">
        <v>16</v>
      </c>
      <c r="E33" s="37" t="s">
        <v>13</v>
      </c>
      <c r="F33" s="37" t="s">
        <v>14</v>
      </c>
      <c r="G33" s="37" t="s">
        <v>15</v>
      </c>
      <c r="H33" s="37" t="s">
        <v>16</v>
      </c>
      <c r="I33" s="3"/>
    </row>
    <row r="34" spans="1:11" x14ac:dyDescent="0.25">
      <c r="A34" s="26" t="s">
        <v>166</v>
      </c>
      <c r="B34" s="38">
        <f>E28</f>
        <v>39000</v>
      </c>
      <c r="C34" s="26"/>
      <c r="D34" s="26"/>
      <c r="E34" s="26" t="s">
        <v>166</v>
      </c>
      <c r="F34" s="38">
        <f>G28</f>
        <v>37700</v>
      </c>
      <c r="G34" s="26"/>
      <c r="H34" s="26"/>
      <c r="I34" s="34"/>
    </row>
    <row r="35" spans="1:11" x14ac:dyDescent="0.25">
      <c r="A35" s="26" t="s">
        <v>18</v>
      </c>
      <c r="B35" s="38">
        <f>'OCTOBER 21'!D48</f>
        <v>2377</v>
      </c>
      <c r="C35" s="26"/>
      <c r="D35" s="26"/>
      <c r="E35" s="26" t="s">
        <v>18</v>
      </c>
      <c r="F35" s="38">
        <f>'OCTOBER 21'!H48</f>
        <v>-671</v>
      </c>
      <c r="G35" s="26"/>
      <c r="H35" s="26"/>
      <c r="I35" s="34"/>
    </row>
    <row r="36" spans="1:11" x14ac:dyDescent="0.25">
      <c r="A36" s="26" t="s">
        <v>108</v>
      </c>
      <c r="B36" s="38">
        <f>I28</f>
        <v>1564</v>
      </c>
      <c r="C36" s="26"/>
      <c r="D36" s="26"/>
      <c r="E36" s="26" t="s">
        <v>108</v>
      </c>
      <c r="F36" s="38">
        <f>I28</f>
        <v>1564</v>
      </c>
      <c r="G36" s="26"/>
      <c r="H36" s="26"/>
      <c r="I36" s="34" t="s">
        <v>19</v>
      </c>
      <c r="K36" s="28">
        <f>E28</f>
        <v>39000</v>
      </c>
    </row>
    <row r="37" spans="1:11" x14ac:dyDescent="0.25">
      <c r="A37" s="26" t="s">
        <v>127</v>
      </c>
      <c r="B37" s="38">
        <f>C25</f>
        <v>0</v>
      </c>
      <c r="C37" s="26"/>
      <c r="D37" s="26"/>
      <c r="E37" s="26"/>
      <c r="F37" s="38"/>
      <c r="G37" s="26"/>
      <c r="H37" s="26"/>
      <c r="I37" s="3"/>
      <c r="J37" t="s">
        <v>20</v>
      </c>
      <c r="K37" s="44">
        <f>C38</f>
        <v>3900</v>
      </c>
    </row>
    <row r="38" spans="1:11" x14ac:dyDescent="0.25">
      <c r="A38" s="26" t="s">
        <v>20</v>
      </c>
      <c r="B38" s="39">
        <v>0.1</v>
      </c>
      <c r="C38" s="38">
        <f>B38*B34</f>
        <v>3900</v>
      </c>
      <c r="D38" s="26"/>
      <c r="E38" s="26" t="s">
        <v>20</v>
      </c>
      <c r="F38" s="39">
        <v>0.1</v>
      </c>
      <c r="G38" s="38">
        <f>F38*B34</f>
        <v>3900</v>
      </c>
      <c r="H38" s="26"/>
      <c r="I38" s="3"/>
      <c r="K38" s="44">
        <f>K36-K37</f>
        <v>35100</v>
      </c>
    </row>
    <row r="39" spans="1:11" x14ac:dyDescent="0.25">
      <c r="A39" s="37" t="s">
        <v>21</v>
      </c>
      <c r="B39" s="26" t="s">
        <v>22</v>
      </c>
      <c r="C39" s="26"/>
      <c r="D39" s="26"/>
      <c r="E39" s="37" t="s">
        <v>21</v>
      </c>
      <c r="F39" s="40"/>
      <c r="G39" s="26"/>
      <c r="H39" s="26"/>
      <c r="I39" s="34"/>
      <c r="J39" t="s">
        <v>147</v>
      </c>
      <c r="K39">
        <v>2000</v>
      </c>
    </row>
    <row r="40" spans="1:11" x14ac:dyDescent="0.25">
      <c r="A40" s="41" t="s">
        <v>23</v>
      </c>
      <c r="B40" s="39">
        <v>0.3</v>
      </c>
      <c r="C40" s="42"/>
      <c r="D40" s="26"/>
      <c r="E40" s="41" t="s">
        <v>23</v>
      </c>
      <c r="F40" s="39">
        <v>0.3</v>
      </c>
      <c r="G40" s="42"/>
      <c r="H40" s="26"/>
      <c r="I40" s="3"/>
      <c r="K40" s="44">
        <f>K38-K39</f>
        <v>33100</v>
      </c>
    </row>
    <row r="41" spans="1:11" x14ac:dyDescent="0.25">
      <c r="A41" s="40"/>
      <c r="D41" s="42"/>
      <c r="E41" s="40"/>
      <c r="H41" s="26"/>
      <c r="I41" s="3"/>
      <c r="J41" t="s">
        <v>8</v>
      </c>
      <c r="K41" s="28">
        <f>C43</f>
        <v>14102</v>
      </c>
    </row>
    <row r="42" spans="1:11" x14ac:dyDescent="0.25">
      <c r="A42" s="40" t="s">
        <v>43</v>
      </c>
      <c r="B42" s="39"/>
      <c r="C42" s="26">
        <v>2000</v>
      </c>
      <c r="D42" s="26"/>
      <c r="E42" s="40" t="s">
        <v>43</v>
      </c>
      <c r="F42" s="39"/>
      <c r="G42" s="26">
        <v>2000</v>
      </c>
      <c r="H42" s="26"/>
      <c r="I42" s="34"/>
      <c r="K42" s="44">
        <f>K40-K41</f>
        <v>18998</v>
      </c>
    </row>
    <row r="43" spans="1:11" x14ac:dyDescent="0.25">
      <c r="A43" s="40" t="s">
        <v>172</v>
      </c>
      <c r="B43" s="26"/>
      <c r="C43" s="42">
        <v>14102</v>
      </c>
      <c r="D43" s="26"/>
      <c r="E43" s="40" t="s">
        <v>172</v>
      </c>
      <c r="F43" s="26"/>
      <c r="G43" s="42">
        <v>14102</v>
      </c>
      <c r="H43" s="26"/>
      <c r="I43" s="43"/>
      <c r="J43" s="28" t="s">
        <v>8</v>
      </c>
      <c r="K43" s="28">
        <f>C44</f>
        <v>12097</v>
      </c>
    </row>
    <row r="44" spans="1:11" x14ac:dyDescent="0.25">
      <c r="A44" s="40" t="s">
        <v>173</v>
      </c>
      <c r="B44" s="26"/>
      <c r="C44" s="42">
        <v>12097</v>
      </c>
      <c r="D44" s="26"/>
      <c r="E44" s="40" t="s">
        <v>173</v>
      </c>
      <c r="F44" s="26"/>
      <c r="G44" s="42">
        <v>12097</v>
      </c>
      <c r="H44" s="26"/>
      <c r="I44" s="3"/>
      <c r="K44" s="44">
        <f>K42-K43</f>
        <v>6901</v>
      </c>
    </row>
    <row r="45" spans="1:11" x14ac:dyDescent="0.25">
      <c r="A45" s="40"/>
      <c r="B45" s="26"/>
      <c r="C45" s="42"/>
      <c r="D45" s="26"/>
      <c r="E45" s="40"/>
      <c r="F45" s="26"/>
      <c r="G45" s="42"/>
      <c r="H45" s="26"/>
      <c r="I45" s="3"/>
      <c r="J45" s="44" t="s">
        <v>148</v>
      </c>
      <c r="K45" s="44"/>
    </row>
    <row r="46" spans="1:11" x14ac:dyDescent="0.25">
      <c r="A46" s="37" t="s">
        <v>24</v>
      </c>
      <c r="B46" s="45">
        <f>B37+B34+B35+B36-C38</f>
        <v>39041</v>
      </c>
      <c r="C46" s="45">
        <f>SUM(C40:C45)</f>
        <v>28199</v>
      </c>
      <c r="D46" s="45">
        <f>B46-C46</f>
        <v>10842</v>
      </c>
      <c r="E46" s="37" t="s">
        <v>24</v>
      </c>
      <c r="F46" s="45">
        <f>F34+F35+F37+F36-G38</f>
        <v>34693</v>
      </c>
      <c r="G46" s="45">
        <f>SUM(G40:G45)</f>
        <v>28199</v>
      </c>
      <c r="H46" s="45">
        <f>F46-G46</f>
        <v>6494</v>
      </c>
      <c r="I46" s="43"/>
      <c r="K46" s="44">
        <f>K44+K45</f>
        <v>6901</v>
      </c>
    </row>
    <row r="47" spans="1:11" x14ac:dyDescent="0.25">
      <c r="A47" s="46" t="s">
        <v>25</v>
      </c>
      <c r="B47" s="47"/>
      <c r="C47" s="47" t="s">
        <v>26</v>
      </c>
      <c r="D47" s="48"/>
      <c r="E47" s="46"/>
      <c r="F47" s="46" t="s">
        <v>27</v>
      </c>
      <c r="G47" s="3"/>
      <c r="H47" s="3"/>
      <c r="I47" s="43"/>
      <c r="J47" s="44"/>
      <c r="K47" s="44">
        <v>2377</v>
      </c>
    </row>
    <row r="48" spans="1:11" x14ac:dyDescent="0.25">
      <c r="A48" s="46" t="s">
        <v>28</v>
      </c>
      <c r="B48" s="47"/>
      <c r="C48" s="47" t="s">
        <v>29</v>
      </c>
      <c r="D48" s="48"/>
      <c r="E48" s="46"/>
      <c r="F48" s="46" t="s">
        <v>64</v>
      </c>
      <c r="G48" s="3"/>
      <c r="K48" s="44">
        <f>K46+K47</f>
        <v>9278</v>
      </c>
    </row>
  </sheetData>
  <mergeCells count="1">
    <mergeCell ref="B2:C2"/>
  </mergeCells>
  <pageMargins left="0.7" right="0.7" top="0.75" bottom="0.75" header="0.3" footer="0.3"/>
  <pageSetup paperSize="0" orientation="portrait" horizontalDpi="203" verticalDpi="20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8"/>
  <sheetViews>
    <sheetView tabSelected="1" topLeftCell="A4" workbookViewId="0">
      <selection activeCell="G25" sqref="G25"/>
    </sheetView>
  </sheetViews>
  <sheetFormatPr defaultRowHeight="15" x14ac:dyDescent="0.25"/>
  <cols>
    <col min="1" max="1" width="22" customWidth="1"/>
  </cols>
  <sheetData>
    <row r="2" spans="1:9" ht="15.75" x14ac:dyDescent="0.25">
      <c r="B2" s="59" t="s">
        <v>44</v>
      </c>
      <c r="C2" s="59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58"/>
      <c r="G3" s="3"/>
      <c r="H3" s="3"/>
      <c r="I3" s="3"/>
    </row>
    <row r="4" spans="1:9" ht="18.75" x14ac:dyDescent="0.3">
      <c r="A4" s="5"/>
      <c r="B4" s="1" t="s">
        <v>176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108</v>
      </c>
    </row>
    <row r="6" spans="1:9" x14ac:dyDescent="0.25">
      <c r="A6" s="23" t="s">
        <v>32</v>
      </c>
      <c r="B6" s="13">
        <v>1</v>
      </c>
      <c r="C6" s="14"/>
      <c r="D6" s="15">
        <f>'NOVEMBER 21'!H6:H27</f>
        <v>1048</v>
      </c>
      <c r="E6" s="16">
        <v>2000</v>
      </c>
      <c r="F6" s="16">
        <f>C6+D6+E6</f>
        <v>3048</v>
      </c>
      <c r="G6" s="16"/>
      <c r="H6" s="17">
        <f t="shared" ref="H6:H27" si="0">F6-G6</f>
        <v>3048</v>
      </c>
      <c r="I6" s="15"/>
    </row>
    <row r="7" spans="1:9" x14ac:dyDescent="0.25">
      <c r="A7" s="3" t="s">
        <v>31</v>
      </c>
      <c r="B7" s="13">
        <v>2</v>
      </c>
      <c r="C7" s="14"/>
      <c r="D7" s="15">
        <f>'NOVEMBER 21'!H7:H28</f>
        <v>0</v>
      </c>
      <c r="E7" s="16">
        <v>2000</v>
      </c>
      <c r="F7" s="16">
        <f t="shared" ref="F7:F27" si="1">C7+D7+E7</f>
        <v>2000</v>
      </c>
      <c r="G7" s="16"/>
      <c r="H7" s="17">
        <f t="shared" si="0"/>
        <v>2000</v>
      </c>
      <c r="I7" s="15"/>
    </row>
    <row r="8" spans="1:9" x14ac:dyDescent="0.25">
      <c r="A8" s="26" t="s">
        <v>143</v>
      </c>
      <c r="B8" s="13">
        <v>3</v>
      </c>
      <c r="C8" s="14"/>
      <c r="D8" s="15">
        <f>'NOVEMBER 21'!H8:H29</f>
        <v>0</v>
      </c>
      <c r="E8" s="16">
        <v>2000</v>
      </c>
      <c r="F8" s="16">
        <f t="shared" si="1"/>
        <v>2000</v>
      </c>
      <c r="G8" s="16"/>
      <c r="H8" s="17">
        <f t="shared" si="0"/>
        <v>2000</v>
      </c>
      <c r="I8" s="15"/>
    </row>
    <row r="9" spans="1:9" x14ac:dyDescent="0.25">
      <c r="A9" s="55" t="s">
        <v>168</v>
      </c>
      <c r="B9" s="13">
        <v>4</v>
      </c>
      <c r="C9" s="14"/>
      <c r="D9" s="15">
        <f>'NOVEMBER 21'!H9:H30</f>
        <v>2000</v>
      </c>
      <c r="E9" s="16">
        <v>2000</v>
      </c>
      <c r="F9" s="16">
        <f t="shared" si="1"/>
        <v>4000</v>
      </c>
      <c r="G9" s="16">
        <v>2200</v>
      </c>
      <c r="H9" s="17">
        <f t="shared" si="0"/>
        <v>1800</v>
      </c>
      <c r="I9" s="15"/>
    </row>
    <row r="10" spans="1:9" x14ac:dyDescent="0.25">
      <c r="A10" s="21" t="s">
        <v>42</v>
      </c>
      <c r="B10" s="13">
        <v>5</v>
      </c>
      <c r="C10" s="14"/>
      <c r="D10" s="15">
        <f>'NOVEMBER 21'!H10:H31</f>
        <v>0</v>
      </c>
      <c r="E10" s="16"/>
      <c r="F10" s="16">
        <f t="shared" si="1"/>
        <v>0</v>
      </c>
      <c r="G10" s="16"/>
      <c r="H10" s="17">
        <f t="shared" si="0"/>
        <v>0</v>
      </c>
      <c r="I10" s="15"/>
    </row>
    <row r="11" spans="1:9" x14ac:dyDescent="0.25">
      <c r="A11" s="23" t="s">
        <v>155</v>
      </c>
      <c r="B11" s="13">
        <v>6</v>
      </c>
      <c r="C11" s="14"/>
      <c r="D11" s="15">
        <f>'NOVEMBER 21'!H11:H32</f>
        <v>0</v>
      </c>
      <c r="E11" s="16">
        <v>2000</v>
      </c>
      <c r="F11" s="16">
        <f>C11+D11+E11</f>
        <v>2000</v>
      </c>
      <c r="G11" s="16"/>
      <c r="H11" s="17">
        <f t="shared" si="0"/>
        <v>2000</v>
      </c>
      <c r="I11" s="15"/>
    </row>
    <row r="12" spans="1:9" x14ac:dyDescent="0.25">
      <c r="A12" s="19" t="s">
        <v>145</v>
      </c>
      <c r="B12" s="13">
        <v>7</v>
      </c>
      <c r="C12" s="14"/>
      <c r="D12" s="15">
        <f>'NOVEMBER 21'!H12:H33</f>
        <v>800</v>
      </c>
      <c r="E12" s="16">
        <v>1500</v>
      </c>
      <c r="F12" s="16">
        <f t="shared" si="1"/>
        <v>2300</v>
      </c>
      <c r="G12" s="16"/>
      <c r="H12" s="17">
        <f t="shared" si="0"/>
        <v>2300</v>
      </c>
      <c r="I12" s="15"/>
    </row>
    <row r="13" spans="1:9" x14ac:dyDescent="0.25">
      <c r="A13" s="20" t="s">
        <v>149</v>
      </c>
      <c r="B13" s="13">
        <v>8</v>
      </c>
      <c r="C13" s="14"/>
      <c r="D13" s="15">
        <f>'NOVEMBER 21'!H13:H34</f>
        <v>1000</v>
      </c>
      <c r="E13" s="16">
        <v>2000</v>
      </c>
      <c r="F13" s="16">
        <f t="shared" si="1"/>
        <v>3000</v>
      </c>
      <c r="G13" s="16"/>
      <c r="H13" s="17">
        <f t="shared" si="0"/>
        <v>3000</v>
      </c>
      <c r="I13" s="15"/>
    </row>
    <row r="14" spans="1:9" x14ac:dyDescent="0.25">
      <c r="A14" s="52" t="s">
        <v>98</v>
      </c>
      <c r="B14" s="13">
        <v>9</v>
      </c>
      <c r="C14" s="14"/>
      <c r="D14" s="15">
        <f>'NOVEMBER 21'!H14:H35</f>
        <v>0</v>
      </c>
      <c r="E14" s="16">
        <v>2000</v>
      </c>
      <c r="F14" s="16">
        <f t="shared" si="1"/>
        <v>2000</v>
      </c>
      <c r="G14" s="16"/>
      <c r="H14" s="17">
        <f t="shared" si="0"/>
        <v>2000</v>
      </c>
      <c r="I14" s="15"/>
    </row>
    <row r="15" spans="1:9" x14ac:dyDescent="0.25">
      <c r="A15" s="24" t="s">
        <v>179</v>
      </c>
      <c r="B15" s="22">
        <v>10</v>
      </c>
      <c r="C15" s="14"/>
      <c r="D15" s="15">
        <f>'NOVEMBER 21'!H15:H36</f>
        <v>0</v>
      </c>
      <c r="E15" s="16">
        <v>2000</v>
      </c>
      <c r="F15" s="16">
        <f t="shared" si="1"/>
        <v>2000</v>
      </c>
      <c r="G15" s="16">
        <v>2000</v>
      </c>
      <c r="H15" s="17">
        <f t="shared" si="0"/>
        <v>0</v>
      </c>
      <c r="I15" s="15"/>
    </row>
    <row r="16" spans="1:9" x14ac:dyDescent="0.25">
      <c r="A16" s="23" t="s">
        <v>161</v>
      </c>
      <c r="B16" s="13">
        <v>11</v>
      </c>
      <c r="C16" s="14"/>
      <c r="D16" s="15">
        <f>'NOVEMBER 21'!H16:H37</f>
        <v>0</v>
      </c>
      <c r="E16" s="16">
        <v>2000</v>
      </c>
      <c r="F16" s="16">
        <f t="shared" si="1"/>
        <v>2000</v>
      </c>
      <c r="G16" s="16"/>
      <c r="H16" s="17"/>
      <c r="I16" s="15"/>
    </row>
    <row r="17" spans="1:10" x14ac:dyDescent="0.25">
      <c r="A17" s="23" t="s">
        <v>138</v>
      </c>
      <c r="B17" s="13">
        <v>12</v>
      </c>
      <c r="C17" s="14"/>
      <c r="D17" s="15">
        <f>'NOVEMBER 21'!H17:H38</f>
        <v>0</v>
      </c>
      <c r="E17" s="16">
        <v>2000</v>
      </c>
      <c r="F17" s="16">
        <f t="shared" si="1"/>
        <v>2000</v>
      </c>
      <c r="G17" s="16">
        <v>2000</v>
      </c>
      <c r="H17" s="17">
        <f t="shared" si="0"/>
        <v>0</v>
      </c>
      <c r="I17" s="15">
        <v>1700</v>
      </c>
    </row>
    <row r="18" spans="1:10" x14ac:dyDescent="0.25">
      <c r="A18" s="24" t="s">
        <v>160</v>
      </c>
      <c r="B18" s="13">
        <v>13</v>
      </c>
      <c r="C18" s="14"/>
      <c r="D18" s="15">
        <f>'NOVEMBER 21'!H18:H39</f>
        <v>0</v>
      </c>
      <c r="E18" s="16">
        <v>2000</v>
      </c>
      <c r="F18" s="16">
        <f t="shared" si="1"/>
        <v>2000</v>
      </c>
      <c r="G18" s="16"/>
      <c r="H18" s="17">
        <f t="shared" si="0"/>
        <v>2000</v>
      </c>
      <c r="I18" s="15"/>
    </row>
    <row r="19" spans="1:10" x14ac:dyDescent="0.25">
      <c r="A19" s="26" t="s">
        <v>82</v>
      </c>
      <c r="B19" s="13">
        <v>14</v>
      </c>
      <c r="C19" s="14"/>
      <c r="D19" s="15">
        <f>'NOVEMBER 21'!H19:H40</f>
        <v>0</v>
      </c>
      <c r="E19" s="16">
        <v>1500</v>
      </c>
      <c r="F19" s="16">
        <f t="shared" si="1"/>
        <v>1500</v>
      </c>
      <c r="G19" s="16"/>
      <c r="H19" s="17">
        <f t="shared" si="0"/>
        <v>1500</v>
      </c>
      <c r="I19" s="15"/>
    </row>
    <row r="20" spans="1:10" x14ac:dyDescent="0.25">
      <c r="A20" s="57" t="s">
        <v>174</v>
      </c>
      <c r="B20" s="13">
        <v>15</v>
      </c>
      <c r="C20" s="14"/>
      <c r="D20" s="15">
        <f>'NOVEMBER 21'!H20:H41</f>
        <v>0</v>
      </c>
      <c r="E20" s="16">
        <v>2000</v>
      </c>
      <c r="F20" s="16">
        <f t="shared" si="1"/>
        <v>2000</v>
      </c>
      <c r="G20" s="16"/>
      <c r="H20" s="17">
        <f t="shared" si="0"/>
        <v>2000</v>
      </c>
      <c r="I20" s="15"/>
      <c r="J20">
        <v>112260094</v>
      </c>
    </row>
    <row r="21" spans="1:10" x14ac:dyDescent="0.25">
      <c r="A21" s="23" t="s">
        <v>169</v>
      </c>
      <c r="B21" s="13">
        <v>16</v>
      </c>
      <c r="C21" s="14"/>
      <c r="D21" s="15">
        <f>'NOVEMBER 21'!H21:H42</f>
        <v>0</v>
      </c>
      <c r="E21" s="16">
        <v>2000</v>
      </c>
      <c r="F21" s="16">
        <f>C21+D21+E21</f>
        <v>2000</v>
      </c>
      <c r="G21" s="16">
        <v>2000</v>
      </c>
      <c r="H21" s="17">
        <f t="shared" si="0"/>
        <v>0</v>
      </c>
      <c r="I21" s="15"/>
    </row>
    <row r="22" spans="1:10" x14ac:dyDescent="0.25">
      <c r="A22" s="23" t="s">
        <v>119</v>
      </c>
      <c r="B22" s="13">
        <v>17</v>
      </c>
      <c r="C22" s="14"/>
      <c r="D22" s="15">
        <f>'NOVEMBER 21'!H22:H43</f>
        <v>0</v>
      </c>
      <c r="E22" s="16">
        <v>2000</v>
      </c>
      <c r="F22" s="16">
        <f>C22+D22+E22</f>
        <v>2000</v>
      </c>
      <c r="G22" s="16">
        <v>1000</v>
      </c>
      <c r="H22" s="17">
        <f>F22-G22</f>
        <v>1000</v>
      </c>
      <c r="I22" s="15"/>
    </row>
    <row r="23" spans="1:10" x14ac:dyDescent="0.25">
      <c r="A23" s="24" t="s">
        <v>162</v>
      </c>
      <c r="B23" s="13">
        <v>18</v>
      </c>
      <c r="C23" s="14"/>
      <c r="D23" s="15">
        <f>'NOVEMBER 21'!H23:H44</f>
        <v>0</v>
      </c>
      <c r="E23" s="16">
        <v>2000</v>
      </c>
      <c r="F23" s="16">
        <f t="shared" si="1"/>
        <v>2000</v>
      </c>
      <c r="G23" s="16">
        <v>2000</v>
      </c>
      <c r="H23" s="17">
        <f t="shared" si="0"/>
        <v>0</v>
      </c>
      <c r="I23" s="15">
        <v>100</v>
      </c>
    </row>
    <row r="24" spans="1:10" x14ac:dyDescent="0.25">
      <c r="A24" s="24" t="s">
        <v>175</v>
      </c>
      <c r="B24" s="13">
        <v>19</v>
      </c>
      <c r="C24" s="14">
        <v>500</v>
      </c>
      <c r="D24" s="15">
        <f>'NOVEMBER 21'!H24:H45</f>
        <v>0</v>
      </c>
      <c r="E24" s="16">
        <v>1000</v>
      </c>
      <c r="F24" s="16">
        <f t="shared" si="1"/>
        <v>1500</v>
      </c>
      <c r="G24" s="16">
        <v>2025</v>
      </c>
      <c r="H24" s="17">
        <f t="shared" si="0"/>
        <v>-525</v>
      </c>
      <c r="I24" s="15"/>
    </row>
    <row r="25" spans="1:10" x14ac:dyDescent="0.25">
      <c r="A25" s="24" t="s">
        <v>137</v>
      </c>
      <c r="B25" s="13" t="s">
        <v>45</v>
      </c>
      <c r="C25" s="14"/>
      <c r="D25" s="15">
        <f>'NOVEMBER 21'!H25:H46</f>
        <v>0</v>
      </c>
      <c r="E25" s="16">
        <v>2500</v>
      </c>
      <c r="F25" s="16">
        <f t="shared" si="1"/>
        <v>2500</v>
      </c>
      <c r="G25" s="16">
        <v>2500</v>
      </c>
      <c r="H25" s="17">
        <f t="shared" si="0"/>
        <v>0</v>
      </c>
      <c r="I25" s="15"/>
    </row>
    <row r="26" spans="1:10" x14ac:dyDescent="0.25">
      <c r="A26" s="55" t="s">
        <v>118</v>
      </c>
      <c r="B26" s="13" t="s">
        <v>46</v>
      </c>
      <c r="C26" s="14"/>
      <c r="D26" s="15">
        <f>'NOVEMBER 21'!H26:H47</f>
        <v>0</v>
      </c>
      <c r="E26" s="16">
        <v>2500</v>
      </c>
      <c r="F26" s="16">
        <f>C26+D26+E26</f>
        <v>2500</v>
      </c>
      <c r="G26" s="16"/>
      <c r="H26" s="17">
        <f t="shared" si="0"/>
        <v>2500</v>
      </c>
      <c r="I26" s="15"/>
    </row>
    <row r="27" spans="1:10" x14ac:dyDescent="0.25">
      <c r="A27" s="24"/>
      <c r="B27" s="13" t="s">
        <v>47</v>
      </c>
      <c r="C27" s="14"/>
      <c r="D27" s="15">
        <f>'NOVEMBER 21'!H27:H48</f>
        <v>0</v>
      </c>
      <c r="E27" s="16"/>
      <c r="F27" s="16">
        <f t="shared" si="1"/>
        <v>0</v>
      </c>
      <c r="G27" s="16"/>
      <c r="H27" s="17">
        <f t="shared" si="0"/>
        <v>0</v>
      </c>
      <c r="I27" s="15"/>
    </row>
    <row r="28" spans="1:10" x14ac:dyDescent="0.25">
      <c r="A28" s="25" t="s">
        <v>24</v>
      </c>
      <c r="B28" s="26"/>
      <c r="C28" s="14">
        <f t="shared" ref="C28:I28" si="2">SUM(C6:C27)</f>
        <v>500</v>
      </c>
      <c r="D28" s="15">
        <f>SUM(D6:D27)</f>
        <v>4848</v>
      </c>
      <c r="E28" s="27">
        <f t="shared" si="2"/>
        <v>39000</v>
      </c>
      <c r="F28" s="16">
        <f t="shared" si="2"/>
        <v>44348</v>
      </c>
      <c r="G28" s="16">
        <f>SUM(G6:G27)</f>
        <v>15725</v>
      </c>
      <c r="H28" s="16">
        <f t="shared" si="2"/>
        <v>26623</v>
      </c>
      <c r="I28" s="15">
        <f t="shared" si="2"/>
        <v>1800</v>
      </c>
    </row>
    <row r="29" spans="1:10" x14ac:dyDescent="0.25">
      <c r="D29" s="15">
        <f>SUM(O17)</f>
        <v>0</v>
      </c>
      <c r="H29" s="28"/>
      <c r="I29" s="3"/>
    </row>
    <row r="31" spans="1:10" x14ac:dyDescent="0.25">
      <c r="A31" s="3" t="s">
        <v>11</v>
      </c>
      <c r="B31" s="29"/>
      <c r="C31" s="30"/>
      <c r="D31" s="31"/>
      <c r="E31" s="32"/>
      <c r="F31" s="33"/>
      <c r="G31" s="32"/>
      <c r="H31" s="34"/>
      <c r="I31" s="3"/>
    </row>
    <row r="32" spans="1:10" x14ac:dyDescent="0.25">
      <c r="A32" s="35" t="s">
        <v>12</v>
      </c>
      <c r="B32" s="35"/>
      <c r="C32" s="35"/>
      <c r="D32" s="36"/>
      <c r="E32" s="35" t="s">
        <v>8</v>
      </c>
      <c r="F32" s="3"/>
      <c r="G32" s="3"/>
      <c r="H32" s="3"/>
      <c r="I32" s="3"/>
    </row>
    <row r="33" spans="1:11" x14ac:dyDescent="0.25">
      <c r="A33" s="37" t="s">
        <v>13</v>
      </c>
      <c r="B33" s="37" t="s">
        <v>14</v>
      </c>
      <c r="C33" s="37" t="s">
        <v>15</v>
      </c>
      <c r="D33" s="37" t="s">
        <v>16</v>
      </c>
      <c r="E33" s="37" t="s">
        <v>13</v>
      </c>
      <c r="F33" s="37" t="s">
        <v>14</v>
      </c>
      <c r="G33" s="37" t="s">
        <v>15</v>
      </c>
      <c r="H33" s="37" t="s">
        <v>16</v>
      </c>
      <c r="I33" s="3"/>
    </row>
    <row r="34" spans="1:11" x14ac:dyDescent="0.25">
      <c r="A34" s="26" t="s">
        <v>177</v>
      </c>
      <c r="B34" s="38">
        <f>E28</f>
        <v>39000</v>
      </c>
      <c r="C34" s="26"/>
      <c r="D34" s="26"/>
      <c r="E34" s="26" t="s">
        <v>177</v>
      </c>
      <c r="F34" s="38">
        <f>G28</f>
        <v>15725</v>
      </c>
      <c r="G34" s="26"/>
      <c r="H34" s="26"/>
      <c r="I34" s="34"/>
    </row>
    <row r="35" spans="1:11" x14ac:dyDescent="0.25">
      <c r="A35" s="26" t="s">
        <v>18</v>
      </c>
      <c r="B35" s="38">
        <f>'NOVEMBER 21'!D46</f>
        <v>10842</v>
      </c>
      <c r="C35" s="26"/>
      <c r="D35" s="26"/>
      <c r="E35" s="26" t="s">
        <v>18</v>
      </c>
      <c r="F35" s="38">
        <f>'NOVEMBER 21'!H46</f>
        <v>6494</v>
      </c>
      <c r="G35" s="26"/>
      <c r="H35" s="26"/>
      <c r="I35" s="34"/>
    </row>
    <row r="36" spans="1:11" x14ac:dyDescent="0.25">
      <c r="A36" s="26" t="s">
        <v>108</v>
      </c>
      <c r="B36" s="38">
        <f>I28</f>
        <v>1800</v>
      </c>
      <c r="C36" s="26"/>
      <c r="D36" s="26"/>
      <c r="E36" s="26" t="s">
        <v>108</v>
      </c>
      <c r="F36" s="38">
        <f>I28</f>
        <v>1800</v>
      </c>
      <c r="G36" s="26"/>
      <c r="H36" s="26"/>
      <c r="I36" s="34" t="s">
        <v>19</v>
      </c>
      <c r="K36" s="28">
        <f>E28</f>
        <v>39000</v>
      </c>
    </row>
    <row r="37" spans="1:11" x14ac:dyDescent="0.25">
      <c r="A37" s="26" t="s">
        <v>127</v>
      </c>
      <c r="B37" s="38">
        <f>C25</f>
        <v>0</v>
      </c>
      <c r="C37" s="26"/>
      <c r="D37" s="26"/>
      <c r="E37" s="26"/>
      <c r="F37" s="38"/>
      <c r="G37" s="26"/>
      <c r="H37" s="26"/>
      <c r="I37" s="3"/>
      <c r="J37" t="s">
        <v>20</v>
      </c>
      <c r="K37" s="44">
        <f>C38</f>
        <v>3900</v>
      </c>
    </row>
    <row r="38" spans="1:11" x14ac:dyDescent="0.25">
      <c r="A38" s="26" t="s">
        <v>20</v>
      </c>
      <c r="B38" s="39">
        <v>0.1</v>
      </c>
      <c r="C38" s="38">
        <f>B38*B34</f>
        <v>3900</v>
      </c>
      <c r="D38" s="26"/>
      <c r="E38" s="26" t="s">
        <v>20</v>
      </c>
      <c r="F38" s="39">
        <v>0.1</v>
      </c>
      <c r="G38" s="38">
        <f>F38*B34</f>
        <v>3900</v>
      </c>
      <c r="H38" s="26"/>
      <c r="I38" s="3"/>
      <c r="K38" s="44">
        <f>K36-K37</f>
        <v>35100</v>
      </c>
    </row>
    <row r="39" spans="1:11" x14ac:dyDescent="0.25">
      <c r="A39" s="37" t="s">
        <v>21</v>
      </c>
      <c r="B39" s="26" t="s">
        <v>22</v>
      </c>
      <c r="C39" s="26"/>
      <c r="D39" s="26"/>
      <c r="E39" s="37" t="s">
        <v>21</v>
      </c>
      <c r="F39" s="40"/>
      <c r="G39" s="26"/>
      <c r="H39" s="26"/>
      <c r="I39" s="34"/>
      <c r="J39" t="s">
        <v>147</v>
      </c>
      <c r="K39">
        <v>2000</v>
      </c>
    </row>
    <row r="40" spans="1:11" x14ac:dyDescent="0.25">
      <c r="A40" s="41" t="s">
        <v>23</v>
      </c>
      <c r="B40" s="39">
        <v>0.3</v>
      </c>
      <c r="C40" s="42"/>
      <c r="D40" s="26"/>
      <c r="E40" s="41" t="s">
        <v>23</v>
      </c>
      <c r="F40" s="39">
        <v>0.3</v>
      </c>
      <c r="G40" s="42"/>
      <c r="H40" s="26"/>
      <c r="I40" s="3"/>
      <c r="K40" s="44">
        <f>K38-K39</f>
        <v>33100</v>
      </c>
    </row>
    <row r="41" spans="1:11" x14ac:dyDescent="0.25">
      <c r="A41" s="40"/>
      <c r="D41" s="42"/>
      <c r="E41" s="40"/>
      <c r="H41" s="26"/>
      <c r="I41" s="3"/>
      <c r="J41" t="s">
        <v>8</v>
      </c>
      <c r="K41" s="28">
        <f>C43</f>
        <v>9087</v>
      </c>
    </row>
    <row r="42" spans="1:11" x14ac:dyDescent="0.25">
      <c r="A42" s="40" t="s">
        <v>43</v>
      </c>
      <c r="B42" s="39"/>
      <c r="C42" s="26">
        <v>2000</v>
      </c>
      <c r="D42" s="26"/>
      <c r="E42" s="40" t="s">
        <v>43</v>
      </c>
      <c r="F42" s="39"/>
      <c r="G42" s="26">
        <v>2000</v>
      </c>
      <c r="H42" s="26"/>
      <c r="I42" s="34"/>
      <c r="K42" s="44">
        <f>K40-K41</f>
        <v>24013</v>
      </c>
    </row>
    <row r="43" spans="1:11" x14ac:dyDescent="0.25">
      <c r="A43" s="40" t="s">
        <v>180</v>
      </c>
      <c r="B43" s="26"/>
      <c r="C43" s="42">
        <v>9087</v>
      </c>
      <c r="D43" s="26"/>
      <c r="E43" s="40" t="s">
        <v>180</v>
      </c>
      <c r="F43" s="26"/>
      <c r="G43" s="42">
        <v>9087</v>
      </c>
      <c r="H43" s="26"/>
      <c r="I43" s="43"/>
      <c r="J43" s="28" t="s">
        <v>8</v>
      </c>
      <c r="K43" s="28">
        <f>C44</f>
        <v>0</v>
      </c>
    </row>
    <row r="44" spans="1:11" x14ac:dyDescent="0.25">
      <c r="A44" s="40"/>
      <c r="B44" s="26"/>
      <c r="C44" s="42"/>
      <c r="D44" s="26"/>
      <c r="E44" s="40"/>
      <c r="F44" s="26"/>
      <c r="G44" s="42"/>
      <c r="H44" s="26"/>
      <c r="I44" s="3"/>
      <c r="K44" s="44">
        <f>K42-K43</f>
        <v>24013</v>
      </c>
    </row>
    <row r="45" spans="1:11" x14ac:dyDescent="0.25">
      <c r="A45" s="40"/>
      <c r="B45" s="26"/>
      <c r="C45" s="42"/>
      <c r="D45" s="26"/>
      <c r="E45" s="40"/>
      <c r="F45" s="26"/>
      <c r="G45" s="42"/>
      <c r="H45" s="26"/>
      <c r="I45" s="3"/>
      <c r="J45" s="44" t="s">
        <v>148</v>
      </c>
      <c r="K45" s="44">
        <f>B36</f>
        <v>1800</v>
      </c>
    </row>
    <row r="46" spans="1:11" x14ac:dyDescent="0.25">
      <c r="A46" s="37" t="s">
        <v>24</v>
      </c>
      <c r="B46" s="45">
        <f>B37+B34+B35+B36-C38</f>
        <v>47742</v>
      </c>
      <c r="C46" s="45">
        <f>SUM(C40:C45)</f>
        <v>11087</v>
      </c>
      <c r="D46" s="45">
        <f>B46-C46</f>
        <v>36655</v>
      </c>
      <c r="E46" s="37" t="s">
        <v>24</v>
      </c>
      <c r="F46" s="45">
        <f>F34+F35+F37+F36-G38</f>
        <v>20119</v>
      </c>
      <c r="G46" s="45">
        <f>SUM(G40:G45)</f>
        <v>11087</v>
      </c>
      <c r="H46" s="45">
        <f>F46-G46</f>
        <v>9032</v>
      </c>
      <c r="I46" s="43"/>
      <c r="K46" s="44">
        <f>K44+K45</f>
        <v>25813</v>
      </c>
    </row>
    <row r="47" spans="1:11" x14ac:dyDescent="0.25">
      <c r="A47" s="46" t="s">
        <v>25</v>
      </c>
      <c r="B47" s="47"/>
      <c r="C47" s="47" t="s">
        <v>26</v>
      </c>
      <c r="D47" s="48"/>
      <c r="E47" s="46"/>
      <c r="F47" s="46" t="s">
        <v>27</v>
      </c>
      <c r="G47" s="3"/>
      <c r="H47" s="3"/>
      <c r="I47" s="43"/>
      <c r="J47" s="44"/>
      <c r="K47" s="44">
        <v>2377</v>
      </c>
    </row>
    <row r="48" spans="1:11" x14ac:dyDescent="0.25">
      <c r="A48" s="46" t="s">
        <v>28</v>
      </c>
      <c r="B48" s="47"/>
      <c r="C48" s="47" t="s">
        <v>29</v>
      </c>
      <c r="D48" s="48"/>
      <c r="E48" s="46"/>
      <c r="F48" s="46" t="s">
        <v>64</v>
      </c>
      <c r="G48" s="3"/>
      <c r="K48" s="44">
        <f>K46+K47</f>
        <v>28190</v>
      </c>
    </row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8"/>
  <sheetViews>
    <sheetView topLeftCell="A7" workbookViewId="0">
      <selection activeCell="E21" sqref="E21"/>
    </sheetView>
  </sheetViews>
  <sheetFormatPr defaultRowHeight="15" x14ac:dyDescent="0.25"/>
  <cols>
    <col min="1" max="1" width="16.42578125" customWidth="1"/>
  </cols>
  <sheetData>
    <row r="2" spans="1:10" ht="15.75" x14ac:dyDescent="0.25">
      <c r="B2" s="1" t="s">
        <v>44</v>
      </c>
      <c r="C2" s="1"/>
      <c r="D2" s="1"/>
      <c r="E2" s="1"/>
      <c r="F2" s="2"/>
      <c r="G2" s="3"/>
      <c r="H2" s="3"/>
      <c r="I2" s="3"/>
    </row>
    <row r="3" spans="1:10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0" ht="18.75" x14ac:dyDescent="0.3">
      <c r="A4" s="5"/>
      <c r="B4" s="1" t="s">
        <v>56</v>
      </c>
      <c r="C4" s="1"/>
      <c r="D4" s="1"/>
      <c r="E4" s="1"/>
      <c r="F4" s="6"/>
      <c r="G4" s="7"/>
      <c r="H4" s="3"/>
      <c r="I4" s="3"/>
    </row>
    <row r="5" spans="1:10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</row>
    <row r="6" spans="1:10" x14ac:dyDescent="0.25">
      <c r="A6" s="12" t="s">
        <v>32</v>
      </c>
      <c r="B6" s="13">
        <v>1</v>
      </c>
      <c r="C6" s="14"/>
      <c r="D6" s="15">
        <f>'OCTOBER 20'!H6:H28</f>
        <v>0</v>
      </c>
      <c r="E6" s="16">
        <v>2000</v>
      </c>
      <c r="F6" s="16">
        <f>C6+D6+E6</f>
        <v>2000</v>
      </c>
      <c r="G6" s="16">
        <v>2000</v>
      </c>
      <c r="H6" s="17">
        <f>F6-G6</f>
        <v>0</v>
      </c>
      <c r="I6" s="15"/>
    </row>
    <row r="7" spans="1:10" x14ac:dyDescent="0.25">
      <c r="A7" t="s">
        <v>31</v>
      </c>
      <c r="B7" s="13">
        <v>2</v>
      </c>
      <c r="C7" s="14"/>
      <c r="D7" s="15">
        <f>'OCTOBER 20'!H7:H29</f>
        <v>0</v>
      </c>
      <c r="E7" s="16">
        <v>2000</v>
      </c>
      <c r="F7" s="16">
        <f t="shared" ref="F7:F27" si="0">C7+D7+E7</f>
        <v>2000</v>
      </c>
      <c r="G7" s="16">
        <v>2000</v>
      </c>
      <c r="H7" s="17">
        <f t="shared" ref="H7:H27" si="1">F7-G7</f>
        <v>0</v>
      </c>
      <c r="I7" s="15"/>
    </row>
    <row r="8" spans="1:10" x14ac:dyDescent="0.25">
      <c r="A8" s="18" t="s">
        <v>33</v>
      </c>
      <c r="B8" s="13">
        <v>3</v>
      </c>
      <c r="C8" s="14"/>
      <c r="D8" s="15">
        <f>'OCTOBER 20'!H8:H30</f>
        <v>0</v>
      </c>
      <c r="E8" s="16">
        <v>2000</v>
      </c>
      <c r="F8" s="16">
        <f t="shared" si="0"/>
        <v>2000</v>
      </c>
      <c r="G8" s="16">
        <v>2000</v>
      </c>
      <c r="H8" s="17">
        <f t="shared" si="1"/>
        <v>0</v>
      </c>
      <c r="I8" s="15"/>
    </row>
    <row r="9" spans="1:10" x14ac:dyDescent="0.25">
      <c r="A9" s="19" t="s">
        <v>34</v>
      </c>
      <c r="B9" s="13">
        <v>4</v>
      </c>
      <c r="C9" s="14"/>
      <c r="D9" s="15">
        <f>'OCTOBER 20'!H9:H31</f>
        <v>0</v>
      </c>
      <c r="E9" s="16">
        <v>2000</v>
      </c>
      <c r="F9" s="16">
        <f t="shared" si="0"/>
        <v>2000</v>
      </c>
      <c r="G9" s="16">
        <v>2000</v>
      </c>
      <c r="H9" s="17">
        <f>F9-G9</f>
        <v>0</v>
      </c>
      <c r="I9" s="15"/>
    </row>
    <row r="10" spans="1:10" x14ac:dyDescent="0.25">
      <c r="A10" s="19" t="s">
        <v>35</v>
      </c>
      <c r="B10" s="13">
        <v>5</v>
      </c>
      <c r="C10" s="14"/>
      <c r="D10" s="15">
        <f>'OCTOBER 20'!H10:H32</f>
        <v>1000</v>
      </c>
      <c r="E10" s="16">
        <v>2000</v>
      </c>
      <c r="F10" s="16">
        <f t="shared" si="0"/>
        <v>3000</v>
      </c>
      <c r="G10" s="16">
        <f>2000</f>
        <v>2000</v>
      </c>
      <c r="H10" s="17">
        <f t="shared" si="1"/>
        <v>1000</v>
      </c>
      <c r="I10" s="15"/>
    </row>
    <row r="11" spans="1:10" x14ac:dyDescent="0.25">
      <c r="A11" s="49" t="s">
        <v>61</v>
      </c>
      <c r="B11" s="13">
        <v>6</v>
      </c>
      <c r="C11" s="14"/>
      <c r="D11" s="15">
        <f>'OCTOBER 20'!H11:H33</f>
        <v>0</v>
      </c>
      <c r="E11" s="16">
        <v>2000</v>
      </c>
      <c r="F11" s="16">
        <f>C11+D11+E11</f>
        <v>2000</v>
      </c>
      <c r="G11" s="16">
        <v>2000</v>
      </c>
      <c r="H11" s="17">
        <f t="shared" si="1"/>
        <v>0</v>
      </c>
      <c r="I11" s="15"/>
    </row>
    <row r="12" spans="1:10" x14ac:dyDescent="0.25">
      <c r="A12" s="19" t="s">
        <v>53</v>
      </c>
      <c r="B12" s="13">
        <v>7</v>
      </c>
      <c r="C12" s="14"/>
      <c r="D12" s="15">
        <f>'OCTOBER 20'!H12:H34</f>
        <v>0</v>
      </c>
      <c r="E12" s="16"/>
      <c r="F12" s="16">
        <f t="shared" si="0"/>
        <v>0</v>
      </c>
      <c r="G12" s="16"/>
      <c r="H12" s="17">
        <f t="shared" si="1"/>
        <v>0</v>
      </c>
      <c r="I12" s="15"/>
    </row>
    <row r="13" spans="1:10" x14ac:dyDescent="0.25">
      <c r="A13" s="20" t="s">
        <v>43</v>
      </c>
      <c r="B13" s="13">
        <v>8</v>
      </c>
      <c r="C13" s="14"/>
      <c r="D13" s="15">
        <f>'OCTOBER 20'!H13:H35</f>
        <v>1000</v>
      </c>
      <c r="E13" s="16">
        <v>1000</v>
      </c>
      <c r="F13" s="16">
        <f t="shared" si="0"/>
        <v>2000</v>
      </c>
      <c r="G13" s="16">
        <f>1500</f>
        <v>1500</v>
      </c>
      <c r="H13" s="17">
        <f t="shared" si="1"/>
        <v>500</v>
      </c>
      <c r="I13" s="15"/>
    </row>
    <row r="14" spans="1:10" x14ac:dyDescent="0.25">
      <c r="A14" s="20" t="s">
        <v>36</v>
      </c>
      <c r="B14" s="13">
        <v>9</v>
      </c>
      <c r="C14" s="14"/>
      <c r="D14" s="15">
        <f>'OCTOBER 20'!H14:H36</f>
        <v>2000</v>
      </c>
      <c r="E14" s="16">
        <v>2000</v>
      </c>
      <c r="F14" s="16">
        <f t="shared" si="0"/>
        <v>4000</v>
      </c>
      <c r="G14" s="16"/>
      <c r="H14" s="17"/>
      <c r="I14" s="15"/>
      <c r="J14" t="s">
        <v>67</v>
      </c>
    </row>
    <row r="15" spans="1:10" x14ac:dyDescent="0.25">
      <c r="A15" s="24" t="s">
        <v>37</v>
      </c>
      <c r="B15" s="22">
        <v>10</v>
      </c>
      <c r="C15" s="14"/>
      <c r="D15" s="15">
        <f>'OCTOBER 20'!H15:H37</f>
        <v>0</v>
      </c>
      <c r="E15" s="16">
        <v>2000</v>
      </c>
      <c r="F15" s="16">
        <f t="shared" si="0"/>
        <v>2000</v>
      </c>
      <c r="G15" s="16">
        <v>2000</v>
      </c>
      <c r="H15" s="17">
        <f t="shared" si="1"/>
        <v>0</v>
      </c>
      <c r="I15" s="15"/>
    </row>
    <row r="16" spans="1:10" x14ac:dyDescent="0.25">
      <c r="A16" s="23" t="s">
        <v>38</v>
      </c>
      <c r="B16" s="13">
        <v>11</v>
      </c>
      <c r="C16" s="14"/>
      <c r="D16" s="15">
        <f>'OCTOBER 20'!H16:H38</f>
        <v>0</v>
      </c>
      <c r="E16" s="16">
        <v>2000</v>
      </c>
      <c r="F16" s="16">
        <f t="shared" si="0"/>
        <v>2000</v>
      </c>
      <c r="G16" s="16">
        <v>2000</v>
      </c>
      <c r="H16" s="17">
        <f t="shared" si="1"/>
        <v>0</v>
      </c>
      <c r="I16" s="15"/>
    </row>
    <row r="17" spans="1:9" x14ac:dyDescent="0.25">
      <c r="A17" s="49" t="s">
        <v>60</v>
      </c>
      <c r="B17" s="13">
        <v>12</v>
      </c>
      <c r="C17" s="14"/>
      <c r="D17" s="15">
        <f>'OCTOBER 20'!H17:H39</f>
        <v>0</v>
      </c>
      <c r="E17" s="16">
        <v>2000</v>
      </c>
      <c r="F17" s="16">
        <f t="shared" si="0"/>
        <v>2000</v>
      </c>
      <c r="G17" s="16">
        <v>2000</v>
      </c>
      <c r="H17" s="17">
        <f t="shared" si="1"/>
        <v>0</v>
      </c>
      <c r="I17" s="15"/>
    </row>
    <row r="18" spans="1:9" x14ac:dyDescent="0.25">
      <c r="A18" s="24" t="s">
        <v>39</v>
      </c>
      <c r="B18" s="13">
        <v>13</v>
      </c>
      <c r="C18" s="14"/>
      <c r="D18" s="15">
        <f>'OCTOBER 20'!H18:H40</f>
        <v>0</v>
      </c>
      <c r="E18" s="16">
        <v>2000</v>
      </c>
      <c r="F18" s="16">
        <f t="shared" si="0"/>
        <v>2000</v>
      </c>
      <c r="G18" s="16">
        <v>2000</v>
      </c>
      <c r="H18" s="17">
        <f t="shared" si="1"/>
        <v>0</v>
      </c>
      <c r="I18" s="15"/>
    </row>
    <row r="19" spans="1:9" x14ac:dyDescent="0.25">
      <c r="A19" s="18" t="s">
        <v>52</v>
      </c>
      <c r="B19" s="13">
        <v>14</v>
      </c>
      <c r="C19" s="14"/>
      <c r="D19" s="15">
        <f>'OCTOBER 20'!H19:H41</f>
        <v>0</v>
      </c>
      <c r="E19" s="16">
        <v>1500</v>
      </c>
      <c r="F19" s="16">
        <f t="shared" si="0"/>
        <v>1500</v>
      </c>
      <c r="G19" s="16">
        <f>1000+500</f>
        <v>1500</v>
      </c>
      <c r="H19" s="17">
        <f t="shared" si="1"/>
        <v>0</v>
      </c>
      <c r="I19" s="15"/>
    </row>
    <row r="20" spans="1:9" x14ac:dyDescent="0.25">
      <c r="A20" s="12" t="s">
        <v>40</v>
      </c>
      <c r="B20" s="13">
        <v>15</v>
      </c>
      <c r="C20" s="14"/>
      <c r="D20" s="15">
        <f>'OCTOBER 20'!H20:H42</f>
        <v>0</v>
      </c>
      <c r="E20" s="16">
        <v>2000</v>
      </c>
      <c r="F20" s="16">
        <f t="shared" si="0"/>
        <v>2000</v>
      </c>
      <c r="G20" s="16">
        <v>2000</v>
      </c>
      <c r="H20" s="17">
        <f t="shared" si="1"/>
        <v>0</v>
      </c>
      <c r="I20" s="15"/>
    </row>
    <row r="21" spans="1:9" x14ac:dyDescent="0.25">
      <c r="A21" s="12" t="s">
        <v>59</v>
      </c>
      <c r="B21" s="13">
        <v>16</v>
      </c>
      <c r="C21" s="14"/>
      <c r="D21" s="15">
        <f>'OCTOBER 20'!H21:H43</f>
        <v>600</v>
      </c>
      <c r="E21" s="16">
        <v>2000</v>
      </c>
      <c r="F21" s="16">
        <f>C21+D21+E21</f>
        <v>2600</v>
      </c>
      <c r="G21" s="16">
        <f>2000</f>
        <v>2000</v>
      </c>
      <c r="H21" s="17">
        <f t="shared" ref="H21:H26" si="2">F21-G21</f>
        <v>600</v>
      </c>
      <c r="I21" s="15"/>
    </row>
    <row r="22" spans="1:9" x14ac:dyDescent="0.25">
      <c r="A22" s="12" t="s">
        <v>54</v>
      </c>
      <c r="B22" s="13">
        <v>17</v>
      </c>
      <c r="C22" s="14"/>
      <c r="D22" s="15">
        <f>'OCTOBER 20'!H22:H44</f>
        <v>0</v>
      </c>
      <c r="E22" s="16">
        <v>2000</v>
      </c>
      <c r="F22" s="16">
        <f>C22+D22+E22</f>
        <v>2000</v>
      </c>
      <c r="G22" s="16">
        <v>2000</v>
      </c>
      <c r="H22" s="17">
        <f t="shared" si="2"/>
        <v>0</v>
      </c>
      <c r="I22" s="15"/>
    </row>
    <row r="23" spans="1:9" x14ac:dyDescent="0.25">
      <c r="A23" s="24" t="s">
        <v>42</v>
      </c>
      <c r="B23" s="13">
        <v>18</v>
      </c>
      <c r="C23" s="14"/>
      <c r="D23" s="15">
        <f>'OCTOBER 20'!H23:H45</f>
        <v>0</v>
      </c>
      <c r="E23" s="16"/>
      <c r="F23" s="16">
        <f t="shared" si="0"/>
        <v>0</v>
      </c>
      <c r="G23" s="16"/>
      <c r="H23" s="17">
        <f t="shared" si="2"/>
        <v>0</v>
      </c>
      <c r="I23" s="15"/>
    </row>
    <row r="24" spans="1:9" x14ac:dyDescent="0.25">
      <c r="A24" s="21" t="s">
        <v>42</v>
      </c>
      <c r="B24" s="13">
        <v>19</v>
      </c>
      <c r="C24" s="14"/>
      <c r="D24" s="15">
        <f>'OCTOBER 20'!H24:H46</f>
        <v>0</v>
      </c>
      <c r="E24" s="16"/>
      <c r="F24" s="16">
        <f t="shared" si="0"/>
        <v>0</v>
      </c>
      <c r="G24" s="16"/>
      <c r="H24" s="17">
        <f t="shared" si="2"/>
        <v>0</v>
      </c>
      <c r="I24" s="15"/>
    </row>
    <row r="25" spans="1:9" x14ac:dyDescent="0.25">
      <c r="A25" s="24" t="s">
        <v>48</v>
      </c>
      <c r="B25" s="13" t="s">
        <v>45</v>
      </c>
      <c r="C25" s="14"/>
      <c r="D25" s="15">
        <f>'OCTOBER 20'!H25:H47</f>
        <v>0</v>
      </c>
      <c r="E25" s="16">
        <v>3300</v>
      </c>
      <c r="F25" s="16">
        <f t="shared" si="0"/>
        <v>3300</v>
      </c>
      <c r="G25" s="16">
        <v>3300</v>
      </c>
      <c r="H25" s="17">
        <f t="shared" si="2"/>
        <v>0</v>
      </c>
      <c r="I25" s="15"/>
    </row>
    <row r="26" spans="1:9" x14ac:dyDescent="0.25">
      <c r="A26" s="24" t="s">
        <v>49</v>
      </c>
      <c r="B26" s="13" t="s">
        <v>46</v>
      </c>
      <c r="C26" s="14"/>
      <c r="D26" s="15">
        <f>'OCTOBER 20'!H26:H48</f>
        <v>0</v>
      </c>
      <c r="E26" s="16">
        <v>2500</v>
      </c>
      <c r="F26" s="16">
        <f>C26+D26+E26</f>
        <v>2500</v>
      </c>
      <c r="G26" s="16">
        <v>2500</v>
      </c>
      <c r="H26" s="17">
        <f t="shared" si="2"/>
        <v>0</v>
      </c>
      <c r="I26" s="15"/>
    </row>
    <row r="27" spans="1:9" x14ac:dyDescent="0.25">
      <c r="A27" s="24" t="s">
        <v>50</v>
      </c>
      <c r="B27" s="13" t="s">
        <v>47</v>
      </c>
      <c r="C27" s="14"/>
      <c r="D27" s="15">
        <f>'OCTOBER 20'!H27:H49</f>
        <v>0</v>
      </c>
      <c r="E27" s="16">
        <v>3000</v>
      </c>
      <c r="F27" s="16">
        <f t="shared" si="0"/>
        <v>3000</v>
      </c>
      <c r="G27" s="16">
        <v>3000</v>
      </c>
      <c r="H27" s="17">
        <f t="shared" si="1"/>
        <v>0</v>
      </c>
      <c r="I27" s="15"/>
    </row>
    <row r="28" spans="1:9" x14ac:dyDescent="0.25">
      <c r="A28" s="25" t="s">
        <v>24</v>
      </c>
      <c r="B28" s="26"/>
      <c r="C28" s="14">
        <f t="shared" ref="C28:I28" si="3">SUM(C6:C27)</f>
        <v>0</v>
      </c>
      <c r="D28" s="15">
        <f t="shared" si="3"/>
        <v>4600</v>
      </c>
      <c r="E28" s="27">
        <f t="shared" si="3"/>
        <v>39300</v>
      </c>
      <c r="F28" s="16">
        <f t="shared" si="3"/>
        <v>43900</v>
      </c>
      <c r="G28" s="16">
        <f t="shared" si="3"/>
        <v>37800</v>
      </c>
      <c r="H28" s="16">
        <f t="shared" si="3"/>
        <v>2100</v>
      </c>
      <c r="I28" s="15">
        <f t="shared" si="3"/>
        <v>0</v>
      </c>
    </row>
    <row r="29" spans="1:9" x14ac:dyDescent="0.25">
      <c r="D29" s="15">
        <f>'OCTOBER 20'!H29:H51</f>
        <v>0</v>
      </c>
      <c r="H29" s="28"/>
      <c r="I29" s="3"/>
    </row>
    <row r="31" spans="1:9" x14ac:dyDescent="0.25">
      <c r="A31" s="3" t="s">
        <v>11</v>
      </c>
      <c r="B31" s="29"/>
      <c r="C31" s="30"/>
      <c r="D31" s="31"/>
      <c r="E31" s="32"/>
      <c r="F31" s="33"/>
      <c r="G31" s="32"/>
      <c r="H31" s="34"/>
      <c r="I31" s="3"/>
    </row>
    <row r="32" spans="1:9" x14ac:dyDescent="0.25">
      <c r="A32" s="35" t="s">
        <v>12</v>
      </c>
      <c r="B32" s="35"/>
      <c r="C32" s="35"/>
      <c r="D32" s="36"/>
      <c r="E32" s="35" t="s">
        <v>8</v>
      </c>
      <c r="F32" s="3"/>
      <c r="G32" s="3"/>
      <c r="H32" s="3"/>
      <c r="I32" s="3"/>
    </row>
    <row r="33" spans="1:13" x14ac:dyDescent="0.25">
      <c r="A33" s="37" t="s">
        <v>13</v>
      </c>
      <c r="B33" s="37" t="s">
        <v>14</v>
      </c>
      <c r="C33" s="37" t="s">
        <v>15</v>
      </c>
      <c r="D33" s="37" t="s">
        <v>16</v>
      </c>
      <c r="E33" s="37" t="s">
        <v>13</v>
      </c>
      <c r="F33" s="37" t="s">
        <v>14</v>
      </c>
      <c r="G33" s="37" t="s">
        <v>15</v>
      </c>
      <c r="H33" s="37" t="s">
        <v>16</v>
      </c>
      <c r="I33" s="3"/>
    </row>
    <row r="34" spans="1:13" x14ac:dyDescent="0.25">
      <c r="A34" s="26" t="s">
        <v>55</v>
      </c>
      <c r="B34" s="38">
        <f>E28</f>
        <v>39300</v>
      </c>
      <c r="C34" s="26"/>
      <c r="D34" s="26"/>
      <c r="E34" s="26" t="s">
        <v>55</v>
      </c>
      <c r="F34" s="38">
        <f>G28</f>
        <v>37800</v>
      </c>
      <c r="G34" s="26"/>
      <c r="H34" s="26"/>
      <c r="I34" s="34"/>
    </row>
    <row r="35" spans="1:13" x14ac:dyDescent="0.25">
      <c r="A35" s="26" t="s">
        <v>18</v>
      </c>
      <c r="B35" s="38">
        <f>'OCTOBER 20'!D46</f>
        <v>5493</v>
      </c>
      <c r="C35" s="26"/>
      <c r="D35" s="26"/>
      <c r="E35" s="26" t="s">
        <v>18</v>
      </c>
      <c r="F35" s="38">
        <f>'OCTOBER 20'!H46</f>
        <v>893</v>
      </c>
      <c r="G35" s="26"/>
      <c r="H35" s="26"/>
      <c r="I35" s="34"/>
    </row>
    <row r="36" spans="1:13" x14ac:dyDescent="0.25">
      <c r="A36" s="26" t="s">
        <v>10</v>
      </c>
      <c r="B36" s="38"/>
      <c r="C36" s="26"/>
      <c r="D36" s="26"/>
      <c r="E36" s="26"/>
      <c r="F36" s="38"/>
      <c r="G36" s="26"/>
      <c r="H36" s="26"/>
      <c r="I36" s="34" t="s">
        <v>19</v>
      </c>
    </row>
    <row r="37" spans="1:13" x14ac:dyDescent="0.25">
      <c r="A37" s="26" t="s">
        <v>4</v>
      </c>
      <c r="B37" s="38"/>
      <c r="C37" s="26"/>
      <c r="D37" s="26"/>
      <c r="E37" s="26"/>
      <c r="F37" s="38"/>
      <c r="G37" s="26"/>
      <c r="H37" s="26"/>
      <c r="I37" s="3"/>
    </row>
    <row r="38" spans="1:13" x14ac:dyDescent="0.25">
      <c r="A38" s="26" t="s">
        <v>20</v>
      </c>
      <c r="B38" s="39">
        <v>0.1</v>
      </c>
      <c r="C38" s="38">
        <f>B38*B34</f>
        <v>3930</v>
      </c>
      <c r="D38" s="26"/>
      <c r="E38" s="26" t="s">
        <v>20</v>
      </c>
      <c r="F38" s="39">
        <v>0.1</v>
      </c>
      <c r="G38" s="38">
        <f>F38*B34</f>
        <v>3930</v>
      </c>
      <c r="H38" s="26"/>
      <c r="I38" s="3"/>
      <c r="M38">
        <f>5666+75</f>
        <v>5741</v>
      </c>
    </row>
    <row r="39" spans="1:13" x14ac:dyDescent="0.25">
      <c r="A39" s="37" t="s">
        <v>21</v>
      </c>
      <c r="B39" s="26" t="s">
        <v>22</v>
      </c>
      <c r="C39" s="26"/>
      <c r="D39" s="26"/>
      <c r="E39" s="37" t="s">
        <v>21</v>
      </c>
      <c r="F39" s="40"/>
      <c r="G39" s="26"/>
      <c r="H39" s="26"/>
      <c r="I39" s="34"/>
    </row>
    <row r="40" spans="1:13" x14ac:dyDescent="0.25">
      <c r="A40" s="41" t="s">
        <v>23</v>
      </c>
      <c r="B40" s="39">
        <v>0.3</v>
      </c>
      <c r="C40" s="42"/>
      <c r="D40" s="26"/>
      <c r="E40" s="41" t="s">
        <v>23</v>
      </c>
      <c r="F40" s="39">
        <v>0.3</v>
      </c>
      <c r="G40" s="42"/>
      <c r="H40" s="26"/>
      <c r="I40" s="3"/>
    </row>
    <row r="41" spans="1:13" x14ac:dyDescent="0.25">
      <c r="A41" s="40" t="s">
        <v>62</v>
      </c>
      <c r="C41">
        <v>17102</v>
      </c>
      <c r="D41" s="42"/>
      <c r="E41" s="40" t="s">
        <v>62</v>
      </c>
      <c r="G41">
        <v>17102</v>
      </c>
      <c r="H41" s="26"/>
      <c r="I41" s="3"/>
    </row>
    <row r="42" spans="1:13" x14ac:dyDescent="0.25">
      <c r="A42" s="40" t="s">
        <v>63</v>
      </c>
      <c r="B42" s="39"/>
      <c r="C42" s="26">
        <v>13597</v>
      </c>
      <c r="D42" s="26"/>
      <c r="E42" s="40" t="s">
        <v>63</v>
      </c>
      <c r="F42" s="39"/>
      <c r="G42" s="26">
        <v>13597</v>
      </c>
      <c r="H42" s="26"/>
      <c r="I42" s="34"/>
    </row>
    <row r="43" spans="1:13" x14ac:dyDescent="0.25">
      <c r="A43" s="40" t="s">
        <v>68</v>
      </c>
      <c r="B43" s="39"/>
      <c r="C43" s="26">
        <v>4000</v>
      </c>
      <c r="D43" s="26"/>
      <c r="E43" s="40"/>
      <c r="F43" s="39"/>
      <c r="G43" s="26"/>
      <c r="H43" s="26"/>
      <c r="I43" s="43"/>
      <c r="J43" s="28"/>
    </row>
    <row r="44" spans="1:13" x14ac:dyDescent="0.25">
      <c r="A44" s="40"/>
      <c r="B44" s="26"/>
      <c r="C44" s="42"/>
      <c r="D44" s="26"/>
      <c r="E44" s="40"/>
      <c r="F44" s="26"/>
      <c r="G44" s="42"/>
      <c r="H44" s="26"/>
      <c r="I44" s="3"/>
    </row>
    <row r="45" spans="1:13" x14ac:dyDescent="0.25">
      <c r="A45" s="40"/>
      <c r="B45" s="26"/>
      <c r="C45" s="42"/>
      <c r="D45" s="26"/>
      <c r="E45" s="40"/>
      <c r="F45" s="26"/>
      <c r="G45" s="42"/>
      <c r="H45" s="26"/>
      <c r="I45" s="3"/>
      <c r="J45" s="44"/>
    </row>
    <row r="46" spans="1:13" x14ac:dyDescent="0.25">
      <c r="A46" s="37" t="s">
        <v>24</v>
      </c>
      <c r="B46" s="45">
        <f>B37+B34+B35+B36-C38</f>
        <v>40863</v>
      </c>
      <c r="C46" s="45">
        <f>SUM(C40:C45)</f>
        <v>34699</v>
      </c>
      <c r="D46" s="45">
        <f>B46-C46</f>
        <v>6164</v>
      </c>
      <c r="E46" s="37" t="s">
        <v>24</v>
      </c>
      <c r="F46" s="45">
        <f>F34+F35+F37-G38</f>
        <v>34763</v>
      </c>
      <c r="G46" s="45">
        <f>SUM(G40:G45)</f>
        <v>30699</v>
      </c>
      <c r="H46" s="45">
        <f>F46-G46</f>
        <v>4064</v>
      </c>
      <c r="I46" s="43"/>
    </row>
    <row r="47" spans="1:13" x14ac:dyDescent="0.25">
      <c r="A47" s="46" t="s">
        <v>25</v>
      </c>
      <c r="B47" s="47"/>
      <c r="C47" s="47" t="s">
        <v>26</v>
      </c>
      <c r="D47" s="48"/>
      <c r="E47" s="46"/>
      <c r="F47" s="46" t="s">
        <v>27</v>
      </c>
      <c r="G47" s="3"/>
      <c r="H47" s="3"/>
      <c r="I47" s="3"/>
    </row>
    <row r="48" spans="1:13" x14ac:dyDescent="0.25">
      <c r="A48" s="46" t="s">
        <v>28</v>
      </c>
      <c r="B48" s="47"/>
      <c r="C48" s="47" t="s">
        <v>29</v>
      </c>
      <c r="D48" s="48"/>
      <c r="E48" s="46"/>
      <c r="F48" s="46" t="s">
        <v>64</v>
      </c>
      <c r="G4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8"/>
  <sheetViews>
    <sheetView topLeftCell="A10" workbookViewId="0">
      <selection activeCell="G13" sqref="G13"/>
    </sheetView>
  </sheetViews>
  <sheetFormatPr defaultRowHeight="15" x14ac:dyDescent="0.25"/>
  <cols>
    <col min="1" max="1" width="20.7109375" customWidth="1"/>
  </cols>
  <sheetData>
    <row r="2" spans="1:9" ht="15.75" x14ac:dyDescent="0.25">
      <c r="B2" s="1" t="s">
        <v>44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65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</row>
    <row r="6" spans="1:9" x14ac:dyDescent="0.25">
      <c r="A6" s="12" t="s">
        <v>32</v>
      </c>
      <c r="B6" s="13">
        <v>1</v>
      </c>
      <c r="C6" s="14"/>
      <c r="D6" s="15">
        <f>NOVEMBER20!H6:H27</f>
        <v>0</v>
      </c>
      <c r="E6" s="16">
        <v>2000</v>
      </c>
      <c r="F6" s="16">
        <f>C6+D6+E6</f>
        <v>2000</v>
      </c>
      <c r="G6" s="16">
        <v>2000</v>
      </c>
      <c r="H6" s="17">
        <f>F6-G6</f>
        <v>0</v>
      </c>
      <c r="I6" s="15"/>
    </row>
    <row r="7" spans="1:9" x14ac:dyDescent="0.25">
      <c r="A7" t="s">
        <v>31</v>
      </c>
      <c r="B7" s="13">
        <v>2</v>
      </c>
      <c r="C7" s="14"/>
      <c r="D7" s="15">
        <f>NOVEMBER20!H7:H28</f>
        <v>0</v>
      </c>
      <c r="E7" s="16">
        <v>2000</v>
      </c>
      <c r="F7" s="16">
        <f t="shared" ref="F7:F27" si="0">C7+D7+E7</f>
        <v>2000</v>
      </c>
      <c r="G7" s="16">
        <v>2000</v>
      </c>
      <c r="H7" s="17">
        <f t="shared" ref="H7:H27" si="1">F7-G7</f>
        <v>0</v>
      </c>
      <c r="I7" s="15"/>
    </row>
    <row r="8" spans="1:9" x14ac:dyDescent="0.25">
      <c r="A8" s="18" t="s">
        <v>33</v>
      </c>
      <c r="B8" s="13">
        <v>3</v>
      </c>
      <c r="C8" s="14"/>
      <c r="D8" s="15">
        <f>NOVEMBER20!H8:H29</f>
        <v>0</v>
      </c>
      <c r="E8" s="16">
        <v>2000</v>
      </c>
      <c r="F8" s="16">
        <f t="shared" si="0"/>
        <v>2000</v>
      </c>
      <c r="G8" s="16">
        <v>2000</v>
      </c>
      <c r="H8" s="17">
        <f t="shared" si="1"/>
        <v>0</v>
      </c>
      <c r="I8" s="15"/>
    </row>
    <row r="9" spans="1:9" x14ac:dyDescent="0.25">
      <c r="A9" s="19" t="s">
        <v>34</v>
      </c>
      <c r="B9" s="13">
        <v>4</v>
      </c>
      <c r="C9" s="14"/>
      <c r="D9" s="15">
        <f>NOVEMBER20!H9:H30</f>
        <v>0</v>
      </c>
      <c r="E9" s="16">
        <v>2000</v>
      </c>
      <c r="F9" s="16">
        <f t="shared" si="0"/>
        <v>2000</v>
      </c>
      <c r="G9" s="16">
        <v>2000</v>
      </c>
      <c r="H9" s="17">
        <f>F9-G9</f>
        <v>0</v>
      </c>
      <c r="I9" s="15"/>
    </row>
    <row r="10" spans="1:9" x14ac:dyDescent="0.25">
      <c r="A10" s="19" t="s">
        <v>71</v>
      </c>
      <c r="B10" s="13">
        <v>5</v>
      </c>
      <c r="C10" s="14"/>
      <c r="D10" s="15"/>
      <c r="E10" s="16">
        <v>2000</v>
      </c>
      <c r="F10" s="16">
        <f t="shared" si="0"/>
        <v>2000</v>
      </c>
      <c r="G10" s="16">
        <v>2000</v>
      </c>
      <c r="H10" s="17">
        <f t="shared" si="1"/>
        <v>0</v>
      </c>
      <c r="I10" s="15"/>
    </row>
    <row r="11" spans="1:9" x14ac:dyDescent="0.25">
      <c r="A11" s="23" t="s">
        <v>61</v>
      </c>
      <c r="B11" s="13">
        <v>6</v>
      </c>
      <c r="C11" s="14"/>
      <c r="D11" s="15">
        <f>NOVEMBER20!H11:H32</f>
        <v>0</v>
      </c>
      <c r="E11" s="16">
        <v>2000</v>
      </c>
      <c r="F11" s="16">
        <f>C11+D11+E11</f>
        <v>2000</v>
      </c>
      <c r="G11" s="16">
        <v>2000</v>
      </c>
      <c r="H11" s="17">
        <f t="shared" si="1"/>
        <v>0</v>
      </c>
      <c r="I11" s="15"/>
    </row>
    <row r="12" spans="1:9" x14ac:dyDescent="0.25">
      <c r="A12" s="19" t="s">
        <v>53</v>
      </c>
      <c r="B12" s="13">
        <v>7</v>
      </c>
      <c r="C12" s="14"/>
      <c r="D12" s="15">
        <f>NOVEMBER20!H12:H33</f>
        <v>0</v>
      </c>
      <c r="E12" s="16"/>
      <c r="F12" s="16">
        <f t="shared" si="0"/>
        <v>0</v>
      </c>
      <c r="G12" s="16"/>
      <c r="H12" s="17">
        <f t="shared" si="1"/>
        <v>0</v>
      </c>
      <c r="I12" s="15"/>
    </row>
    <row r="13" spans="1:9" x14ac:dyDescent="0.25">
      <c r="A13" s="20" t="s">
        <v>43</v>
      </c>
      <c r="B13" s="13">
        <v>8</v>
      </c>
      <c r="C13" s="14"/>
      <c r="D13" s="15">
        <f>NOVEMBER20!H13:H34</f>
        <v>500</v>
      </c>
      <c r="E13" s="16">
        <v>1000</v>
      </c>
      <c r="F13" s="16">
        <f t="shared" si="0"/>
        <v>1500</v>
      </c>
      <c r="G13" s="16"/>
      <c r="H13" s="17">
        <f t="shared" si="1"/>
        <v>1500</v>
      </c>
      <c r="I13" s="15"/>
    </row>
    <row r="14" spans="1:9" x14ac:dyDescent="0.25">
      <c r="A14" s="50" t="s">
        <v>69</v>
      </c>
      <c r="B14" s="13">
        <v>9</v>
      </c>
      <c r="C14" s="14"/>
      <c r="D14" s="15"/>
      <c r="E14" s="16"/>
      <c r="F14" s="16">
        <f t="shared" si="0"/>
        <v>0</v>
      </c>
      <c r="G14" s="16"/>
      <c r="H14" s="17">
        <f t="shared" si="1"/>
        <v>0</v>
      </c>
      <c r="I14" s="15"/>
    </row>
    <row r="15" spans="1:9" x14ac:dyDescent="0.25">
      <c r="A15" s="24" t="s">
        <v>37</v>
      </c>
      <c r="B15" s="22">
        <v>10</v>
      </c>
      <c r="C15" s="14"/>
      <c r="D15" s="15">
        <f>NOVEMBER20!H15:H36</f>
        <v>0</v>
      </c>
      <c r="E15" s="16">
        <v>2000</v>
      </c>
      <c r="F15" s="16">
        <f t="shared" si="0"/>
        <v>2000</v>
      </c>
      <c r="G15" s="16">
        <f>1000+1000</f>
        <v>2000</v>
      </c>
      <c r="H15" s="17">
        <f t="shared" si="1"/>
        <v>0</v>
      </c>
      <c r="I15" s="15"/>
    </row>
    <row r="16" spans="1:9" x14ac:dyDescent="0.25">
      <c r="A16" s="23" t="s">
        <v>42</v>
      </c>
      <c r="B16" s="13">
        <v>11</v>
      </c>
      <c r="C16" s="14"/>
      <c r="D16" s="15">
        <f>NOVEMBER20!H16:H37</f>
        <v>0</v>
      </c>
      <c r="E16" s="16"/>
      <c r="F16" s="16">
        <f t="shared" si="0"/>
        <v>0</v>
      </c>
      <c r="G16" s="16"/>
      <c r="H16" s="17">
        <f t="shared" si="1"/>
        <v>0</v>
      </c>
      <c r="I16" s="15"/>
    </row>
    <row r="17" spans="1:10" x14ac:dyDescent="0.25">
      <c r="A17" s="23" t="s">
        <v>35</v>
      </c>
      <c r="B17" s="13">
        <v>12</v>
      </c>
      <c r="C17" s="14"/>
      <c r="D17" s="15">
        <v>1000</v>
      </c>
      <c r="E17" s="16">
        <v>2000</v>
      </c>
      <c r="F17" s="16">
        <f t="shared" si="0"/>
        <v>3000</v>
      </c>
      <c r="G17" s="16">
        <v>1500</v>
      </c>
      <c r="H17" s="17">
        <f t="shared" si="1"/>
        <v>1500</v>
      </c>
      <c r="I17" s="15"/>
      <c r="J17" t="s">
        <v>73</v>
      </c>
    </row>
    <row r="18" spans="1:10" x14ac:dyDescent="0.25">
      <c r="A18" s="24" t="s">
        <v>39</v>
      </c>
      <c r="B18" s="13">
        <v>13</v>
      </c>
      <c r="C18" s="14"/>
      <c r="D18" s="15">
        <f>NOVEMBER20!H18:H39</f>
        <v>0</v>
      </c>
      <c r="E18" s="16">
        <v>2000</v>
      </c>
      <c r="F18" s="16">
        <f t="shared" si="0"/>
        <v>2000</v>
      </c>
      <c r="G18" s="16"/>
      <c r="H18" s="17">
        <f t="shared" si="1"/>
        <v>2000</v>
      </c>
      <c r="I18" s="15"/>
    </row>
    <row r="19" spans="1:10" x14ac:dyDescent="0.25">
      <c r="A19" s="18" t="s">
        <v>52</v>
      </c>
      <c r="B19" s="13">
        <v>14</v>
      </c>
      <c r="C19" s="14"/>
      <c r="D19" s="15">
        <f>NOVEMBER20!H19:H40</f>
        <v>0</v>
      </c>
      <c r="E19" s="16">
        <v>1500</v>
      </c>
      <c r="F19" s="16">
        <f t="shared" si="0"/>
        <v>1500</v>
      </c>
      <c r="G19" s="16">
        <f>1500</f>
        <v>1500</v>
      </c>
      <c r="H19" s="17">
        <f t="shared" si="1"/>
        <v>0</v>
      </c>
      <c r="I19" s="15"/>
    </row>
    <row r="20" spans="1:10" x14ac:dyDescent="0.25">
      <c r="A20" s="12" t="s">
        <v>40</v>
      </c>
      <c r="B20" s="13">
        <v>15</v>
      </c>
      <c r="C20" s="14"/>
      <c r="D20" s="15">
        <f>NOVEMBER20!H20:H41</f>
        <v>0</v>
      </c>
      <c r="E20" s="16">
        <v>1000</v>
      </c>
      <c r="F20" s="16">
        <f t="shared" si="0"/>
        <v>1000</v>
      </c>
      <c r="G20" s="16">
        <f>1000</f>
        <v>1000</v>
      </c>
      <c r="H20" s="17">
        <f t="shared" si="1"/>
        <v>0</v>
      </c>
      <c r="I20" s="15"/>
    </row>
    <row r="21" spans="1:10" x14ac:dyDescent="0.25">
      <c r="A21" s="12" t="s">
        <v>59</v>
      </c>
      <c r="B21" s="13">
        <v>16</v>
      </c>
      <c r="C21" s="14"/>
      <c r="D21" s="15">
        <f>NOVEMBER20!H21:H42</f>
        <v>600</v>
      </c>
      <c r="E21" s="16">
        <v>2000</v>
      </c>
      <c r="F21" s="16">
        <f>C21+D21+E21</f>
        <v>2600</v>
      </c>
      <c r="G21" s="16">
        <f>1000</f>
        <v>1000</v>
      </c>
      <c r="H21" s="17">
        <f t="shared" ref="H21:H26" si="2">F21-G21</f>
        <v>1600</v>
      </c>
      <c r="I21" s="15"/>
    </row>
    <row r="22" spans="1:10" x14ac:dyDescent="0.25">
      <c r="A22" s="12" t="s">
        <v>54</v>
      </c>
      <c r="B22" s="13">
        <v>17</v>
      </c>
      <c r="C22" s="14"/>
      <c r="D22" s="15">
        <f>NOVEMBER20!H22:H43</f>
        <v>0</v>
      </c>
      <c r="E22" s="16">
        <v>2000</v>
      </c>
      <c r="F22" s="16">
        <f>C22+D22+E22</f>
        <v>2000</v>
      </c>
      <c r="G22" s="16">
        <v>2000</v>
      </c>
      <c r="H22" s="17">
        <f t="shared" si="2"/>
        <v>0</v>
      </c>
      <c r="I22" s="15"/>
    </row>
    <row r="23" spans="1:10" x14ac:dyDescent="0.25">
      <c r="A23" s="21" t="s">
        <v>42</v>
      </c>
      <c r="B23" s="13">
        <v>18</v>
      </c>
      <c r="C23" s="14"/>
      <c r="D23" s="15">
        <f>NOVEMBER20!H23:H44</f>
        <v>0</v>
      </c>
      <c r="E23" s="16"/>
      <c r="F23" s="16">
        <f t="shared" si="0"/>
        <v>0</v>
      </c>
      <c r="G23" s="16"/>
      <c r="H23" s="17">
        <f t="shared" si="2"/>
        <v>0</v>
      </c>
      <c r="I23" s="15"/>
    </row>
    <row r="24" spans="1:10" x14ac:dyDescent="0.25">
      <c r="A24" s="21" t="s">
        <v>70</v>
      </c>
      <c r="B24" s="13">
        <v>19</v>
      </c>
      <c r="C24" s="14"/>
      <c r="D24" s="15">
        <f>NOVEMBER20!H24:H45</f>
        <v>0</v>
      </c>
      <c r="E24" s="16">
        <v>2000</v>
      </c>
      <c r="F24" s="16">
        <f t="shared" si="0"/>
        <v>2000</v>
      </c>
      <c r="G24" s="16"/>
      <c r="H24" s="17">
        <f t="shared" si="2"/>
        <v>2000</v>
      </c>
      <c r="I24" s="15"/>
    </row>
    <row r="25" spans="1:10" x14ac:dyDescent="0.25">
      <c r="A25" s="24" t="s">
        <v>48</v>
      </c>
      <c r="B25" s="13" t="s">
        <v>45</v>
      </c>
      <c r="C25" s="14"/>
      <c r="D25" s="15">
        <f>NOVEMBER20!H25:H46</f>
        <v>0</v>
      </c>
      <c r="E25" s="16">
        <v>3300</v>
      </c>
      <c r="F25" s="16">
        <f t="shared" si="0"/>
        <v>3300</v>
      </c>
      <c r="G25" s="16">
        <f>3300</f>
        <v>3300</v>
      </c>
      <c r="H25" s="17">
        <f t="shared" si="2"/>
        <v>0</v>
      </c>
      <c r="I25" s="15"/>
    </row>
    <row r="26" spans="1:10" x14ac:dyDescent="0.25">
      <c r="A26" s="24" t="s">
        <v>49</v>
      </c>
      <c r="B26" s="13" t="s">
        <v>46</v>
      </c>
      <c r="C26" s="14"/>
      <c r="D26" s="15">
        <f>NOVEMBER20!H26:H47</f>
        <v>0</v>
      </c>
      <c r="E26" s="16">
        <v>2500</v>
      </c>
      <c r="F26" s="16">
        <f>C26+D26+E26</f>
        <v>2500</v>
      </c>
      <c r="G26" s="16">
        <v>2500</v>
      </c>
      <c r="H26" s="17">
        <f t="shared" si="2"/>
        <v>0</v>
      </c>
      <c r="I26" s="15"/>
    </row>
    <row r="27" spans="1:10" x14ac:dyDescent="0.25">
      <c r="A27" s="24" t="s">
        <v>50</v>
      </c>
      <c r="B27" s="13" t="s">
        <v>47</v>
      </c>
      <c r="C27" s="14"/>
      <c r="D27" s="15">
        <f>NOVEMBER20!H27:H48</f>
        <v>0</v>
      </c>
      <c r="E27" s="16">
        <v>3000</v>
      </c>
      <c r="F27" s="16">
        <f t="shared" si="0"/>
        <v>3000</v>
      </c>
      <c r="G27" s="16">
        <v>3000</v>
      </c>
      <c r="H27" s="17">
        <f t="shared" si="1"/>
        <v>0</v>
      </c>
      <c r="I27" s="15"/>
    </row>
    <row r="28" spans="1:10" x14ac:dyDescent="0.25">
      <c r="A28" s="25" t="s">
        <v>24</v>
      </c>
      <c r="B28" s="26"/>
      <c r="C28" s="14">
        <f t="shared" ref="C28:I28" si="3">SUM(C6:C27)</f>
        <v>0</v>
      </c>
      <c r="D28" s="15">
        <f>SUM(D6:D27)</f>
        <v>2100</v>
      </c>
      <c r="E28" s="27">
        <f t="shared" si="3"/>
        <v>36300</v>
      </c>
      <c r="F28" s="16">
        <f t="shared" si="3"/>
        <v>38400</v>
      </c>
      <c r="G28" s="16">
        <f t="shared" si="3"/>
        <v>29800</v>
      </c>
      <c r="H28" s="16">
        <f t="shared" si="3"/>
        <v>8600</v>
      </c>
      <c r="I28" s="15">
        <f t="shared" si="3"/>
        <v>0</v>
      </c>
    </row>
    <row r="29" spans="1:10" x14ac:dyDescent="0.25">
      <c r="D29" s="15">
        <f>'OCTOBER 20'!H29:H51</f>
        <v>0</v>
      </c>
      <c r="H29" s="28"/>
      <c r="I29" s="3"/>
    </row>
    <row r="31" spans="1:10" x14ac:dyDescent="0.25">
      <c r="A31" s="3" t="s">
        <v>11</v>
      </c>
      <c r="B31" s="29"/>
      <c r="C31" s="30"/>
      <c r="D31" s="31"/>
      <c r="E31" s="32"/>
      <c r="F31" s="33"/>
      <c r="G31" s="32"/>
      <c r="H31" s="34"/>
      <c r="I31" s="3"/>
    </row>
    <row r="32" spans="1:10" x14ac:dyDescent="0.25">
      <c r="A32" s="35" t="s">
        <v>12</v>
      </c>
      <c r="B32" s="35"/>
      <c r="C32" s="35"/>
      <c r="D32" s="36"/>
      <c r="E32" s="35" t="s">
        <v>8</v>
      </c>
      <c r="F32" s="3"/>
      <c r="G32" s="3"/>
      <c r="H32" s="3"/>
      <c r="I32" s="3"/>
    </row>
    <row r="33" spans="1:10" x14ac:dyDescent="0.25">
      <c r="A33" s="37" t="s">
        <v>13</v>
      </c>
      <c r="B33" s="37" t="s">
        <v>14</v>
      </c>
      <c r="C33" s="37" t="s">
        <v>15</v>
      </c>
      <c r="D33" s="37" t="s">
        <v>16</v>
      </c>
      <c r="E33" s="37" t="s">
        <v>13</v>
      </c>
      <c r="F33" s="37" t="s">
        <v>14</v>
      </c>
      <c r="G33" s="37" t="s">
        <v>15</v>
      </c>
      <c r="H33" s="37" t="s">
        <v>16</v>
      </c>
      <c r="I33" s="3"/>
    </row>
    <row r="34" spans="1:10" x14ac:dyDescent="0.25">
      <c r="A34" s="26" t="s">
        <v>66</v>
      </c>
      <c r="B34" s="38">
        <f>E28</f>
        <v>36300</v>
      </c>
      <c r="C34" s="26"/>
      <c r="D34" s="26"/>
      <c r="E34" s="26" t="s">
        <v>66</v>
      </c>
      <c r="F34" s="38">
        <f>G28</f>
        <v>29800</v>
      </c>
      <c r="G34" s="26"/>
      <c r="H34" s="26"/>
      <c r="I34" s="34"/>
    </row>
    <row r="35" spans="1:10" x14ac:dyDescent="0.25">
      <c r="A35" s="26" t="s">
        <v>18</v>
      </c>
      <c r="B35" s="38">
        <f>NOVEMBER20!D46</f>
        <v>6164</v>
      </c>
      <c r="C35" s="26"/>
      <c r="D35" s="26"/>
      <c r="E35" s="26" t="s">
        <v>18</v>
      </c>
      <c r="F35" s="38">
        <f>NOVEMBER20!H46</f>
        <v>4064</v>
      </c>
      <c r="G35" s="26"/>
      <c r="H35" s="26"/>
      <c r="I35" s="34"/>
    </row>
    <row r="36" spans="1:10" x14ac:dyDescent="0.25">
      <c r="A36" s="26" t="s">
        <v>10</v>
      </c>
      <c r="B36" s="38"/>
      <c r="C36" s="26"/>
      <c r="D36" s="26"/>
      <c r="E36" s="26"/>
      <c r="F36" s="38"/>
      <c r="G36" s="26"/>
      <c r="H36" s="26"/>
      <c r="I36" s="34" t="s">
        <v>19</v>
      </c>
    </row>
    <row r="37" spans="1:10" x14ac:dyDescent="0.25">
      <c r="A37" s="26" t="s">
        <v>4</v>
      </c>
      <c r="B37" s="38"/>
      <c r="C37" s="26"/>
      <c r="D37" s="26"/>
      <c r="E37" s="26"/>
      <c r="F37" s="38"/>
      <c r="G37" s="26"/>
      <c r="H37" s="26"/>
      <c r="I37" s="3"/>
    </row>
    <row r="38" spans="1:10" x14ac:dyDescent="0.25">
      <c r="A38" s="26" t="s">
        <v>20</v>
      </c>
      <c r="B38" s="39">
        <v>0.1</v>
      </c>
      <c r="C38" s="38">
        <f>B38*B34</f>
        <v>3630</v>
      </c>
      <c r="D38" s="26"/>
      <c r="E38" s="26" t="s">
        <v>20</v>
      </c>
      <c r="F38" s="39">
        <v>0.1</v>
      </c>
      <c r="G38" s="38">
        <f>F38*B34</f>
        <v>3630</v>
      </c>
      <c r="H38" s="26"/>
      <c r="I38" s="3"/>
    </row>
    <row r="39" spans="1:10" x14ac:dyDescent="0.25">
      <c r="A39" s="37" t="s">
        <v>21</v>
      </c>
      <c r="B39" s="26" t="s">
        <v>22</v>
      </c>
      <c r="C39" s="26"/>
      <c r="D39" s="26"/>
      <c r="E39" s="37" t="s">
        <v>21</v>
      </c>
      <c r="F39" s="40"/>
      <c r="G39" s="26"/>
      <c r="H39" s="26"/>
      <c r="I39" s="34"/>
    </row>
    <row r="40" spans="1:10" x14ac:dyDescent="0.25">
      <c r="A40" s="41" t="s">
        <v>23</v>
      </c>
      <c r="B40" s="39">
        <v>0.3</v>
      </c>
      <c r="C40" s="42"/>
      <c r="D40" s="26"/>
      <c r="E40" s="41" t="s">
        <v>23</v>
      </c>
      <c r="F40" s="39">
        <v>0.3</v>
      </c>
      <c r="G40" s="42"/>
      <c r="H40" s="26"/>
      <c r="I40" s="3"/>
    </row>
    <row r="41" spans="1:10" x14ac:dyDescent="0.25">
      <c r="A41" s="40" t="s">
        <v>72</v>
      </c>
      <c r="C41">
        <v>23105</v>
      </c>
      <c r="D41" s="42"/>
      <c r="E41" s="40" t="s">
        <v>72</v>
      </c>
      <c r="G41">
        <v>23105</v>
      </c>
      <c r="H41" s="26"/>
      <c r="I41" s="3"/>
    </row>
    <row r="42" spans="1:10" x14ac:dyDescent="0.25">
      <c r="A42" s="40" t="s">
        <v>74</v>
      </c>
      <c r="B42" s="39"/>
      <c r="C42" s="26">
        <v>1500</v>
      </c>
      <c r="D42" s="26"/>
      <c r="E42" s="40" t="s">
        <v>74</v>
      </c>
      <c r="F42" s="39"/>
      <c r="G42" s="26">
        <v>1500</v>
      </c>
      <c r="H42" s="26"/>
      <c r="I42" s="34"/>
    </row>
    <row r="43" spans="1:10" x14ac:dyDescent="0.25">
      <c r="A43" s="40" t="s">
        <v>75</v>
      </c>
      <c r="B43" s="39"/>
      <c r="C43" s="26">
        <v>3729</v>
      </c>
      <c r="D43" s="26"/>
      <c r="E43" s="40" t="s">
        <v>75</v>
      </c>
      <c r="F43" s="39"/>
      <c r="G43" s="26">
        <v>3729</v>
      </c>
      <c r="H43" s="26"/>
      <c r="I43" s="43"/>
      <c r="J43" s="28"/>
    </row>
    <row r="44" spans="1:10" x14ac:dyDescent="0.25">
      <c r="A44" s="40"/>
      <c r="B44" s="26"/>
      <c r="C44" s="42"/>
      <c r="D44" s="26"/>
      <c r="E44" s="40"/>
      <c r="F44" s="26"/>
      <c r="G44" s="42"/>
      <c r="H44" s="26"/>
      <c r="I44" s="3"/>
    </row>
    <row r="45" spans="1:10" x14ac:dyDescent="0.25">
      <c r="A45" s="40"/>
      <c r="B45" s="26"/>
      <c r="C45" s="42"/>
      <c r="D45" s="26"/>
      <c r="E45" s="40"/>
      <c r="F45" s="26"/>
      <c r="G45" s="42"/>
      <c r="H45" s="26"/>
      <c r="I45" s="3"/>
      <c r="J45" s="44"/>
    </row>
    <row r="46" spans="1:10" x14ac:dyDescent="0.25">
      <c r="A46" s="37" t="s">
        <v>24</v>
      </c>
      <c r="B46" s="45">
        <f>B37+B34+B35+B36-C38</f>
        <v>38834</v>
      </c>
      <c r="C46" s="45">
        <f>SUM(C40:C45)</f>
        <v>28334</v>
      </c>
      <c r="D46" s="45">
        <f>B46-C46</f>
        <v>10500</v>
      </c>
      <c r="E46" s="37" t="s">
        <v>24</v>
      </c>
      <c r="F46" s="45">
        <f>F34+F35+F37-G38</f>
        <v>30234</v>
      </c>
      <c r="G46" s="45">
        <f>SUM(G40:G45)</f>
        <v>28334</v>
      </c>
      <c r="H46" s="45">
        <f>F46-G46</f>
        <v>1900</v>
      </c>
      <c r="I46" s="43"/>
    </row>
    <row r="47" spans="1:10" x14ac:dyDescent="0.25">
      <c r="A47" s="46" t="s">
        <v>25</v>
      </c>
      <c r="B47" s="47"/>
      <c r="C47" s="47" t="s">
        <v>26</v>
      </c>
      <c r="D47" s="48"/>
      <c r="E47" s="46"/>
      <c r="F47" s="46" t="s">
        <v>27</v>
      </c>
      <c r="G47" s="3"/>
      <c r="H47" s="3"/>
      <c r="I47" s="3"/>
    </row>
    <row r="48" spans="1:10" x14ac:dyDescent="0.25">
      <c r="A48" s="46" t="s">
        <v>28</v>
      </c>
      <c r="B48" s="47"/>
      <c r="C48" s="47" t="s">
        <v>29</v>
      </c>
      <c r="D48" s="48"/>
      <c r="E48" s="46"/>
      <c r="F48" s="46" t="s">
        <v>64</v>
      </c>
      <c r="G48" s="3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8"/>
  <sheetViews>
    <sheetView workbookViewId="0">
      <selection activeCell="G51" sqref="G51"/>
    </sheetView>
  </sheetViews>
  <sheetFormatPr defaultRowHeight="15" x14ac:dyDescent="0.25"/>
  <cols>
    <col min="1" max="1" width="19.85546875" customWidth="1"/>
  </cols>
  <sheetData>
    <row r="2" spans="1:9" ht="15.75" x14ac:dyDescent="0.25">
      <c r="B2" s="1" t="s">
        <v>44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76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</row>
    <row r="6" spans="1:9" x14ac:dyDescent="0.25">
      <c r="A6" s="12" t="s">
        <v>32</v>
      </c>
      <c r="B6" s="13">
        <v>1</v>
      </c>
      <c r="C6" s="14"/>
      <c r="D6" s="15">
        <f>'DECEMBER 20'!H6:H27</f>
        <v>0</v>
      </c>
      <c r="E6" s="16">
        <v>2000</v>
      </c>
      <c r="F6" s="16">
        <f>C6+D6+E6</f>
        <v>2000</v>
      </c>
      <c r="G6" s="16">
        <v>2000</v>
      </c>
      <c r="H6" s="17">
        <f>F6-G6</f>
        <v>0</v>
      </c>
      <c r="I6" s="15"/>
    </row>
    <row r="7" spans="1:9" x14ac:dyDescent="0.25">
      <c r="A7" t="s">
        <v>31</v>
      </c>
      <c r="B7" s="13">
        <v>2</v>
      </c>
      <c r="C7" s="14"/>
      <c r="D7" s="15">
        <f>'DECEMBER 20'!H7:H28</f>
        <v>0</v>
      </c>
      <c r="E7" s="16">
        <v>2000</v>
      </c>
      <c r="F7" s="16">
        <f t="shared" ref="F7:F27" si="0">C7+D7+E7</f>
        <v>2000</v>
      </c>
      <c r="G7" s="16">
        <v>2000</v>
      </c>
      <c r="H7" s="17">
        <f t="shared" ref="H7:H27" si="1">F7-G7</f>
        <v>0</v>
      </c>
      <c r="I7" s="15"/>
    </row>
    <row r="8" spans="1:9" x14ac:dyDescent="0.25">
      <c r="A8" s="18" t="s">
        <v>33</v>
      </c>
      <c r="B8" s="13">
        <v>3</v>
      </c>
      <c r="C8" s="14"/>
      <c r="D8" s="15">
        <f>'DECEMBER 20'!H8:H29</f>
        <v>0</v>
      </c>
      <c r="E8" s="16">
        <v>2000</v>
      </c>
      <c r="F8" s="16">
        <f t="shared" si="0"/>
        <v>2000</v>
      </c>
      <c r="G8" s="16"/>
      <c r="H8" s="17">
        <f t="shared" si="1"/>
        <v>2000</v>
      </c>
      <c r="I8" s="15"/>
    </row>
    <row r="9" spans="1:9" x14ac:dyDescent="0.25">
      <c r="A9" s="19" t="s">
        <v>34</v>
      </c>
      <c r="B9" s="13">
        <v>4</v>
      </c>
      <c r="C9" s="14"/>
      <c r="D9" s="15">
        <f>'DECEMBER 20'!H9:H30</f>
        <v>0</v>
      </c>
      <c r="E9" s="16">
        <v>2000</v>
      </c>
      <c r="F9" s="16">
        <f t="shared" si="0"/>
        <v>2000</v>
      </c>
      <c r="G9" s="16">
        <f>2000</f>
        <v>2000</v>
      </c>
      <c r="H9" s="17">
        <f>F9-G9</f>
        <v>0</v>
      </c>
      <c r="I9" s="15"/>
    </row>
    <row r="10" spans="1:9" x14ac:dyDescent="0.25">
      <c r="A10" s="19" t="s">
        <v>71</v>
      </c>
      <c r="B10" s="13">
        <v>5</v>
      </c>
      <c r="C10" s="14"/>
      <c r="D10" s="15">
        <f>'DECEMBER 20'!H10:H31</f>
        <v>0</v>
      </c>
      <c r="E10" s="16">
        <v>2000</v>
      </c>
      <c r="F10" s="16">
        <f t="shared" si="0"/>
        <v>2000</v>
      </c>
      <c r="G10" s="16">
        <f>2000</f>
        <v>2000</v>
      </c>
      <c r="H10" s="17">
        <f t="shared" si="1"/>
        <v>0</v>
      </c>
      <c r="I10" s="15"/>
    </row>
    <row r="11" spans="1:9" x14ac:dyDescent="0.25">
      <c r="A11" s="23" t="s">
        <v>61</v>
      </c>
      <c r="B11" s="13">
        <v>6</v>
      </c>
      <c r="C11" s="14"/>
      <c r="D11" s="15">
        <f>'DECEMBER 20'!H11:H32</f>
        <v>0</v>
      </c>
      <c r="E11" s="16">
        <v>2000</v>
      </c>
      <c r="F11" s="16">
        <f>C11+D11+E11</f>
        <v>2000</v>
      </c>
      <c r="G11" s="16">
        <v>1300</v>
      </c>
      <c r="H11" s="17">
        <f t="shared" si="1"/>
        <v>700</v>
      </c>
      <c r="I11" s="15"/>
    </row>
    <row r="12" spans="1:9" x14ac:dyDescent="0.25">
      <c r="A12" s="19" t="s">
        <v>53</v>
      </c>
      <c r="B12" s="13">
        <v>7</v>
      </c>
      <c r="C12" s="14"/>
      <c r="D12" s="15">
        <f>'DECEMBER 20'!H12:H33</f>
        <v>0</v>
      </c>
      <c r="E12" s="16"/>
      <c r="F12" s="16">
        <f t="shared" si="0"/>
        <v>0</v>
      </c>
      <c r="G12" s="16"/>
      <c r="H12" s="17">
        <f t="shared" si="1"/>
        <v>0</v>
      </c>
      <c r="I12" s="15"/>
    </row>
    <row r="13" spans="1:9" x14ac:dyDescent="0.25">
      <c r="A13" s="20" t="s">
        <v>43</v>
      </c>
      <c r="B13" s="13">
        <v>8</v>
      </c>
      <c r="C13" s="14"/>
      <c r="D13" s="15">
        <f>'DECEMBER 20'!H13:H34</f>
        <v>1500</v>
      </c>
      <c r="E13" s="16">
        <v>1000</v>
      </c>
      <c r="F13" s="16">
        <f t="shared" si="0"/>
        <v>2500</v>
      </c>
      <c r="G13" s="16">
        <v>1500</v>
      </c>
      <c r="H13" s="17">
        <f t="shared" si="1"/>
        <v>1000</v>
      </c>
      <c r="I13" s="15"/>
    </row>
    <row r="14" spans="1:9" x14ac:dyDescent="0.25">
      <c r="A14" s="50" t="s">
        <v>83</v>
      </c>
      <c r="B14" s="13">
        <v>9</v>
      </c>
      <c r="C14" s="14"/>
      <c r="D14" s="15">
        <f>'DECEMBER 20'!H14:H35</f>
        <v>0</v>
      </c>
      <c r="E14" s="16"/>
      <c r="F14" s="16">
        <f t="shared" si="0"/>
        <v>0</v>
      </c>
      <c r="G14" s="16"/>
      <c r="H14" s="17">
        <f t="shared" si="1"/>
        <v>0</v>
      </c>
      <c r="I14" s="15"/>
    </row>
    <row r="15" spans="1:9" x14ac:dyDescent="0.25">
      <c r="A15" s="24" t="s">
        <v>37</v>
      </c>
      <c r="B15" s="22">
        <v>10</v>
      </c>
      <c r="C15" s="14"/>
      <c r="D15" s="15">
        <f>'DECEMBER 20'!H15:H36</f>
        <v>0</v>
      </c>
      <c r="E15" s="16">
        <v>2000</v>
      </c>
      <c r="F15" s="16">
        <f t="shared" si="0"/>
        <v>2000</v>
      </c>
      <c r="G15" s="16">
        <f>1000</f>
        <v>1000</v>
      </c>
      <c r="H15" s="17">
        <f t="shared" si="1"/>
        <v>1000</v>
      </c>
      <c r="I15" s="15"/>
    </row>
    <row r="16" spans="1:9" x14ac:dyDescent="0.25">
      <c r="A16" s="23" t="s">
        <v>79</v>
      </c>
      <c r="B16" s="13">
        <v>11</v>
      </c>
      <c r="C16" s="14"/>
      <c r="D16" s="15">
        <f>'DECEMBER 20'!H16:H37</f>
        <v>0</v>
      </c>
      <c r="E16" s="16">
        <v>1000</v>
      </c>
      <c r="F16" s="16">
        <f t="shared" si="0"/>
        <v>1000</v>
      </c>
      <c r="G16" s="16">
        <v>1000</v>
      </c>
      <c r="H16" s="17">
        <f t="shared" si="1"/>
        <v>0</v>
      </c>
      <c r="I16" s="15"/>
    </row>
    <row r="17" spans="1:9" x14ac:dyDescent="0.25">
      <c r="A17" s="23" t="s">
        <v>35</v>
      </c>
      <c r="B17" s="13">
        <v>12</v>
      </c>
      <c r="C17" s="14"/>
      <c r="D17" s="15">
        <f>'DECEMBER 20'!H17:H38</f>
        <v>1500</v>
      </c>
      <c r="E17" s="16">
        <v>2000</v>
      </c>
      <c r="F17" s="16">
        <f t="shared" si="0"/>
        <v>3500</v>
      </c>
      <c r="G17" s="16">
        <f>1400</f>
        <v>1400</v>
      </c>
      <c r="H17" s="17">
        <f t="shared" si="1"/>
        <v>2100</v>
      </c>
      <c r="I17" s="15"/>
    </row>
    <row r="18" spans="1:9" x14ac:dyDescent="0.25">
      <c r="A18" s="24" t="s">
        <v>39</v>
      </c>
      <c r="B18" s="13">
        <v>13</v>
      </c>
      <c r="C18" s="14"/>
      <c r="D18" s="15">
        <f>'DECEMBER 20'!H18:H39</f>
        <v>2000</v>
      </c>
      <c r="E18" s="16">
        <v>2000</v>
      </c>
      <c r="F18" s="16">
        <f t="shared" si="0"/>
        <v>4000</v>
      </c>
      <c r="G18" s="16">
        <f>2000+2000</f>
        <v>4000</v>
      </c>
      <c r="H18" s="17">
        <f t="shared" si="1"/>
        <v>0</v>
      </c>
      <c r="I18" s="15"/>
    </row>
    <row r="19" spans="1:9" x14ac:dyDescent="0.25">
      <c r="A19" s="18" t="s">
        <v>52</v>
      </c>
      <c r="B19" s="13">
        <v>14</v>
      </c>
      <c r="C19" s="14"/>
      <c r="D19" s="15">
        <f>'DECEMBER 20'!H19:H40</f>
        <v>0</v>
      </c>
      <c r="E19" s="16">
        <v>1500</v>
      </c>
      <c r="F19" s="16">
        <f t="shared" si="0"/>
        <v>1500</v>
      </c>
      <c r="G19" s="16"/>
      <c r="H19" s="17">
        <f t="shared" si="1"/>
        <v>1500</v>
      </c>
      <c r="I19" s="15"/>
    </row>
    <row r="20" spans="1:9" x14ac:dyDescent="0.25">
      <c r="A20" s="12" t="s">
        <v>78</v>
      </c>
      <c r="B20" s="13">
        <v>15</v>
      </c>
      <c r="C20" s="14"/>
      <c r="D20" s="15">
        <f>'DECEMBER 20'!H20:H41</f>
        <v>0</v>
      </c>
      <c r="E20" s="16">
        <v>2000</v>
      </c>
      <c r="F20" s="16">
        <f t="shared" si="0"/>
        <v>2000</v>
      </c>
      <c r="G20" s="16">
        <v>2000</v>
      </c>
      <c r="H20" s="17">
        <f t="shared" si="1"/>
        <v>0</v>
      </c>
      <c r="I20" s="15"/>
    </row>
    <row r="21" spans="1:9" x14ac:dyDescent="0.25">
      <c r="A21" s="12" t="s">
        <v>59</v>
      </c>
      <c r="B21" s="13">
        <v>16</v>
      </c>
      <c r="C21" s="14"/>
      <c r="D21" s="15">
        <f>'DECEMBER 20'!H21:H42</f>
        <v>1600</v>
      </c>
      <c r="E21" s="16">
        <v>2000</v>
      </c>
      <c r="F21" s="16">
        <f>C21+D21+E21</f>
        <v>3600</v>
      </c>
      <c r="G21" s="16">
        <f>1000+1000</f>
        <v>2000</v>
      </c>
      <c r="H21" s="17">
        <f t="shared" si="1"/>
        <v>1600</v>
      </c>
      <c r="I21" s="15"/>
    </row>
    <row r="22" spans="1:9" x14ac:dyDescent="0.25">
      <c r="A22" s="12" t="s">
        <v>54</v>
      </c>
      <c r="B22" s="13">
        <v>17</v>
      </c>
      <c r="C22" s="14"/>
      <c r="D22" s="15">
        <f>'DECEMBER 20'!H22:H43</f>
        <v>0</v>
      </c>
      <c r="E22" s="16">
        <v>2000</v>
      </c>
      <c r="F22" s="16">
        <f>C22+D22+E22</f>
        <v>2000</v>
      </c>
      <c r="G22" s="16">
        <v>2000</v>
      </c>
      <c r="H22" s="17">
        <f t="shared" si="1"/>
        <v>0</v>
      </c>
      <c r="I22" s="15"/>
    </row>
    <row r="23" spans="1:9" x14ac:dyDescent="0.25">
      <c r="A23" s="24" t="s">
        <v>82</v>
      </c>
      <c r="B23" s="13">
        <v>18</v>
      </c>
      <c r="C23" s="14"/>
      <c r="D23" s="15">
        <f>'DECEMBER 20'!H23:H44</f>
        <v>0</v>
      </c>
      <c r="E23" s="16">
        <v>2000</v>
      </c>
      <c r="F23" s="16">
        <f t="shared" si="0"/>
        <v>2000</v>
      </c>
      <c r="G23" s="16">
        <v>2000</v>
      </c>
      <c r="H23" s="17">
        <f t="shared" si="1"/>
        <v>0</v>
      </c>
      <c r="I23" s="15"/>
    </row>
    <row r="24" spans="1:9" x14ac:dyDescent="0.25">
      <c r="A24" s="24" t="s">
        <v>70</v>
      </c>
      <c r="B24" s="13">
        <v>19</v>
      </c>
      <c r="C24" s="14"/>
      <c r="D24" s="15">
        <f>'DECEMBER 20'!H24:H45</f>
        <v>2000</v>
      </c>
      <c r="E24" s="16">
        <v>2000</v>
      </c>
      <c r="F24" s="16">
        <f t="shared" si="0"/>
        <v>4000</v>
      </c>
      <c r="G24" s="16">
        <v>2000</v>
      </c>
      <c r="H24" s="17">
        <f t="shared" si="1"/>
        <v>2000</v>
      </c>
      <c r="I24" s="15"/>
    </row>
    <row r="25" spans="1:9" x14ac:dyDescent="0.25">
      <c r="A25" s="24" t="s">
        <v>48</v>
      </c>
      <c r="B25" s="13" t="s">
        <v>45</v>
      </c>
      <c r="C25" s="14"/>
      <c r="D25" s="15">
        <f>'DECEMBER 20'!H25:H46</f>
        <v>0</v>
      </c>
      <c r="E25" s="16">
        <v>3300</v>
      </c>
      <c r="F25" s="16">
        <f t="shared" si="0"/>
        <v>3300</v>
      </c>
      <c r="G25" s="16">
        <v>3300</v>
      </c>
      <c r="H25" s="17">
        <f t="shared" si="1"/>
        <v>0</v>
      </c>
      <c r="I25" s="15"/>
    </row>
    <row r="26" spans="1:9" x14ac:dyDescent="0.25">
      <c r="A26" s="24" t="s">
        <v>49</v>
      </c>
      <c r="B26" s="13" t="s">
        <v>46</v>
      </c>
      <c r="C26" s="14"/>
      <c r="D26" s="15">
        <f>'DECEMBER 20'!H26:H47</f>
        <v>0</v>
      </c>
      <c r="E26" s="16">
        <v>2500</v>
      </c>
      <c r="F26" s="16">
        <f>C26+D26+E26</f>
        <v>2500</v>
      </c>
      <c r="G26" s="16">
        <v>2500</v>
      </c>
      <c r="H26" s="17">
        <f t="shared" si="1"/>
        <v>0</v>
      </c>
      <c r="I26" s="15"/>
    </row>
    <row r="27" spans="1:9" x14ac:dyDescent="0.25">
      <c r="A27" s="24" t="s">
        <v>50</v>
      </c>
      <c r="B27" s="13" t="s">
        <v>47</v>
      </c>
      <c r="C27" s="14"/>
      <c r="D27" s="15">
        <f>'DECEMBER 20'!H27:H48</f>
        <v>0</v>
      </c>
      <c r="E27" s="16">
        <v>3000</v>
      </c>
      <c r="F27" s="16">
        <f t="shared" si="0"/>
        <v>3000</v>
      </c>
      <c r="G27" s="16">
        <f>3000</f>
        <v>3000</v>
      </c>
      <c r="H27" s="17">
        <f t="shared" si="1"/>
        <v>0</v>
      </c>
      <c r="I27" s="15"/>
    </row>
    <row r="28" spans="1:9" x14ac:dyDescent="0.25">
      <c r="A28" s="25" t="s">
        <v>24</v>
      </c>
      <c r="B28" s="26"/>
      <c r="C28" s="14">
        <f t="shared" ref="C28:I28" si="2">SUM(C6:C27)</f>
        <v>0</v>
      </c>
      <c r="D28" s="15">
        <f>SUM(D6:D27)</f>
        <v>8600</v>
      </c>
      <c r="E28" s="27">
        <f t="shared" si="2"/>
        <v>40300</v>
      </c>
      <c r="F28" s="16">
        <f t="shared" si="2"/>
        <v>48900</v>
      </c>
      <c r="G28" s="16">
        <f t="shared" si="2"/>
        <v>37000</v>
      </c>
      <c r="H28" s="16">
        <f t="shared" si="2"/>
        <v>11900</v>
      </c>
      <c r="I28" s="15">
        <f t="shared" si="2"/>
        <v>0</v>
      </c>
    </row>
    <row r="29" spans="1:9" x14ac:dyDescent="0.25">
      <c r="D29" s="15">
        <f>'OCTOBER 20'!H29:H51</f>
        <v>0</v>
      </c>
      <c r="H29" s="28"/>
      <c r="I29" s="3"/>
    </row>
    <row r="31" spans="1:9" x14ac:dyDescent="0.25">
      <c r="A31" s="3" t="s">
        <v>11</v>
      </c>
      <c r="B31" s="29"/>
      <c r="C31" s="30"/>
      <c r="D31" s="31"/>
      <c r="E31" s="32"/>
      <c r="F31" s="33"/>
      <c r="G31" s="32"/>
      <c r="H31" s="34"/>
      <c r="I31" s="3"/>
    </row>
    <row r="32" spans="1:9" x14ac:dyDescent="0.25">
      <c r="A32" s="35" t="s">
        <v>12</v>
      </c>
      <c r="B32" s="35"/>
      <c r="C32" s="35"/>
      <c r="D32" s="36"/>
      <c r="E32" s="35" t="s">
        <v>8</v>
      </c>
      <c r="F32" s="3"/>
      <c r="G32" s="3"/>
      <c r="H32" s="3"/>
      <c r="I32" s="3"/>
    </row>
    <row r="33" spans="1:10" x14ac:dyDescent="0.25">
      <c r="A33" s="37" t="s">
        <v>13</v>
      </c>
      <c r="B33" s="37" t="s">
        <v>14</v>
      </c>
      <c r="C33" s="37" t="s">
        <v>15</v>
      </c>
      <c r="D33" s="37" t="s">
        <v>16</v>
      </c>
      <c r="E33" s="37" t="s">
        <v>13</v>
      </c>
      <c r="F33" s="37" t="s">
        <v>14</v>
      </c>
      <c r="G33" s="37" t="s">
        <v>15</v>
      </c>
      <c r="H33" s="37" t="s">
        <v>16</v>
      </c>
      <c r="I33" s="3"/>
    </row>
    <row r="34" spans="1:10" x14ac:dyDescent="0.25">
      <c r="A34" s="26" t="s">
        <v>77</v>
      </c>
      <c r="B34" s="38">
        <f>E28</f>
        <v>40300</v>
      </c>
      <c r="C34" s="26"/>
      <c r="D34" s="26"/>
      <c r="E34" s="26" t="s">
        <v>77</v>
      </c>
      <c r="F34" s="38">
        <f>G28</f>
        <v>37000</v>
      </c>
      <c r="G34" s="26"/>
      <c r="H34" s="26"/>
      <c r="I34" s="34"/>
    </row>
    <row r="35" spans="1:10" x14ac:dyDescent="0.25">
      <c r="A35" s="26" t="s">
        <v>18</v>
      </c>
      <c r="B35" s="38">
        <f>'DECEMBER 20'!D46</f>
        <v>10500</v>
      </c>
      <c r="C35" s="26"/>
      <c r="D35" s="26"/>
      <c r="E35" s="26" t="s">
        <v>18</v>
      </c>
      <c r="F35" s="38">
        <f>'DECEMBER 20'!H46</f>
        <v>1900</v>
      </c>
      <c r="G35" s="26"/>
      <c r="H35" s="26"/>
      <c r="I35" s="34"/>
    </row>
    <row r="36" spans="1:10" x14ac:dyDescent="0.25">
      <c r="A36" s="26" t="s">
        <v>10</v>
      </c>
      <c r="B36" s="38"/>
      <c r="C36" s="26"/>
      <c r="D36" s="26"/>
      <c r="E36" s="26"/>
      <c r="F36" s="38"/>
      <c r="G36" s="26"/>
      <c r="H36" s="26"/>
      <c r="I36" s="34" t="s">
        <v>19</v>
      </c>
    </row>
    <row r="37" spans="1:10" x14ac:dyDescent="0.25">
      <c r="A37" s="26" t="s">
        <v>4</v>
      </c>
      <c r="B37" s="38"/>
      <c r="C37" s="26"/>
      <c r="D37" s="26"/>
      <c r="E37" s="26"/>
      <c r="F37" s="38"/>
      <c r="G37" s="26"/>
      <c r="H37" s="26"/>
      <c r="I37" s="3"/>
    </row>
    <row r="38" spans="1:10" x14ac:dyDescent="0.25">
      <c r="A38" s="26" t="s">
        <v>20</v>
      </c>
      <c r="B38" s="39">
        <v>0.1</v>
      </c>
      <c r="C38" s="38">
        <f>B38*B34</f>
        <v>4030</v>
      </c>
      <c r="D38" s="26"/>
      <c r="E38" s="26" t="s">
        <v>20</v>
      </c>
      <c r="F38" s="39">
        <v>0.1</v>
      </c>
      <c r="G38" s="38">
        <f>F38*B34</f>
        <v>4030</v>
      </c>
      <c r="H38" s="26"/>
      <c r="I38" s="3"/>
    </row>
    <row r="39" spans="1:10" x14ac:dyDescent="0.25">
      <c r="A39" s="37" t="s">
        <v>21</v>
      </c>
      <c r="B39" s="26" t="s">
        <v>22</v>
      </c>
      <c r="C39" s="26"/>
      <c r="D39" s="26"/>
      <c r="E39" s="37" t="s">
        <v>21</v>
      </c>
      <c r="F39" s="40"/>
      <c r="G39" s="26"/>
      <c r="H39" s="26"/>
      <c r="I39" s="34"/>
    </row>
    <row r="40" spans="1:10" x14ac:dyDescent="0.25">
      <c r="A40" s="41" t="s">
        <v>23</v>
      </c>
      <c r="B40" s="39">
        <v>0.3</v>
      </c>
      <c r="C40" s="42"/>
      <c r="D40" s="26"/>
      <c r="E40" s="41" t="s">
        <v>23</v>
      </c>
      <c r="F40" s="39">
        <v>0.3</v>
      </c>
      <c r="G40" s="42"/>
      <c r="H40" s="26"/>
      <c r="I40" s="3"/>
    </row>
    <row r="41" spans="1:10" x14ac:dyDescent="0.25">
      <c r="A41" s="40" t="s">
        <v>80</v>
      </c>
      <c r="C41">
        <v>15097</v>
      </c>
      <c r="D41" s="42"/>
      <c r="E41" s="40" t="s">
        <v>80</v>
      </c>
      <c r="G41">
        <v>15097</v>
      </c>
      <c r="H41" s="26"/>
      <c r="I41" s="3"/>
    </row>
    <row r="42" spans="1:10" x14ac:dyDescent="0.25">
      <c r="A42" s="40" t="s">
        <v>81</v>
      </c>
      <c r="B42" s="39"/>
      <c r="C42" s="26">
        <v>11097</v>
      </c>
      <c r="D42" s="26"/>
      <c r="E42" s="40" t="s">
        <v>81</v>
      </c>
      <c r="F42" s="39"/>
      <c r="G42" s="26">
        <v>11097</v>
      </c>
      <c r="H42" s="26"/>
      <c r="I42" s="34"/>
    </row>
    <row r="43" spans="1:10" x14ac:dyDescent="0.25">
      <c r="A43" s="40" t="s">
        <v>86</v>
      </c>
      <c r="B43" s="39"/>
      <c r="C43" s="26">
        <v>6075</v>
      </c>
      <c r="D43" s="26"/>
      <c r="E43" s="40" t="s">
        <v>86</v>
      </c>
      <c r="F43" s="39"/>
      <c r="G43" s="26">
        <v>6075</v>
      </c>
      <c r="H43" s="26"/>
      <c r="I43" s="43"/>
      <c r="J43" s="28"/>
    </row>
    <row r="44" spans="1:10" x14ac:dyDescent="0.25">
      <c r="A44" s="40" t="s">
        <v>88</v>
      </c>
      <c r="B44" s="26"/>
      <c r="C44" s="42">
        <v>2000</v>
      </c>
      <c r="D44" s="26"/>
      <c r="E44" s="40"/>
      <c r="F44" s="26"/>
      <c r="G44" s="42"/>
      <c r="H44" s="26"/>
      <c r="I44" s="3"/>
    </row>
    <row r="45" spans="1:10" x14ac:dyDescent="0.25">
      <c r="A45" s="40"/>
      <c r="B45" s="26"/>
      <c r="C45" s="42"/>
      <c r="D45" s="26"/>
      <c r="E45" s="40"/>
      <c r="F45" s="26"/>
      <c r="G45" s="42"/>
      <c r="H45" s="26"/>
      <c r="I45" s="3"/>
      <c r="J45" s="44"/>
    </row>
    <row r="46" spans="1:10" x14ac:dyDescent="0.25">
      <c r="A46" s="37" t="s">
        <v>24</v>
      </c>
      <c r="B46" s="45">
        <f>B37+B34+B35+B36-C38</f>
        <v>46770</v>
      </c>
      <c r="C46" s="45">
        <f>SUM(C40:C45)</f>
        <v>34269</v>
      </c>
      <c r="D46" s="45">
        <f>B46-C46</f>
        <v>12501</v>
      </c>
      <c r="E46" s="37" t="s">
        <v>24</v>
      </c>
      <c r="F46" s="45">
        <f>F34+F35+F37-G38</f>
        <v>34870</v>
      </c>
      <c r="G46" s="45">
        <f>SUM(G40:G45)</f>
        <v>32269</v>
      </c>
      <c r="H46" s="45">
        <f>F46-G46</f>
        <v>2601</v>
      </c>
      <c r="I46" s="43"/>
    </row>
    <row r="47" spans="1:10" x14ac:dyDescent="0.25">
      <c r="A47" s="46" t="s">
        <v>25</v>
      </c>
      <c r="B47" s="47"/>
      <c r="C47" s="47" t="s">
        <v>26</v>
      </c>
      <c r="D47" s="48"/>
      <c r="E47" s="46"/>
      <c r="F47" s="46" t="s">
        <v>27</v>
      </c>
      <c r="G47" s="3"/>
      <c r="H47" s="3"/>
      <c r="I47" s="3"/>
    </row>
    <row r="48" spans="1:10" x14ac:dyDescent="0.25">
      <c r="A48" s="46" t="s">
        <v>28</v>
      </c>
      <c r="B48" s="47"/>
      <c r="C48" s="47" t="s">
        <v>29</v>
      </c>
      <c r="D48" s="48"/>
      <c r="E48" s="46"/>
      <c r="F48" s="46" t="s">
        <v>64</v>
      </c>
      <c r="G48" s="3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8"/>
  <sheetViews>
    <sheetView topLeftCell="A16" workbookViewId="0">
      <selection activeCell="J43" sqref="J43"/>
    </sheetView>
  </sheetViews>
  <sheetFormatPr defaultRowHeight="15" x14ac:dyDescent="0.25"/>
  <cols>
    <col min="1" max="1" width="16.7109375" customWidth="1"/>
  </cols>
  <sheetData>
    <row r="2" spans="1:10" ht="15.75" x14ac:dyDescent="0.25">
      <c r="B2" s="1" t="s">
        <v>44</v>
      </c>
      <c r="C2" s="1"/>
      <c r="D2" s="1"/>
      <c r="E2" s="1"/>
      <c r="F2" s="2"/>
      <c r="G2" s="3"/>
      <c r="H2" s="3"/>
      <c r="I2" s="3"/>
    </row>
    <row r="3" spans="1:10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0" ht="18.75" x14ac:dyDescent="0.3">
      <c r="A4" s="5"/>
      <c r="B4" s="1" t="s">
        <v>84</v>
      </c>
      <c r="C4" s="1"/>
      <c r="D4" s="1"/>
      <c r="E4" s="1"/>
      <c r="F4" s="6"/>
      <c r="G4" s="7"/>
      <c r="H4" s="3"/>
      <c r="I4" s="3"/>
    </row>
    <row r="5" spans="1:10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</v>
      </c>
    </row>
    <row r="6" spans="1:10" x14ac:dyDescent="0.25">
      <c r="A6" s="12" t="s">
        <v>32</v>
      </c>
      <c r="B6" s="13">
        <v>1</v>
      </c>
      <c r="C6" s="14"/>
      <c r="D6" s="15">
        <f>'JANUARY 21'!H6:H27</f>
        <v>0</v>
      </c>
      <c r="E6" s="16">
        <v>2000</v>
      </c>
      <c r="F6" s="16">
        <f>C6+D6+E6</f>
        <v>2000</v>
      </c>
      <c r="G6" s="16">
        <v>2000</v>
      </c>
      <c r="H6" s="17">
        <f>F6-G6</f>
        <v>0</v>
      </c>
      <c r="I6" s="15"/>
    </row>
    <row r="7" spans="1:10" x14ac:dyDescent="0.25">
      <c r="A7" t="s">
        <v>31</v>
      </c>
      <c r="B7" s="13">
        <v>2</v>
      </c>
      <c r="C7" s="14"/>
      <c r="D7" s="15">
        <f>'JANUARY 21'!H7:H28</f>
        <v>0</v>
      </c>
      <c r="E7" s="16">
        <v>2000</v>
      </c>
      <c r="F7" s="16">
        <f t="shared" ref="F7:F27" si="0">C7+D7+E7</f>
        <v>2000</v>
      </c>
      <c r="G7" s="16">
        <v>2000</v>
      </c>
      <c r="H7" s="17">
        <f t="shared" ref="H7:H28" si="1">F7-G7</f>
        <v>0</v>
      </c>
      <c r="I7" s="15"/>
    </row>
    <row r="8" spans="1:10" x14ac:dyDescent="0.25">
      <c r="A8" s="51" t="s">
        <v>89</v>
      </c>
      <c r="B8" s="13">
        <v>3</v>
      </c>
      <c r="C8" s="14"/>
      <c r="D8" s="15"/>
      <c r="E8" s="16"/>
      <c r="F8" s="16">
        <f t="shared" si="0"/>
        <v>0</v>
      </c>
      <c r="G8" s="16"/>
      <c r="H8" s="17">
        <f t="shared" si="1"/>
        <v>0</v>
      </c>
      <c r="I8" s="15"/>
    </row>
    <row r="9" spans="1:10" x14ac:dyDescent="0.25">
      <c r="A9" s="19" t="s">
        <v>43</v>
      </c>
      <c r="B9" s="13">
        <v>4</v>
      </c>
      <c r="C9" s="14"/>
      <c r="D9" s="15">
        <f>'JANUARY 21'!H9:H30</f>
        <v>0</v>
      </c>
      <c r="E9" s="16"/>
      <c r="F9" s="16">
        <f t="shared" si="0"/>
        <v>0</v>
      </c>
      <c r="G9" s="16"/>
      <c r="H9" s="17">
        <f>F9-G9</f>
        <v>0</v>
      </c>
      <c r="I9" s="15"/>
    </row>
    <row r="10" spans="1:10" x14ac:dyDescent="0.25">
      <c r="A10" s="21" t="s">
        <v>42</v>
      </c>
      <c r="B10" s="13">
        <v>5</v>
      </c>
      <c r="C10" s="14"/>
      <c r="D10" s="15">
        <f>'JANUARY 21'!H10:H31</f>
        <v>0</v>
      </c>
      <c r="E10" s="16"/>
      <c r="F10" s="16">
        <f t="shared" si="0"/>
        <v>0</v>
      </c>
      <c r="G10" s="16"/>
      <c r="H10" s="17">
        <f t="shared" si="1"/>
        <v>0</v>
      </c>
      <c r="I10" s="15"/>
    </row>
    <row r="11" spans="1:10" x14ac:dyDescent="0.25">
      <c r="A11" s="23" t="s">
        <v>94</v>
      </c>
      <c r="B11" s="13">
        <v>6</v>
      </c>
      <c r="C11" s="14"/>
      <c r="D11" s="15">
        <f>'JANUARY 21'!H11:H32</f>
        <v>700</v>
      </c>
      <c r="E11" s="16"/>
      <c r="F11" s="16">
        <f>C11+D11+E11</f>
        <v>700</v>
      </c>
      <c r="G11" s="16">
        <v>500</v>
      </c>
      <c r="H11" s="17">
        <f t="shared" si="1"/>
        <v>200</v>
      </c>
      <c r="I11" s="15"/>
      <c r="J11" t="s">
        <v>90</v>
      </c>
    </row>
    <row r="12" spans="1:10" x14ac:dyDescent="0.25">
      <c r="A12" s="19" t="s">
        <v>53</v>
      </c>
      <c r="B12" s="13">
        <v>7</v>
      </c>
      <c r="C12" s="14"/>
      <c r="D12" s="15">
        <f>'JANUARY 21'!H12:H33</f>
        <v>0</v>
      </c>
      <c r="E12" s="16"/>
      <c r="F12" s="16">
        <f t="shared" si="0"/>
        <v>0</v>
      </c>
      <c r="G12" s="16"/>
      <c r="H12" s="17">
        <f t="shared" si="1"/>
        <v>0</v>
      </c>
      <c r="I12" s="15"/>
    </row>
    <row r="13" spans="1:10" x14ac:dyDescent="0.25">
      <c r="A13" s="20" t="s">
        <v>43</v>
      </c>
      <c r="B13" s="13">
        <v>8</v>
      </c>
      <c r="C13" s="14"/>
      <c r="D13" s="15">
        <f>'JANUARY 21'!H13:H34</f>
        <v>1000</v>
      </c>
      <c r="E13" s="16">
        <v>1000</v>
      </c>
      <c r="F13" s="16">
        <f t="shared" si="0"/>
        <v>2000</v>
      </c>
      <c r="G13" s="16"/>
      <c r="H13" s="17">
        <f t="shared" si="1"/>
        <v>2000</v>
      </c>
      <c r="I13" s="15"/>
    </row>
    <row r="14" spans="1:10" x14ac:dyDescent="0.25">
      <c r="A14" s="50" t="s">
        <v>83</v>
      </c>
      <c r="B14" s="13">
        <v>9</v>
      </c>
      <c r="C14" s="14"/>
      <c r="D14" s="15">
        <f>'JANUARY 21'!H14:H35</f>
        <v>0</v>
      </c>
      <c r="E14" s="16">
        <v>2000</v>
      </c>
      <c r="F14" s="16">
        <f t="shared" si="0"/>
        <v>2000</v>
      </c>
      <c r="G14" s="16">
        <f>500+1500</f>
        <v>2000</v>
      </c>
      <c r="H14" s="17">
        <f t="shared" si="1"/>
        <v>0</v>
      </c>
      <c r="I14" s="15"/>
    </row>
    <row r="15" spans="1:10" x14ac:dyDescent="0.25">
      <c r="A15" s="24" t="s">
        <v>37</v>
      </c>
      <c r="B15" s="22">
        <v>10</v>
      </c>
      <c r="C15" s="14"/>
      <c r="D15" s="15">
        <f>'JANUARY 21'!H15:H36</f>
        <v>1000</v>
      </c>
      <c r="E15" s="16">
        <v>2000</v>
      </c>
      <c r="F15" s="16">
        <f t="shared" si="0"/>
        <v>3000</v>
      </c>
      <c r="G15" s="16">
        <f>700</f>
        <v>700</v>
      </c>
      <c r="H15" s="17">
        <f t="shared" si="1"/>
        <v>2300</v>
      </c>
      <c r="I15" s="15"/>
    </row>
    <row r="16" spans="1:10" x14ac:dyDescent="0.25">
      <c r="A16" s="23" t="s">
        <v>79</v>
      </c>
      <c r="B16" s="13">
        <v>11</v>
      </c>
      <c r="C16" s="14"/>
      <c r="D16" s="15">
        <f>'JANUARY 21'!H16:H37</f>
        <v>0</v>
      </c>
      <c r="E16" s="16">
        <v>2000</v>
      </c>
      <c r="F16" s="16">
        <f t="shared" si="0"/>
        <v>2000</v>
      </c>
      <c r="G16" s="16">
        <f>1500</f>
        <v>1500</v>
      </c>
      <c r="H16" s="17">
        <f t="shared" si="1"/>
        <v>500</v>
      </c>
      <c r="I16" s="15"/>
    </row>
    <row r="17" spans="1:10" x14ac:dyDescent="0.25">
      <c r="A17" s="23" t="s">
        <v>95</v>
      </c>
      <c r="B17" s="13">
        <v>12</v>
      </c>
      <c r="C17" s="14"/>
      <c r="D17" s="15">
        <f>'JANUARY 21'!H17:H38</f>
        <v>2100</v>
      </c>
      <c r="E17" s="16"/>
      <c r="F17" s="16">
        <f t="shared" si="0"/>
        <v>2100</v>
      </c>
      <c r="G17" s="16"/>
      <c r="H17" s="17">
        <f t="shared" si="1"/>
        <v>2100</v>
      </c>
      <c r="I17" s="15"/>
      <c r="J17" t="s">
        <v>90</v>
      </c>
    </row>
    <row r="18" spans="1:10" x14ac:dyDescent="0.25">
      <c r="A18" s="21" t="s">
        <v>42</v>
      </c>
      <c r="B18" s="13">
        <v>13</v>
      </c>
      <c r="C18" s="14"/>
      <c r="D18" s="15">
        <f>'JANUARY 21'!H18:H39</f>
        <v>0</v>
      </c>
      <c r="E18" s="16"/>
      <c r="F18" s="16">
        <f t="shared" si="0"/>
        <v>0</v>
      </c>
      <c r="G18" s="16"/>
      <c r="H18" s="17">
        <f t="shared" si="1"/>
        <v>0</v>
      </c>
      <c r="I18" s="15"/>
    </row>
    <row r="19" spans="1:10" x14ac:dyDescent="0.25">
      <c r="A19" s="18" t="s">
        <v>96</v>
      </c>
      <c r="B19" s="13">
        <v>14</v>
      </c>
      <c r="C19" s="14"/>
      <c r="D19" s="15">
        <f>'JANUARY 21'!H19:H40</f>
        <v>1500</v>
      </c>
      <c r="E19" s="16">
        <v>500</v>
      </c>
      <c r="F19" s="16">
        <f t="shared" si="0"/>
        <v>2000</v>
      </c>
      <c r="G19" s="16">
        <f>2000</f>
        <v>2000</v>
      </c>
      <c r="H19" s="17">
        <f t="shared" si="1"/>
        <v>0</v>
      </c>
      <c r="I19" s="15"/>
      <c r="J19" t="s">
        <v>90</v>
      </c>
    </row>
    <row r="20" spans="1:10" x14ac:dyDescent="0.25">
      <c r="A20" s="49" t="s">
        <v>42</v>
      </c>
      <c r="B20" s="13">
        <v>15</v>
      </c>
      <c r="C20" s="14"/>
      <c r="D20" s="15">
        <f>'JANUARY 21'!H20:H41</f>
        <v>0</v>
      </c>
      <c r="E20" s="16"/>
      <c r="F20" s="16">
        <f t="shared" si="0"/>
        <v>0</v>
      </c>
      <c r="G20" s="16"/>
      <c r="H20" s="17">
        <f t="shared" si="1"/>
        <v>0</v>
      </c>
      <c r="I20" s="15"/>
    </row>
    <row r="21" spans="1:10" x14ac:dyDescent="0.25">
      <c r="A21" s="49" t="s">
        <v>97</v>
      </c>
      <c r="B21" s="13">
        <v>16</v>
      </c>
      <c r="C21" s="14"/>
      <c r="D21" s="15">
        <f>'JANUARY 21'!H21:H42</f>
        <v>1600</v>
      </c>
      <c r="E21" s="16"/>
      <c r="F21" s="16">
        <f>C21+D21+E21</f>
        <v>1600</v>
      </c>
      <c r="G21" s="16"/>
      <c r="H21" s="17">
        <f t="shared" si="1"/>
        <v>1600</v>
      </c>
      <c r="I21" s="15"/>
      <c r="J21" t="s">
        <v>90</v>
      </c>
    </row>
    <row r="22" spans="1:10" x14ac:dyDescent="0.25">
      <c r="A22" s="12" t="s">
        <v>54</v>
      </c>
      <c r="B22" s="13">
        <v>17</v>
      </c>
      <c r="C22" s="14"/>
      <c r="D22" s="15">
        <f>'JANUARY 21'!H22:H43</f>
        <v>0</v>
      </c>
      <c r="E22" s="16">
        <v>2000</v>
      </c>
      <c r="F22" s="16">
        <f>C22+D22+E22</f>
        <v>2000</v>
      </c>
      <c r="G22" s="16">
        <v>2000</v>
      </c>
      <c r="H22" s="17">
        <f t="shared" si="1"/>
        <v>0</v>
      </c>
      <c r="I22" s="15"/>
    </row>
    <row r="23" spans="1:10" x14ac:dyDescent="0.25">
      <c r="A23" s="24" t="s">
        <v>82</v>
      </c>
      <c r="B23" s="13">
        <v>18</v>
      </c>
      <c r="C23" s="14"/>
      <c r="D23" s="15">
        <f>'JANUARY 21'!H23:H44</f>
        <v>0</v>
      </c>
      <c r="E23" s="16">
        <v>1500</v>
      </c>
      <c r="F23" s="16">
        <f t="shared" si="0"/>
        <v>1500</v>
      </c>
      <c r="G23" s="16"/>
      <c r="H23" s="17">
        <f t="shared" si="1"/>
        <v>1500</v>
      </c>
      <c r="I23" s="15"/>
    </row>
    <row r="24" spans="1:10" x14ac:dyDescent="0.25">
      <c r="A24" s="24" t="s">
        <v>70</v>
      </c>
      <c r="B24" s="13">
        <v>19</v>
      </c>
      <c r="C24" s="14"/>
      <c r="D24" s="15">
        <f>'JANUARY 21'!H24:H45</f>
        <v>2000</v>
      </c>
      <c r="E24" s="16"/>
      <c r="F24" s="16">
        <f t="shared" si="0"/>
        <v>2000</v>
      </c>
      <c r="G24" s="16">
        <v>2000</v>
      </c>
      <c r="H24" s="17">
        <f t="shared" si="1"/>
        <v>0</v>
      </c>
      <c r="I24" s="15"/>
      <c r="J24" t="s">
        <v>102</v>
      </c>
    </row>
    <row r="25" spans="1:10" x14ac:dyDescent="0.25">
      <c r="A25" s="21" t="s">
        <v>42</v>
      </c>
      <c r="B25" s="13" t="s">
        <v>45</v>
      </c>
      <c r="C25" s="14"/>
      <c r="D25" s="15">
        <f>'JANUARY 21'!H25:H46</f>
        <v>0</v>
      </c>
      <c r="E25" s="16"/>
      <c r="F25" s="16">
        <f t="shared" si="0"/>
        <v>0</v>
      </c>
      <c r="G25" s="16"/>
      <c r="H25" s="17">
        <f t="shared" si="1"/>
        <v>0</v>
      </c>
      <c r="I25" s="15"/>
    </row>
    <row r="26" spans="1:10" x14ac:dyDescent="0.25">
      <c r="A26" s="24" t="s">
        <v>49</v>
      </c>
      <c r="B26" s="13" t="s">
        <v>46</v>
      </c>
      <c r="C26" s="14"/>
      <c r="D26" s="15">
        <f>'JANUARY 21'!H26:H47</f>
        <v>0</v>
      </c>
      <c r="E26" s="16">
        <v>2500</v>
      </c>
      <c r="F26" s="16">
        <f>C26+D26+E26</f>
        <v>2500</v>
      </c>
      <c r="G26" s="16">
        <v>2500</v>
      </c>
      <c r="H26" s="17">
        <f t="shared" si="1"/>
        <v>0</v>
      </c>
      <c r="I26" s="15"/>
    </row>
    <row r="27" spans="1:10" x14ac:dyDescent="0.25">
      <c r="A27" s="24" t="s">
        <v>50</v>
      </c>
      <c r="B27" s="13" t="s">
        <v>47</v>
      </c>
      <c r="C27" s="14"/>
      <c r="D27" s="15">
        <f>'JANUARY 21'!H27:H48</f>
        <v>0</v>
      </c>
      <c r="E27" s="16">
        <v>3000</v>
      </c>
      <c r="F27" s="16">
        <f t="shared" si="0"/>
        <v>3000</v>
      </c>
      <c r="G27" s="16">
        <f>3000</f>
        <v>3000</v>
      </c>
      <c r="H27" s="17">
        <f t="shared" si="1"/>
        <v>0</v>
      </c>
      <c r="I27" s="15"/>
    </row>
    <row r="28" spans="1:10" x14ac:dyDescent="0.25">
      <c r="A28" s="25" t="s">
        <v>24</v>
      </c>
      <c r="B28" s="26"/>
      <c r="C28" s="14">
        <f t="shared" ref="C28:I28" si="2">SUM(C6:C27)</f>
        <v>0</v>
      </c>
      <c r="D28" s="15">
        <f>SUM(D6:D27)</f>
        <v>9900</v>
      </c>
      <c r="E28" s="27">
        <f t="shared" si="2"/>
        <v>20500</v>
      </c>
      <c r="F28" s="16">
        <f t="shared" si="2"/>
        <v>30400</v>
      </c>
      <c r="G28" s="16">
        <f t="shared" si="2"/>
        <v>20200</v>
      </c>
      <c r="H28" s="17">
        <f t="shared" si="1"/>
        <v>10200</v>
      </c>
      <c r="I28" s="15">
        <f t="shared" si="2"/>
        <v>0</v>
      </c>
    </row>
    <row r="29" spans="1:10" x14ac:dyDescent="0.25">
      <c r="D29" s="15">
        <f>'OCTOBER 20'!H29:H51</f>
        <v>0</v>
      </c>
      <c r="H29" s="28">
        <f>H13+H15+H16+H23</f>
        <v>6300</v>
      </c>
      <c r="I29" s="3"/>
    </row>
    <row r="31" spans="1:10" x14ac:dyDescent="0.25">
      <c r="A31" s="3" t="s">
        <v>11</v>
      </c>
      <c r="B31" s="29"/>
      <c r="C31" s="30"/>
      <c r="D31" s="31"/>
      <c r="E31" s="32"/>
      <c r="F31" s="33"/>
      <c r="G31" s="32"/>
      <c r="H31" s="34"/>
      <c r="I31" s="3"/>
    </row>
    <row r="32" spans="1:10" x14ac:dyDescent="0.25">
      <c r="A32" s="35" t="s">
        <v>12</v>
      </c>
      <c r="B32" s="35"/>
      <c r="C32" s="35"/>
      <c r="D32" s="36"/>
      <c r="E32" s="35" t="s">
        <v>8</v>
      </c>
      <c r="F32" s="3"/>
      <c r="G32" s="3"/>
      <c r="H32" s="3"/>
      <c r="I32" s="3"/>
    </row>
    <row r="33" spans="1:10" x14ac:dyDescent="0.25">
      <c r="A33" s="37" t="s">
        <v>13</v>
      </c>
      <c r="B33" s="37" t="s">
        <v>14</v>
      </c>
      <c r="C33" s="37" t="s">
        <v>15</v>
      </c>
      <c r="D33" s="37" t="s">
        <v>16</v>
      </c>
      <c r="E33" s="37" t="s">
        <v>13</v>
      </c>
      <c r="F33" s="37" t="s">
        <v>14</v>
      </c>
      <c r="G33" s="37" t="s">
        <v>15</v>
      </c>
      <c r="H33" s="37" t="s">
        <v>16</v>
      </c>
      <c r="I33" s="3"/>
    </row>
    <row r="34" spans="1:10" x14ac:dyDescent="0.25">
      <c r="A34" s="26" t="s">
        <v>85</v>
      </c>
      <c r="B34" s="38">
        <f>E28</f>
        <v>20500</v>
      </c>
      <c r="C34" s="26"/>
      <c r="D34" s="26"/>
      <c r="E34" s="26" t="s">
        <v>85</v>
      </c>
      <c r="F34" s="38">
        <f>G28</f>
        <v>20200</v>
      </c>
      <c r="G34" s="26"/>
      <c r="H34" s="26"/>
      <c r="I34" s="34"/>
    </row>
    <row r="35" spans="1:10" x14ac:dyDescent="0.25">
      <c r="A35" s="26" t="s">
        <v>18</v>
      </c>
      <c r="B35" s="38">
        <f>'JANUARY 21'!D46</f>
        <v>12501</v>
      </c>
      <c r="C35" s="26"/>
      <c r="D35" s="26"/>
      <c r="E35" s="26" t="s">
        <v>18</v>
      </c>
      <c r="F35" s="38">
        <f>'JANUARY 21'!H46</f>
        <v>2601</v>
      </c>
      <c r="G35" s="26"/>
      <c r="H35" s="26"/>
      <c r="I35" s="34"/>
    </row>
    <row r="36" spans="1:10" x14ac:dyDescent="0.25">
      <c r="A36" s="26" t="s">
        <v>10</v>
      </c>
      <c r="B36" s="38"/>
      <c r="C36" s="26"/>
      <c r="D36" s="26"/>
      <c r="E36" s="26"/>
      <c r="F36" s="38"/>
      <c r="G36" s="26"/>
      <c r="H36" s="26"/>
      <c r="I36" s="34" t="s">
        <v>19</v>
      </c>
    </row>
    <row r="37" spans="1:10" x14ac:dyDescent="0.25">
      <c r="A37" s="26" t="s">
        <v>4</v>
      </c>
      <c r="B37" s="38"/>
      <c r="C37" s="26"/>
      <c r="D37" s="26"/>
      <c r="E37" s="26"/>
      <c r="F37" s="38"/>
      <c r="G37" s="26"/>
      <c r="H37" s="26"/>
      <c r="I37" s="3"/>
    </row>
    <row r="38" spans="1:10" x14ac:dyDescent="0.25">
      <c r="A38" s="26" t="s">
        <v>20</v>
      </c>
      <c r="B38" s="39">
        <v>0.1</v>
      </c>
      <c r="C38" s="38">
        <f>B38*B34</f>
        <v>2050</v>
      </c>
      <c r="D38" s="26"/>
      <c r="E38" s="26" t="s">
        <v>20</v>
      </c>
      <c r="F38" s="39">
        <v>0.1</v>
      </c>
      <c r="G38" s="38">
        <f>F38*B34</f>
        <v>2050</v>
      </c>
      <c r="H38" s="26"/>
      <c r="I38" s="3"/>
    </row>
    <row r="39" spans="1:10" x14ac:dyDescent="0.25">
      <c r="A39" s="37" t="s">
        <v>21</v>
      </c>
      <c r="B39" s="26" t="s">
        <v>22</v>
      </c>
      <c r="C39" s="26"/>
      <c r="D39" s="26"/>
      <c r="E39" s="37" t="s">
        <v>21</v>
      </c>
      <c r="F39" s="40"/>
      <c r="G39" s="26"/>
      <c r="H39" s="26"/>
      <c r="I39" s="34"/>
    </row>
    <row r="40" spans="1:10" x14ac:dyDescent="0.25">
      <c r="A40" s="41" t="s">
        <v>23</v>
      </c>
      <c r="B40" s="39">
        <v>0.3</v>
      </c>
      <c r="C40" s="42"/>
      <c r="D40" s="26"/>
      <c r="E40" s="41" t="s">
        <v>23</v>
      </c>
      <c r="F40" s="39">
        <v>0.3</v>
      </c>
      <c r="G40" s="42"/>
      <c r="H40" s="26"/>
      <c r="I40" s="3"/>
    </row>
    <row r="41" spans="1:10" x14ac:dyDescent="0.25">
      <c r="A41" s="40" t="s">
        <v>87</v>
      </c>
      <c r="C41">
        <v>15097</v>
      </c>
      <c r="D41" s="42"/>
      <c r="E41" s="40" t="s">
        <v>87</v>
      </c>
      <c r="G41">
        <v>15097</v>
      </c>
      <c r="H41" s="26"/>
      <c r="I41" s="3"/>
    </row>
    <row r="42" spans="1:10" x14ac:dyDescent="0.25">
      <c r="A42" s="40" t="s">
        <v>91</v>
      </c>
      <c r="B42" s="39"/>
      <c r="C42" s="26">
        <v>1600</v>
      </c>
      <c r="D42" s="26"/>
      <c r="E42" s="40"/>
      <c r="F42" s="39"/>
      <c r="G42" s="26"/>
      <c r="H42" s="26"/>
      <c r="I42" s="34"/>
      <c r="J42" s="28">
        <f>H46+H29</f>
        <v>11954</v>
      </c>
    </row>
    <row r="43" spans="1:10" x14ac:dyDescent="0.25">
      <c r="A43" s="40" t="s">
        <v>92</v>
      </c>
      <c r="B43" s="39"/>
      <c r="C43" s="26">
        <v>200</v>
      </c>
      <c r="D43" s="26"/>
      <c r="E43" s="40"/>
      <c r="F43" s="39"/>
      <c r="G43" s="26"/>
      <c r="H43" s="26"/>
      <c r="I43" s="43"/>
      <c r="J43" s="28"/>
    </row>
    <row r="44" spans="1:10" x14ac:dyDescent="0.25">
      <c r="A44" s="40" t="s">
        <v>93</v>
      </c>
      <c r="B44" s="26"/>
      <c r="C44" s="42">
        <v>2100</v>
      </c>
      <c r="D44" s="26"/>
      <c r="E44" s="40"/>
      <c r="F44" s="26"/>
      <c r="G44" s="42"/>
      <c r="H44" s="26"/>
      <c r="I44" s="3"/>
    </row>
    <row r="45" spans="1:10" x14ac:dyDescent="0.25">
      <c r="A45" s="40"/>
      <c r="B45" s="26"/>
      <c r="C45" s="42"/>
      <c r="D45" s="26"/>
      <c r="E45" s="40"/>
      <c r="F45" s="26"/>
      <c r="G45" s="42"/>
      <c r="H45" s="26"/>
      <c r="I45" s="3"/>
      <c r="J45" s="44"/>
    </row>
    <row r="46" spans="1:10" x14ac:dyDescent="0.25">
      <c r="A46" s="37" t="s">
        <v>24</v>
      </c>
      <c r="B46" s="45">
        <f>B37+B34+B35+B36-C38</f>
        <v>30951</v>
      </c>
      <c r="C46" s="45">
        <f>SUM(C40:C45)</f>
        <v>18997</v>
      </c>
      <c r="D46" s="45">
        <f>B46-C46</f>
        <v>11954</v>
      </c>
      <c r="E46" s="37" t="s">
        <v>24</v>
      </c>
      <c r="F46" s="45">
        <f>F34+F35+F37-G38</f>
        <v>20751</v>
      </c>
      <c r="G46" s="45">
        <f>SUM(G40:G45)</f>
        <v>15097</v>
      </c>
      <c r="H46" s="45">
        <f>F46-G46</f>
        <v>5654</v>
      </c>
      <c r="I46" s="43"/>
    </row>
    <row r="47" spans="1:10" x14ac:dyDescent="0.25">
      <c r="A47" s="46" t="s">
        <v>25</v>
      </c>
      <c r="B47" s="47"/>
      <c r="C47" s="47" t="s">
        <v>26</v>
      </c>
      <c r="D47" s="48"/>
      <c r="E47" s="46"/>
      <c r="F47" s="46" t="s">
        <v>27</v>
      </c>
      <c r="G47" s="3"/>
      <c r="H47" s="3"/>
      <c r="I47" s="3"/>
    </row>
    <row r="48" spans="1:10" x14ac:dyDescent="0.25">
      <c r="A48" s="46" t="s">
        <v>28</v>
      </c>
      <c r="B48" s="47"/>
      <c r="C48" s="47" t="s">
        <v>29</v>
      </c>
      <c r="D48" s="48"/>
      <c r="E48" s="46"/>
      <c r="F48" s="46" t="s">
        <v>64</v>
      </c>
      <c r="G48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8"/>
  <sheetViews>
    <sheetView topLeftCell="A16" workbookViewId="0">
      <selection activeCell="I46" sqref="I46"/>
    </sheetView>
  </sheetViews>
  <sheetFormatPr defaultRowHeight="15" x14ac:dyDescent="0.25"/>
  <cols>
    <col min="1" max="1" width="16.28515625" customWidth="1"/>
    <col min="12" max="12" width="16.140625" customWidth="1"/>
  </cols>
  <sheetData>
    <row r="2" spans="1:10" ht="15.75" x14ac:dyDescent="0.25">
      <c r="B2" s="1" t="s">
        <v>44</v>
      </c>
      <c r="C2" s="1"/>
      <c r="D2" s="1"/>
      <c r="E2" s="1"/>
      <c r="F2" s="2"/>
      <c r="G2" s="3"/>
      <c r="H2" s="3"/>
      <c r="I2" s="3"/>
    </row>
    <row r="3" spans="1:10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0" ht="18.75" x14ac:dyDescent="0.3">
      <c r="A4" s="5"/>
      <c r="B4" s="1" t="s">
        <v>99</v>
      </c>
      <c r="C4" s="1"/>
      <c r="D4" s="1"/>
      <c r="E4" s="1"/>
      <c r="F4" s="6"/>
      <c r="G4" s="7"/>
      <c r="H4" s="3"/>
      <c r="I4" s="3"/>
    </row>
    <row r="5" spans="1:10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108</v>
      </c>
    </row>
    <row r="6" spans="1:10" x14ac:dyDescent="0.25">
      <c r="A6" s="53" t="s">
        <v>32</v>
      </c>
      <c r="B6" s="13">
        <v>1</v>
      </c>
      <c r="C6" s="14"/>
      <c r="D6" s="15">
        <f>'FEBRUARY 21'!H6:H27</f>
        <v>0</v>
      </c>
      <c r="E6" s="16">
        <v>2000</v>
      </c>
      <c r="F6" s="16">
        <f>C6+D6+E6</f>
        <v>2000</v>
      </c>
      <c r="G6" s="16">
        <v>2000</v>
      </c>
      <c r="H6" s="17">
        <f t="shared" ref="H6:H21" si="0">F6-G6</f>
        <v>0</v>
      </c>
      <c r="I6" s="15">
        <v>1000</v>
      </c>
      <c r="J6" t="s">
        <v>107</v>
      </c>
    </row>
    <row r="7" spans="1:10" x14ac:dyDescent="0.25">
      <c r="A7" s="54" t="s">
        <v>31</v>
      </c>
      <c r="B7" s="13">
        <v>2</v>
      </c>
      <c r="C7" s="14"/>
      <c r="D7" s="15">
        <f>'FEBRUARY 21'!H7:H28</f>
        <v>0</v>
      </c>
      <c r="E7" s="16">
        <v>2000</v>
      </c>
      <c r="F7" s="16">
        <f t="shared" ref="F7:F27" si="1">C7+D7+E7</f>
        <v>2000</v>
      </c>
      <c r="G7" s="16">
        <v>2000</v>
      </c>
      <c r="H7" s="17">
        <f t="shared" si="0"/>
        <v>0</v>
      </c>
      <c r="I7" s="15"/>
    </row>
    <row r="8" spans="1:10" x14ac:dyDescent="0.25">
      <c r="A8" s="51" t="s">
        <v>89</v>
      </c>
      <c r="B8" s="13">
        <v>3</v>
      </c>
      <c r="C8" s="14"/>
      <c r="D8" s="15">
        <f>'FEBRUARY 21'!H8:H29</f>
        <v>0</v>
      </c>
      <c r="E8" s="16"/>
      <c r="F8" s="16">
        <f t="shared" si="1"/>
        <v>0</v>
      </c>
      <c r="G8" s="16"/>
      <c r="H8" s="17">
        <f t="shared" si="0"/>
        <v>0</v>
      </c>
      <c r="I8" s="15"/>
    </row>
    <row r="9" spans="1:10" x14ac:dyDescent="0.25">
      <c r="A9" s="55" t="s">
        <v>43</v>
      </c>
      <c r="B9" s="13">
        <v>4</v>
      </c>
      <c r="C9" s="14"/>
      <c r="D9" s="15">
        <f>'FEBRUARY 21'!H9:H30</f>
        <v>0</v>
      </c>
      <c r="E9" s="16"/>
      <c r="F9" s="16">
        <f t="shared" si="1"/>
        <v>0</v>
      </c>
      <c r="G9" s="16"/>
      <c r="H9" s="17">
        <f t="shared" si="0"/>
        <v>0</v>
      </c>
      <c r="I9" s="15"/>
    </row>
    <row r="10" spans="1:10" x14ac:dyDescent="0.25">
      <c r="A10" s="21" t="s">
        <v>42</v>
      </c>
      <c r="B10" s="13">
        <v>5</v>
      </c>
      <c r="C10" s="14"/>
      <c r="D10" s="15">
        <f>'FEBRUARY 21'!H10:H31</f>
        <v>0</v>
      </c>
      <c r="E10" s="16"/>
      <c r="F10" s="16">
        <f t="shared" si="1"/>
        <v>0</v>
      </c>
      <c r="G10" s="16"/>
      <c r="H10" s="17">
        <f t="shared" si="0"/>
        <v>0</v>
      </c>
      <c r="I10" s="15"/>
    </row>
    <row r="11" spans="1:10" x14ac:dyDescent="0.25">
      <c r="A11" s="49" t="s">
        <v>42</v>
      </c>
      <c r="B11" s="13">
        <v>6</v>
      </c>
      <c r="C11" s="14"/>
      <c r="D11" s="15"/>
      <c r="E11" s="16"/>
      <c r="F11" s="16">
        <f>C11+D11+E11</f>
        <v>0</v>
      </c>
      <c r="G11" s="16"/>
      <c r="H11" s="17">
        <f t="shared" si="0"/>
        <v>0</v>
      </c>
      <c r="I11" s="15"/>
    </row>
    <row r="12" spans="1:10" x14ac:dyDescent="0.25">
      <c r="A12" s="19" t="s">
        <v>53</v>
      </c>
      <c r="B12" s="13">
        <v>7</v>
      </c>
      <c r="C12" s="14"/>
      <c r="D12" s="15">
        <f>'FEBRUARY 21'!H12:H33</f>
        <v>0</v>
      </c>
      <c r="E12" s="16"/>
      <c r="F12" s="16">
        <f t="shared" si="1"/>
        <v>0</v>
      </c>
      <c r="G12" s="16"/>
      <c r="H12" s="17">
        <f t="shared" si="0"/>
        <v>0</v>
      </c>
      <c r="I12" s="15"/>
    </row>
    <row r="13" spans="1:10" x14ac:dyDescent="0.25">
      <c r="A13" s="56" t="s">
        <v>43</v>
      </c>
      <c r="B13" s="13">
        <v>8</v>
      </c>
      <c r="C13" s="14"/>
      <c r="D13" s="15">
        <f>'FEBRUARY 21'!H13:H34</f>
        <v>2000</v>
      </c>
      <c r="E13" s="16">
        <v>500</v>
      </c>
      <c r="F13" s="16">
        <f t="shared" si="1"/>
        <v>2500</v>
      </c>
      <c r="G13" s="16">
        <v>2500</v>
      </c>
      <c r="H13" s="17">
        <f t="shared" si="0"/>
        <v>0</v>
      </c>
      <c r="I13" s="15"/>
    </row>
    <row r="14" spans="1:10" x14ac:dyDescent="0.25">
      <c r="A14" s="52" t="s">
        <v>98</v>
      </c>
      <c r="B14" s="13">
        <v>9</v>
      </c>
      <c r="C14" s="14"/>
      <c r="D14" s="15">
        <f>'FEBRUARY 21'!H14:H35</f>
        <v>0</v>
      </c>
      <c r="E14" s="16">
        <v>2000</v>
      </c>
      <c r="F14" s="16">
        <f t="shared" si="1"/>
        <v>2000</v>
      </c>
      <c r="G14" s="16">
        <v>2000</v>
      </c>
      <c r="H14" s="17">
        <f t="shared" si="0"/>
        <v>0</v>
      </c>
      <c r="I14" s="15"/>
    </row>
    <row r="15" spans="1:10" x14ac:dyDescent="0.25">
      <c r="A15" s="55" t="s">
        <v>37</v>
      </c>
      <c r="B15" s="22">
        <v>10</v>
      </c>
      <c r="C15" s="14"/>
      <c r="D15" s="15">
        <f>'FEBRUARY 21'!H15:H36</f>
        <v>2300</v>
      </c>
      <c r="E15" s="16">
        <v>2000</v>
      </c>
      <c r="F15" s="16">
        <f t="shared" si="1"/>
        <v>4300</v>
      </c>
      <c r="G15" s="16">
        <f>700+300+300+500+400</f>
        <v>2200</v>
      </c>
      <c r="H15" s="17">
        <f t="shared" si="0"/>
        <v>2100</v>
      </c>
      <c r="I15" s="15"/>
    </row>
    <row r="16" spans="1:10" x14ac:dyDescent="0.25">
      <c r="A16" s="23" t="s">
        <v>79</v>
      </c>
      <c r="B16" s="13">
        <v>11</v>
      </c>
      <c r="C16" s="14"/>
      <c r="D16" s="15">
        <f>'FEBRUARY 21'!H16:H37</f>
        <v>500</v>
      </c>
      <c r="E16" s="16">
        <v>2000</v>
      </c>
      <c r="F16" s="16">
        <f t="shared" si="1"/>
        <v>2500</v>
      </c>
      <c r="G16" s="16">
        <f>2000</f>
        <v>2000</v>
      </c>
      <c r="H16" s="17">
        <f t="shared" si="0"/>
        <v>500</v>
      </c>
      <c r="I16" s="15"/>
    </row>
    <row r="17" spans="1:9" x14ac:dyDescent="0.25">
      <c r="A17" s="49" t="s">
        <v>42</v>
      </c>
      <c r="B17" s="13">
        <v>12</v>
      </c>
      <c r="C17" s="14"/>
      <c r="D17" s="15"/>
      <c r="E17" s="16"/>
      <c r="F17" s="16">
        <f t="shared" si="1"/>
        <v>0</v>
      </c>
      <c r="G17" s="16"/>
      <c r="H17" s="17">
        <f t="shared" si="0"/>
        <v>0</v>
      </c>
      <c r="I17" s="15"/>
    </row>
    <row r="18" spans="1:9" x14ac:dyDescent="0.25">
      <c r="A18" s="24" t="s">
        <v>106</v>
      </c>
      <c r="B18" s="13">
        <v>13</v>
      </c>
      <c r="C18" s="14">
        <v>2000</v>
      </c>
      <c r="D18" s="15">
        <f>'FEBRUARY 21'!H18:H39</f>
        <v>0</v>
      </c>
      <c r="E18" s="16">
        <v>1000</v>
      </c>
      <c r="F18" s="16">
        <f t="shared" si="1"/>
        <v>3000</v>
      </c>
      <c r="G18" s="16">
        <f>2000</f>
        <v>2000</v>
      </c>
      <c r="H18" s="17">
        <f t="shared" si="0"/>
        <v>1000</v>
      </c>
      <c r="I18" s="15"/>
    </row>
    <row r="19" spans="1:9" x14ac:dyDescent="0.25">
      <c r="A19" s="26" t="s">
        <v>82</v>
      </c>
      <c r="B19" s="13">
        <v>14</v>
      </c>
      <c r="C19" s="14"/>
      <c r="D19" s="15">
        <v>1500</v>
      </c>
      <c r="E19" s="16">
        <v>1500</v>
      </c>
      <c r="F19" s="16">
        <f t="shared" si="1"/>
        <v>3000</v>
      </c>
      <c r="G19" s="16">
        <f>1500+1000+500</f>
        <v>3000</v>
      </c>
      <c r="H19" s="17">
        <f t="shared" si="0"/>
        <v>0</v>
      </c>
      <c r="I19" s="15"/>
    </row>
    <row r="20" spans="1:9" x14ac:dyDescent="0.25">
      <c r="A20" s="49" t="s">
        <v>42</v>
      </c>
      <c r="B20" s="13">
        <v>15</v>
      </c>
      <c r="C20" s="14"/>
      <c r="D20" s="15">
        <f>'FEBRUARY 21'!H20:H41</f>
        <v>0</v>
      </c>
      <c r="E20" s="16"/>
      <c r="F20" s="16">
        <f t="shared" si="1"/>
        <v>0</v>
      </c>
      <c r="G20" s="16"/>
      <c r="H20" s="17">
        <f t="shared" si="0"/>
        <v>0</v>
      </c>
      <c r="I20" s="15"/>
    </row>
    <row r="21" spans="1:9" x14ac:dyDescent="0.25">
      <c r="A21" s="49" t="s">
        <v>42</v>
      </c>
      <c r="B21" s="13">
        <v>16</v>
      </c>
      <c r="C21" s="14"/>
      <c r="D21" s="15"/>
      <c r="E21" s="16"/>
      <c r="F21" s="16">
        <f>C21+D21+E21</f>
        <v>0</v>
      </c>
      <c r="G21" s="16"/>
      <c r="H21" s="17">
        <f t="shared" si="0"/>
        <v>0</v>
      </c>
      <c r="I21" s="15"/>
    </row>
    <row r="22" spans="1:9" x14ac:dyDescent="0.25">
      <c r="A22" s="53" t="s">
        <v>42</v>
      </c>
      <c r="B22" s="13">
        <v>17</v>
      </c>
      <c r="C22" s="14"/>
      <c r="D22" s="15">
        <f>'FEBRUARY 21'!H22:H43</f>
        <v>0</v>
      </c>
      <c r="E22" s="16"/>
      <c r="F22" s="16">
        <f>C22+D22+E22</f>
        <v>0</v>
      </c>
      <c r="G22" s="16"/>
      <c r="H22" s="17">
        <f t="shared" ref="H22:H27" si="2">F22-G22</f>
        <v>0</v>
      </c>
      <c r="I22" s="15"/>
    </row>
    <row r="23" spans="1:9" x14ac:dyDescent="0.25">
      <c r="A23" s="24"/>
      <c r="B23" s="13">
        <v>18</v>
      </c>
      <c r="C23" s="14"/>
      <c r="D23" s="15"/>
      <c r="E23" s="16"/>
      <c r="F23" s="16">
        <f t="shared" si="1"/>
        <v>0</v>
      </c>
      <c r="G23" s="16"/>
      <c r="H23" s="17">
        <f t="shared" si="2"/>
        <v>0</v>
      </c>
      <c r="I23" s="15"/>
    </row>
    <row r="24" spans="1:9" x14ac:dyDescent="0.25">
      <c r="A24" s="24"/>
      <c r="B24" s="13">
        <v>19</v>
      </c>
      <c r="C24" s="14"/>
      <c r="D24" s="15"/>
      <c r="E24" s="16"/>
      <c r="F24" s="16">
        <f t="shared" si="1"/>
        <v>0</v>
      </c>
      <c r="G24" s="16"/>
      <c r="H24" s="17">
        <f t="shared" si="2"/>
        <v>0</v>
      </c>
      <c r="I24" s="15"/>
    </row>
    <row r="25" spans="1:9" x14ac:dyDescent="0.25">
      <c r="A25" s="21" t="s">
        <v>42</v>
      </c>
      <c r="B25" s="13" t="s">
        <v>45</v>
      </c>
      <c r="C25" s="14"/>
      <c r="D25" s="15">
        <f>'FEBRUARY 21'!H25:H46</f>
        <v>0</v>
      </c>
      <c r="E25" s="16"/>
      <c r="F25" s="16">
        <f t="shared" si="1"/>
        <v>0</v>
      </c>
      <c r="G25" s="16"/>
      <c r="H25" s="17">
        <f t="shared" si="2"/>
        <v>0</v>
      </c>
      <c r="I25" s="15"/>
    </row>
    <row r="26" spans="1:9" x14ac:dyDescent="0.25">
      <c r="A26" s="55" t="s">
        <v>49</v>
      </c>
      <c r="B26" s="13" t="s">
        <v>46</v>
      </c>
      <c r="C26" s="14"/>
      <c r="D26" s="15">
        <f>'FEBRUARY 21'!H26:H47</f>
        <v>0</v>
      </c>
      <c r="E26" s="16">
        <v>2500</v>
      </c>
      <c r="F26" s="16">
        <f>C26+D26+E26</f>
        <v>2500</v>
      </c>
      <c r="G26" s="16">
        <f>2500</f>
        <v>2500</v>
      </c>
      <c r="H26" s="17">
        <f t="shared" si="2"/>
        <v>0</v>
      </c>
      <c r="I26" s="15"/>
    </row>
    <row r="27" spans="1:9" x14ac:dyDescent="0.25">
      <c r="A27" s="24"/>
      <c r="B27" s="13" t="s">
        <v>47</v>
      </c>
      <c r="C27" s="14"/>
      <c r="D27" s="15"/>
      <c r="E27" s="16"/>
      <c r="F27" s="16">
        <f t="shared" si="1"/>
        <v>0</v>
      </c>
      <c r="G27" s="16"/>
      <c r="H27" s="17">
        <f t="shared" si="2"/>
        <v>0</v>
      </c>
      <c r="I27" s="15"/>
    </row>
    <row r="28" spans="1:9" x14ac:dyDescent="0.25">
      <c r="A28" s="25" t="s">
        <v>24</v>
      </c>
      <c r="B28" s="26"/>
      <c r="C28" s="14">
        <f t="shared" ref="C28:I28" si="3">SUM(C6:C27)</f>
        <v>2000</v>
      </c>
      <c r="D28" s="15">
        <f>SUM(D6:D27)</f>
        <v>6300</v>
      </c>
      <c r="E28" s="27">
        <f t="shared" si="3"/>
        <v>15500</v>
      </c>
      <c r="F28" s="16">
        <f t="shared" si="3"/>
        <v>23800</v>
      </c>
      <c r="G28" s="16">
        <f>SUM(G6:G27)</f>
        <v>20200</v>
      </c>
      <c r="H28" s="16">
        <f t="shared" si="3"/>
        <v>3600</v>
      </c>
      <c r="I28" s="15">
        <f t="shared" si="3"/>
        <v>1000</v>
      </c>
    </row>
    <row r="29" spans="1:9" x14ac:dyDescent="0.25">
      <c r="D29" s="15">
        <f>'OCTOBER 20'!H29:H51</f>
        <v>0</v>
      </c>
      <c r="H29" s="28"/>
      <c r="I29" s="3"/>
    </row>
    <row r="30" spans="1:9" x14ac:dyDescent="0.25">
      <c r="H30" s="28">
        <f>H15+H16</f>
        <v>2600</v>
      </c>
    </row>
    <row r="31" spans="1:9" x14ac:dyDescent="0.25">
      <c r="A31" s="3" t="s">
        <v>11</v>
      </c>
      <c r="B31" s="29"/>
      <c r="C31" s="30"/>
      <c r="D31" s="31"/>
      <c r="E31" s="32"/>
      <c r="F31" s="33"/>
      <c r="G31" s="32"/>
      <c r="H31" s="34"/>
      <c r="I31" s="3"/>
    </row>
    <row r="32" spans="1:9" x14ac:dyDescent="0.25">
      <c r="A32" s="35" t="s">
        <v>12</v>
      </c>
      <c r="B32" s="35"/>
      <c r="C32" s="35"/>
      <c r="D32" s="36"/>
      <c r="E32" s="35" t="s">
        <v>8</v>
      </c>
      <c r="F32" s="3"/>
      <c r="G32" s="3"/>
      <c r="H32" s="3"/>
      <c r="I32" s="3"/>
    </row>
    <row r="33" spans="1:10" x14ac:dyDescent="0.25">
      <c r="A33" s="37" t="s">
        <v>13</v>
      </c>
      <c r="B33" s="37" t="s">
        <v>14</v>
      </c>
      <c r="C33" s="37" t="s">
        <v>15</v>
      </c>
      <c r="D33" s="37" t="s">
        <v>16</v>
      </c>
      <c r="E33" s="37" t="s">
        <v>13</v>
      </c>
      <c r="F33" s="37" t="s">
        <v>14</v>
      </c>
      <c r="G33" s="37" t="s">
        <v>15</v>
      </c>
      <c r="H33" s="37" t="s">
        <v>16</v>
      </c>
      <c r="I33" s="3"/>
    </row>
    <row r="34" spans="1:10" x14ac:dyDescent="0.25">
      <c r="A34" s="26" t="s">
        <v>100</v>
      </c>
      <c r="B34" s="38">
        <f>E28</f>
        <v>15500</v>
      </c>
      <c r="C34" s="26"/>
      <c r="D34" s="26"/>
      <c r="E34" s="26" t="s">
        <v>100</v>
      </c>
      <c r="F34" s="38">
        <f>G28</f>
        <v>20200</v>
      </c>
      <c r="G34" s="26"/>
      <c r="H34" s="26"/>
      <c r="I34" s="34"/>
    </row>
    <row r="35" spans="1:10" x14ac:dyDescent="0.25">
      <c r="A35" s="26" t="s">
        <v>18</v>
      </c>
      <c r="B35" s="38">
        <f>'FEBRUARY 21'!D46</f>
        <v>11954</v>
      </c>
      <c r="C35" s="26"/>
      <c r="D35" s="26"/>
      <c r="E35" s="26" t="s">
        <v>18</v>
      </c>
      <c r="F35" s="38">
        <f>'FEBRUARY 21'!H46</f>
        <v>5654</v>
      </c>
      <c r="G35" s="26"/>
      <c r="H35" s="26"/>
      <c r="I35" s="34"/>
    </row>
    <row r="36" spans="1:10" x14ac:dyDescent="0.25">
      <c r="A36" s="26" t="s">
        <v>108</v>
      </c>
      <c r="B36" s="38">
        <f>I28</f>
        <v>1000</v>
      </c>
      <c r="C36" s="26"/>
      <c r="D36" s="26"/>
      <c r="E36" s="26" t="s">
        <v>108</v>
      </c>
      <c r="F36" s="38">
        <f>I28</f>
        <v>1000</v>
      </c>
      <c r="G36" s="26"/>
      <c r="H36" s="26"/>
      <c r="I36" s="34" t="s">
        <v>19</v>
      </c>
    </row>
    <row r="37" spans="1:10" x14ac:dyDescent="0.25">
      <c r="A37" s="26" t="s">
        <v>116</v>
      </c>
      <c r="B37" s="38">
        <f>1000</f>
        <v>1000</v>
      </c>
      <c r="C37" s="26"/>
      <c r="D37" s="26"/>
      <c r="E37" s="26"/>
      <c r="F37" s="38"/>
      <c r="G37" s="26"/>
      <c r="H37" s="26"/>
      <c r="I37" s="3"/>
    </row>
    <row r="38" spans="1:10" x14ac:dyDescent="0.25">
      <c r="A38" s="26" t="s">
        <v>20</v>
      </c>
      <c r="B38" s="39">
        <v>0.1</v>
      </c>
      <c r="C38" s="38">
        <f>B38*B34</f>
        <v>1550</v>
      </c>
      <c r="D38" s="26"/>
      <c r="E38" s="26" t="s">
        <v>20</v>
      </c>
      <c r="F38" s="39">
        <v>0.1</v>
      </c>
      <c r="G38" s="38">
        <f>F38*B34</f>
        <v>1550</v>
      </c>
      <c r="H38" s="26"/>
      <c r="I38" s="3"/>
      <c r="J38" t="s">
        <v>103</v>
      </c>
    </row>
    <row r="39" spans="1:10" x14ac:dyDescent="0.25">
      <c r="A39" s="37" t="s">
        <v>21</v>
      </c>
      <c r="B39" s="26" t="s">
        <v>22</v>
      </c>
      <c r="C39" s="26"/>
      <c r="D39" s="26"/>
      <c r="E39" s="37" t="s">
        <v>21</v>
      </c>
      <c r="F39" s="40"/>
      <c r="G39" s="26"/>
      <c r="H39" s="26"/>
      <c r="I39" s="34"/>
    </row>
    <row r="40" spans="1:10" x14ac:dyDescent="0.25">
      <c r="A40" s="41" t="s">
        <v>23</v>
      </c>
      <c r="B40" s="39">
        <v>0.3</v>
      </c>
      <c r="C40" s="42"/>
      <c r="D40" s="26"/>
      <c r="E40" s="41" t="s">
        <v>23</v>
      </c>
      <c r="F40" s="39">
        <v>0.3</v>
      </c>
      <c r="G40" s="42"/>
      <c r="H40" s="26"/>
      <c r="I40" s="3"/>
    </row>
    <row r="41" spans="1:10" x14ac:dyDescent="0.25">
      <c r="A41" s="40" t="s">
        <v>104</v>
      </c>
      <c r="C41">
        <v>10102</v>
      </c>
      <c r="D41" s="42"/>
      <c r="E41" s="40" t="s">
        <v>101</v>
      </c>
      <c r="G41">
        <v>10102</v>
      </c>
      <c r="H41" s="26"/>
      <c r="I41" s="3"/>
    </row>
    <row r="42" spans="1:10" x14ac:dyDescent="0.25">
      <c r="A42" s="40" t="s">
        <v>43</v>
      </c>
      <c r="B42" s="39"/>
      <c r="C42" s="26">
        <v>2000</v>
      </c>
      <c r="D42" s="26"/>
      <c r="E42" s="40" t="s">
        <v>43</v>
      </c>
      <c r="F42" s="39"/>
      <c r="G42" s="26">
        <v>2000</v>
      </c>
      <c r="H42" s="26"/>
      <c r="I42" s="34"/>
    </row>
    <row r="43" spans="1:10" x14ac:dyDescent="0.25">
      <c r="A43" s="40" t="s">
        <v>105</v>
      </c>
      <c r="B43" s="39"/>
      <c r="C43" s="26">
        <v>9387</v>
      </c>
      <c r="D43" s="26"/>
      <c r="E43" s="40" t="s">
        <v>105</v>
      </c>
      <c r="F43" s="39"/>
      <c r="G43" s="26">
        <v>9387</v>
      </c>
      <c r="H43" s="26"/>
      <c r="I43" s="43"/>
      <c r="J43" s="28"/>
    </row>
    <row r="44" spans="1:10" x14ac:dyDescent="0.25">
      <c r="A44" s="40"/>
      <c r="B44" s="26"/>
      <c r="C44" s="42"/>
      <c r="D44" s="26"/>
      <c r="E44" s="40"/>
      <c r="F44" s="26"/>
      <c r="G44" s="42"/>
      <c r="H44" s="26"/>
      <c r="I44" s="3"/>
    </row>
    <row r="45" spans="1:10" x14ac:dyDescent="0.25">
      <c r="A45" s="40"/>
      <c r="B45" s="26"/>
      <c r="C45" s="42"/>
      <c r="D45" s="26"/>
      <c r="E45" s="40"/>
      <c r="F45" s="26"/>
      <c r="G45" s="42"/>
      <c r="H45" s="26"/>
      <c r="I45" s="43">
        <f>H46+H30</f>
        <v>6415</v>
      </c>
      <c r="J45" s="44"/>
    </row>
    <row r="46" spans="1:10" x14ac:dyDescent="0.25">
      <c r="A46" s="37" t="s">
        <v>24</v>
      </c>
      <c r="B46" s="45">
        <f>B37+B34+B35+B36-C38</f>
        <v>27904</v>
      </c>
      <c r="C46" s="45">
        <f>SUM(C40:C45)</f>
        <v>21489</v>
      </c>
      <c r="D46" s="45">
        <f>B46-C46</f>
        <v>6415</v>
      </c>
      <c r="E46" s="37" t="s">
        <v>24</v>
      </c>
      <c r="F46" s="45">
        <f>F34+F35+F37+F36-G38</f>
        <v>25304</v>
      </c>
      <c r="G46" s="45">
        <f>SUM(G40:G45)</f>
        <v>21489</v>
      </c>
      <c r="H46" s="45">
        <f>F46-G46</f>
        <v>3815</v>
      </c>
      <c r="I46" s="43"/>
    </row>
    <row r="47" spans="1:10" x14ac:dyDescent="0.25">
      <c r="A47" s="46" t="s">
        <v>25</v>
      </c>
      <c r="B47" s="47"/>
      <c r="C47" s="47" t="s">
        <v>26</v>
      </c>
      <c r="D47" s="48"/>
      <c r="E47" s="46"/>
      <c r="F47" s="46" t="s">
        <v>27</v>
      </c>
      <c r="G47" s="3"/>
      <c r="H47" s="3"/>
      <c r="I47" s="3"/>
    </row>
    <row r="48" spans="1:10" x14ac:dyDescent="0.25">
      <c r="A48" s="46" t="s">
        <v>28</v>
      </c>
      <c r="B48" s="47"/>
      <c r="C48" s="47" t="s">
        <v>29</v>
      </c>
      <c r="D48" s="48"/>
      <c r="E48" s="46"/>
      <c r="F48" s="46" t="s">
        <v>64</v>
      </c>
      <c r="G48" s="3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8"/>
  <sheetViews>
    <sheetView topLeftCell="A16" workbookViewId="0">
      <selection activeCell="J46" sqref="J46"/>
    </sheetView>
  </sheetViews>
  <sheetFormatPr defaultRowHeight="15" x14ac:dyDescent="0.25"/>
  <cols>
    <col min="1" max="1" width="17.85546875" customWidth="1"/>
    <col min="10" max="10" width="10" bestFit="1" customWidth="1"/>
  </cols>
  <sheetData>
    <row r="2" spans="1:9" ht="15.75" x14ac:dyDescent="0.25">
      <c r="B2" s="1" t="s">
        <v>44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109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108</v>
      </c>
    </row>
    <row r="6" spans="1:9" x14ac:dyDescent="0.25">
      <c r="A6" s="53" t="s">
        <v>32</v>
      </c>
      <c r="B6" s="13">
        <v>1</v>
      </c>
      <c r="C6" s="14"/>
      <c r="D6" s="15">
        <f>'MARCH 21'!H6:H27</f>
        <v>0</v>
      </c>
      <c r="E6" s="16">
        <v>2000</v>
      </c>
      <c r="F6" s="16">
        <f>C6+D6+E6</f>
        <v>2000</v>
      </c>
      <c r="G6" s="16">
        <v>2000</v>
      </c>
      <c r="H6" s="17">
        <f t="shared" ref="H6:H27" si="0">F6-G6</f>
        <v>0</v>
      </c>
      <c r="I6" s="15">
        <v>267</v>
      </c>
    </row>
    <row r="7" spans="1:9" x14ac:dyDescent="0.25">
      <c r="A7" s="54" t="s">
        <v>31</v>
      </c>
      <c r="B7" s="13">
        <v>2</v>
      </c>
      <c r="C7" s="14"/>
      <c r="D7" s="15">
        <f>'MARCH 21'!H7:H28</f>
        <v>0</v>
      </c>
      <c r="E7" s="16">
        <v>2000</v>
      </c>
      <c r="F7" s="16">
        <f t="shared" ref="F7:F27" si="1">C7+D7+E7</f>
        <v>2000</v>
      </c>
      <c r="G7" s="16">
        <v>2000</v>
      </c>
      <c r="H7" s="17">
        <f t="shared" si="0"/>
        <v>0</v>
      </c>
      <c r="I7" s="15"/>
    </row>
    <row r="8" spans="1:9" x14ac:dyDescent="0.25">
      <c r="A8" s="51" t="s">
        <v>89</v>
      </c>
      <c r="B8" s="13">
        <v>3</v>
      </c>
      <c r="C8" s="14"/>
      <c r="D8" s="15">
        <f>'MARCH 21'!H8:H29</f>
        <v>0</v>
      </c>
      <c r="E8" s="16"/>
      <c r="F8" s="16">
        <f t="shared" si="1"/>
        <v>0</v>
      </c>
      <c r="G8" s="16"/>
      <c r="H8" s="17">
        <f t="shared" si="0"/>
        <v>0</v>
      </c>
      <c r="I8" s="15"/>
    </row>
    <row r="9" spans="1:9" x14ac:dyDescent="0.25">
      <c r="A9" s="55" t="s">
        <v>43</v>
      </c>
      <c r="B9" s="13">
        <v>4</v>
      </c>
      <c r="C9" s="14"/>
      <c r="D9" s="15">
        <f>'MARCH 21'!H9:H30</f>
        <v>0</v>
      </c>
      <c r="E9" s="16"/>
      <c r="F9" s="16">
        <f t="shared" si="1"/>
        <v>0</v>
      </c>
      <c r="G9" s="16"/>
      <c r="H9" s="17">
        <f t="shared" si="0"/>
        <v>0</v>
      </c>
      <c r="I9" s="15"/>
    </row>
    <row r="10" spans="1:9" x14ac:dyDescent="0.25">
      <c r="A10" s="21" t="s">
        <v>42</v>
      </c>
      <c r="B10" s="13">
        <v>5</v>
      </c>
      <c r="C10" s="14"/>
      <c r="D10" s="15">
        <f>'MARCH 21'!H10:H31</f>
        <v>0</v>
      </c>
      <c r="E10" s="16"/>
      <c r="F10" s="16">
        <f t="shared" si="1"/>
        <v>0</v>
      </c>
      <c r="G10" s="16"/>
      <c r="H10" s="17">
        <f t="shared" si="0"/>
        <v>0</v>
      </c>
      <c r="I10" s="15"/>
    </row>
    <row r="11" spans="1:9" x14ac:dyDescent="0.25">
      <c r="A11" s="49" t="s">
        <v>42</v>
      </c>
      <c r="B11" s="13">
        <v>6</v>
      </c>
      <c r="C11" s="14"/>
      <c r="D11" s="15">
        <f>'MARCH 21'!H11:H32</f>
        <v>0</v>
      </c>
      <c r="E11" s="16"/>
      <c r="F11" s="16">
        <f>C11+D11+E11</f>
        <v>0</v>
      </c>
      <c r="G11" s="16"/>
      <c r="H11" s="17">
        <f t="shared" si="0"/>
        <v>0</v>
      </c>
      <c r="I11" s="15"/>
    </row>
    <row r="12" spans="1:9" x14ac:dyDescent="0.25">
      <c r="A12" s="19" t="s">
        <v>118</v>
      </c>
      <c r="B12" s="13">
        <v>7</v>
      </c>
      <c r="C12" s="14"/>
      <c r="D12" s="15">
        <f>'MARCH 21'!H12:H33</f>
        <v>0</v>
      </c>
      <c r="E12" s="16">
        <v>1500</v>
      </c>
      <c r="F12" s="16">
        <f t="shared" si="1"/>
        <v>1500</v>
      </c>
      <c r="G12" s="16">
        <v>1500</v>
      </c>
      <c r="H12" s="17">
        <f t="shared" si="0"/>
        <v>0</v>
      </c>
      <c r="I12" s="15"/>
    </row>
    <row r="13" spans="1:9" x14ac:dyDescent="0.25">
      <c r="A13" s="56" t="s">
        <v>42</v>
      </c>
      <c r="B13" s="13">
        <v>8</v>
      </c>
      <c r="C13" s="14"/>
      <c r="D13" s="15">
        <f>'MARCH 21'!H13:H34</f>
        <v>0</v>
      </c>
      <c r="E13" s="16"/>
      <c r="F13" s="16">
        <f t="shared" si="1"/>
        <v>0</v>
      </c>
      <c r="G13" s="16"/>
      <c r="H13" s="17">
        <f t="shared" si="0"/>
        <v>0</v>
      </c>
      <c r="I13" s="15"/>
    </row>
    <row r="14" spans="1:9" x14ac:dyDescent="0.25">
      <c r="A14" s="52" t="s">
        <v>98</v>
      </c>
      <c r="B14" s="13">
        <v>9</v>
      </c>
      <c r="C14" s="14"/>
      <c r="D14" s="15">
        <f>'MARCH 21'!H14:H35</f>
        <v>0</v>
      </c>
      <c r="E14" s="16">
        <v>2000</v>
      </c>
      <c r="F14" s="16">
        <f t="shared" si="1"/>
        <v>2000</v>
      </c>
      <c r="G14" s="16"/>
      <c r="H14" s="17">
        <f t="shared" si="0"/>
        <v>2000</v>
      </c>
      <c r="I14" s="15"/>
    </row>
    <row r="15" spans="1:9" x14ac:dyDescent="0.25">
      <c r="A15" s="55" t="s">
        <v>37</v>
      </c>
      <c r="B15" s="22">
        <v>10</v>
      </c>
      <c r="C15" s="14"/>
      <c r="D15" s="15">
        <f>'MARCH 21'!H15:H36</f>
        <v>2100</v>
      </c>
      <c r="E15" s="16"/>
      <c r="F15" s="16">
        <f t="shared" si="1"/>
        <v>2100</v>
      </c>
      <c r="G15" s="16">
        <f>500</f>
        <v>500</v>
      </c>
      <c r="H15" s="17"/>
      <c r="I15" s="15"/>
    </row>
    <row r="16" spans="1:9" x14ac:dyDescent="0.25">
      <c r="A16" s="23"/>
      <c r="B16" s="13">
        <v>11</v>
      </c>
      <c r="C16" s="14"/>
      <c r="D16" s="15"/>
      <c r="E16" s="16"/>
      <c r="F16" s="16">
        <f t="shared" si="1"/>
        <v>0</v>
      </c>
      <c r="G16" s="16"/>
      <c r="H16" s="17">
        <f t="shared" si="0"/>
        <v>0</v>
      </c>
      <c r="I16" s="15"/>
    </row>
    <row r="17" spans="1:13" x14ac:dyDescent="0.25">
      <c r="A17" s="49" t="s">
        <v>79</v>
      </c>
      <c r="B17" s="13">
        <v>12</v>
      </c>
      <c r="C17" s="14"/>
      <c r="D17" s="15">
        <v>500</v>
      </c>
      <c r="E17" s="16">
        <v>2000</v>
      </c>
      <c r="F17" s="16">
        <f t="shared" si="1"/>
        <v>2500</v>
      </c>
      <c r="G17" s="16">
        <f>2000+500</f>
        <v>2500</v>
      </c>
      <c r="H17" s="17">
        <f t="shared" si="0"/>
        <v>0</v>
      </c>
      <c r="I17" s="15"/>
      <c r="J17" s="28"/>
    </row>
    <row r="18" spans="1:13" x14ac:dyDescent="0.25">
      <c r="A18" s="24" t="s">
        <v>117</v>
      </c>
      <c r="B18" s="13">
        <v>13</v>
      </c>
      <c r="C18" s="14">
        <v>1000</v>
      </c>
      <c r="D18" s="15"/>
      <c r="E18" s="16">
        <v>2000</v>
      </c>
      <c r="F18" s="16">
        <f t="shared" si="1"/>
        <v>3000</v>
      </c>
      <c r="G18" s="16">
        <f>1000</f>
        <v>1000</v>
      </c>
      <c r="H18" s="17">
        <f t="shared" si="0"/>
        <v>2000</v>
      </c>
      <c r="I18" s="15"/>
    </row>
    <row r="19" spans="1:13" x14ac:dyDescent="0.25">
      <c r="A19" s="26" t="s">
        <v>82</v>
      </c>
      <c r="B19" s="13">
        <v>14</v>
      </c>
      <c r="C19" s="14"/>
      <c r="D19" s="15">
        <f>'MARCH 21'!H19:H40</f>
        <v>0</v>
      </c>
      <c r="E19" s="16">
        <v>1500</v>
      </c>
      <c r="F19" s="16">
        <f t="shared" si="1"/>
        <v>1500</v>
      </c>
      <c r="G19" s="16">
        <f>1500</f>
        <v>1500</v>
      </c>
      <c r="H19" s="17">
        <f t="shared" si="0"/>
        <v>0</v>
      </c>
      <c r="I19" s="15"/>
    </row>
    <row r="20" spans="1:13" x14ac:dyDescent="0.25">
      <c r="A20" s="57" t="s">
        <v>42</v>
      </c>
      <c r="B20" s="13">
        <v>15</v>
      </c>
      <c r="C20" s="14"/>
      <c r="D20" s="15">
        <f>'MARCH 21'!H20:H41</f>
        <v>0</v>
      </c>
      <c r="E20" s="16"/>
      <c r="F20" s="16">
        <f t="shared" si="1"/>
        <v>0</v>
      </c>
      <c r="G20" s="16"/>
      <c r="H20" s="17">
        <f t="shared" si="0"/>
        <v>0</v>
      </c>
      <c r="I20" s="15"/>
    </row>
    <row r="21" spans="1:13" x14ac:dyDescent="0.25">
      <c r="A21" s="49" t="s">
        <v>42</v>
      </c>
      <c r="B21" s="13">
        <v>16</v>
      </c>
      <c r="C21" s="14"/>
      <c r="D21" s="15">
        <f>'MARCH 21'!H21:H42</f>
        <v>0</v>
      </c>
      <c r="E21" s="16"/>
      <c r="F21" s="16">
        <f>C21+D21+E21</f>
        <v>0</v>
      </c>
      <c r="G21" s="16"/>
      <c r="H21" s="17">
        <f t="shared" si="0"/>
        <v>0</v>
      </c>
      <c r="I21" s="15"/>
    </row>
    <row r="22" spans="1:13" x14ac:dyDescent="0.25">
      <c r="A22" s="53" t="s">
        <v>119</v>
      </c>
      <c r="B22" s="13">
        <v>17</v>
      </c>
      <c r="C22" s="14"/>
      <c r="D22" s="15">
        <f>'MARCH 21'!H22:H43</f>
        <v>0</v>
      </c>
      <c r="E22" s="16">
        <v>2000</v>
      </c>
      <c r="F22" s="16">
        <f>C22+D22+E22</f>
        <v>2000</v>
      </c>
      <c r="G22" s="16">
        <v>2000</v>
      </c>
      <c r="H22" s="17">
        <f t="shared" si="0"/>
        <v>0</v>
      </c>
      <c r="I22" s="15"/>
    </row>
    <row r="23" spans="1:13" x14ac:dyDescent="0.25">
      <c r="A23" s="24" t="s">
        <v>113</v>
      </c>
      <c r="B23" s="13">
        <v>18</v>
      </c>
      <c r="C23" s="14">
        <v>2000</v>
      </c>
      <c r="D23" s="15">
        <f>'MARCH 21'!H23:H44</f>
        <v>0</v>
      </c>
      <c r="E23" s="16">
        <v>2000</v>
      </c>
      <c r="F23" s="16">
        <f t="shared" si="1"/>
        <v>4000</v>
      </c>
      <c r="G23" s="16">
        <v>4000</v>
      </c>
      <c r="H23" s="17">
        <f t="shared" si="0"/>
        <v>0</v>
      </c>
      <c r="I23" s="15"/>
    </row>
    <row r="24" spans="1:13" x14ac:dyDescent="0.25">
      <c r="A24" s="24" t="s">
        <v>114</v>
      </c>
      <c r="B24" s="13">
        <v>19</v>
      </c>
      <c r="C24" s="14">
        <v>2000</v>
      </c>
      <c r="D24" s="15">
        <f>'MARCH 21'!H24:H45</f>
        <v>0</v>
      </c>
      <c r="E24" s="16">
        <v>2000</v>
      </c>
      <c r="F24" s="16">
        <f t="shared" si="1"/>
        <v>4000</v>
      </c>
      <c r="G24" s="16">
        <v>2500</v>
      </c>
      <c r="H24" s="17">
        <f t="shared" si="0"/>
        <v>1500</v>
      </c>
      <c r="I24" s="15"/>
      <c r="J24">
        <v>704308413</v>
      </c>
    </row>
    <row r="25" spans="1:13" x14ac:dyDescent="0.25">
      <c r="A25" s="21" t="s">
        <v>42</v>
      </c>
      <c r="B25" s="13" t="s">
        <v>45</v>
      </c>
      <c r="C25" s="14"/>
      <c r="D25" s="15">
        <f>'MARCH 21'!H25:H46</f>
        <v>0</v>
      </c>
      <c r="E25" s="16"/>
      <c r="F25" s="16">
        <f t="shared" si="1"/>
        <v>0</v>
      </c>
      <c r="G25" s="16"/>
      <c r="H25" s="17">
        <f t="shared" si="0"/>
        <v>0</v>
      </c>
      <c r="I25" s="15"/>
    </row>
    <row r="26" spans="1:13" x14ac:dyDescent="0.25">
      <c r="A26" s="55" t="s">
        <v>49</v>
      </c>
      <c r="B26" s="13" t="s">
        <v>46</v>
      </c>
      <c r="C26" s="14"/>
      <c r="D26" s="15">
        <f>'MARCH 21'!H26:H47</f>
        <v>0</v>
      </c>
      <c r="E26" s="16">
        <v>2500</v>
      </c>
      <c r="F26" s="16">
        <f>C26+D26+E26</f>
        <v>2500</v>
      </c>
      <c r="G26" s="16">
        <v>2500</v>
      </c>
      <c r="H26" s="17">
        <f t="shared" si="0"/>
        <v>0</v>
      </c>
      <c r="I26" s="15"/>
    </row>
    <row r="27" spans="1:13" x14ac:dyDescent="0.25">
      <c r="A27" s="24"/>
      <c r="B27" s="13" t="s">
        <v>47</v>
      </c>
      <c r="C27" s="14"/>
      <c r="D27" s="15"/>
      <c r="E27" s="16"/>
      <c r="F27" s="16">
        <f t="shared" si="1"/>
        <v>0</v>
      </c>
      <c r="G27" s="16"/>
      <c r="H27" s="17">
        <f t="shared" si="0"/>
        <v>0</v>
      </c>
      <c r="I27" s="15"/>
      <c r="M27">
        <f>21500+2500</f>
        <v>24000</v>
      </c>
    </row>
    <row r="28" spans="1:13" x14ac:dyDescent="0.25">
      <c r="A28" s="25" t="s">
        <v>24</v>
      </c>
      <c r="B28" s="26"/>
      <c r="C28" s="14">
        <f t="shared" ref="C28:I28" si="2">SUM(C6:C27)</f>
        <v>5000</v>
      </c>
      <c r="D28" s="15">
        <f>SUM(D6:D27)</f>
        <v>2600</v>
      </c>
      <c r="E28" s="27">
        <f t="shared" si="2"/>
        <v>21500</v>
      </c>
      <c r="F28" s="16">
        <f t="shared" si="2"/>
        <v>29100</v>
      </c>
      <c r="G28" s="16">
        <f>SUM(G6:G27)</f>
        <v>22000</v>
      </c>
      <c r="H28" s="16">
        <f t="shared" si="2"/>
        <v>5500</v>
      </c>
      <c r="I28" s="15">
        <f t="shared" si="2"/>
        <v>267</v>
      </c>
      <c r="M28">
        <f>M27</f>
        <v>24000</v>
      </c>
    </row>
    <row r="29" spans="1:13" x14ac:dyDescent="0.25">
      <c r="D29" s="15">
        <f>'OCTOBER 20'!H29:H51</f>
        <v>0</v>
      </c>
      <c r="H29" s="28">
        <f>H14+1000</f>
        <v>3000</v>
      </c>
      <c r="I29" s="3"/>
      <c r="M29" s="44">
        <f>M28+B35</f>
        <v>30415</v>
      </c>
    </row>
    <row r="31" spans="1:13" x14ac:dyDescent="0.25">
      <c r="A31" s="3" t="s">
        <v>11</v>
      </c>
      <c r="B31" s="29"/>
      <c r="C31" s="30"/>
      <c r="D31" s="31"/>
      <c r="E31" s="32"/>
      <c r="F31" s="33"/>
      <c r="G31" s="32"/>
      <c r="H31" s="34"/>
      <c r="I31" s="3"/>
      <c r="M31" s="44">
        <f>M29-C38</f>
        <v>28265</v>
      </c>
    </row>
    <row r="32" spans="1:13" x14ac:dyDescent="0.25">
      <c r="A32" s="35" t="s">
        <v>12</v>
      </c>
      <c r="B32" s="35"/>
      <c r="C32" s="35"/>
      <c r="D32" s="36"/>
      <c r="E32" s="35" t="s">
        <v>8</v>
      </c>
      <c r="F32" s="3"/>
      <c r="G32" s="3"/>
      <c r="H32" s="3"/>
      <c r="I32" s="3"/>
      <c r="M32" s="44">
        <f>M31-C41</f>
        <v>18265</v>
      </c>
    </row>
    <row r="33" spans="1:13" x14ac:dyDescent="0.25">
      <c r="A33" s="37" t="s">
        <v>13</v>
      </c>
      <c r="B33" s="37" t="s">
        <v>14</v>
      </c>
      <c r="C33" s="37" t="s">
        <v>15</v>
      </c>
      <c r="D33" s="37" t="s">
        <v>16</v>
      </c>
      <c r="E33" s="37" t="s">
        <v>13</v>
      </c>
      <c r="F33" s="37" t="s">
        <v>14</v>
      </c>
      <c r="G33" s="37" t="s">
        <v>15</v>
      </c>
      <c r="H33" s="37" t="s">
        <v>16</v>
      </c>
      <c r="I33" s="3"/>
      <c r="M33" s="44">
        <f>M32-C42</f>
        <v>16265</v>
      </c>
    </row>
    <row r="34" spans="1:13" x14ac:dyDescent="0.25">
      <c r="A34" s="26" t="s">
        <v>110</v>
      </c>
      <c r="B34" s="38">
        <f>E28</f>
        <v>21500</v>
      </c>
      <c r="C34" s="26"/>
      <c r="D34" s="26"/>
      <c r="E34" s="26" t="s">
        <v>111</v>
      </c>
      <c r="F34" s="38">
        <f>G28</f>
        <v>22000</v>
      </c>
      <c r="G34" s="26"/>
      <c r="H34" s="26"/>
      <c r="I34" s="34"/>
      <c r="M34" s="44">
        <f>M33-C43</f>
        <v>15815</v>
      </c>
    </row>
    <row r="35" spans="1:13" x14ac:dyDescent="0.25">
      <c r="A35" s="26" t="s">
        <v>18</v>
      </c>
      <c r="B35" s="38">
        <f>'MARCH 21'!D46</f>
        <v>6415</v>
      </c>
      <c r="C35" s="26"/>
      <c r="D35" s="26"/>
      <c r="E35" s="26" t="s">
        <v>18</v>
      </c>
      <c r="F35" s="38">
        <f>'MARCH 21'!H46</f>
        <v>3815</v>
      </c>
      <c r="G35" s="26"/>
      <c r="H35" s="26"/>
      <c r="I35" s="34"/>
      <c r="M35" s="28">
        <f>M34-C45</f>
        <v>3718</v>
      </c>
    </row>
    <row r="36" spans="1:13" x14ac:dyDescent="0.25">
      <c r="A36" s="26" t="s">
        <v>108</v>
      </c>
      <c r="B36" s="38">
        <f>I28</f>
        <v>267</v>
      </c>
      <c r="C36" s="26"/>
      <c r="D36" s="26"/>
      <c r="E36" s="26" t="s">
        <v>108</v>
      </c>
      <c r="F36" s="38">
        <f>I28</f>
        <v>267</v>
      </c>
      <c r="G36" s="26"/>
      <c r="H36" s="26"/>
      <c r="I36" s="34" t="s">
        <v>19</v>
      </c>
      <c r="M36" s="28">
        <f>M35+F36</f>
        <v>3985</v>
      </c>
    </row>
    <row r="37" spans="1:13" x14ac:dyDescent="0.25">
      <c r="A37" s="26" t="s">
        <v>115</v>
      </c>
      <c r="B37" s="38">
        <f>C23+500</f>
        <v>2500</v>
      </c>
      <c r="C37" s="26"/>
      <c r="D37" s="26"/>
      <c r="E37" s="26"/>
      <c r="F37" s="38"/>
      <c r="G37" s="26"/>
      <c r="H37" s="26"/>
      <c r="I37" s="3"/>
    </row>
    <row r="38" spans="1:13" x14ac:dyDescent="0.25">
      <c r="A38" s="26" t="s">
        <v>20</v>
      </c>
      <c r="B38" s="39">
        <v>0.1</v>
      </c>
      <c r="C38" s="38">
        <f>B38*B34</f>
        <v>2150</v>
      </c>
      <c r="D38" s="26"/>
      <c r="E38" s="26" t="s">
        <v>20</v>
      </c>
      <c r="F38" s="39">
        <v>0.1</v>
      </c>
      <c r="G38" s="38">
        <f>F38*B34</f>
        <v>2150</v>
      </c>
      <c r="H38" s="26"/>
      <c r="I38" s="3"/>
      <c r="J38" t="s">
        <v>103</v>
      </c>
    </row>
    <row r="39" spans="1:13" x14ac:dyDescent="0.25">
      <c r="A39" s="37" t="s">
        <v>21</v>
      </c>
      <c r="B39" s="26" t="s">
        <v>22</v>
      </c>
      <c r="C39" s="26"/>
      <c r="D39" s="26"/>
      <c r="E39" s="37" t="s">
        <v>21</v>
      </c>
      <c r="F39" s="40"/>
      <c r="G39" s="26"/>
      <c r="H39" s="26"/>
      <c r="I39" s="34"/>
    </row>
    <row r="40" spans="1:13" x14ac:dyDescent="0.25">
      <c r="A40" s="41" t="s">
        <v>23</v>
      </c>
      <c r="B40" s="39">
        <v>0.3</v>
      </c>
      <c r="C40" s="42"/>
      <c r="D40" s="26"/>
      <c r="E40" s="41" t="s">
        <v>23</v>
      </c>
      <c r="F40" s="39">
        <v>0.3</v>
      </c>
      <c r="G40" s="42"/>
      <c r="H40" s="26"/>
      <c r="I40" s="3"/>
    </row>
    <row r="41" spans="1:13" x14ac:dyDescent="0.25">
      <c r="A41" s="40" t="s">
        <v>112</v>
      </c>
      <c r="C41">
        <v>10000</v>
      </c>
      <c r="D41" s="42"/>
      <c r="E41" s="40" t="s">
        <v>108</v>
      </c>
      <c r="G41">
        <v>10000</v>
      </c>
      <c r="H41" s="26"/>
      <c r="I41" s="3"/>
    </row>
    <row r="42" spans="1:13" x14ac:dyDescent="0.25">
      <c r="A42" s="40" t="s">
        <v>43</v>
      </c>
      <c r="B42" s="39"/>
      <c r="C42" s="26">
        <v>2000</v>
      </c>
      <c r="D42" s="26"/>
      <c r="E42" s="40" t="s">
        <v>43</v>
      </c>
      <c r="F42" s="39"/>
      <c r="G42" s="26">
        <v>2000</v>
      </c>
      <c r="H42" s="26"/>
      <c r="I42" s="34"/>
    </row>
    <row r="43" spans="1:13" x14ac:dyDescent="0.25">
      <c r="A43" s="40" t="s">
        <v>120</v>
      </c>
      <c r="B43" s="39"/>
      <c r="C43" s="26">
        <v>450</v>
      </c>
      <c r="D43" s="26"/>
      <c r="E43" s="40" t="s">
        <v>120</v>
      </c>
      <c r="F43" s="39"/>
      <c r="G43" s="26">
        <v>450</v>
      </c>
      <c r="H43" s="26"/>
      <c r="I43" s="43"/>
      <c r="J43" s="28"/>
    </row>
    <row r="44" spans="1:13" x14ac:dyDescent="0.25">
      <c r="A44" s="40" t="s">
        <v>121</v>
      </c>
      <c r="B44" s="26"/>
      <c r="C44" s="42">
        <v>1600</v>
      </c>
      <c r="D44" s="26"/>
      <c r="E44" s="40"/>
      <c r="F44" s="26"/>
      <c r="G44" s="42"/>
      <c r="H44" s="26"/>
      <c r="I44" s="3"/>
    </row>
    <row r="45" spans="1:13" x14ac:dyDescent="0.25">
      <c r="A45" s="40" t="s">
        <v>122</v>
      </c>
      <c r="B45" s="26"/>
      <c r="C45" s="42">
        <v>12097</v>
      </c>
      <c r="D45" s="26"/>
      <c r="E45" s="40" t="s">
        <v>122</v>
      </c>
      <c r="F45" s="26"/>
      <c r="G45" s="42">
        <v>12097</v>
      </c>
      <c r="H45" s="26"/>
      <c r="I45" s="3"/>
      <c r="J45" s="44">
        <f>H29+H46</f>
        <v>2385</v>
      </c>
    </row>
    <row r="46" spans="1:13" x14ac:dyDescent="0.25">
      <c r="A46" s="37" t="s">
        <v>24</v>
      </c>
      <c r="B46" s="45">
        <f>B37+B34+B35+B36-C38</f>
        <v>28532</v>
      </c>
      <c r="C46" s="45">
        <f>SUM(C40:C45)</f>
        <v>26147</v>
      </c>
      <c r="D46" s="45">
        <f>B46-C46</f>
        <v>2385</v>
      </c>
      <c r="E46" s="37" t="s">
        <v>24</v>
      </c>
      <c r="F46" s="45">
        <f>F34+F35+F37+F36-G38</f>
        <v>23932</v>
      </c>
      <c r="G46" s="45">
        <f>SUM(G40:G45)</f>
        <v>24547</v>
      </c>
      <c r="H46" s="45">
        <f>F46-G46</f>
        <v>-615</v>
      </c>
      <c r="I46" s="43"/>
    </row>
    <row r="47" spans="1:13" x14ac:dyDescent="0.25">
      <c r="A47" s="46" t="s">
        <v>25</v>
      </c>
      <c r="B47" s="47"/>
      <c r="C47" s="47" t="s">
        <v>26</v>
      </c>
      <c r="D47" s="48"/>
      <c r="E47" s="46"/>
      <c r="F47" s="46" t="s">
        <v>27</v>
      </c>
      <c r="G47" s="3"/>
      <c r="H47" s="3"/>
      <c r="I47" s="3"/>
    </row>
    <row r="48" spans="1:13" x14ac:dyDescent="0.25">
      <c r="A48" s="46" t="s">
        <v>28</v>
      </c>
      <c r="B48" s="47"/>
      <c r="C48" s="47" t="s">
        <v>29</v>
      </c>
      <c r="D48" s="48"/>
      <c r="E48" s="46"/>
      <c r="F48" s="46" t="s">
        <v>64</v>
      </c>
      <c r="G48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8"/>
  <sheetViews>
    <sheetView topLeftCell="A13" workbookViewId="0">
      <selection activeCell="B37" sqref="B37"/>
    </sheetView>
  </sheetViews>
  <sheetFormatPr defaultRowHeight="15" x14ac:dyDescent="0.25"/>
  <cols>
    <col min="1" max="1" width="19.28515625" customWidth="1"/>
  </cols>
  <sheetData>
    <row r="2" spans="1:9" ht="15.75" x14ac:dyDescent="0.25">
      <c r="B2" s="1" t="s">
        <v>44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123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108</v>
      </c>
    </row>
    <row r="6" spans="1:9" x14ac:dyDescent="0.25">
      <c r="A6" s="53" t="s">
        <v>32</v>
      </c>
      <c r="B6" s="13">
        <v>1</v>
      </c>
      <c r="C6" s="14"/>
      <c r="D6" s="15">
        <f>'APRIL 21'!H6:H28</f>
        <v>0</v>
      </c>
      <c r="E6" s="16">
        <v>2000</v>
      </c>
      <c r="F6" s="16">
        <f>C6+D6+E6</f>
        <v>2000</v>
      </c>
      <c r="G6" s="16">
        <f>1500</f>
        <v>1500</v>
      </c>
      <c r="H6" s="17">
        <f t="shared" ref="H6:H27" si="0">F6-G6</f>
        <v>500</v>
      </c>
      <c r="I6" s="15">
        <v>237</v>
      </c>
    </row>
    <row r="7" spans="1:9" x14ac:dyDescent="0.25">
      <c r="A7" s="54" t="s">
        <v>31</v>
      </c>
      <c r="B7" s="13">
        <v>2</v>
      </c>
      <c r="C7" s="14"/>
      <c r="D7" s="15">
        <f>'APRIL 21'!H7:H29</f>
        <v>0</v>
      </c>
      <c r="E7" s="16">
        <v>2000</v>
      </c>
      <c r="F7" s="16">
        <f t="shared" ref="F7:F27" si="1">C7+D7+E7</f>
        <v>2000</v>
      </c>
      <c r="G7" s="16">
        <f>2000</f>
        <v>2000</v>
      </c>
      <c r="H7" s="17">
        <f t="shared" si="0"/>
        <v>0</v>
      </c>
      <c r="I7" s="15">
        <v>50</v>
      </c>
    </row>
    <row r="8" spans="1:9" x14ac:dyDescent="0.25">
      <c r="A8" s="51" t="s">
        <v>89</v>
      </c>
      <c r="B8" s="13">
        <v>3</v>
      </c>
      <c r="C8" s="14"/>
      <c r="D8" s="15">
        <f>'APRIL 21'!H8:H30</f>
        <v>0</v>
      </c>
      <c r="E8" s="16"/>
      <c r="F8" s="16">
        <f t="shared" si="1"/>
        <v>0</v>
      </c>
      <c r="G8" s="16"/>
      <c r="H8" s="17">
        <f t="shared" si="0"/>
        <v>0</v>
      </c>
      <c r="I8" s="15"/>
    </row>
    <row r="9" spans="1:9" x14ac:dyDescent="0.25">
      <c r="A9" s="55" t="s">
        <v>43</v>
      </c>
      <c r="B9" s="13">
        <v>4</v>
      </c>
      <c r="C9" s="14"/>
      <c r="D9" s="15">
        <f>'APRIL 21'!H9:H31</f>
        <v>0</v>
      </c>
      <c r="E9" s="16"/>
      <c r="F9" s="16">
        <f t="shared" si="1"/>
        <v>0</v>
      </c>
      <c r="G9" s="16"/>
      <c r="H9" s="17">
        <f t="shared" si="0"/>
        <v>0</v>
      </c>
      <c r="I9" s="15"/>
    </row>
    <row r="10" spans="1:9" x14ac:dyDescent="0.25">
      <c r="A10" s="21" t="s">
        <v>42</v>
      </c>
      <c r="B10" s="13">
        <v>5</v>
      </c>
      <c r="C10" s="14"/>
      <c r="D10" s="15">
        <f>'APRIL 21'!H10:H32</f>
        <v>0</v>
      </c>
      <c r="E10" s="16"/>
      <c r="F10" s="16">
        <f t="shared" si="1"/>
        <v>0</v>
      </c>
      <c r="G10" s="16"/>
      <c r="H10" s="17">
        <f t="shared" si="0"/>
        <v>0</v>
      </c>
      <c r="I10" s="15"/>
    </row>
    <row r="11" spans="1:9" x14ac:dyDescent="0.25">
      <c r="A11" s="49" t="s">
        <v>42</v>
      </c>
      <c r="B11" s="13">
        <v>6</v>
      </c>
      <c r="C11" s="14"/>
      <c r="D11" s="15">
        <f>'APRIL 21'!H11:H33</f>
        <v>0</v>
      </c>
      <c r="E11" s="16"/>
      <c r="F11" s="16">
        <f>C11+D11+E11</f>
        <v>0</v>
      </c>
      <c r="G11" s="16"/>
      <c r="H11" s="17">
        <f t="shared" si="0"/>
        <v>0</v>
      </c>
      <c r="I11" s="15"/>
    </row>
    <row r="12" spans="1:9" x14ac:dyDescent="0.25">
      <c r="A12" s="19" t="s">
        <v>118</v>
      </c>
      <c r="B12" s="13">
        <v>7</v>
      </c>
      <c r="C12" s="14"/>
      <c r="D12" s="15">
        <f>'APRIL 21'!H12:H34</f>
        <v>0</v>
      </c>
      <c r="E12" s="16">
        <v>1500</v>
      </c>
      <c r="F12" s="16">
        <f t="shared" si="1"/>
        <v>1500</v>
      </c>
      <c r="G12" s="16">
        <v>1500</v>
      </c>
      <c r="H12" s="17">
        <f t="shared" si="0"/>
        <v>0</v>
      </c>
      <c r="I12" s="15"/>
    </row>
    <row r="13" spans="1:9" x14ac:dyDescent="0.25">
      <c r="A13" s="56" t="s">
        <v>42</v>
      </c>
      <c r="B13" s="13">
        <v>8</v>
      </c>
      <c r="C13" s="14"/>
      <c r="D13" s="15">
        <f>'APRIL 21'!H13:H35</f>
        <v>0</v>
      </c>
      <c r="E13" s="16"/>
      <c r="F13" s="16">
        <f t="shared" si="1"/>
        <v>0</v>
      </c>
      <c r="G13" s="16"/>
      <c r="H13" s="17">
        <f t="shared" si="0"/>
        <v>0</v>
      </c>
      <c r="I13" s="15"/>
    </row>
    <row r="14" spans="1:9" x14ac:dyDescent="0.25">
      <c r="A14" s="52" t="s">
        <v>98</v>
      </c>
      <c r="B14" s="13">
        <v>9</v>
      </c>
      <c r="C14" s="14"/>
      <c r="D14" s="15">
        <f>'APRIL 21'!H14:H36</f>
        <v>2000</v>
      </c>
      <c r="E14" s="16">
        <v>2000</v>
      </c>
      <c r="F14" s="16">
        <f t="shared" si="1"/>
        <v>4000</v>
      </c>
      <c r="G14" s="16">
        <v>4000</v>
      </c>
      <c r="H14" s="17">
        <f t="shared" si="0"/>
        <v>0</v>
      </c>
      <c r="I14" s="15">
        <v>108</v>
      </c>
    </row>
    <row r="15" spans="1:9" x14ac:dyDescent="0.25">
      <c r="A15" s="55" t="s">
        <v>126</v>
      </c>
      <c r="B15" s="22">
        <v>10</v>
      </c>
      <c r="C15" s="14">
        <v>2000</v>
      </c>
      <c r="D15" s="15">
        <f>'APRIL 21'!H15:H37</f>
        <v>0</v>
      </c>
      <c r="E15" s="16">
        <v>2000</v>
      </c>
      <c r="F15" s="16">
        <f t="shared" si="1"/>
        <v>4000</v>
      </c>
      <c r="G15" s="16">
        <f>2000+500</f>
        <v>2500</v>
      </c>
      <c r="H15" s="17">
        <f t="shared" si="0"/>
        <v>1500</v>
      </c>
      <c r="I15" s="15"/>
    </row>
    <row r="16" spans="1:9" x14ac:dyDescent="0.25">
      <c r="A16" s="23"/>
      <c r="B16" s="13">
        <v>11</v>
      </c>
      <c r="C16" s="14"/>
      <c r="D16" s="15">
        <f>'APRIL 21'!H16:H38</f>
        <v>0</v>
      </c>
      <c r="E16" s="16"/>
      <c r="F16" s="16">
        <f t="shared" si="1"/>
        <v>0</v>
      </c>
      <c r="G16" s="16"/>
      <c r="H16" s="17">
        <f t="shared" si="0"/>
        <v>0</v>
      </c>
      <c r="I16" s="15"/>
    </row>
    <row r="17" spans="1:9" x14ac:dyDescent="0.25">
      <c r="A17" s="49" t="s">
        <v>79</v>
      </c>
      <c r="B17" s="13">
        <v>12</v>
      </c>
      <c r="C17" s="14"/>
      <c r="D17" s="15">
        <f>'APRIL 21'!H17:H39</f>
        <v>0</v>
      </c>
      <c r="E17" s="16">
        <v>2000</v>
      </c>
      <c r="F17" s="16">
        <f t="shared" si="1"/>
        <v>2000</v>
      </c>
      <c r="G17" s="16">
        <v>2000</v>
      </c>
      <c r="H17" s="17">
        <f t="shared" si="0"/>
        <v>0</v>
      </c>
      <c r="I17" s="15">
        <v>200</v>
      </c>
    </row>
    <row r="18" spans="1:9" x14ac:dyDescent="0.25">
      <c r="A18" s="24" t="s">
        <v>117</v>
      </c>
      <c r="B18" s="13">
        <v>13</v>
      </c>
      <c r="C18" s="14">
        <v>1000</v>
      </c>
      <c r="D18" s="15">
        <v>1000</v>
      </c>
      <c r="E18" s="16">
        <v>2000</v>
      </c>
      <c r="F18" s="16">
        <f t="shared" si="1"/>
        <v>4000</v>
      </c>
      <c r="G18" s="16">
        <f>450+1550</f>
        <v>2000</v>
      </c>
      <c r="H18" s="17">
        <f t="shared" si="0"/>
        <v>2000</v>
      </c>
      <c r="I18" s="15"/>
    </row>
    <row r="19" spans="1:9" x14ac:dyDescent="0.25">
      <c r="A19" s="26" t="s">
        <v>82</v>
      </c>
      <c r="B19" s="13">
        <v>14</v>
      </c>
      <c r="C19" s="14"/>
      <c r="D19" s="15">
        <f>'APRIL 21'!H19:H41</f>
        <v>0</v>
      </c>
      <c r="E19" s="16">
        <v>1500</v>
      </c>
      <c r="F19" s="16">
        <f t="shared" si="1"/>
        <v>1500</v>
      </c>
      <c r="G19" s="16">
        <f>1000</f>
        <v>1000</v>
      </c>
      <c r="H19" s="17">
        <f t="shared" si="0"/>
        <v>500</v>
      </c>
      <c r="I19" s="15"/>
    </row>
    <row r="20" spans="1:9" x14ac:dyDescent="0.25">
      <c r="A20" s="57" t="s">
        <v>42</v>
      </c>
      <c r="B20" s="13">
        <v>15</v>
      </c>
      <c r="C20" s="14"/>
      <c r="D20" s="15">
        <f>'APRIL 21'!H20:H42</f>
        <v>0</v>
      </c>
      <c r="E20" s="16"/>
      <c r="F20" s="16">
        <f t="shared" si="1"/>
        <v>0</v>
      </c>
      <c r="G20" s="16"/>
      <c r="H20" s="17">
        <f t="shared" si="0"/>
        <v>0</v>
      </c>
      <c r="I20" s="15"/>
    </row>
    <row r="21" spans="1:9" x14ac:dyDescent="0.25">
      <c r="A21" s="49" t="s">
        <v>42</v>
      </c>
      <c r="B21" s="13">
        <v>16</v>
      </c>
      <c r="C21" s="14"/>
      <c r="D21" s="15">
        <f>'APRIL 21'!H21:H43</f>
        <v>0</v>
      </c>
      <c r="E21" s="16"/>
      <c r="F21" s="16">
        <f>C21+D21+E21</f>
        <v>0</v>
      </c>
      <c r="G21" s="16"/>
      <c r="H21" s="17">
        <f t="shared" si="0"/>
        <v>0</v>
      </c>
      <c r="I21" s="15"/>
    </row>
    <row r="22" spans="1:9" x14ac:dyDescent="0.25">
      <c r="A22" s="53" t="s">
        <v>119</v>
      </c>
      <c r="B22" s="13">
        <v>17</v>
      </c>
      <c r="C22" s="14"/>
      <c r="D22" s="15">
        <f>'APRIL 21'!H22:H44</f>
        <v>0</v>
      </c>
      <c r="E22" s="16">
        <v>2000</v>
      </c>
      <c r="F22" s="16">
        <f>C22+D22+E22</f>
        <v>2000</v>
      </c>
      <c r="G22" s="16"/>
      <c r="H22" s="17">
        <f t="shared" si="0"/>
        <v>2000</v>
      </c>
      <c r="I22" s="15"/>
    </row>
    <row r="23" spans="1:9" x14ac:dyDescent="0.25">
      <c r="A23" s="24" t="s">
        <v>113</v>
      </c>
      <c r="B23" s="13">
        <v>18</v>
      </c>
      <c r="C23" s="14"/>
      <c r="D23" s="15">
        <f>'APRIL 21'!H23:H45</f>
        <v>0</v>
      </c>
      <c r="E23" s="16">
        <v>2000</v>
      </c>
      <c r="F23" s="16">
        <f t="shared" si="1"/>
        <v>2000</v>
      </c>
      <c r="G23" s="16">
        <f>2000</f>
        <v>2000</v>
      </c>
      <c r="H23" s="17">
        <f t="shared" si="0"/>
        <v>0</v>
      </c>
      <c r="I23" s="15"/>
    </row>
    <row r="24" spans="1:9" x14ac:dyDescent="0.25">
      <c r="A24" s="24" t="s">
        <v>114</v>
      </c>
      <c r="B24" s="13">
        <v>19</v>
      </c>
      <c r="C24" s="14">
        <v>1500</v>
      </c>
      <c r="D24" s="15"/>
      <c r="E24" s="16">
        <v>2000</v>
      </c>
      <c r="F24" s="16">
        <f t="shared" si="1"/>
        <v>3500</v>
      </c>
      <c r="G24" s="16">
        <v>2000</v>
      </c>
      <c r="H24" s="17">
        <f t="shared" si="0"/>
        <v>1500</v>
      </c>
      <c r="I24" s="15"/>
    </row>
    <row r="25" spans="1:9" x14ac:dyDescent="0.25">
      <c r="A25" s="21" t="s">
        <v>42</v>
      </c>
      <c r="B25" s="13" t="s">
        <v>45</v>
      </c>
      <c r="C25" s="14"/>
      <c r="D25" s="15">
        <f>'APRIL 21'!H25:H47</f>
        <v>0</v>
      </c>
      <c r="E25" s="16"/>
      <c r="F25" s="16">
        <f t="shared" si="1"/>
        <v>0</v>
      </c>
      <c r="G25" s="16"/>
      <c r="H25" s="17">
        <f t="shared" si="0"/>
        <v>0</v>
      </c>
      <c r="I25" s="15"/>
    </row>
    <row r="26" spans="1:9" x14ac:dyDescent="0.25">
      <c r="A26" s="55" t="s">
        <v>49</v>
      </c>
      <c r="B26" s="13" t="s">
        <v>46</v>
      </c>
      <c r="C26" s="14"/>
      <c r="D26" s="15">
        <f>'APRIL 21'!H26:H48</f>
        <v>0</v>
      </c>
      <c r="E26" s="16">
        <v>2500</v>
      </c>
      <c r="F26" s="16">
        <f>C26+D26+E26</f>
        <v>2500</v>
      </c>
      <c r="G26" s="16">
        <v>2500</v>
      </c>
      <c r="H26" s="17">
        <f t="shared" si="0"/>
        <v>0</v>
      </c>
      <c r="I26" s="15"/>
    </row>
    <row r="27" spans="1:9" x14ac:dyDescent="0.25">
      <c r="A27" s="24"/>
      <c r="B27" s="13" t="s">
        <v>47</v>
      </c>
      <c r="C27" s="14"/>
      <c r="D27" s="15">
        <f>'APRIL 21'!H27:H49</f>
        <v>0</v>
      </c>
      <c r="E27" s="16"/>
      <c r="F27" s="16">
        <f t="shared" si="1"/>
        <v>0</v>
      </c>
      <c r="G27" s="16"/>
      <c r="H27" s="17">
        <f t="shared" si="0"/>
        <v>0</v>
      </c>
      <c r="I27" s="15"/>
    </row>
    <row r="28" spans="1:9" x14ac:dyDescent="0.25">
      <c r="A28" s="25" t="s">
        <v>24</v>
      </c>
      <c r="B28" s="26"/>
      <c r="C28" s="14">
        <f t="shared" ref="C28:I28" si="2">SUM(C6:C27)</f>
        <v>4500</v>
      </c>
      <c r="D28" s="15">
        <f>'APRIL 21'!H28:H50</f>
        <v>5500</v>
      </c>
      <c r="E28" s="27">
        <f t="shared" si="2"/>
        <v>23500</v>
      </c>
      <c r="F28" s="16">
        <f t="shared" si="2"/>
        <v>31000</v>
      </c>
      <c r="G28" s="16">
        <f>SUM(G6:G27)</f>
        <v>23000</v>
      </c>
      <c r="H28" s="16">
        <f t="shared" si="2"/>
        <v>8000</v>
      </c>
      <c r="I28" s="15">
        <f t="shared" si="2"/>
        <v>595</v>
      </c>
    </row>
    <row r="29" spans="1:9" x14ac:dyDescent="0.25">
      <c r="D29" s="15">
        <f>'OCTOBER 20'!H29:H51</f>
        <v>0</v>
      </c>
      <c r="H29" s="28">
        <f>H19+H22+H6+1000</f>
        <v>4000</v>
      </c>
      <c r="I29" s="3"/>
    </row>
    <row r="31" spans="1:9" x14ac:dyDescent="0.25">
      <c r="A31" s="3" t="s">
        <v>11</v>
      </c>
      <c r="B31" s="29"/>
      <c r="C31" s="30"/>
      <c r="D31" s="31"/>
      <c r="E31" s="32"/>
      <c r="F31" s="33"/>
      <c r="G31" s="32"/>
      <c r="H31" s="34"/>
      <c r="I31" s="3"/>
    </row>
    <row r="32" spans="1:9" x14ac:dyDescent="0.25">
      <c r="A32" s="35" t="s">
        <v>12</v>
      </c>
      <c r="B32" s="35"/>
      <c r="C32" s="35"/>
      <c r="D32" s="36"/>
      <c r="E32" s="35" t="s">
        <v>8</v>
      </c>
      <c r="F32" s="3"/>
      <c r="G32" s="3"/>
      <c r="H32" s="3"/>
      <c r="I32" s="3"/>
    </row>
    <row r="33" spans="1:10" x14ac:dyDescent="0.25">
      <c r="A33" s="37" t="s">
        <v>13</v>
      </c>
      <c r="B33" s="37" t="s">
        <v>14</v>
      </c>
      <c r="C33" s="37" t="s">
        <v>15</v>
      </c>
      <c r="D33" s="37" t="s">
        <v>16</v>
      </c>
      <c r="E33" s="37" t="s">
        <v>13</v>
      </c>
      <c r="F33" s="37" t="s">
        <v>14</v>
      </c>
      <c r="G33" s="37" t="s">
        <v>15</v>
      </c>
      <c r="H33" s="37" t="s">
        <v>16</v>
      </c>
      <c r="I33" s="3"/>
    </row>
    <row r="34" spans="1:10" x14ac:dyDescent="0.25">
      <c r="A34" s="26" t="s">
        <v>124</v>
      </c>
      <c r="B34" s="38">
        <f>E28</f>
        <v>23500</v>
      </c>
      <c r="C34" s="26"/>
      <c r="D34" s="26"/>
      <c r="E34" s="26" t="s">
        <v>124</v>
      </c>
      <c r="F34" s="38">
        <f>G28</f>
        <v>23000</v>
      </c>
      <c r="G34" s="26"/>
      <c r="H34" s="26"/>
      <c r="I34" s="34"/>
    </row>
    <row r="35" spans="1:10" x14ac:dyDescent="0.25">
      <c r="A35" s="26" t="s">
        <v>18</v>
      </c>
      <c r="B35" s="38">
        <f>'APRIL 21'!D46</f>
        <v>2385</v>
      </c>
      <c r="C35" s="26"/>
      <c r="D35" s="26"/>
      <c r="E35" s="26" t="s">
        <v>18</v>
      </c>
      <c r="F35" s="38">
        <f>'APRIL 21'!H46</f>
        <v>-615</v>
      </c>
      <c r="G35" s="26"/>
      <c r="H35" s="26"/>
      <c r="I35" s="34"/>
    </row>
    <row r="36" spans="1:10" x14ac:dyDescent="0.25">
      <c r="A36" s="26" t="s">
        <v>108</v>
      </c>
      <c r="B36" s="38">
        <f>720+I28</f>
        <v>1315</v>
      </c>
      <c r="C36" s="26"/>
      <c r="D36" s="26"/>
      <c r="E36" s="26" t="s">
        <v>108</v>
      </c>
      <c r="F36" s="38">
        <f>720+I28</f>
        <v>1315</v>
      </c>
      <c r="G36" s="26"/>
      <c r="H36" s="26"/>
      <c r="I36" s="34" t="s">
        <v>19</v>
      </c>
    </row>
    <row r="37" spans="1:10" x14ac:dyDescent="0.25">
      <c r="A37" s="26" t="s">
        <v>127</v>
      </c>
      <c r="B37" s="38">
        <v>500</v>
      </c>
      <c r="C37" s="26"/>
      <c r="D37" s="26"/>
      <c r="E37" s="26"/>
      <c r="F37" s="38"/>
      <c r="G37" s="26"/>
      <c r="H37" s="26"/>
      <c r="I37" s="3"/>
    </row>
    <row r="38" spans="1:10" x14ac:dyDescent="0.25">
      <c r="A38" s="26" t="s">
        <v>20</v>
      </c>
      <c r="B38" s="39">
        <v>0.1</v>
      </c>
      <c r="C38" s="38">
        <f>B38*B34</f>
        <v>2350</v>
      </c>
      <c r="D38" s="26"/>
      <c r="E38" s="26" t="s">
        <v>20</v>
      </c>
      <c r="F38" s="39">
        <v>0.1</v>
      </c>
      <c r="G38" s="38">
        <f>F38*B34</f>
        <v>2350</v>
      </c>
      <c r="H38" s="26"/>
      <c r="I38" s="3"/>
    </row>
    <row r="39" spans="1:10" x14ac:dyDescent="0.25">
      <c r="A39" s="37" t="s">
        <v>21</v>
      </c>
      <c r="B39" s="26" t="s">
        <v>22</v>
      </c>
      <c r="C39" s="26"/>
      <c r="D39" s="26"/>
      <c r="E39" s="37" t="s">
        <v>21</v>
      </c>
      <c r="F39" s="40"/>
      <c r="G39" s="26"/>
      <c r="H39" s="26"/>
      <c r="I39" s="34"/>
    </row>
    <row r="40" spans="1:10" x14ac:dyDescent="0.25">
      <c r="A40" s="41" t="s">
        <v>23</v>
      </c>
      <c r="B40" s="39">
        <v>0.3</v>
      </c>
      <c r="C40" s="42"/>
      <c r="D40" s="26"/>
      <c r="E40" s="41" t="s">
        <v>23</v>
      </c>
      <c r="F40" s="39">
        <v>0.3</v>
      </c>
      <c r="G40" s="42"/>
      <c r="H40" s="26"/>
      <c r="I40" s="3"/>
    </row>
    <row r="41" spans="1:10" x14ac:dyDescent="0.25">
      <c r="A41" s="40"/>
      <c r="D41" s="42"/>
      <c r="E41" s="40"/>
      <c r="H41" s="26"/>
      <c r="I41" s="3"/>
    </row>
    <row r="42" spans="1:10" x14ac:dyDescent="0.25">
      <c r="A42" s="40" t="s">
        <v>43</v>
      </c>
      <c r="B42" s="39"/>
      <c r="C42" s="26">
        <v>2000</v>
      </c>
      <c r="D42" s="26"/>
      <c r="E42" s="40" t="s">
        <v>43</v>
      </c>
      <c r="F42" s="39"/>
      <c r="G42" s="26">
        <v>2000</v>
      </c>
      <c r="H42" s="26"/>
      <c r="I42" s="34">
        <f>H29+H46</f>
        <v>554</v>
      </c>
    </row>
    <row r="43" spans="1:10" x14ac:dyDescent="0.25">
      <c r="A43" s="40" t="s">
        <v>120</v>
      </c>
      <c r="B43" s="39"/>
      <c r="C43" s="26"/>
      <c r="D43" s="26"/>
      <c r="E43" s="40" t="s">
        <v>120</v>
      </c>
      <c r="F43" s="39"/>
      <c r="G43" s="26"/>
      <c r="H43" s="26"/>
      <c r="I43" s="43"/>
      <c r="J43" s="28"/>
    </row>
    <row r="44" spans="1:10" x14ac:dyDescent="0.25">
      <c r="A44" s="40" t="s">
        <v>125</v>
      </c>
      <c r="B44" s="26"/>
      <c r="C44" s="42">
        <v>14097</v>
      </c>
      <c r="D44" s="26"/>
      <c r="E44" s="40" t="s">
        <v>125</v>
      </c>
      <c r="F44" s="26"/>
      <c r="G44" s="42">
        <v>14097</v>
      </c>
      <c r="H44" s="26"/>
      <c r="I44" s="3"/>
    </row>
    <row r="45" spans="1:10" x14ac:dyDescent="0.25">
      <c r="A45" s="40" t="s">
        <v>128</v>
      </c>
      <c r="B45" s="26"/>
      <c r="C45" s="42">
        <f>7687+1012</f>
        <v>8699</v>
      </c>
      <c r="D45" s="26"/>
      <c r="E45" s="40" t="s">
        <v>128</v>
      </c>
      <c r="F45" s="26"/>
      <c r="G45" s="42">
        <f>7687+1012</f>
        <v>8699</v>
      </c>
      <c r="H45" s="26"/>
      <c r="I45" s="43"/>
      <c r="J45" s="44"/>
    </row>
    <row r="46" spans="1:10" x14ac:dyDescent="0.25">
      <c r="A46" s="37" t="s">
        <v>24</v>
      </c>
      <c r="B46" s="45">
        <f>B37+B34+B35+B36-C38</f>
        <v>25350</v>
      </c>
      <c r="C46" s="45">
        <f>SUM(C40:C45)</f>
        <v>24796</v>
      </c>
      <c r="D46" s="45">
        <f>B46-C46</f>
        <v>554</v>
      </c>
      <c r="E46" s="37" t="s">
        <v>24</v>
      </c>
      <c r="F46" s="45">
        <f>F34+F35+F37+F36-G38</f>
        <v>21350</v>
      </c>
      <c r="G46" s="45">
        <f>SUM(G40:G45)</f>
        <v>24796</v>
      </c>
      <c r="H46" s="45">
        <f>F46-G46</f>
        <v>-3446</v>
      </c>
      <c r="I46" s="43"/>
    </row>
    <row r="47" spans="1:10" x14ac:dyDescent="0.25">
      <c r="A47" s="46" t="s">
        <v>25</v>
      </c>
      <c r="B47" s="47"/>
      <c r="C47" s="47" t="s">
        <v>26</v>
      </c>
      <c r="D47" s="48"/>
      <c r="E47" s="46"/>
      <c r="F47" s="46" t="s">
        <v>27</v>
      </c>
      <c r="G47" s="3"/>
      <c r="H47" s="3"/>
      <c r="I47" s="3"/>
    </row>
    <row r="48" spans="1:10" x14ac:dyDescent="0.25">
      <c r="A48" s="46" t="s">
        <v>28</v>
      </c>
      <c r="B48" s="47"/>
      <c r="C48" s="47" t="s">
        <v>29</v>
      </c>
      <c r="D48" s="48"/>
      <c r="E48" s="46"/>
      <c r="F48" s="46" t="s">
        <v>64</v>
      </c>
      <c r="G48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8"/>
  <sheetViews>
    <sheetView topLeftCell="A13" workbookViewId="0">
      <selection activeCell="H14" sqref="H14:H15"/>
    </sheetView>
  </sheetViews>
  <sheetFormatPr defaultRowHeight="15" x14ac:dyDescent="0.25"/>
  <cols>
    <col min="1" max="1" width="20.85546875" customWidth="1"/>
  </cols>
  <sheetData>
    <row r="2" spans="1:9" ht="15.75" x14ac:dyDescent="0.25">
      <c r="B2" s="1" t="s">
        <v>44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129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  <c r="I5" s="9" t="s">
        <v>108</v>
      </c>
    </row>
    <row r="6" spans="1:9" x14ac:dyDescent="0.25">
      <c r="A6" s="53" t="s">
        <v>32</v>
      </c>
      <c r="B6" s="13">
        <v>1</v>
      </c>
      <c r="C6" s="14"/>
      <c r="D6" s="15">
        <f>'MAY 21'!H6:H28</f>
        <v>500</v>
      </c>
      <c r="E6" s="16">
        <v>2000</v>
      </c>
      <c r="F6" s="16">
        <f>C6+D6+E6</f>
        <v>2500</v>
      </c>
      <c r="G6" s="16">
        <f>2000+252</f>
        <v>2252</v>
      </c>
      <c r="H6" s="17">
        <f t="shared" ref="H6:H27" si="0">F6-G6</f>
        <v>248</v>
      </c>
      <c r="I6" s="15"/>
    </row>
    <row r="7" spans="1:9" x14ac:dyDescent="0.25">
      <c r="A7" s="54" t="s">
        <v>31</v>
      </c>
      <c r="B7" s="13">
        <v>2</v>
      </c>
      <c r="C7" s="14"/>
      <c r="D7" s="15">
        <f>'MAY 21'!H7:H29</f>
        <v>0</v>
      </c>
      <c r="E7" s="16">
        <v>2000</v>
      </c>
      <c r="F7" s="16">
        <f t="shared" ref="F7:F27" si="1">C7+D7+E7</f>
        <v>2000</v>
      </c>
      <c r="G7" s="16">
        <v>2000</v>
      </c>
      <c r="H7" s="17">
        <f t="shared" si="0"/>
        <v>0</v>
      </c>
      <c r="I7" s="15"/>
    </row>
    <row r="8" spans="1:9" x14ac:dyDescent="0.25">
      <c r="A8" s="51" t="s">
        <v>89</v>
      </c>
      <c r="B8" s="13">
        <v>3</v>
      </c>
      <c r="C8" s="14"/>
      <c r="D8" s="15">
        <f>'MAY 21'!H8:H30</f>
        <v>0</v>
      </c>
      <c r="E8" s="16"/>
      <c r="F8" s="16">
        <f t="shared" si="1"/>
        <v>0</v>
      </c>
      <c r="G8" s="16"/>
      <c r="H8" s="17">
        <f t="shared" si="0"/>
        <v>0</v>
      </c>
      <c r="I8" s="15"/>
    </row>
    <row r="9" spans="1:9" x14ac:dyDescent="0.25">
      <c r="A9" s="55" t="s">
        <v>43</v>
      </c>
      <c r="B9" s="13">
        <v>4</v>
      </c>
      <c r="C9" s="14"/>
      <c r="D9" s="15">
        <f>'MAY 21'!H9:H31</f>
        <v>0</v>
      </c>
      <c r="E9" s="16"/>
      <c r="F9" s="16">
        <f t="shared" si="1"/>
        <v>0</v>
      </c>
      <c r="G9" s="16"/>
      <c r="H9" s="17">
        <f t="shared" si="0"/>
        <v>0</v>
      </c>
      <c r="I9" s="15"/>
    </row>
    <row r="10" spans="1:9" x14ac:dyDescent="0.25">
      <c r="A10" s="21" t="s">
        <v>42</v>
      </c>
      <c r="B10" s="13">
        <v>5</v>
      </c>
      <c r="C10" s="14"/>
      <c r="D10" s="15">
        <f>'MAY 21'!H10:H32</f>
        <v>0</v>
      </c>
      <c r="E10" s="16"/>
      <c r="F10" s="16">
        <f t="shared" si="1"/>
        <v>0</v>
      </c>
      <c r="G10" s="16"/>
      <c r="H10" s="17">
        <f t="shared" si="0"/>
        <v>0</v>
      </c>
      <c r="I10" s="15"/>
    </row>
    <row r="11" spans="1:9" x14ac:dyDescent="0.25">
      <c r="A11" s="49" t="s">
        <v>42</v>
      </c>
      <c r="B11" s="13">
        <v>6</v>
      </c>
      <c r="C11" s="14"/>
      <c r="D11" s="15">
        <f>'MAY 21'!H11:H33</f>
        <v>0</v>
      </c>
      <c r="E11" s="16"/>
      <c r="F11" s="16">
        <f>C11+D11+E11</f>
        <v>0</v>
      </c>
      <c r="G11" s="16"/>
      <c r="H11" s="17">
        <f t="shared" si="0"/>
        <v>0</v>
      </c>
      <c r="I11" s="15"/>
    </row>
    <row r="12" spans="1:9" x14ac:dyDescent="0.25">
      <c r="A12" s="19" t="s">
        <v>118</v>
      </c>
      <c r="B12" s="13">
        <v>7</v>
      </c>
      <c r="C12" s="14"/>
      <c r="D12" s="15">
        <f>'MAY 21'!H12:H34</f>
        <v>0</v>
      </c>
      <c r="E12" s="16">
        <v>1500</v>
      </c>
      <c r="F12" s="16">
        <f t="shared" si="1"/>
        <v>1500</v>
      </c>
      <c r="G12" s="16">
        <f>1500</f>
        <v>1500</v>
      </c>
      <c r="H12" s="17">
        <f t="shared" si="0"/>
        <v>0</v>
      </c>
      <c r="I12" s="15"/>
    </row>
    <row r="13" spans="1:9" x14ac:dyDescent="0.25">
      <c r="A13" s="56" t="s">
        <v>106</v>
      </c>
      <c r="B13" s="13">
        <v>8</v>
      </c>
      <c r="C13" s="14"/>
      <c r="D13" s="15">
        <v>1000</v>
      </c>
      <c r="E13" s="16"/>
      <c r="F13" s="16">
        <f t="shared" si="1"/>
        <v>1000</v>
      </c>
      <c r="G13" s="16"/>
      <c r="H13" s="17">
        <f t="shared" si="0"/>
        <v>1000</v>
      </c>
      <c r="I13" s="15"/>
    </row>
    <row r="14" spans="1:9" x14ac:dyDescent="0.25">
      <c r="A14" s="52" t="s">
        <v>98</v>
      </c>
      <c r="B14" s="13">
        <v>9</v>
      </c>
      <c r="C14" s="14"/>
      <c r="D14" s="15">
        <f>'MAY 21'!H14:H36</f>
        <v>0</v>
      </c>
      <c r="E14" s="16">
        <v>2000</v>
      </c>
      <c r="F14" s="16">
        <f t="shared" si="1"/>
        <v>2000</v>
      </c>
      <c r="G14" s="16">
        <v>2000</v>
      </c>
      <c r="H14" s="17">
        <f t="shared" si="0"/>
        <v>0</v>
      </c>
      <c r="I14" s="15">
        <v>138</v>
      </c>
    </row>
    <row r="15" spans="1:9" x14ac:dyDescent="0.25">
      <c r="A15" s="55" t="s">
        <v>126</v>
      </c>
      <c r="B15" s="22">
        <v>10</v>
      </c>
      <c r="C15" s="14">
        <v>1500</v>
      </c>
      <c r="D15" s="15"/>
      <c r="E15" s="16">
        <v>2000</v>
      </c>
      <c r="F15" s="16">
        <f t="shared" si="1"/>
        <v>3500</v>
      </c>
      <c r="G15" s="16">
        <v>2000</v>
      </c>
      <c r="H15" s="17">
        <f t="shared" si="0"/>
        <v>1500</v>
      </c>
      <c r="I15" s="15">
        <v>162</v>
      </c>
    </row>
    <row r="16" spans="1:9" x14ac:dyDescent="0.25">
      <c r="A16" s="23" t="s">
        <v>42</v>
      </c>
      <c r="B16" s="13">
        <v>11</v>
      </c>
      <c r="C16" s="14"/>
      <c r="D16" s="15">
        <f>'MAY 21'!H16:H38</f>
        <v>0</v>
      </c>
      <c r="E16" s="16"/>
      <c r="F16" s="16">
        <f t="shared" si="1"/>
        <v>0</v>
      </c>
      <c r="G16" s="16"/>
      <c r="H16" s="17">
        <f t="shared" si="0"/>
        <v>0</v>
      </c>
      <c r="I16" s="15"/>
    </row>
    <row r="17" spans="1:9" x14ac:dyDescent="0.25">
      <c r="A17" s="49" t="s">
        <v>79</v>
      </c>
      <c r="B17" s="13">
        <v>12</v>
      </c>
      <c r="C17" s="14"/>
      <c r="D17" s="15">
        <f>'MAY 21'!H17:H39</f>
        <v>0</v>
      </c>
      <c r="E17" s="16">
        <v>2000</v>
      </c>
      <c r="F17" s="16">
        <f t="shared" si="1"/>
        <v>2000</v>
      </c>
      <c r="G17" s="16">
        <f>2000</f>
        <v>2000</v>
      </c>
      <c r="H17" s="17">
        <f t="shared" si="0"/>
        <v>0</v>
      </c>
      <c r="I17" s="15"/>
    </row>
    <row r="18" spans="1:9" x14ac:dyDescent="0.25">
      <c r="A18" s="24"/>
      <c r="B18" s="13">
        <v>13</v>
      </c>
      <c r="C18" s="14"/>
      <c r="D18" s="15"/>
      <c r="E18" s="16"/>
      <c r="F18" s="16">
        <f t="shared" si="1"/>
        <v>0</v>
      </c>
      <c r="G18" s="16"/>
      <c r="H18" s="17">
        <f t="shared" si="0"/>
        <v>0</v>
      </c>
      <c r="I18" s="15"/>
    </row>
    <row r="19" spans="1:9" x14ac:dyDescent="0.25">
      <c r="A19" s="26" t="s">
        <v>82</v>
      </c>
      <c r="B19" s="13">
        <v>14</v>
      </c>
      <c r="C19" s="14"/>
      <c r="D19" s="15">
        <f>'MAY 21'!H19:H41</f>
        <v>500</v>
      </c>
      <c r="E19" s="16">
        <v>1500</v>
      </c>
      <c r="F19" s="16">
        <f t="shared" si="1"/>
        <v>2000</v>
      </c>
      <c r="G19" s="16">
        <f>400+400</f>
        <v>800</v>
      </c>
      <c r="H19" s="17">
        <f t="shared" si="0"/>
        <v>1200</v>
      </c>
      <c r="I19" s="15"/>
    </row>
    <row r="20" spans="1:9" x14ac:dyDescent="0.25">
      <c r="A20" s="57" t="s">
        <v>42</v>
      </c>
      <c r="B20" s="13">
        <v>15</v>
      </c>
      <c r="C20" s="14"/>
      <c r="D20" s="15">
        <f>'MAY 21'!H20:H42</f>
        <v>0</v>
      </c>
      <c r="E20" s="16"/>
      <c r="F20" s="16">
        <f t="shared" si="1"/>
        <v>0</v>
      </c>
      <c r="G20" s="16"/>
      <c r="H20" s="17">
        <f t="shared" si="0"/>
        <v>0</v>
      </c>
      <c r="I20" s="15"/>
    </row>
    <row r="21" spans="1:9" x14ac:dyDescent="0.25">
      <c r="A21" s="49" t="s">
        <v>42</v>
      </c>
      <c r="B21" s="13">
        <v>16</v>
      </c>
      <c r="C21" s="14"/>
      <c r="D21" s="15">
        <f>'MAY 21'!H21:H43</f>
        <v>0</v>
      </c>
      <c r="E21" s="16"/>
      <c r="F21" s="16">
        <f>C21+D21+E21</f>
        <v>0</v>
      </c>
      <c r="G21" s="16"/>
      <c r="H21" s="17">
        <f t="shared" si="0"/>
        <v>0</v>
      </c>
      <c r="I21" s="15"/>
    </row>
    <row r="22" spans="1:9" x14ac:dyDescent="0.25">
      <c r="A22" s="53" t="s">
        <v>119</v>
      </c>
      <c r="B22" s="13">
        <v>17</v>
      </c>
      <c r="C22" s="14">
        <v>2000</v>
      </c>
      <c r="D22" s="15"/>
      <c r="E22" s="16">
        <v>2000</v>
      </c>
      <c r="F22" s="16">
        <f>C22+D22+E22</f>
        <v>4000</v>
      </c>
      <c r="G22" s="16">
        <v>2000</v>
      </c>
      <c r="H22" s="17">
        <f t="shared" si="0"/>
        <v>2000</v>
      </c>
      <c r="I22" s="15"/>
    </row>
    <row r="23" spans="1:9" x14ac:dyDescent="0.25">
      <c r="A23" s="24" t="s">
        <v>113</v>
      </c>
      <c r="B23" s="13">
        <v>18</v>
      </c>
      <c r="C23" s="14"/>
      <c r="D23" s="15">
        <f>'MAY 21'!H23:H45</f>
        <v>0</v>
      </c>
      <c r="E23" s="16">
        <v>2000</v>
      </c>
      <c r="F23" s="16">
        <f t="shared" si="1"/>
        <v>2000</v>
      </c>
      <c r="G23" s="16">
        <f>G24</f>
        <v>2000</v>
      </c>
      <c r="H23" s="17">
        <f t="shared" si="0"/>
        <v>0</v>
      </c>
      <c r="I23" s="15"/>
    </row>
    <row r="24" spans="1:9" x14ac:dyDescent="0.25">
      <c r="A24" s="24" t="s">
        <v>114</v>
      </c>
      <c r="B24" s="13">
        <v>19</v>
      </c>
      <c r="C24" s="14">
        <v>1500</v>
      </c>
      <c r="D24" s="15"/>
      <c r="E24" s="16">
        <v>2000</v>
      </c>
      <c r="F24" s="16">
        <f t="shared" si="1"/>
        <v>3500</v>
      </c>
      <c r="G24" s="16">
        <f>2000</f>
        <v>2000</v>
      </c>
      <c r="H24" s="17">
        <f t="shared" si="0"/>
        <v>1500</v>
      </c>
      <c r="I24" s="15"/>
    </row>
    <row r="25" spans="1:9" x14ac:dyDescent="0.25">
      <c r="A25" s="21" t="s">
        <v>42</v>
      </c>
      <c r="B25" s="13" t="s">
        <v>45</v>
      </c>
      <c r="C25" s="14"/>
      <c r="D25" s="15">
        <f>'MAY 21'!H25:H47</f>
        <v>0</v>
      </c>
      <c r="E25" s="16"/>
      <c r="F25" s="16">
        <f t="shared" si="1"/>
        <v>0</v>
      </c>
      <c r="G25" s="16"/>
      <c r="H25" s="17">
        <f t="shared" si="0"/>
        <v>0</v>
      </c>
      <c r="I25" s="15"/>
    </row>
    <row r="26" spans="1:9" x14ac:dyDescent="0.25">
      <c r="A26" s="55" t="s">
        <v>49</v>
      </c>
      <c r="B26" s="13" t="s">
        <v>46</v>
      </c>
      <c r="C26" s="14"/>
      <c r="D26" s="15">
        <f>'MAY 21'!H26:H48</f>
        <v>0</v>
      </c>
      <c r="E26" s="16">
        <v>2500</v>
      </c>
      <c r="F26" s="16">
        <f>C26+D26+E26</f>
        <v>2500</v>
      </c>
      <c r="G26" s="16">
        <f>2500</f>
        <v>2500</v>
      </c>
      <c r="H26" s="17">
        <f t="shared" si="0"/>
        <v>0</v>
      </c>
      <c r="I26" s="15"/>
    </row>
    <row r="27" spans="1:9" x14ac:dyDescent="0.25">
      <c r="A27" s="24"/>
      <c r="B27" s="13" t="s">
        <v>47</v>
      </c>
      <c r="C27" s="14"/>
      <c r="D27" s="15">
        <f>'MAY 21'!H27:H49</f>
        <v>0</v>
      </c>
      <c r="E27" s="16"/>
      <c r="F27" s="16">
        <f t="shared" si="1"/>
        <v>0</v>
      </c>
      <c r="G27" s="16"/>
      <c r="H27" s="17">
        <f t="shared" si="0"/>
        <v>0</v>
      </c>
      <c r="I27" s="15"/>
    </row>
    <row r="28" spans="1:9" x14ac:dyDescent="0.25">
      <c r="A28" s="25" t="s">
        <v>24</v>
      </c>
      <c r="B28" s="26"/>
      <c r="C28" s="14">
        <f t="shared" ref="C28:I28" si="2">SUM(C6:C27)</f>
        <v>5000</v>
      </c>
      <c r="D28" s="15">
        <f>'MAY 21'!H28:H50</f>
        <v>8000</v>
      </c>
      <c r="E28" s="27">
        <f t="shared" si="2"/>
        <v>21500</v>
      </c>
      <c r="F28" s="16">
        <f t="shared" si="2"/>
        <v>28500</v>
      </c>
      <c r="G28" s="16">
        <f>SUM(G6:G27)</f>
        <v>21052</v>
      </c>
      <c r="H28" s="16">
        <f t="shared" si="2"/>
        <v>7448</v>
      </c>
      <c r="I28" s="15">
        <f t="shared" si="2"/>
        <v>300</v>
      </c>
    </row>
    <row r="29" spans="1:9" x14ac:dyDescent="0.25">
      <c r="D29" s="15">
        <f>'OCTOBER 20'!H29:H51</f>
        <v>0</v>
      </c>
      <c r="H29" s="28">
        <f>H6+H19+H22</f>
        <v>3448</v>
      </c>
      <c r="I29" s="3"/>
    </row>
    <row r="31" spans="1:9" x14ac:dyDescent="0.25">
      <c r="A31" s="3" t="s">
        <v>11</v>
      </c>
      <c r="B31" s="29"/>
      <c r="C31" s="30"/>
      <c r="D31" s="31"/>
      <c r="E31" s="32"/>
      <c r="F31" s="33"/>
      <c r="G31" s="32"/>
      <c r="H31" s="34"/>
      <c r="I31" s="3"/>
    </row>
    <row r="32" spans="1:9" x14ac:dyDescent="0.25">
      <c r="A32" s="35" t="s">
        <v>12</v>
      </c>
      <c r="B32" s="35"/>
      <c r="C32" s="35"/>
      <c r="D32" s="36"/>
      <c r="E32" s="35" t="s">
        <v>8</v>
      </c>
      <c r="F32" s="3"/>
      <c r="G32" s="3"/>
      <c r="H32" s="3"/>
      <c r="I32" s="3"/>
    </row>
    <row r="33" spans="1:12" x14ac:dyDescent="0.25">
      <c r="A33" s="37" t="s">
        <v>13</v>
      </c>
      <c r="B33" s="37" t="s">
        <v>14</v>
      </c>
      <c r="C33" s="37" t="s">
        <v>15</v>
      </c>
      <c r="D33" s="37" t="s">
        <v>16</v>
      </c>
      <c r="E33" s="37" t="s">
        <v>13</v>
      </c>
      <c r="F33" s="37" t="s">
        <v>14</v>
      </c>
      <c r="G33" s="37" t="s">
        <v>15</v>
      </c>
      <c r="H33" s="37" t="s">
        <v>16</v>
      </c>
      <c r="I33" s="3"/>
    </row>
    <row r="34" spans="1:12" x14ac:dyDescent="0.25">
      <c r="A34" s="26" t="s">
        <v>130</v>
      </c>
      <c r="B34" s="38">
        <f>E28</f>
        <v>21500</v>
      </c>
      <c r="C34" s="26"/>
      <c r="D34" s="26"/>
      <c r="E34" s="26" t="s">
        <v>130</v>
      </c>
      <c r="F34" s="38">
        <f>G28</f>
        <v>21052</v>
      </c>
      <c r="G34" s="26"/>
      <c r="H34" s="26"/>
      <c r="I34" s="34"/>
      <c r="L34" s="44">
        <f>B34</f>
        <v>21500</v>
      </c>
    </row>
    <row r="35" spans="1:12" x14ac:dyDescent="0.25">
      <c r="A35" s="26" t="s">
        <v>18</v>
      </c>
      <c r="B35" s="38">
        <f>'MAY 21'!D46</f>
        <v>554</v>
      </c>
      <c r="C35" s="26"/>
      <c r="D35" s="26"/>
      <c r="E35" s="26" t="s">
        <v>18</v>
      </c>
      <c r="F35" s="38">
        <f>'MAY 21'!H46</f>
        <v>-3446</v>
      </c>
      <c r="G35" s="26"/>
      <c r="H35" s="26"/>
      <c r="I35" s="34"/>
      <c r="L35" s="44">
        <f>C38</f>
        <v>2150</v>
      </c>
    </row>
    <row r="36" spans="1:12" x14ac:dyDescent="0.25">
      <c r="A36" s="26" t="s">
        <v>108</v>
      </c>
      <c r="B36" s="38">
        <f>I28</f>
        <v>300</v>
      </c>
      <c r="C36" s="26"/>
      <c r="D36" s="26"/>
      <c r="E36" s="26" t="s">
        <v>108</v>
      </c>
      <c r="F36" s="38">
        <f>I28</f>
        <v>300</v>
      </c>
      <c r="G36" s="26"/>
      <c r="H36" s="26"/>
      <c r="I36" s="34" t="s">
        <v>19</v>
      </c>
      <c r="L36" s="44">
        <f>L34-L35</f>
        <v>19350</v>
      </c>
    </row>
    <row r="37" spans="1:12" x14ac:dyDescent="0.25">
      <c r="A37" s="26" t="s">
        <v>127</v>
      </c>
      <c r="B37" s="38"/>
      <c r="C37" s="26"/>
      <c r="D37" s="26"/>
      <c r="E37" s="26"/>
      <c r="F37" s="38"/>
      <c r="G37" s="26"/>
      <c r="H37" s="26"/>
      <c r="I37" s="3"/>
      <c r="L37" s="44">
        <f>L36-C42</f>
        <v>17350</v>
      </c>
    </row>
    <row r="38" spans="1:12" x14ac:dyDescent="0.25">
      <c r="A38" s="26" t="s">
        <v>20</v>
      </c>
      <c r="B38" s="39">
        <v>0.1</v>
      </c>
      <c r="C38" s="38">
        <f>B38*B34</f>
        <v>2150</v>
      </c>
      <c r="D38" s="26"/>
      <c r="E38" s="26" t="s">
        <v>20</v>
      </c>
      <c r="F38" s="39">
        <v>0.1</v>
      </c>
      <c r="G38" s="38">
        <f>F38*B34</f>
        <v>2150</v>
      </c>
      <c r="H38" s="26"/>
      <c r="I38" s="3"/>
      <c r="L38" s="28">
        <f>L37-C44</f>
        <v>2253</v>
      </c>
    </row>
    <row r="39" spans="1:12" x14ac:dyDescent="0.25">
      <c r="A39" s="37" t="s">
        <v>21</v>
      </c>
      <c r="B39" s="26" t="s">
        <v>22</v>
      </c>
      <c r="C39" s="26"/>
      <c r="D39" s="26"/>
      <c r="E39" s="37" t="s">
        <v>21</v>
      </c>
      <c r="F39" s="40"/>
      <c r="G39" s="26"/>
      <c r="H39" s="26"/>
      <c r="I39" s="34"/>
      <c r="L39" s="28">
        <f>L38+K40</f>
        <v>3107</v>
      </c>
    </row>
    <row r="40" spans="1:12" x14ac:dyDescent="0.25">
      <c r="A40" s="41" t="s">
        <v>23</v>
      </c>
      <c r="B40" s="39">
        <v>0.3</v>
      </c>
      <c r="C40" s="42"/>
      <c r="D40" s="26"/>
      <c r="E40" s="41" t="s">
        <v>23</v>
      </c>
      <c r="F40" s="39">
        <v>0.3</v>
      </c>
      <c r="G40" s="42"/>
      <c r="H40" s="26"/>
      <c r="I40" s="3"/>
      <c r="K40" s="44">
        <f>B35+B36</f>
        <v>854</v>
      </c>
      <c r="L40">
        <v>1000</v>
      </c>
    </row>
    <row r="41" spans="1:12" x14ac:dyDescent="0.25">
      <c r="A41" s="40"/>
      <c r="D41" s="42"/>
      <c r="E41" s="40"/>
      <c r="H41" s="26"/>
      <c r="I41" s="3"/>
      <c r="L41" s="28">
        <f>L39-L40</f>
        <v>2107</v>
      </c>
    </row>
    <row r="42" spans="1:12" x14ac:dyDescent="0.25">
      <c r="A42" s="40" t="s">
        <v>43</v>
      </c>
      <c r="B42" s="39"/>
      <c r="C42" s="26">
        <v>2000</v>
      </c>
      <c r="D42" s="26"/>
      <c r="E42" s="40" t="s">
        <v>43</v>
      </c>
      <c r="F42" s="39"/>
      <c r="G42" s="26">
        <v>2000</v>
      </c>
      <c r="H42" s="26"/>
      <c r="I42" s="34"/>
    </row>
    <row r="43" spans="1:12" x14ac:dyDescent="0.25">
      <c r="A43" s="40" t="s">
        <v>120</v>
      </c>
      <c r="B43" s="39"/>
      <c r="C43" s="26"/>
      <c r="D43" s="26"/>
      <c r="E43" s="40" t="s">
        <v>120</v>
      </c>
      <c r="F43" s="39"/>
      <c r="G43" s="26"/>
      <c r="H43" s="26"/>
      <c r="I43" s="43"/>
      <c r="J43" s="28"/>
    </row>
    <row r="44" spans="1:12" x14ac:dyDescent="0.25">
      <c r="A44" s="40" t="s">
        <v>131</v>
      </c>
      <c r="B44" s="26"/>
      <c r="C44" s="42">
        <v>15097</v>
      </c>
      <c r="D44" s="26"/>
      <c r="E44" s="40" t="s">
        <v>131</v>
      </c>
      <c r="F44" s="26"/>
      <c r="G44" s="42">
        <v>15097</v>
      </c>
      <c r="H44" s="26"/>
      <c r="I44" s="3"/>
    </row>
    <row r="45" spans="1:12" x14ac:dyDescent="0.25">
      <c r="A45" s="40" t="s">
        <v>132</v>
      </c>
      <c r="B45" s="26"/>
      <c r="C45" s="42">
        <v>1000</v>
      </c>
      <c r="D45" s="26"/>
      <c r="E45" s="40"/>
      <c r="F45" s="26"/>
      <c r="G45" s="42"/>
      <c r="H45" s="26"/>
      <c r="I45" s="3"/>
      <c r="J45" s="44"/>
    </row>
    <row r="46" spans="1:12" x14ac:dyDescent="0.25">
      <c r="A46" s="37" t="s">
        <v>24</v>
      </c>
      <c r="B46" s="45">
        <f>B37+B34+B35+B36-C38</f>
        <v>20204</v>
      </c>
      <c r="C46" s="45">
        <f>SUM(C40:C45)</f>
        <v>18097</v>
      </c>
      <c r="D46" s="45">
        <f>B46-C46</f>
        <v>2107</v>
      </c>
      <c r="E46" s="37" t="s">
        <v>24</v>
      </c>
      <c r="F46" s="45">
        <f>F34+F35+F37+F36-G38</f>
        <v>15756</v>
      </c>
      <c r="G46" s="45">
        <f>SUM(G40:G45)</f>
        <v>17097</v>
      </c>
      <c r="H46" s="45">
        <f>F46-G46</f>
        <v>-1341</v>
      </c>
      <c r="I46" s="43">
        <f>H46+H29</f>
        <v>2107</v>
      </c>
    </row>
    <row r="47" spans="1:12" x14ac:dyDescent="0.25">
      <c r="A47" s="46" t="s">
        <v>25</v>
      </c>
      <c r="B47" s="47"/>
      <c r="C47" s="47" t="s">
        <v>26</v>
      </c>
      <c r="D47" s="48"/>
      <c r="E47" s="46"/>
      <c r="F47" s="46" t="s">
        <v>27</v>
      </c>
      <c r="G47" s="3"/>
      <c r="H47" s="3"/>
      <c r="I47" s="3"/>
    </row>
    <row r="48" spans="1:12" x14ac:dyDescent="0.25">
      <c r="A48" s="46" t="s">
        <v>28</v>
      </c>
      <c r="B48" s="47"/>
      <c r="C48" s="47" t="s">
        <v>29</v>
      </c>
      <c r="D48" s="48"/>
      <c r="E48" s="46"/>
      <c r="F48" s="46" t="s">
        <v>64</v>
      </c>
      <c r="G4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OCTOBER 20</vt:lpstr>
      <vt:lpstr>NOVEMBER20</vt:lpstr>
      <vt:lpstr>DECEMBER 20</vt:lpstr>
      <vt:lpstr>JANUARY 21</vt:lpstr>
      <vt:lpstr>FEBRUARY 21</vt:lpstr>
      <vt:lpstr>MARCH 21</vt:lpstr>
      <vt:lpstr>APRIL 21</vt:lpstr>
      <vt:lpstr>MAY 21</vt:lpstr>
      <vt:lpstr>JUNE 21</vt:lpstr>
      <vt:lpstr>JULY 21</vt:lpstr>
      <vt:lpstr>AUGUST 21</vt:lpstr>
      <vt:lpstr>SEPT 21</vt:lpstr>
      <vt:lpstr>OCTOBER 21</vt:lpstr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 PC3</cp:lastModifiedBy>
  <cp:lastPrinted>2020-12-31T09:15:07Z</cp:lastPrinted>
  <dcterms:created xsi:type="dcterms:W3CDTF">2020-10-02T12:49:40Z</dcterms:created>
  <dcterms:modified xsi:type="dcterms:W3CDTF">2021-12-08T09:44:15Z</dcterms:modified>
</cp:coreProperties>
</file>