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30" windowWidth="17715" windowHeight="10485" firstSheet="9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21" sheetId="5" r:id="rId5"/>
    <sheet name="MAY 21" sheetId="6" r:id="rId6"/>
    <sheet name="JUNE 21" sheetId="7" r:id="rId7"/>
    <sheet name="JULY 21" sheetId="8" r:id="rId8"/>
    <sheet name="AUGUST 21" sheetId="9" r:id="rId9"/>
    <sheet name="SEPTEMBER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G25" i="13" l="1"/>
  <c r="C25" i="13"/>
  <c r="E7" i="13"/>
  <c r="E8" i="13"/>
  <c r="E9" i="13"/>
  <c r="E10" i="13"/>
  <c r="E11" i="13"/>
  <c r="E12" i="13"/>
  <c r="E13" i="13"/>
  <c r="E14" i="13"/>
  <c r="E15" i="13"/>
  <c r="E16" i="13"/>
  <c r="E17" i="13"/>
  <c r="E6" i="13"/>
  <c r="H38" i="13"/>
  <c r="D38" i="13"/>
  <c r="C26" i="13"/>
  <c r="C24" i="13"/>
  <c r="H28" i="13" s="1"/>
  <c r="E19" i="13"/>
  <c r="J18" i="13"/>
  <c r="G26" i="13" s="1"/>
  <c r="H18" i="13"/>
  <c r="G24" i="13" s="1"/>
  <c r="G38" i="13" s="1"/>
  <c r="I38" i="13" s="1"/>
  <c r="F18" i="13"/>
  <c r="D18" i="13"/>
  <c r="G17" i="13"/>
  <c r="I17" i="13" s="1"/>
  <c r="G16" i="13"/>
  <c r="I16" i="13" s="1"/>
  <c r="G15" i="13"/>
  <c r="I15" i="13" s="1"/>
  <c r="G14" i="13"/>
  <c r="G13" i="13"/>
  <c r="I13" i="13" s="1"/>
  <c r="G12" i="13"/>
  <c r="I12" i="13" s="1"/>
  <c r="G11" i="13"/>
  <c r="I11" i="13" s="1"/>
  <c r="G10" i="13"/>
  <c r="I10" i="13" s="1"/>
  <c r="G9" i="13"/>
  <c r="I9" i="13" s="1"/>
  <c r="G8" i="13"/>
  <c r="I8" i="13" s="1"/>
  <c r="G7" i="13"/>
  <c r="I7" i="13" s="1"/>
  <c r="G6" i="13"/>
  <c r="G18" i="13" l="1"/>
  <c r="I6" i="13"/>
  <c r="I18" i="13" s="1"/>
  <c r="I19" i="13" s="1"/>
  <c r="E18" i="13"/>
  <c r="D28" i="13"/>
  <c r="C38" i="13" s="1"/>
  <c r="E38" i="13" s="1"/>
  <c r="M34" i="9"/>
  <c r="D33" i="12"/>
  <c r="K35" i="9"/>
  <c r="H33" i="12" l="1"/>
  <c r="E14" i="12" l="1"/>
  <c r="G14" i="12" s="1"/>
  <c r="H38" i="12"/>
  <c r="D38" i="12"/>
  <c r="J18" i="12"/>
  <c r="H18" i="12"/>
  <c r="G24" i="12" s="1"/>
  <c r="F18" i="12"/>
  <c r="C24" i="12" s="1"/>
  <c r="D18" i="12"/>
  <c r="G26" i="12" l="1"/>
  <c r="C26" i="12"/>
  <c r="H28" i="12"/>
  <c r="D28" i="12"/>
  <c r="E14" i="11"/>
  <c r="G14" i="11" s="1"/>
  <c r="H38" i="11"/>
  <c r="D38" i="11"/>
  <c r="J18" i="11"/>
  <c r="G26" i="11" s="1"/>
  <c r="F18" i="11"/>
  <c r="C24" i="11" s="1"/>
  <c r="K29" i="11" s="1"/>
  <c r="D18" i="11"/>
  <c r="H18" i="11"/>
  <c r="G24" i="11" s="1"/>
  <c r="H28" i="11" l="1"/>
  <c r="D28" i="11"/>
  <c r="H13" i="10"/>
  <c r="E19" i="10" l="1"/>
  <c r="E14" i="10"/>
  <c r="H38" i="10"/>
  <c r="D38" i="10"/>
  <c r="J18" i="10"/>
  <c r="G26" i="10" s="1"/>
  <c r="F18" i="10"/>
  <c r="C24" i="10" s="1"/>
  <c r="D18" i="10"/>
  <c r="G14" i="10"/>
  <c r="H18" i="10"/>
  <c r="G24" i="10" s="1"/>
  <c r="D28" i="10" l="1"/>
  <c r="L29" i="10" s="1"/>
  <c r="L30" i="10" s="1"/>
  <c r="H28" i="10"/>
  <c r="H8" i="9" l="1"/>
  <c r="H10" i="9" l="1"/>
  <c r="E14" i="9" l="1"/>
  <c r="H38" i="9"/>
  <c r="D38" i="9"/>
  <c r="J18" i="9"/>
  <c r="F18" i="9"/>
  <c r="D18" i="9"/>
  <c r="G14" i="9"/>
  <c r="H18" i="9"/>
  <c r="G24" i="9" s="1"/>
  <c r="C24" i="9" l="1"/>
  <c r="H28" i="9"/>
  <c r="G26" i="9"/>
  <c r="H7" i="8"/>
  <c r="D28" i="9" l="1"/>
  <c r="H13" i="8"/>
  <c r="E9" i="8" l="1"/>
  <c r="E14" i="8"/>
  <c r="H38" i="8"/>
  <c r="D38" i="8"/>
  <c r="J18" i="8"/>
  <c r="G26" i="8" s="1"/>
  <c r="H18" i="8"/>
  <c r="G24" i="8" s="1"/>
  <c r="F18" i="8"/>
  <c r="C24" i="8" s="1"/>
  <c r="H28" i="8" s="1"/>
  <c r="D18" i="8"/>
  <c r="C27" i="8" s="1"/>
  <c r="G14" i="8"/>
  <c r="G9" i="8"/>
  <c r="I9" i="8" s="1"/>
  <c r="E9" i="9" s="1"/>
  <c r="G9" i="9" s="1"/>
  <c r="I9" i="9" s="1"/>
  <c r="E9" i="10" s="1"/>
  <c r="G9" i="10" s="1"/>
  <c r="I9" i="10" s="1"/>
  <c r="E9" i="11" s="1"/>
  <c r="G9" i="11" s="1"/>
  <c r="I9" i="11" s="1"/>
  <c r="E9" i="12" s="1"/>
  <c r="G9" i="12" s="1"/>
  <c r="I9" i="12" s="1"/>
  <c r="G8" i="8"/>
  <c r="I8" i="8" s="1"/>
  <c r="E8" i="9" s="1"/>
  <c r="G8" i="9" s="1"/>
  <c r="I8" i="9" s="1"/>
  <c r="E8" i="10" s="1"/>
  <c r="G8" i="10" s="1"/>
  <c r="I8" i="10" s="1"/>
  <c r="E8" i="11" s="1"/>
  <c r="G8" i="11" s="1"/>
  <c r="I8" i="11" s="1"/>
  <c r="E8" i="12" s="1"/>
  <c r="G8" i="12" s="1"/>
  <c r="I8" i="12" s="1"/>
  <c r="C26" i="8" l="1"/>
  <c r="D28" i="8"/>
  <c r="H9" i="7" l="1"/>
  <c r="H10" i="7" l="1"/>
  <c r="H6" i="7" l="1"/>
  <c r="H7" i="7" l="1"/>
  <c r="E14" i="7" l="1"/>
  <c r="H38" i="7"/>
  <c r="D38" i="7"/>
  <c r="J18" i="7"/>
  <c r="G26" i="7" s="1"/>
  <c r="F18" i="7"/>
  <c r="C24" i="7" s="1"/>
  <c r="D18" i="7"/>
  <c r="G14" i="7"/>
  <c r="H18" i="7"/>
  <c r="G24" i="7" l="1"/>
  <c r="H28" i="7"/>
  <c r="D28" i="7"/>
  <c r="C26" i="7"/>
  <c r="H9" i="6"/>
  <c r="H10" i="6" l="1"/>
  <c r="H13" i="6" l="1"/>
  <c r="H6" i="6" l="1"/>
  <c r="E14" i="6" l="1"/>
  <c r="H38" i="6" l="1"/>
  <c r="D38" i="6"/>
  <c r="E19" i="6"/>
  <c r="J18" i="6"/>
  <c r="G26" i="6" s="1"/>
  <c r="F18" i="6"/>
  <c r="D18" i="6"/>
  <c r="G14" i="6"/>
  <c r="H18" i="6"/>
  <c r="G24" i="6" s="1"/>
  <c r="C24" i="6" l="1"/>
  <c r="H28" i="6" s="1"/>
  <c r="D28" i="6"/>
  <c r="C26" i="6"/>
  <c r="H15" i="5"/>
  <c r="H7" i="5" l="1"/>
  <c r="H12" i="5" l="1"/>
  <c r="H13" i="5" l="1"/>
  <c r="E14" i="5" l="1"/>
  <c r="E19" i="5"/>
  <c r="H38" i="5"/>
  <c r="D38" i="5"/>
  <c r="J18" i="5"/>
  <c r="C26" i="5" s="1"/>
  <c r="F18" i="5"/>
  <c r="C24" i="5" s="1"/>
  <c r="D18" i="5"/>
  <c r="G14" i="5"/>
  <c r="H18" i="5"/>
  <c r="G24" i="5" s="1"/>
  <c r="D28" i="5" l="1"/>
  <c r="H28" i="5"/>
  <c r="G26" i="5"/>
  <c r="H15" i="4" l="1"/>
  <c r="H10" i="4" l="1"/>
  <c r="H6" i="4" l="1"/>
  <c r="H13" i="4" l="1"/>
  <c r="O41" i="4" l="1"/>
  <c r="O42" i="4" s="1"/>
  <c r="E14" i="4" l="1"/>
  <c r="H38" i="4"/>
  <c r="D38" i="4"/>
  <c r="J18" i="4"/>
  <c r="C26" i="4" s="1"/>
  <c r="H18" i="4"/>
  <c r="G24" i="4" s="1"/>
  <c r="F18" i="4"/>
  <c r="C24" i="4" s="1"/>
  <c r="H28" i="4" s="1"/>
  <c r="D18" i="4"/>
  <c r="G14" i="4"/>
  <c r="G26" i="4" l="1"/>
  <c r="D28" i="4"/>
  <c r="H36" i="2"/>
  <c r="D36" i="2"/>
  <c r="J18" i="2"/>
  <c r="G26" i="2" s="1"/>
  <c r="F18" i="2"/>
  <c r="C24" i="2" s="1"/>
  <c r="D18" i="2"/>
  <c r="G17" i="2"/>
  <c r="I17" i="2" s="1"/>
  <c r="H15" i="2"/>
  <c r="G15" i="2"/>
  <c r="I15" i="2" s="1"/>
  <c r="G14" i="2"/>
  <c r="I14" i="2" s="1"/>
  <c r="G11" i="2"/>
  <c r="I11" i="2" s="1"/>
  <c r="H8" i="2"/>
  <c r="H7" i="2"/>
  <c r="H18" i="2" s="1"/>
  <c r="G24" i="2" s="1"/>
  <c r="G27" i="1"/>
  <c r="H28" i="2" l="1"/>
  <c r="D28" i="2"/>
  <c r="C26" i="2"/>
  <c r="H9" i="3" l="1"/>
  <c r="H15" i="3" l="1"/>
  <c r="H7" i="3" l="1"/>
  <c r="C27" i="1" l="1"/>
  <c r="H8" i="3" l="1"/>
  <c r="H12" i="3" l="1"/>
  <c r="H13" i="3" l="1"/>
  <c r="H32" i="3" l="1"/>
  <c r="H38" i="3" s="1"/>
  <c r="D32" i="3"/>
  <c r="H6" i="3" l="1"/>
  <c r="H18" i="3" s="1"/>
  <c r="G24" i="3" s="1"/>
  <c r="D38" i="3" l="1"/>
  <c r="J18" i="3"/>
  <c r="G26" i="3" s="1"/>
  <c r="F18" i="3"/>
  <c r="C24" i="3" s="1"/>
  <c r="D18" i="3"/>
  <c r="G14" i="3"/>
  <c r="G9" i="3"/>
  <c r="I9" i="3" s="1"/>
  <c r="E9" i="4" s="1"/>
  <c r="G9" i="4" s="1"/>
  <c r="I9" i="4" s="1"/>
  <c r="E9" i="5" s="1"/>
  <c r="G9" i="5" s="1"/>
  <c r="I9" i="5" s="1"/>
  <c r="E9" i="6" s="1"/>
  <c r="G9" i="6" s="1"/>
  <c r="I9" i="6" s="1"/>
  <c r="E9" i="7" s="1"/>
  <c r="G9" i="7" s="1"/>
  <c r="G7" i="3"/>
  <c r="I7" i="3" s="1"/>
  <c r="E7" i="4" s="1"/>
  <c r="G7" i="4" s="1"/>
  <c r="I7" i="4" s="1"/>
  <c r="E7" i="5" s="1"/>
  <c r="G7" i="5" s="1"/>
  <c r="I7" i="5" s="1"/>
  <c r="E7" i="6" s="1"/>
  <c r="G7" i="6" s="1"/>
  <c r="I7" i="6" s="1"/>
  <c r="E7" i="7" s="1"/>
  <c r="G7" i="7" s="1"/>
  <c r="I7" i="7" s="1"/>
  <c r="E7" i="8" s="1"/>
  <c r="G7" i="8" s="1"/>
  <c r="I7" i="8" s="1"/>
  <c r="E7" i="9" s="1"/>
  <c r="G7" i="9" s="1"/>
  <c r="I7" i="9" s="1"/>
  <c r="E7" i="10" s="1"/>
  <c r="G7" i="10" s="1"/>
  <c r="I7" i="10" s="1"/>
  <c r="E7" i="11" s="1"/>
  <c r="G7" i="11" s="1"/>
  <c r="I7" i="11" s="1"/>
  <c r="E7" i="12" s="1"/>
  <c r="G7" i="12" s="1"/>
  <c r="I7" i="12" s="1"/>
  <c r="H28" i="3" l="1"/>
  <c r="C26" i="3"/>
  <c r="D28" i="3"/>
  <c r="E17" i="3" l="1"/>
  <c r="G17" i="3" s="1"/>
  <c r="I17" i="3" s="1"/>
  <c r="E17" i="4" s="1"/>
  <c r="G17" i="4" s="1"/>
  <c r="I17" i="4" s="1"/>
  <c r="E17" i="5" s="1"/>
  <c r="G17" i="5" s="1"/>
  <c r="I17" i="5" s="1"/>
  <c r="E17" i="6" s="1"/>
  <c r="G17" i="6" s="1"/>
  <c r="I17" i="6" s="1"/>
  <c r="E17" i="7" s="1"/>
  <c r="G17" i="7" s="1"/>
  <c r="I17" i="7" s="1"/>
  <c r="E17" i="8" s="1"/>
  <c r="G17" i="8" s="1"/>
  <c r="I17" i="8" s="1"/>
  <c r="E17" i="9" s="1"/>
  <c r="G17" i="9" s="1"/>
  <c r="I17" i="9" s="1"/>
  <c r="E17" i="10" s="1"/>
  <c r="G17" i="10" s="1"/>
  <c r="I17" i="10" s="1"/>
  <c r="E17" i="11" s="1"/>
  <c r="G17" i="11" s="1"/>
  <c r="I17" i="11" s="1"/>
  <c r="E17" i="12" s="1"/>
  <c r="G17" i="12" s="1"/>
  <c r="I17" i="12" s="1"/>
  <c r="E15" i="3"/>
  <c r="E11" i="3"/>
  <c r="G11" i="3" s="1"/>
  <c r="I11" i="3" s="1"/>
  <c r="E11" i="4" s="1"/>
  <c r="G11" i="4" s="1"/>
  <c r="I11" i="4" s="1"/>
  <c r="E11" i="5" l="1"/>
  <c r="G11" i="5" s="1"/>
  <c r="I11" i="5" s="1"/>
  <c r="E11" i="6" s="1"/>
  <c r="G11" i="6" s="1"/>
  <c r="I11" i="6" s="1"/>
  <c r="E11" i="7" s="1"/>
  <c r="G11" i="7" s="1"/>
  <c r="I11" i="7" s="1"/>
  <c r="E11" i="8" s="1"/>
  <c r="G11" i="8" s="1"/>
  <c r="I11" i="8" s="1"/>
  <c r="E11" i="9" s="1"/>
  <c r="G11" i="9" s="1"/>
  <c r="I11" i="9" s="1"/>
  <c r="E11" i="10" s="1"/>
  <c r="G11" i="10" s="1"/>
  <c r="I11" i="10" s="1"/>
  <c r="E11" i="11" s="1"/>
  <c r="G11" i="11" s="1"/>
  <c r="I11" i="11" s="1"/>
  <c r="E11" i="12" s="1"/>
  <c r="G11" i="12" s="1"/>
  <c r="I11" i="12" s="1"/>
  <c r="G15" i="3"/>
  <c r="D32" i="1"/>
  <c r="I15" i="3" l="1"/>
  <c r="E15" i="4" s="1"/>
  <c r="G15" i="4" s="1"/>
  <c r="I15" i="4" s="1"/>
  <c r="H36" i="1"/>
  <c r="E15" i="5" l="1"/>
  <c r="G15" i="5" s="1"/>
  <c r="I15" i="5" s="1"/>
  <c r="E15" i="6" s="1"/>
  <c r="G15" i="6" s="1"/>
  <c r="I15" i="6" s="1"/>
  <c r="E15" i="7" s="1"/>
  <c r="G15" i="7" s="1"/>
  <c r="I15" i="7" s="1"/>
  <c r="E15" i="8" s="1"/>
  <c r="G15" i="8" s="1"/>
  <c r="I15" i="8" s="1"/>
  <c r="E15" i="9" s="1"/>
  <c r="H13" i="1"/>
  <c r="G15" i="9" l="1"/>
  <c r="I15" i="9" s="1"/>
  <c r="E15" i="10" s="1"/>
  <c r="G15" i="10" s="1"/>
  <c r="I15" i="10" s="1"/>
  <c r="E15" i="11" s="1"/>
  <c r="G15" i="11" s="1"/>
  <c r="I15" i="11" s="1"/>
  <c r="E15" i="12" s="1"/>
  <c r="G15" i="12" s="1"/>
  <c r="I15" i="12" s="1"/>
  <c r="G6" i="1"/>
  <c r="G7" i="1"/>
  <c r="I7" i="1" s="1"/>
  <c r="E7" i="2" s="1"/>
  <c r="G7" i="2" s="1"/>
  <c r="I7" i="2" s="1"/>
  <c r="G8" i="1"/>
  <c r="I8" i="1" s="1"/>
  <c r="G9" i="1"/>
  <c r="I9" i="1" s="1"/>
  <c r="E9" i="2" s="1"/>
  <c r="G9" i="2" s="1"/>
  <c r="I9" i="2" s="1"/>
  <c r="G10" i="1"/>
  <c r="I10" i="1" s="1"/>
  <c r="E10" i="2" s="1"/>
  <c r="G10" i="2" s="1"/>
  <c r="I10" i="2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D18" i="1"/>
  <c r="E18" i="1"/>
  <c r="F18" i="1"/>
  <c r="C24" i="1" s="1"/>
  <c r="H18" i="1"/>
  <c r="G24" i="1" s="1"/>
  <c r="J18" i="1"/>
  <c r="D36" i="1"/>
  <c r="E13" i="2" l="1"/>
  <c r="G13" i="2" s="1"/>
  <c r="I13" i="2" s="1"/>
  <c r="E13" i="3" s="1"/>
  <c r="G13" i="3" s="1"/>
  <c r="I13" i="3" s="1"/>
  <c r="E13" i="4" s="1"/>
  <c r="G13" i="4" s="1"/>
  <c r="I13" i="4" s="1"/>
  <c r="E13" i="5" s="1"/>
  <c r="G13" i="5" s="1"/>
  <c r="I13" i="5" s="1"/>
  <c r="E13" i="6" s="1"/>
  <c r="G13" i="6" s="1"/>
  <c r="I13" i="6" s="1"/>
  <c r="E13" i="7" s="1"/>
  <c r="G13" i="7" s="1"/>
  <c r="I13" i="7" s="1"/>
  <c r="E13" i="8" s="1"/>
  <c r="G13" i="8" s="1"/>
  <c r="I13" i="8" s="1"/>
  <c r="E13" i="9" s="1"/>
  <c r="G13" i="9" s="1"/>
  <c r="I13" i="9" s="1"/>
  <c r="E13" i="10" s="1"/>
  <c r="G13" i="10" s="1"/>
  <c r="I13" i="10" s="1"/>
  <c r="E13" i="11" s="1"/>
  <c r="G13" i="11" s="1"/>
  <c r="I13" i="11" s="1"/>
  <c r="E13" i="12" s="1"/>
  <c r="G13" i="12" s="1"/>
  <c r="I13" i="12" s="1"/>
  <c r="E16" i="2"/>
  <c r="G16" i="2" s="1"/>
  <c r="I16" i="2" s="1"/>
  <c r="E16" i="3" s="1"/>
  <c r="G16" i="3" s="1"/>
  <c r="I16" i="3" s="1"/>
  <c r="E16" i="4" s="1"/>
  <c r="G16" i="4" s="1"/>
  <c r="I16" i="4" s="1"/>
  <c r="E16" i="5" s="1"/>
  <c r="G16" i="5" s="1"/>
  <c r="I16" i="5" s="1"/>
  <c r="E16" i="6" s="1"/>
  <c r="G16" i="6" s="1"/>
  <c r="I16" i="6" s="1"/>
  <c r="E16" i="7" s="1"/>
  <c r="G16" i="7" s="1"/>
  <c r="I16" i="7" s="1"/>
  <c r="E16" i="8" s="1"/>
  <c r="G16" i="8" s="1"/>
  <c r="I16" i="8" s="1"/>
  <c r="E16" i="9" s="1"/>
  <c r="G16" i="9" s="1"/>
  <c r="I16" i="9" s="1"/>
  <c r="E16" i="10" s="1"/>
  <c r="G16" i="10" s="1"/>
  <c r="I16" i="10" s="1"/>
  <c r="E16" i="11" s="1"/>
  <c r="G16" i="11" s="1"/>
  <c r="I16" i="11" s="1"/>
  <c r="E16" i="12" s="1"/>
  <c r="G16" i="12" s="1"/>
  <c r="I16" i="12" s="1"/>
  <c r="E12" i="2"/>
  <c r="G12" i="2" s="1"/>
  <c r="I12" i="2" s="1"/>
  <c r="E12" i="3" s="1"/>
  <c r="G12" i="3" s="1"/>
  <c r="I12" i="3" s="1"/>
  <c r="E12" i="4" s="1"/>
  <c r="G12" i="4" s="1"/>
  <c r="I12" i="4" s="1"/>
  <c r="E12" i="5" s="1"/>
  <c r="G12" i="5" s="1"/>
  <c r="I12" i="5" s="1"/>
  <c r="E12" i="6" s="1"/>
  <c r="G12" i="6" s="1"/>
  <c r="I12" i="6" s="1"/>
  <c r="E12" i="7" s="1"/>
  <c r="G12" i="7" s="1"/>
  <c r="I12" i="7" s="1"/>
  <c r="E12" i="8" s="1"/>
  <c r="G12" i="8" s="1"/>
  <c r="I12" i="8" s="1"/>
  <c r="E12" i="9" s="1"/>
  <c r="G12" i="9" s="1"/>
  <c r="I12" i="9" s="1"/>
  <c r="E12" i="10" s="1"/>
  <c r="G12" i="10" s="1"/>
  <c r="I12" i="10" s="1"/>
  <c r="E12" i="11" s="1"/>
  <c r="G12" i="11" s="1"/>
  <c r="I12" i="11" s="1"/>
  <c r="E12" i="12" s="1"/>
  <c r="G12" i="12" s="1"/>
  <c r="I12" i="12" s="1"/>
  <c r="G8" i="3"/>
  <c r="I8" i="3" s="1"/>
  <c r="E8" i="4" s="1"/>
  <c r="G8" i="4" s="1"/>
  <c r="I8" i="4" s="1"/>
  <c r="E8" i="5" s="1"/>
  <c r="G8" i="5" s="1"/>
  <c r="I8" i="5" s="1"/>
  <c r="E8" i="6" s="1"/>
  <c r="G8" i="6" s="1"/>
  <c r="I8" i="6" s="1"/>
  <c r="E8" i="7" s="1"/>
  <c r="G8" i="7" s="1"/>
  <c r="I8" i="7" s="1"/>
  <c r="E8" i="2"/>
  <c r="G8" i="2" s="1"/>
  <c r="I8" i="2" s="1"/>
  <c r="G10" i="3"/>
  <c r="C26" i="1"/>
  <c r="G26" i="1"/>
  <c r="H28" i="1"/>
  <c r="D28" i="1"/>
  <c r="I6" i="1"/>
  <c r="E6" i="2" s="1"/>
  <c r="G18" i="1"/>
  <c r="C36" i="1" l="1"/>
  <c r="E36" i="1" s="1"/>
  <c r="C25" i="2" s="1"/>
  <c r="C36" i="2" s="1"/>
  <c r="E36" i="2" s="1"/>
  <c r="C25" i="3" s="1"/>
  <c r="G36" i="1"/>
  <c r="E18" i="2"/>
  <c r="G6" i="2"/>
  <c r="I10" i="3"/>
  <c r="I18" i="1"/>
  <c r="I19" i="1" s="1"/>
  <c r="I36" i="1"/>
  <c r="G25" i="2" s="1"/>
  <c r="G36" i="2" s="1"/>
  <c r="I36" i="2" s="1"/>
  <c r="I6" i="2" l="1"/>
  <c r="I18" i="2" s="1"/>
  <c r="G18" i="2"/>
  <c r="I19" i="3"/>
  <c r="E10" i="4"/>
  <c r="G10" i="4" s="1"/>
  <c r="I10" i="4" s="1"/>
  <c r="G25" i="3"/>
  <c r="G38" i="3" s="1"/>
  <c r="I38" i="3" s="1"/>
  <c r="G25" i="4" s="1"/>
  <c r="G38" i="4" s="1"/>
  <c r="I38" i="4" s="1"/>
  <c r="G25" i="5" s="1"/>
  <c r="G38" i="5" s="1"/>
  <c r="I38" i="5" s="1"/>
  <c r="G25" i="6" s="1"/>
  <c r="G38" i="6" s="1"/>
  <c r="I38" i="6" s="1"/>
  <c r="G25" i="7" s="1"/>
  <c r="G38" i="7" s="1"/>
  <c r="I38" i="7" s="1"/>
  <c r="G25" i="8" s="1"/>
  <c r="G38" i="8" s="1"/>
  <c r="I38" i="8" s="1"/>
  <c r="G25" i="9" s="1"/>
  <c r="G38" i="9" s="1"/>
  <c r="I38" i="9" s="1"/>
  <c r="G25" i="10" s="1"/>
  <c r="G38" i="10" s="1"/>
  <c r="I38" i="10" s="1"/>
  <c r="G25" i="11" s="1"/>
  <c r="G38" i="11" s="1"/>
  <c r="I38" i="11" s="1"/>
  <c r="G25" i="12" s="1"/>
  <c r="G38" i="12" s="1"/>
  <c r="I38" i="12" s="1"/>
  <c r="C38" i="3"/>
  <c r="E38" i="3" s="1"/>
  <c r="C25" i="4" s="1"/>
  <c r="F42" i="4" l="1"/>
  <c r="C38" i="4"/>
  <c r="E38" i="4" s="1"/>
  <c r="C25" i="5" s="1"/>
  <c r="C38" i="5" s="1"/>
  <c r="E38" i="5" s="1"/>
  <c r="C25" i="6" s="1"/>
  <c r="C38" i="6" s="1"/>
  <c r="E38" i="6" s="1"/>
  <c r="C25" i="7" s="1"/>
  <c r="C38" i="7" s="1"/>
  <c r="E38" i="7" s="1"/>
  <c r="C25" i="8" s="1"/>
  <c r="C38" i="8" s="1"/>
  <c r="E38" i="8" s="1"/>
  <c r="C25" i="9" s="1"/>
  <c r="E10" i="5"/>
  <c r="G10" i="5" s="1"/>
  <c r="I10" i="5" s="1"/>
  <c r="E10" i="6" s="1"/>
  <c r="G10" i="6" s="1"/>
  <c r="I10" i="6" s="1"/>
  <c r="E10" i="7" s="1"/>
  <c r="G10" i="7" s="1"/>
  <c r="I10" i="7" s="1"/>
  <c r="E10" i="8" s="1"/>
  <c r="G10" i="8" s="1"/>
  <c r="I10" i="8" s="1"/>
  <c r="E10" i="9" s="1"/>
  <c r="G10" i="9" s="1"/>
  <c r="I10" i="9" s="1"/>
  <c r="E10" i="10" s="1"/>
  <c r="G10" i="10" s="1"/>
  <c r="I10" i="10" s="1"/>
  <c r="E10" i="11" s="1"/>
  <c r="G10" i="11" s="1"/>
  <c r="I10" i="11" s="1"/>
  <c r="E10" i="12" s="1"/>
  <c r="G10" i="12" s="1"/>
  <c r="I10" i="12" s="1"/>
  <c r="I20" i="4"/>
  <c r="E6" i="3"/>
  <c r="K34" i="9" l="1"/>
  <c r="K36" i="9" s="1"/>
  <c r="C38" i="9"/>
  <c r="E38" i="9"/>
  <c r="C25" i="10" s="1"/>
  <c r="G6" i="3"/>
  <c r="E18" i="3"/>
  <c r="C38" i="10" l="1"/>
  <c r="L32" i="10" s="1"/>
  <c r="I6" i="3"/>
  <c r="G18" i="3"/>
  <c r="E38" i="10" l="1"/>
  <c r="C25" i="11" s="1"/>
  <c r="C38" i="11" s="1"/>
  <c r="I18" i="3"/>
  <c r="E6" i="4"/>
  <c r="E38" i="11" l="1"/>
  <c r="C25" i="12" s="1"/>
  <c r="C38" i="12" s="1"/>
  <c r="E38" i="12" s="1"/>
  <c r="K32" i="11"/>
  <c r="E18" i="4"/>
  <c r="G6" i="4"/>
  <c r="I6" i="4" l="1"/>
  <c r="G18" i="4"/>
  <c r="E6" i="5" l="1"/>
  <c r="G6" i="5" s="1"/>
  <c r="I18" i="4"/>
  <c r="E18" i="5" s="1"/>
  <c r="G18" i="5" l="1"/>
  <c r="I6" i="5"/>
  <c r="I18" i="5" l="1"/>
  <c r="I19" i="5" s="1"/>
  <c r="E6" i="6"/>
  <c r="E18" i="6" l="1"/>
  <c r="G6" i="6"/>
  <c r="I6" i="6" l="1"/>
  <c r="G18" i="6"/>
  <c r="I18" i="6" l="1"/>
  <c r="E6" i="7"/>
  <c r="G6" i="7" s="1"/>
  <c r="G18" i="7" l="1"/>
  <c r="I6" i="7"/>
  <c r="I19" i="6"/>
  <c r="E18" i="7"/>
  <c r="E19" i="9" l="1"/>
  <c r="E19" i="8"/>
  <c r="E19" i="7"/>
  <c r="I18" i="7"/>
  <c r="I19" i="7" s="1"/>
  <c r="E6" i="8"/>
  <c r="E18" i="8" l="1"/>
  <c r="G6" i="8"/>
  <c r="G18" i="8" l="1"/>
  <c r="I6" i="8"/>
  <c r="I18" i="8" l="1"/>
  <c r="I19" i="8" s="1"/>
  <c r="E6" i="9"/>
  <c r="G6" i="9" l="1"/>
  <c r="E18" i="9"/>
  <c r="G18" i="9" l="1"/>
  <c r="I6" i="9"/>
  <c r="I18" i="9" l="1"/>
  <c r="I19" i="9" s="1"/>
  <c r="E6" i="10"/>
  <c r="G6" i="10" l="1"/>
  <c r="E18" i="10"/>
  <c r="G18" i="10" l="1"/>
  <c r="I6" i="10"/>
  <c r="I18" i="10" l="1"/>
  <c r="E6" i="11"/>
  <c r="G6" i="11" s="1"/>
  <c r="G18" i="11" l="1"/>
  <c r="I6" i="11"/>
  <c r="I19" i="10"/>
  <c r="E19" i="12" s="1"/>
  <c r="E18" i="11"/>
  <c r="E19" i="11" l="1"/>
  <c r="I18" i="11"/>
  <c r="I19" i="11" s="1"/>
  <c r="E6" i="12"/>
  <c r="E18" i="12" l="1"/>
  <c r="G6" i="12"/>
  <c r="G18" i="12" l="1"/>
  <c r="I6" i="12"/>
  <c r="I18" i="12" s="1"/>
  <c r="I19" i="12" s="1"/>
</calcChain>
</file>

<file path=xl/sharedStrings.xml><?xml version="1.0" encoding="utf-8"?>
<sst xmlns="http://schemas.openxmlformats.org/spreadsheetml/2006/main" count="902" uniqueCount="110">
  <si>
    <t xml:space="preserve">RENT STATEMENT </t>
  </si>
  <si>
    <t>FOR THE MONTH OF DECEMBER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</si>
  <si>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</si>
  <si>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</si>
  <si>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</si>
  <si>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</si>
  <si>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</si>
  <si>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</si>
  <si>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</si>
  <si>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</si>
  <si>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VACCANT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</si>
  <si>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</si>
  <si>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</si>
  <si>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</si>
  <si>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</si>
  <si>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</si>
  <si>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</si>
  <si>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</si>
  <si>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</si>
  <si>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</si>
  <si>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</si>
  <si>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</si>
  <si>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</si>
  <si>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</si>
  <si>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</si>
  <si>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</si>
  <si>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</si>
  <si>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</si>
  <si>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</si>
  <si>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</si>
  <si>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</si>
  <si>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</si>
  <si>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</si>
  <si>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</si>
  <si>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</si>
  <si>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</si>
  <si>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</si>
  <si>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</si>
  <si>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PRISCILLA MUGURE</t>
  </si>
  <si>
    <t>NORIC ENTERPRISEE</t>
  </si>
  <si>
    <t>DAVID MAKORI</t>
  </si>
  <si>
    <t>MUTALI FATUMA</t>
  </si>
  <si>
    <t>PRISCILLA</t>
  </si>
  <si>
    <t>NANCY-CHEMIST</t>
  </si>
  <si>
    <t>JOHNSON WERU-WATER</t>
  </si>
  <si>
    <t>JAMES THUO-H/WARE</t>
  </si>
  <si>
    <t>JOHN KIAMBI-SOKO POA</t>
  </si>
  <si>
    <t>STEPHEN WAMBUGU-H/WARE</t>
  </si>
  <si>
    <t>PAID ON 10/12</t>
  </si>
  <si>
    <t>WATER</t>
  </si>
  <si>
    <t>CLINICAL VET/SAMUEL</t>
  </si>
  <si>
    <t>DAVID+FATUMA PAID LL</t>
  </si>
  <si>
    <t>ANIMAL FEED</t>
  </si>
  <si>
    <t>FOR THE MONTH OF JANUARY 2021</t>
  </si>
  <si>
    <t>JANUARY</t>
  </si>
  <si>
    <t>paid on 5/1</t>
  </si>
  <si>
    <t>PAID ON 5/1</t>
  </si>
  <si>
    <t>FEBRUARY</t>
  </si>
  <si>
    <t>FOR THE MONTH OF FEBRUARY 2021</t>
  </si>
  <si>
    <t>EVICTED</t>
  </si>
  <si>
    <t>DAVID HSE1 EVICTED</t>
  </si>
  <si>
    <t>PAID ON 5/2</t>
  </si>
  <si>
    <t>ARREARS PAID</t>
  </si>
  <si>
    <t>COMMISION ARREARS</t>
  </si>
  <si>
    <t>25000 LL</t>
  </si>
  <si>
    <t>NORIC PAID LL</t>
  </si>
  <si>
    <t>COMMISION ON ARREARS</t>
  </si>
  <si>
    <t>PAID ON 8/2</t>
  </si>
  <si>
    <t>ANIMAL FEED PAID LL</t>
  </si>
  <si>
    <t>COMISSIONING STAMP</t>
  </si>
  <si>
    <t>paid on 12/2</t>
  </si>
  <si>
    <t>COMMION REFUND MAKORI+ANIMAL FEED</t>
  </si>
  <si>
    <t>ADVOCATE STAMP PLATINUM</t>
  </si>
  <si>
    <t>FOR THE MONTH OF MARCH 2021</t>
  </si>
  <si>
    <t>MARCH</t>
  </si>
  <si>
    <t>PAID ON 10/3</t>
  </si>
  <si>
    <t>FOR THE MONTH OF APRIL 2021</t>
  </si>
  <si>
    <t>APRIL</t>
  </si>
  <si>
    <t>PAID ON 10/4</t>
  </si>
  <si>
    <t>MAY</t>
  </si>
  <si>
    <t>FOR THE MONTH OF MAY 2021</t>
  </si>
  <si>
    <t>PAID ON 11/5</t>
  </si>
  <si>
    <t>FOR THE MONTH OF JUNE 2021</t>
  </si>
  <si>
    <t>JUNE</t>
  </si>
  <si>
    <t>FATUMA</t>
  </si>
  <si>
    <t>PAID ON 10/6</t>
  </si>
  <si>
    <t>JULY</t>
  </si>
  <si>
    <t>FOR THE MONTH OF JULY 2021</t>
  </si>
  <si>
    <t>PAID ON 10/7</t>
  </si>
  <si>
    <t>EMILY</t>
  </si>
  <si>
    <t>FOR THE MONTH OF AUGUST 2021</t>
  </si>
  <si>
    <t>AUGUST</t>
  </si>
  <si>
    <t>FATUMA ARREARS</t>
  </si>
  <si>
    <t>PAID ON 10/8</t>
  </si>
  <si>
    <t>FOR THE MONTH OF SEPTEMBER 2021</t>
  </si>
  <si>
    <t>SEPTEMBER</t>
  </si>
  <si>
    <t>ARREARS</t>
  </si>
  <si>
    <t>PAID ON 10/9</t>
  </si>
  <si>
    <t xml:space="preserve">                                                                                                                                                                     </t>
  </si>
  <si>
    <t>FOR THE MONTH OF OCTOBER 2021</t>
  </si>
  <si>
    <t>OCTOBER</t>
  </si>
  <si>
    <t>PAID ON 10/10</t>
  </si>
  <si>
    <t>FOR THE MONTH OF NOVEMBER 2021</t>
  </si>
  <si>
    <t>NOV</t>
  </si>
  <si>
    <t xml:space="preserve">PAID ON 10/11 </t>
  </si>
  <si>
    <t>TO START PAYING 500 ELECTRICITY</t>
  </si>
  <si>
    <t>ELECTRICITY</t>
  </si>
  <si>
    <t>JONHSON PAID</t>
  </si>
  <si>
    <t>LL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</si>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</sst>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0" fontId="0" fillId="0" borderId="0" xfId="0" applyFont="1"/>
    <xf numFmtId="43" fontId="4" fillId="0" borderId="1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4" fillId="0" borderId="2" xfId="0" applyFont="1" applyBorder="1"/>
    <xf numFmtId="0" fontId="4" fillId="0" borderId="1" xfId="0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0" fillId="0" borderId="1" xfId="0" applyFont="1" applyBorder="1"/>
    <xf numFmtId="0" fontId="4" fillId="0" borderId="1" xfId="0" applyFont="1" applyFill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 applyFont="1"/>
    <xf numFmtId="49" fontId="18" fillId="0" borderId="0" xfId="1" applyNumberFormat="1" applyFont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/>
    <xf numFmtId="3" fontId="0" fillId="0" borderId="0" xfId="0" applyNumberFormat="1" applyFont="1"/>
    <xf numFmtId="43" fontId="4" fillId="0" borderId="0" xfId="1" applyFont="1" applyFill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4" workbookViewId="0">
      <selection activeCell="B5" sqref="B5"/>
    </sheetView>
  </sheetViews>
  <sheetFormatPr defaultRowHeight="15" x14ac:dyDescent="0.25"/>
  <cols>
    <col min="1" max="1" width="4.140625" customWidth="1"/>
    <col min="2" max="2" width="41.85546875" customWidth="1"/>
    <col min="3" max="3" width="16.28515625" customWidth="1"/>
    <col min="4" max="4" width="7.7109375" customWidth="1"/>
    <col min="5" max="5" width="7.42578125" customWidth="1"/>
    <col min="6" max="6" width="9.85546875" bestFit="1" customWidth="1"/>
    <col min="7" max="7" width="11.85546875" customWidth="1"/>
    <col min="8" max="8" width="9.28515625" bestFit="1" customWidth="1"/>
    <col min="9" max="9" width="9.85546875" bestFit="1" customWidth="1"/>
    <col min="10" max="10" width="9.28515625" bestFit="1" customWidth="1"/>
  </cols>
  <sheetData>
    <row r="2" spans="1:14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1:14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1:14" x14ac:dyDescent="0.25">
      <c r="A4" s="49"/>
      <c r="B4" s="51"/>
      <c r="C4" s="51" t="s">
        <v>1</v>
      </c>
      <c r="D4" s="51"/>
      <c r="E4" s="51"/>
      <c r="F4" s="51"/>
      <c r="G4" s="7"/>
      <c r="H4" s="7"/>
      <c r="I4" s="3"/>
      <c r="J4" s="3"/>
      <c r="K4" s="49"/>
    </row>
    <row r="5" spans="1:14" x14ac:dyDescent="0.25">
      <c r="A5" s="49"/>
      <c r="B5" s="52" t="s">
        <v>2</v>
      </c>
      <c r="C5" s="52" t="s">
        <v>3</v>
      </c>
      <c r="D5" s="52" t="s">
        <v>4</v>
      </c>
      <c r="E5" s="53" t="s">
        <v>5</v>
      </c>
      <c r="F5" s="54" t="s">
        <v>6</v>
      </c>
      <c r="G5" s="53" t="s">
        <v>7</v>
      </c>
      <c r="H5" s="54" t="s">
        <v>8</v>
      </c>
      <c r="I5" s="55" t="s">
        <v>9</v>
      </c>
      <c r="J5" s="53" t="s">
        <v>49</v>
      </c>
      <c r="K5" s="49"/>
    </row>
    <row r="6" spans="1:14" x14ac:dyDescent="0.25">
      <c r="A6" s="49"/>
      <c r="B6" s="56" t="s">
        <v>44</v>
      </c>
      <c r="C6" s="23" t="s">
        <v>30</v>
      </c>
      <c r="D6" s="57"/>
      <c r="E6" s="58"/>
      <c r="F6" s="59">
        <v>10000</v>
      </c>
      <c r="G6" s="59">
        <f>D6+E6+F6</f>
        <v>10000</v>
      </c>
      <c r="H6" s="59">
        <v>10000</v>
      </c>
      <c r="I6" s="60">
        <f>G6-H6</f>
        <v>0</v>
      </c>
      <c r="J6" s="58"/>
      <c r="K6" s="49"/>
    </row>
    <row r="7" spans="1:14" x14ac:dyDescent="0.25">
      <c r="A7" s="49"/>
      <c r="B7" s="61" t="s">
        <v>45</v>
      </c>
      <c r="C7" s="23" t="s">
        <v>31</v>
      </c>
      <c r="D7" s="57"/>
      <c r="E7" s="58"/>
      <c r="F7" s="59">
        <v>10000</v>
      </c>
      <c r="G7" s="59">
        <f t="shared" ref="G7:G17" si="0">D7+E7+F7</f>
        <v>10000</v>
      </c>
      <c r="H7" s="59">
        <v>10000</v>
      </c>
      <c r="I7" s="60">
        <f t="shared" ref="I7:I17" si="1">G7-H7</f>
        <v>0</v>
      </c>
      <c r="J7" s="58"/>
      <c r="K7" s="49"/>
    </row>
    <row r="8" spans="1:14" x14ac:dyDescent="0.25">
      <c r="A8" s="49"/>
      <c r="B8" s="61" t="s">
        <v>39</v>
      </c>
      <c r="C8" s="23" t="s">
        <v>32</v>
      </c>
      <c r="D8" s="57"/>
      <c r="E8" s="58">
        <v>100000</v>
      </c>
      <c r="F8" s="59">
        <v>10000</v>
      </c>
      <c r="G8" s="59">
        <f t="shared" si="0"/>
        <v>110000</v>
      </c>
      <c r="H8" s="59"/>
      <c r="I8" s="60">
        <f t="shared" si="1"/>
        <v>110000</v>
      </c>
      <c r="J8" s="58"/>
      <c r="K8" s="49"/>
    </row>
    <row r="9" spans="1:14" x14ac:dyDescent="0.25">
      <c r="A9" s="49"/>
      <c r="B9" s="61" t="s">
        <v>50</v>
      </c>
      <c r="C9" s="23" t="s">
        <v>33</v>
      </c>
      <c r="D9" s="57"/>
      <c r="E9" s="58"/>
      <c r="F9" s="59">
        <v>10000</v>
      </c>
      <c r="G9" s="59">
        <f t="shared" si="0"/>
        <v>10000</v>
      </c>
      <c r="H9" s="59">
        <v>10000</v>
      </c>
      <c r="I9" s="60">
        <f>G9-H9</f>
        <v>0</v>
      </c>
      <c r="J9" s="58"/>
      <c r="K9" s="49"/>
    </row>
    <row r="10" spans="1:14" x14ac:dyDescent="0.25">
      <c r="A10" s="49"/>
      <c r="B10" s="61" t="s">
        <v>43</v>
      </c>
      <c r="C10" s="23" t="s">
        <v>34</v>
      </c>
      <c r="D10" s="57"/>
      <c r="E10" s="58"/>
      <c r="F10" s="59">
        <v>10000</v>
      </c>
      <c r="G10" s="59">
        <f t="shared" si="0"/>
        <v>10000</v>
      </c>
      <c r="H10" s="59"/>
      <c r="I10" s="60">
        <f t="shared" si="1"/>
        <v>10000</v>
      </c>
      <c r="J10" s="58"/>
      <c r="K10" s="49"/>
    </row>
    <row r="11" spans="1:14" x14ac:dyDescent="0.25">
      <c r="A11" s="49"/>
      <c r="B11" s="62" t="s">
        <v>52</v>
      </c>
      <c r="C11" s="23" t="s">
        <v>35</v>
      </c>
      <c r="D11" s="57"/>
      <c r="E11" s="58"/>
      <c r="F11" s="59">
        <v>10000</v>
      </c>
      <c r="G11" s="59">
        <f>D11+E11+F11</f>
        <v>10000</v>
      </c>
      <c r="H11" s="59"/>
      <c r="I11" s="60">
        <f t="shared" si="1"/>
        <v>10000</v>
      </c>
      <c r="J11" s="58"/>
      <c r="K11" s="49"/>
    </row>
    <row r="12" spans="1:14" x14ac:dyDescent="0.25">
      <c r="A12" s="49"/>
      <c r="B12" s="61" t="s">
        <v>46</v>
      </c>
      <c r="C12" s="23" t="s">
        <v>36</v>
      </c>
      <c r="D12" s="57"/>
      <c r="E12" s="58"/>
      <c r="F12" s="59">
        <v>11000</v>
      </c>
      <c r="G12" s="59">
        <f t="shared" si="0"/>
        <v>11000</v>
      </c>
      <c r="H12" s="59">
        <v>11000</v>
      </c>
      <c r="I12" s="60">
        <f t="shared" si="1"/>
        <v>0</v>
      </c>
      <c r="J12" s="58">
        <v>500</v>
      </c>
      <c r="K12" s="49"/>
    </row>
    <row r="13" spans="1:14" x14ac:dyDescent="0.25">
      <c r="A13" s="49"/>
      <c r="B13" s="50" t="s">
        <v>47</v>
      </c>
      <c r="C13" s="23" t="s">
        <v>37</v>
      </c>
      <c r="D13" s="57"/>
      <c r="E13" s="58"/>
      <c r="F13" s="59">
        <v>10000</v>
      </c>
      <c r="G13" s="59">
        <f t="shared" si="0"/>
        <v>10000</v>
      </c>
      <c r="H13" s="59">
        <f>10000</f>
        <v>10000</v>
      </c>
      <c r="I13" s="60">
        <f t="shared" si="1"/>
        <v>0</v>
      </c>
      <c r="J13" s="58"/>
      <c r="K13" s="49"/>
    </row>
    <row r="14" spans="1:14" x14ac:dyDescent="0.25">
      <c r="A14" s="49"/>
      <c r="B14" s="50" t="s">
        <v>40</v>
      </c>
      <c r="C14" s="23">
        <v>1</v>
      </c>
      <c r="D14" s="57"/>
      <c r="E14" s="58"/>
      <c r="F14" s="59">
        <v>13000</v>
      </c>
      <c r="G14" s="59">
        <f t="shared" si="0"/>
        <v>13000</v>
      </c>
      <c r="H14" s="59"/>
      <c r="I14" s="60">
        <f t="shared" si="1"/>
        <v>13000</v>
      </c>
      <c r="J14" s="58"/>
      <c r="K14" s="49"/>
      <c r="N14" s="49"/>
    </row>
    <row r="15" spans="1:14" x14ac:dyDescent="0.25">
      <c r="A15" s="49"/>
      <c r="B15" s="25" t="s">
        <v>41</v>
      </c>
      <c r="C15" s="23">
        <v>2</v>
      </c>
      <c r="D15" s="57"/>
      <c r="E15" s="58"/>
      <c r="F15" s="59">
        <v>13000</v>
      </c>
      <c r="G15" s="59">
        <f t="shared" si="0"/>
        <v>13000</v>
      </c>
      <c r="H15" s="59"/>
      <c r="I15" s="60">
        <f t="shared" si="1"/>
        <v>13000</v>
      </c>
      <c r="J15" s="58"/>
      <c r="K15" s="49"/>
    </row>
    <row r="16" spans="1:14" x14ac:dyDescent="0.25">
      <c r="A16" s="49"/>
      <c r="B16" s="62" t="s">
        <v>10</v>
      </c>
      <c r="C16" s="23">
        <v>3</v>
      </c>
      <c r="D16" s="57"/>
      <c r="E16" s="58"/>
      <c r="F16" s="59"/>
      <c r="G16" s="59">
        <f t="shared" si="0"/>
        <v>0</v>
      </c>
      <c r="H16" s="59"/>
      <c r="I16" s="60">
        <f t="shared" si="1"/>
        <v>0</v>
      </c>
      <c r="J16" s="58"/>
      <c r="K16" s="49"/>
    </row>
    <row r="17" spans="1:11" x14ac:dyDescent="0.25">
      <c r="A17" s="49"/>
      <c r="B17" s="62" t="s">
        <v>10</v>
      </c>
      <c r="C17" s="23">
        <v>4</v>
      </c>
      <c r="D17" s="57"/>
      <c r="E17" s="58"/>
      <c r="F17" s="59"/>
      <c r="G17" s="59">
        <f t="shared" si="0"/>
        <v>0</v>
      </c>
      <c r="H17" s="59"/>
      <c r="I17" s="60">
        <f t="shared" si="1"/>
        <v>0</v>
      </c>
      <c r="J17" s="58"/>
      <c r="K17" s="49"/>
    </row>
    <row r="18" spans="1:11" x14ac:dyDescent="0.25">
      <c r="A18" s="49"/>
      <c r="B18" s="36" t="s">
        <v>11</v>
      </c>
      <c r="C18" s="25"/>
      <c r="D18" s="57">
        <f t="shared" ref="D18:J18" si="2">SUM(D6:D17)</f>
        <v>0</v>
      </c>
      <c r="E18" s="58">
        <f t="shared" si="2"/>
        <v>100000</v>
      </c>
      <c r="F18" s="63">
        <f t="shared" si="2"/>
        <v>107000</v>
      </c>
      <c r="G18" s="59">
        <f t="shared" si="2"/>
        <v>207000</v>
      </c>
      <c r="H18" s="59">
        <f t="shared" si="2"/>
        <v>51000</v>
      </c>
      <c r="I18" s="59">
        <f t="shared" si="2"/>
        <v>156000</v>
      </c>
      <c r="J18" s="58">
        <f t="shared" si="2"/>
        <v>500</v>
      </c>
      <c r="K18" s="49"/>
    </row>
    <row r="19" spans="1:11" x14ac:dyDescent="0.25">
      <c r="A19" s="49"/>
      <c r="B19" s="49"/>
      <c r="C19" s="49"/>
      <c r="D19" s="49"/>
      <c r="E19" s="58"/>
      <c r="F19" s="49"/>
      <c r="G19" s="49"/>
      <c r="H19" s="49"/>
      <c r="I19" s="64">
        <f>I18-I15-I14-I11</f>
        <v>120000</v>
      </c>
      <c r="J19" s="3"/>
      <c r="K19" s="49"/>
    </row>
    <row r="20" spans="1:1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A21" s="49"/>
      <c r="B21" s="3" t="s">
        <v>12</v>
      </c>
      <c r="C21" s="65"/>
      <c r="D21" s="66"/>
      <c r="E21" s="30"/>
      <c r="F21" s="31"/>
      <c r="G21" s="67"/>
      <c r="H21" s="31"/>
      <c r="I21" s="33"/>
      <c r="J21" s="3"/>
      <c r="K21" s="49"/>
    </row>
    <row r="22" spans="1:11" x14ac:dyDescent="0.25">
      <c r="A22" s="49"/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  <c r="K22" s="49"/>
    </row>
    <row r="23" spans="1:11" x14ac:dyDescent="0.25">
      <c r="A23" s="49"/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K23" s="49"/>
    </row>
    <row r="24" spans="1:11" x14ac:dyDescent="0.25">
      <c r="A24" s="49"/>
      <c r="B24" s="25" t="s">
        <v>18</v>
      </c>
      <c r="C24" s="37">
        <f>F18</f>
        <v>107000</v>
      </c>
      <c r="D24" s="25"/>
      <c r="E24" s="25"/>
      <c r="F24" s="25" t="s">
        <v>18</v>
      </c>
      <c r="G24" s="37">
        <f>H18</f>
        <v>51000</v>
      </c>
      <c r="H24" s="25"/>
      <c r="I24" s="25"/>
      <c r="J24" s="33"/>
      <c r="K24" s="49"/>
    </row>
    <row r="25" spans="1:11" x14ac:dyDescent="0.25">
      <c r="A25" s="49"/>
      <c r="B25" s="25" t="s">
        <v>19</v>
      </c>
      <c r="C25" s="37"/>
      <c r="D25" s="25"/>
      <c r="E25" s="25"/>
      <c r="F25" s="25" t="s">
        <v>19</v>
      </c>
      <c r="G25" s="37"/>
      <c r="H25" s="25"/>
      <c r="I25" s="25"/>
      <c r="J25" s="33"/>
      <c r="K25" s="49"/>
    </row>
    <row r="26" spans="1:11" x14ac:dyDescent="0.25">
      <c r="A26" s="49"/>
      <c r="B26" s="25" t="s">
        <v>49</v>
      </c>
      <c r="C26" s="37">
        <f>J18</f>
        <v>500</v>
      </c>
      <c r="D26" s="25"/>
      <c r="E26" s="25"/>
      <c r="F26" s="25" t="s">
        <v>49</v>
      </c>
      <c r="G26" s="37">
        <f>J18</f>
        <v>500</v>
      </c>
      <c r="H26" s="25"/>
      <c r="I26" s="25"/>
      <c r="J26" s="33" t="s">
        <v>20</v>
      </c>
      <c r="K26" s="49"/>
    </row>
    <row r="27" spans="1:11" x14ac:dyDescent="0.25">
      <c r="A27" s="49"/>
      <c r="B27" s="25" t="s">
        <v>71</v>
      </c>
      <c r="C27" s="37">
        <f>700+910</f>
        <v>1610</v>
      </c>
      <c r="D27" s="25"/>
      <c r="E27" s="25"/>
      <c r="F27" s="25" t="s">
        <v>71</v>
      </c>
      <c r="G27" s="37">
        <f>700+910</f>
        <v>1610</v>
      </c>
      <c r="H27" s="25"/>
      <c r="I27" s="25"/>
      <c r="J27" s="3"/>
      <c r="K27" s="49"/>
    </row>
    <row r="28" spans="1:11" x14ac:dyDescent="0.25">
      <c r="A28" s="49"/>
      <c r="B28" s="25" t="s">
        <v>21</v>
      </c>
      <c r="C28" s="38">
        <v>7.0000000000000007E-2</v>
      </c>
      <c r="D28" s="37">
        <f>C28*C24</f>
        <v>7490.0000000000009</v>
      </c>
      <c r="E28" s="25"/>
      <c r="F28" s="25" t="s">
        <v>21</v>
      </c>
      <c r="G28" s="38">
        <v>7.0000000000000007E-2</v>
      </c>
      <c r="H28" s="37">
        <f>G28*C24</f>
        <v>7490.0000000000009</v>
      </c>
      <c r="I28" s="25"/>
      <c r="J28" s="3"/>
      <c r="K28" s="49"/>
    </row>
    <row r="29" spans="1:11" x14ac:dyDescent="0.25">
      <c r="A29" s="49"/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9"/>
    </row>
    <row r="30" spans="1:11" x14ac:dyDescent="0.25">
      <c r="A30" s="49"/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K30" s="49"/>
    </row>
    <row r="31" spans="1:11" x14ac:dyDescent="0.25">
      <c r="A31" s="49"/>
      <c r="B31" s="39" t="s">
        <v>48</v>
      </c>
      <c r="C31" s="49"/>
      <c r="D31" s="49">
        <v>75900</v>
      </c>
      <c r="E31" s="41"/>
      <c r="F31" s="39" t="s">
        <v>48</v>
      </c>
      <c r="G31" s="49"/>
      <c r="H31" s="49">
        <v>75900</v>
      </c>
      <c r="I31" s="25"/>
      <c r="J31" s="3"/>
      <c r="K31" s="49"/>
    </row>
    <row r="32" spans="1:11" x14ac:dyDescent="0.25">
      <c r="A32" s="49"/>
      <c r="B32" s="39" t="s">
        <v>51</v>
      </c>
      <c r="C32" s="38"/>
      <c r="D32" s="41">
        <f>F14+F15</f>
        <v>26000</v>
      </c>
      <c r="E32" s="25"/>
      <c r="F32" s="39"/>
      <c r="G32" s="38"/>
      <c r="H32" s="41"/>
      <c r="I32" s="25"/>
      <c r="J32" s="33"/>
      <c r="K32" s="49"/>
    </row>
    <row r="33" spans="1:11" x14ac:dyDescent="0.25">
      <c r="A33" s="49"/>
      <c r="B33" s="39" t="s">
        <v>68</v>
      </c>
      <c r="C33" s="38"/>
      <c r="D33" s="25">
        <v>10000</v>
      </c>
      <c r="E33" s="25"/>
      <c r="F33" s="39"/>
      <c r="G33" s="38"/>
      <c r="H33" s="25"/>
      <c r="I33" s="25"/>
      <c r="J33" s="42"/>
      <c r="K33" s="64"/>
    </row>
    <row r="34" spans="1:11" x14ac:dyDescent="0.25">
      <c r="A34" s="49"/>
      <c r="B34" s="39"/>
      <c r="C34" s="25"/>
      <c r="D34" s="41"/>
      <c r="E34" s="25"/>
      <c r="F34" s="39"/>
      <c r="G34" s="25"/>
      <c r="H34" s="41"/>
      <c r="I34" s="25"/>
      <c r="J34" s="3"/>
      <c r="K34" s="49"/>
    </row>
    <row r="35" spans="1:11" x14ac:dyDescent="0.25">
      <c r="A35" s="49"/>
      <c r="B35" s="39"/>
      <c r="C35" s="25"/>
      <c r="D35" s="41"/>
      <c r="E35" s="25"/>
      <c r="F35" s="39"/>
      <c r="G35" s="25"/>
      <c r="H35" s="41"/>
      <c r="I35" s="25"/>
      <c r="J35" s="3"/>
      <c r="K35" s="68"/>
    </row>
    <row r="36" spans="1:11" x14ac:dyDescent="0.25">
      <c r="A36" s="49"/>
      <c r="B36" s="36" t="s">
        <v>11</v>
      </c>
      <c r="C36" s="44">
        <f>C27+C24+C25+C26-D28</f>
        <v>101620</v>
      </c>
      <c r="D36" s="44">
        <f>SUM(D30:D35)</f>
        <v>111900</v>
      </c>
      <c r="E36" s="44">
        <f>C36-D36</f>
        <v>-10280</v>
      </c>
      <c r="F36" s="36" t="s">
        <v>11</v>
      </c>
      <c r="G36" s="44">
        <f>G24+G25+G27+G26-H28</f>
        <v>45620</v>
      </c>
      <c r="H36" s="44">
        <f>SUM(H30:H35)</f>
        <v>75900</v>
      </c>
      <c r="I36" s="44">
        <f>G36-H36</f>
        <v>-30280</v>
      </c>
      <c r="J36" s="42"/>
      <c r="K36" s="49"/>
    </row>
    <row r="37" spans="1:11" x14ac:dyDescent="0.25">
      <c r="A37" s="49"/>
      <c r="B37" s="69" t="s">
        <v>25</v>
      </c>
      <c r="C37" s="70"/>
      <c r="D37" s="70" t="s">
        <v>26</v>
      </c>
      <c r="E37" s="71"/>
      <c r="F37" s="69"/>
      <c r="G37" s="69" t="s">
        <v>27</v>
      </c>
      <c r="H37" s="3"/>
      <c r="I37" s="3"/>
      <c r="J37" s="3"/>
      <c r="K37" s="49"/>
    </row>
    <row r="38" spans="1:11" x14ac:dyDescent="0.25">
      <c r="A38" s="49"/>
      <c r="B38" s="69" t="s">
        <v>28</v>
      </c>
      <c r="C38" s="70"/>
      <c r="D38" s="70" t="s">
        <v>29</v>
      </c>
      <c r="E38" s="71"/>
      <c r="F38" s="69"/>
      <c r="G38" s="69" t="s">
        <v>42</v>
      </c>
      <c r="H38" s="3"/>
      <c r="I38" s="49"/>
      <c r="J38" s="49"/>
      <c r="K38" s="49"/>
    </row>
    <row r="39" spans="1:1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</row>
  </sheetData>
  <pageMargins left="0" right="0" top="0" bottom="0" header="0.3" footer="0"/>
  <pageSetup paperSize="5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opLeftCell="A4" workbookViewId="0">
      <selection activeCell="L33" sqref="L33"/>
    </sheetView>
  </sheetViews>
  <sheetFormatPr defaultRowHeight="15" x14ac:dyDescent="0.25"/>
  <cols>
    <col min="2" max="2" width="21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94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'AUGUST 21'!I6:I18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'AUGUST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'AUGUST 21'!I8:I20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'AUGUST 21'!I9:I21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'AUGUST 21'!I10:I22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'AUGUST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'AUGUST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'AUGUST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'AUGUST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'AUGUST 21'!I15:I27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'AUGUST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'AUGUST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41500+20000</f>
        <v>61500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95</v>
      </c>
      <c r="C24" s="37">
        <f>F18</f>
        <v>72000</v>
      </c>
      <c r="D24" s="25"/>
      <c r="E24" s="25"/>
      <c r="F24" s="25" t="s">
        <v>95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'AUGUST 21'!E38</f>
        <v>78</v>
      </c>
      <c r="D25" s="25"/>
      <c r="E25" s="25"/>
      <c r="F25" s="25" t="s">
        <v>19</v>
      </c>
      <c r="G25" s="37">
        <f>'AUGUST 21'!I38</f>
        <v>-55822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>
        <f>C24-D28</f>
        <v>66960</v>
      </c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>
        <f>L29+C26</f>
        <v>67660</v>
      </c>
    </row>
    <row r="31" spans="2:12" x14ac:dyDescent="0.25">
      <c r="B31" s="39"/>
      <c r="C31" s="18"/>
      <c r="D31" s="18"/>
      <c r="E31" s="41"/>
      <c r="F31" s="39"/>
      <c r="I31" s="25"/>
      <c r="J31" s="3"/>
    </row>
    <row r="32" spans="2:12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  <c r="L32" s="43">
        <f>C38-D33</f>
        <v>7633</v>
      </c>
    </row>
    <row r="33" spans="2:11" x14ac:dyDescent="0.25">
      <c r="B33" s="39" t="s">
        <v>97</v>
      </c>
      <c r="C33" s="38"/>
      <c r="D33" s="25">
        <v>60105</v>
      </c>
      <c r="E33" s="25"/>
      <c r="F33" s="39" t="s">
        <v>97</v>
      </c>
      <c r="G33" s="38"/>
      <c r="H33" s="25">
        <v>60105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67738</v>
      </c>
      <c r="D38" s="44">
        <f>SUM(D30:D37)</f>
        <v>67705</v>
      </c>
      <c r="E38" s="44">
        <f>C38-D38</f>
        <v>33</v>
      </c>
      <c r="F38" s="36" t="s">
        <v>11</v>
      </c>
      <c r="G38" s="44">
        <f>G24+G25+G27+G26-H28</f>
        <v>11838</v>
      </c>
      <c r="H38" s="44">
        <f>SUM(H30:H37)</f>
        <v>60105</v>
      </c>
      <c r="I38" s="44">
        <f>G38-H38</f>
        <v>-48267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L41" sqref="L41"/>
    </sheetView>
  </sheetViews>
  <sheetFormatPr defaultRowHeight="15" x14ac:dyDescent="0.25"/>
  <cols>
    <col min="2" max="2" width="24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99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'SEPTEMBER 21'!I6:I19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'SEPTEMBER 21'!I7:I20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'SEPTEMBER 21'!I8:I21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'SEPTEMBER 21'!I9:I22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'SEPTEMBER 21'!I10:I23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'SEPTEMBER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'SEPTEMBER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'SEPTEMBER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'SEPTEMBER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'SEPTEMBER 21'!I15:I28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'SEPTEMBER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'SEPTEMBER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'SEPTEMBER 21'!I18:I31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'SEPTEMBER 21'!I19:I32</f>
        <v>61500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100</v>
      </c>
      <c r="C24" s="37">
        <f>F18</f>
        <v>72000</v>
      </c>
      <c r="D24" s="25"/>
      <c r="E24" s="25"/>
      <c r="F24" s="25" t="s">
        <v>100</v>
      </c>
      <c r="G24" s="37">
        <f>H18</f>
        <v>72000</v>
      </c>
      <c r="H24" s="25"/>
      <c r="I24" s="25"/>
      <c r="J24" s="33"/>
    </row>
    <row r="25" spans="2:11" x14ac:dyDescent="0.25">
      <c r="B25" s="25" t="s">
        <v>19</v>
      </c>
      <c r="C25" s="37">
        <f>'SEPTEMBER 21'!E38</f>
        <v>33</v>
      </c>
      <c r="D25" s="25"/>
      <c r="E25" s="25"/>
      <c r="F25" s="25" t="s">
        <v>19</v>
      </c>
      <c r="G25" s="37">
        <f>'SEPTEMBER 21'!I38</f>
        <v>-48267</v>
      </c>
      <c r="H25" s="25"/>
      <c r="I25" s="25"/>
      <c r="J25" s="33"/>
    </row>
    <row r="26" spans="2:11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>
        <f>C24+C26</f>
        <v>72700</v>
      </c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C31" s="18"/>
      <c r="D31" s="18"/>
      <c r="E31" s="41"/>
      <c r="F31" s="39"/>
      <c r="I31" s="25"/>
      <c r="J31" s="3"/>
    </row>
    <row r="32" spans="2:11" x14ac:dyDescent="0.25">
      <c r="B32" s="39" t="s">
        <v>96</v>
      </c>
      <c r="C32" s="18"/>
      <c r="D32" s="18">
        <v>7500</v>
      </c>
      <c r="E32" s="25"/>
      <c r="F32" s="39"/>
      <c r="G32" s="38"/>
      <c r="H32" s="41"/>
      <c r="I32" s="25"/>
      <c r="J32" s="33"/>
      <c r="K32" s="43">
        <f>C38-D33</f>
        <v>7588</v>
      </c>
    </row>
    <row r="33" spans="2:10" x14ac:dyDescent="0.25">
      <c r="B33" s="39" t="s">
        <v>101</v>
      </c>
      <c r="C33" s="38"/>
      <c r="D33" s="25">
        <v>60105</v>
      </c>
      <c r="E33" s="25"/>
      <c r="F33" s="39" t="s">
        <v>101</v>
      </c>
      <c r="G33" s="38"/>
      <c r="H33" s="25">
        <v>60105</v>
      </c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67693</v>
      </c>
      <c r="D38" s="44">
        <f>SUM(D30:D37)</f>
        <v>67605</v>
      </c>
      <c r="E38" s="44">
        <f>C38-D38</f>
        <v>88</v>
      </c>
      <c r="F38" s="36" t="s">
        <v>11</v>
      </c>
      <c r="G38" s="44">
        <f>G24+G25+G27+G26-H28</f>
        <v>19393</v>
      </c>
      <c r="H38" s="44">
        <f>SUM(H30:H37)</f>
        <v>60105</v>
      </c>
      <c r="I38" s="44">
        <f>G38-H38</f>
        <v>-40712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6" workbookViewId="0">
      <selection sqref="A1:M48"/>
    </sheetView>
  </sheetViews>
  <sheetFormatPr defaultRowHeight="15" x14ac:dyDescent="0.25"/>
  <cols>
    <col min="2" max="2" width="24.5703125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102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'OCTOBER 21'!I6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'OCTOBER 21'!I7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'OCTOBER 21'!I8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'OCTOBER 21'!I9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'OCTOBER 21'!I10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>
        <v>200</v>
      </c>
    </row>
    <row r="11" spans="2:11" x14ac:dyDescent="0.25">
      <c r="B11" s="20"/>
      <c r="C11" s="13"/>
      <c r="D11" s="14"/>
      <c r="E11" s="15">
        <f>'OCTOBER 21'!I11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'OCTOBER 21'!I12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'OCTOBER 21'!I13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'OCTOBER 21'!I14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'OCTOBER 21'!I15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'OCTOBER 21'!I16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'OCTOBER 21'!I17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900</v>
      </c>
    </row>
    <row r="19" spans="2:13" x14ac:dyDescent="0.25">
      <c r="E19" s="15">
        <f>'SEPTEMBER 21'!I19:I32</f>
        <v>61500</v>
      </c>
      <c r="I19" s="27">
        <f>I18+20000</f>
        <v>61500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72000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f>'OCTOBER 21'!E38</f>
        <v>88</v>
      </c>
      <c r="D25" s="25"/>
      <c r="E25" s="25"/>
      <c r="F25" s="25" t="s">
        <v>19</v>
      </c>
      <c r="G25" s="37">
        <f>'OCTOBER 21'!I38</f>
        <v>-40712</v>
      </c>
      <c r="H25" s="25"/>
      <c r="I25" s="25"/>
      <c r="J25" s="33"/>
    </row>
    <row r="26" spans="2:13" x14ac:dyDescent="0.25">
      <c r="B26" s="25" t="s">
        <v>49</v>
      </c>
      <c r="C26" s="37">
        <f>J18</f>
        <v>900</v>
      </c>
      <c r="D26" s="25"/>
      <c r="E26" s="25"/>
      <c r="F26" s="25" t="s">
        <v>49</v>
      </c>
      <c r="G26" s="37">
        <f>J18</f>
        <v>900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</row>
    <row r="33" spans="2:10" x14ac:dyDescent="0.25">
      <c r="B33" s="39" t="s">
        <v>104</v>
      </c>
      <c r="C33" s="38"/>
      <c r="D33" s="25">
        <f>20105+40000</f>
        <v>60105</v>
      </c>
      <c r="E33" s="25"/>
      <c r="F33" s="39" t="s">
        <v>104</v>
      </c>
      <c r="G33" s="38"/>
      <c r="H33" s="25">
        <f>20102+40000</f>
        <v>60102</v>
      </c>
      <c r="I33" s="25"/>
      <c r="J33" s="42"/>
    </row>
    <row r="34" spans="2:10" x14ac:dyDescent="0.25">
      <c r="B34" s="39" t="s">
        <v>107</v>
      </c>
      <c r="C34" s="25"/>
      <c r="D34" s="41">
        <v>10000</v>
      </c>
      <c r="E34" s="25"/>
      <c r="F34" s="39" t="s">
        <v>107</v>
      </c>
      <c r="G34" s="25"/>
      <c r="H34" s="41">
        <v>10000</v>
      </c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67948</v>
      </c>
      <c r="D38" s="44">
        <f>SUM(D30:D37)</f>
        <v>77705</v>
      </c>
      <c r="E38" s="44">
        <f>C38-D38</f>
        <v>-9757</v>
      </c>
      <c r="F38" s="36" t="s">
        <v>11</v>
      </c>
      <c r="G38" s="44">
        <f>G24+G25+G27+G26-H28</f>
        <v>27148</v>
      </c>
      <c r="H38" s="44">
        <f>SUM(H30:H37)</f>
        <v>70102</v>
      </c>
      <c r="I38" s="44">
        <f>G38-H38</f>
        <v>-42954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abSelected="1" workbookViewId="0">
      <selection activeCell="H9" sqref="H9"/>
    </sheetView>
  </sheetViews>
  <sheetFormatPr defaultRowHeight="15" x14ac:dyDescent="0.25"/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109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'NOVEMBER 21'!I6:I17</f>
        <v>0</v>
      </c>
      <c r="F6" s="16">
        <v>10000</v>
      </c>
      <c r="G6" s="16">
        <f>D6+E6+F6</f>
        <v>10000</v>
      </c>
      <c r="H6" s="16"/>
      <c r="I6" s="17">
        <f>G6-H6</f>
        <v>10000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'NOVEMBER 21'!I7:I18</f>
        <v>0</v>
      </c>
      <c r="F7" s="16">
        <v>10000</v>
      </c>
      <c r="G7" s="16">
        <f t="shared" ref="G7:G17" si="0">D7+E7+F7</f>
        <v>10000</v>
      </c>
      <c r="H7" s="16"/>
      <c r="I7" s="17">
        <f t="shared" ref="I7:I16" si="1">G7-H7</f>
        <v>10000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'NOVEMBER 21'!I8:I19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'NOVEMBER 21'!I9:I20</f>
        <v>0</v>
      </c>
      <c r="F9" s="16">
        <v>10000</v>
      </c>
      <c r="G9" s="16">
        <f t="shared" si="0"/>
        <v>10000</v>
      </c>
      <c r="H9" s="16"/>
      <c r="I9" s="17">
        <f t="shared" si="1"/>
        <v>10000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'NOVEMBER 21'!I10:I21</f>
        <v>0</v>
      </c>
      <c r="F10" s="16">
        <v>10000</v>
      </c>
      <c r="G10" s="16">
        <f t="shared" si="0"/>
        <v>10000</v>
      </c>
      <c r="H10" s="16"/>
      <c r="I10" s="17">
        <f t="shared" si="1"/>
        <v>10000</v>
      </c>
      <c r="J10" s="15">
        <v>200</v>
      </c>
    </row>
    <row r="11" spans="2:11" x14ac:dyDescent="0.25">
      <c r="B11" s="20"/>
      <c r="C11" s="13"/>
      <c r="D11" s="14"/>
      <c r="E11" s="15">
        <f>'NOVEMBER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'NOVEMBER 21'!I12:I23</f>
        <v>0</v>
      </c>
      <c r="F12" s="16">
        <v>11000</v>
      </c>
      <c r="G12" s="16">
        <f t="shared" si="0"/>
        <v>11000</v>
      </c>
      <c r="H12" s="16"/>
      <c r="I12" s="17">
        <f t="shared" si="1"/>
        <v>11000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'NOVEMBER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'NOVEMBER 21'!I14:I25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'NOVEMBER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'NOVEMBER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'NOVEMBER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21000</v>
      </c>
      <c r="I18" s="16">
        <f t="shared" si="2"/>
        <v>92500</v>
      </c>
      <c r="J18" s="15">
        <f t="shared" si="2"/>
        <v>900</v>
      </c>
    </row>
    <row r="19" spans="2:13" x14ac:dyDescent="0.25">
      <c r="E19" s="15">
        <f>'SEPTEMBER 21'!I19:I32</f>
        <v>61500</v>
      </c>
      <c r="I19" s="27">
        <f>I18+20000</f>
        <v>112500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21000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f>'NOVEMBER 21'!E38</f>
        <v>-9757</v>
      </c>
      <c r="D25" s="25"/>
      <c r="E25" s="25"/>
      <c r="F25" s="25" t="s">
        <v>19</v>
      </c>
      <c r="G25" s="37">
        <f>'NOVEMBER 21'!I38</f>
        <v>-42954</v>
      </c>
      <c r="H25" s="25"/>
      <c r="I25" s="25"/>
      <c r="J25" s="33"/>
    </row>
    <row r="26" spans="2:13" x14ac:dyDescent="0.25">
      <c r="B26" s="25" t="s">
        <v>49</v>
      </c>
      <c r="C26" s="37">
        <f>J18</f>
        <v>900</v>
      </c>
      <c r="D26" s="25"/>
      <c r="E26" s="25"/>
      <c r="F26" s="25" t="s">
        <v>49</v>
      </c>
      <c r="G26" s="37">
        <f>J18</f>
        <v>900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</row>
    <row r="33" spans="2:10" x14ac:dyDescent="0.25">
      <c r="B33" s="39"/>
      <c r="C33" s="38"/>
      <c r="D33" s="25"/>
      <c r="E33" s="25"/>
      <c r="F33" s="39"/>
      <c r="G33" s="38"/>
      <c r="H33" s="25"/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58103</v>
      </c>
      <c r="D38" s="44">
        <f>SUM(D30:D37)</f>
        <v>7600</v>
      </c>
      <c r="E38" s="44">
        <f>C38-D38</f>
        <v>50503</v>
      </c>
      <c r="F38" s="36" t="s">
        <v>11</v>
      </c>
      <c r="G38" s="44">
        <f>G24+G25+G27+G26-H28</f>
        <v>-26094</v>
      </c>
      <c r="H38" s="44">
        <f>SUM(H30:H37)</f>
        <v>0</v>
      </c>
      <c r="I38" s="44">
        <f>G38-H38</f>
        <v>-26094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opLeftCell="A4" workbookViewId="0">
      <selection activeCell="N34" sqref="N34"/>
    </sheetView>
  </sheetViews>
  <sheetFormatPr defaultRowHeight="15" x14ac:dyDescent="0.25"/>
  <cols>
    <col min="1" max="1" width="3.85546875" customWidth="1"/>
    <col min="2" max="2" width="19.85546875" customWidth="1"/>
    <col min="3" max="3" width="8.7109375" customWidth="1"/>
  </cols>
  <sheetData>
    <row r="2" spans="2:11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2:11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2:11" ht="15.75" x14ac:dyDescent="0.25">
      <c r="C4" s="1" t="s">
        <v>53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'DECEMBER 20'!I6:I17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>
        <f>'DECEMBER 20'!I7:I18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7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f>'DECEMBER 20'!I8:I19</f>
        <v>110000</v>
      </c>
      <c r="F8" s="16">
        <v>10000</v>
      </c>
      <c r="G8" s="16">
        <f t="shared" si="0"/>
        <v>120000</v>
      </c>
      <c r="H8" s="16">
        <f>20000</f>
        <v>20000</v>
      </c>
      <c r="I8" s="17">
        <f t="shared" si="1"/>
        <v>100000</v>
      </c>
      <c r="J8" s="15"/>
    </row>
    <row r="9" spans="2:11" x14ac:dyDescent="0.25">
      <c r="B9" s="19" t="s">
        <v>50</v>
      </c>
      <c r="C9" s="13" t="s">
        <v>33</v>
      </c>
      <c r="D9" s="14"/>
      <c r="E9" s="15">
        <f>'DECEMBER 20'!I9:I20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1" x14ac:dyDescent="0.25">
      <c r="B10" s="19" t="s">
        <v>43</v>
      </c>
      <c r="C10" s="13" t="s">
        <v>34</v>
      </c>
      <c r="D10" s="14"/>
      <c r="E10" s="15">
        <f>'DECEMBER 20'!I10:I21</f>
        <v>10000</v>
      </c>
      <c r="F10" s="16">
        <v>10000</v>
      </c>
      <c r="G10" s="16">
        <f t="shared" si="0"/>
        <v>20000</v>
      </c>
      <c r="H10" s="16">
        <v>10000</v>
      </c>
      <c r="I10" s="17">
        <f t="shared" si="1"/>
        <v>10000</v>
      </c>
      <c r="J10" s="15"/>
    </row>
    <row r="11" spans="2:11" x14ac:dyDescent="0.25">
      <c r="B11" s="20"/>
      <c r="C11" s="13"/>
      <c r="D11" s="14"/>
      <c r="E11" s="15"/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'DECEMBER 20'!I12:I23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'DECEMBER 20'!I13:I24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/>
    </row>
    <row r="14" spans="2:11" x14ac:dyDescent="0.25">
      <c r="B14" s="21" t="s">
        <v>40</v>
      </c>
      <c r="C14" s="13">
        <v>1</v>
      </c>
      <c r="D14" s="14"/>
      <c r="E14" s="15"/>
      <c r="F14" s="16">
        <v>13000</v>
      </c>
      <c r="G14" s="16">
        <f t="shared" si="0"/>
        <v>13000</v>
      </c>
      <c r="H14" s="16"/>
      <c r="I14" s="17">
        <f t="shared" si="1"/>
        <v>13000</v>
      </c>
      <c r="J14" s="15"/>
      <c r="K14" t="s">
        <v>59</v>
      </c>
    </row>
    <row r="15" spans="2:11" x14ac:dyDescent="0.25">
      <c r="B15" s="22" t="s">
        <v>41</v>
      </c>
      <c r="C15" s="23">
        <v>2</v>
      </c>
      <c r="D15" s="14"/>
      <c r="E15" s="15"/>
      <c r="F15" s="16">
        <v>13000</v>
      </c>
      <c r="G15" s="16">
        <f t="shared" si="0"/>
        <v>13000</v>
      </c>
      <c r="H15" s="16">
        <f>4500+5000</f>
        <v>9500</v>
      </c>
      <c r="I15" s="17">
        <f t="shared" si="1"/>
        <v>3500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'DECEMBER 20'!I16:I27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0" x14ac:dyDescent="0.25">
      <c r="B17" s="20" t="s">
        <v>10</v>
      </c>
      <c r="C17" s="23">
        <v>4</v>
      </c>
      <c r="D17" s="14"/>
      <c r="E17" s="15"/>
      <c r="F17" s="16"/>
      <c r="G17" s="16">
        <f t="shared" si="0"/>
        <v>0</v>
      </c>
      <c r="H17" s="16"/>
      <c r="I17" s="17">
        <f t="shared" si="1"/>
        <v>0</v>
      </c>
      <c r="J17" s="15"/>
    </row>
    <row r="18" spans="2:10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120000</v>
      </c>
      <c r="F18" s="26">
        <f t="shared" si="2"/>
        <v>97000</v>
      </c>
      <c r="G18" s="16">
        <f t="shared" si="2"/>
        <v>217000</v>
      </c>
      <c r="H18" s="16">
        <f t="shared" si="2"/>
        <v>90500</v>
      </c>
      <c r="I18" s="16">
        <f>SUM(I6:I17)</f>
        <v>126500</v>
      </c>
      <c r="J18" s="15">
        <f t="shared" si="2"/>
        <v>1000</v>
      </c>
    </row>
    <row r="19" spans="2:10" x14ac:dyDescent="0.25">
      <c r="E19" s="15"/>
      <c r="I19" s="27"/>
      <c r="J19" s="3"/>
    </row>
    <row r="21" spans="2:10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0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0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0" x14ac:dyDescent="0.25">
      <c r="B24" s="25" t="s">
        <v>54</v>
      </c>
      <c r="C24" s="37">
        <f>F18</f>
        <v>97000</v>
      </c>
      <c r="D24" s="25"/>
      <c r="E24" s="25"/>
      <c r="F24" s="25" t="s">
        <v>54</v>
      </c>
      <c r="G24" s="37">
        <f>H18</f>
        <v>90500</v>
      </c>
      <c r="H24" s="25"/>
      <c r="I24" s="25"/>
      <c r="J24" s="33"/>
    </row>
    <row r="25" spans="2:10" x14ac:dyDescent="0.25">
      <c r="B25" s="25" t="s">
        <v>19</v>
      </c>
      <c r="C25" s="37">
        <f>'DECEMBER 20'!E36</f>
        <v>-10280</v>
      </c>
      <c r="D25" s="25"/>
      <c r="E25" s="25"/>
      <c r="F25" s="25" t="s">
        <v>19</v>
      </c>
      <c r="G25" s="37">
        <f>'DECEMBER 20'!I36</f>
        <v>-30280</v>
      </c>
      <c r="H25" s="25"/>
      <c r="I25" s="25"/>
      <c r="J25" s="33"/>
    </row>
    <row r="26" spans="2:10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0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0" x14ac:dyDescent="0.25">
      <c r="B28" s="25" t="s">
        <v>21</v>
      </c>
      <c r="C28" s="38">
        <v>7.0000000000000007E-2</v>
      </c>
      <c r="D28" s="37">
        <f>C28*C24</f>
        <v>6790.0000000000009</v>
      </c>
      <c r="E28" s="25"/>
      <c r="F28" s="25" t="s">
        <v>21</v>
      </c>
      <c r="G28" s="38">
        <v>7.0000000000000007E-2</v>
      </c>
      <c r="H28" s="37">
        <f>G28*C24</f>
        <v>6790.0000000000009</v>
      </c>
      <c r="I28" s="25"/>
      <c r="J28" s="3"/>
    </row>
    <row r="29" spans="2:10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0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0" x14ac:dyDescent="0.25">
      <c r="B31" s="39" t="s">
        <v>56</v>
      </c>
      <c r="D31">
        <v>88105</v>
      </c>
      <c r="E31" s="41"/>
      <c r="F31" s="39" t="s">
        <v>55</v>
      </c>
      <c r="H31">
        <v>88105</v>
      </c>
      <c r="I31" s="25"/>
      <c r="J31" s="3"/>
    </row>
    <row r="32" spans="2:10" x14ac:dyDescent="0.25">
      <c r="B32" s="39" t="s">
        <v>60</v>
      </c>
      <c r="C32" s="38"/>
      <c r="D32" s="41">
        <v>13000</v>
      </c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3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  <c r="K35" s="43"/>
    </row>
    <row r="36" spans="2:11" x14ac:dyDescent="0.25">
      <c r="B36" s="36" t="s">
        <v>11</v>
      </c>
      <c r="C36" s="44">
        <f>C27+C24+C25+C26-D28</f>
        <v>80930</v>
      </c>
      <c r="D36" s="44">
        <f>SUM(D30:D35)</f>
        <v>101105</v>
      </c>
      <c r="E36" s="44">
        <f>C36-D36</f>
        <v>-20175</v>
      </c>
      <c r="F36" s="36" t="s">
        <v>11</v>
      </c>
      <c r="G36" s="44">
        <f>G24+G25+G27+G26-H28</f>
        <v>54430</v>
      </c>
      <c r="H36" s="44">
        <f>SUM(H30:H35)</f>
        <v>88105</v>
      </c>
      <c r="I36" s="44">
        <f>G36-H36</f>
        <v>-33675</v>
      </c>
      <c r="J36" s="42"/>
    </row>
    <row r="37" spans="2:11" x14ac:dyDescent="0.25">
      <c r="B37" s="45" t="s">
        <v>25</v>
      </c>
      <c r="C37" s="46"/>
      <c r="D37" s="46" t="s">
        <v>26</v>
      </c>
      <c r="E37" s="47"/>
      <c r="F37" s="45"/>
      <c r="G37" s="45" t="s">
        <v>27</v>
      </c>
      <c r="H37" s="3"/>
      <c r="I37" s="3"/>
      <c r="J37" s="3"/>
    </row>
    <row r="38" spans="2:11" x14ac:dyDescent="0.25">
      <c r="B38" s="45" t="s">
        <v>28</v>
      </c>
      <c r="C38" s="46"/>
      <c r="D38" s="46" t="s">
        <v>29</v>
      </c>
      <c r="E38" s="47"/>
      <c r="F38" s="45"/>
      <c r="G38" s="45" t="s">
        <v>42</v>
      </c>
      <c r="H38" s="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D37" sqref="D37"/>
    </sheetView>
  </sheetViews>
  <sheetFormatPr defaultRowHeight="15" x14ac:dyDescent="0.25"/>
  <cols>
    <col min="1" max="1" width="3.5703125" customWidth="1"/>
    <col min="2" max="2" width="21.5703125" customWidth="1"/>
    <col min="3" max="3" width="8.140625" customWidth="1"/>
    <col min="4" max="4" width="8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58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'JANUARY 21'!I6:I17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/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v>100000</v>
      </c>
      <c r="F8" s="16">
        <v>10000</v>
      </c>
      <c r="G8" s="16">
        <f>D8+E8+F8</f>
        <v>110000</v>
      </c>
      <c r="H8" s="16">
        <f>25000+65000+11000</f>
        <v>101000</v>
      </c>
      <c r="I8" s="17">
        <f t="shared" si="1"/>
        <v>9000</v>
      </c>
      <c r="J8" s="15"/>
      <c r="K8" t="s">
        <v>64</v>
      </c>
    </row>
    <row r="9" spans="2:11" x14ac:dyDescent="0.25">
      <c r="B9" s="19" t="s">
        <v>50</v>
      </c>
      <c r="C9" s="13" t="s">
        <v>33</v>
      </c>
      <c r="D9" s="14"/>
      <c r="E9" s="15"/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v>10000</v>
      </c>
      <c r="F10" s="16">
        <v>10000</v>
      </c>
      <c r="G10" s="16">
        <f t="shared" si="0"/>
        <v>20000</v>
      </c>
      <c r="H10" s="16">
        <v>15000</v>
      </c>
      <c r="I10" s="17">
        <f t="shared" si="1"/>
        <v>5000</v>
      </c>
      <c r="J10" s="15"/>
    </row>
    <row r="11" spans="2:11" x14ac:dyDescent="0.25">
      <c r="B11" s="20"/>
      <c r="C11" s="13"/>
      <c r="D11" s="14"/>
      <c r="E11" s="15">
        <f>'JANUARY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'JANUARY 21'!I12:I23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'JANUARY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/>
    </row>
    <row r="14" spans="2:11" x14ac:dyDescent="0.25">
      <c r="B14" s="21" t="s">
        <v>10</v>
      </c>
      <c r="C14" s="13">
        <v>1</v>
      </c>
      <c r="D14" s="14"/>
      <c r="E14" s="15"/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'JANUARY 21'!I15:I26</f>
        <v>3500</v>
      </c>
      <c r="F15" s="16">
        <v>13000</v>
      </c>
      <c r="G15" s="16">
        <f t="shared" si="0"/>
        <v>16500</v>
      </c>
      <c r="H15" s="16">
        <f>10000</f>
        <v>10000</v>
      </c>
      <c r="I15" s="17">
        <f t="shared" si="1"/>
        <v>6500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'JANUARY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'JANUARY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113500</v>
      </c>
      <c r="F18" s="26">
        <f t="shared" si="2"/>
        <v>84000</v>
      </c>
      <c r="G18" s="16">
        <f t="shared" si="2"/>
        <v>197500</v>
      </c>
      <c r="H18" s="16">
        <f>SUM(H6:H17)</f>
        <v>177000</v>
      </c>
      <c r="I18" s="16">
        <f t="shared" si="2"/>
        <v>20500</v>
      </c>
      <c r="J18" s="15">
        <f t="shared" si="2"/>
        <v>1000</v>
      </c>
    </row>
    <row r="19" spans="2:12" x14ac:dyDescent="0.25">
      <c r="E19" s="15"/>
      <c r="I19" s="27">
        <f>I15+I10</f>
        <v>11500</v>
      </c>
      <c r="J19" s="3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  <c r="L21" s="4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L23" s="43"/>
    </row>
    <row r="24" spans="2:12" x14ac:dyDescent="0.25">
      <c r="B24" s="25" t="s">
        <v>57</v>
      </c>
      <c r="C24" s="37">
        <f>F18</f>
        <v>84000</v>
      </c>
      <c r="D24" s="25"/>
      <c r="E24" s="25"/>
      <c r="F24" s="25" t="s">
        <v>57</v>
      </c>
      <c r="G24" s="37">
        <f>H18</f>
        <v>177000</v>
      </c>
      <c r="H24" s="25"/>
      <c r="I24" s="25"/>
      <c r="J24" s="33"/>
    </row>
    <row r="25" spans="2:12" x14ac:dyDescent="0.25">
      <c r="B25" s="25" t="s">
        <v>19</v>
      </c>
      <c r="C25" s="37">
        <f>'JANUARY 21'!E36</f>
        <v>-20175</v>
      </c>
      <c r="D25" s="25"/>
      <c r="E25" s="25"/>
      <c r="F25" s="25" t="s">
        <v>19</v>
      </c>
      <c r="G25" s="37">
        <f>'JANUARY 21'!I36</f>
        <v>-33675</v>
      </c>
      <c r="H25" s="25"/>
      <c r="I25" s="25"/>
      <c r="J25" s="33"/>
      <c r="L25" s="43"/>
    </row>
    <row r="26" spans="2:12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2" x14ac:dyDescent="0.25">
      <c r="B27" s="25" t="s">
        <v>62</v>
      </c>
      <c r="C27" s="37">
        <v>91000</v>
      </c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/>
    </row>
    <row r="31" spans="2:12" x14ac:dyDescent="0.25">
      <c r="B31" s="39" t="s">
        <v>61</v>
      </c>
      <c r="D31">
        <v>30105</v>
      </c>
      <c r="E31" s="41"/>
      <c r="F31" s="39" t="s">
        <v>61</v>
      </c>
      <c r="H31">
        <v>30105</v>
      </c>
      <c r="I31" s="25"/>
      <c r="J31" s="3"/>
      <c r="L31" s="43"/>
    </row>
    <row r="32" spans="2:12" x14ac:dyDescent="0.25">
      <c r="B32" s="39" t="s">
        <v>66</v>
      </c>
      <c r="C32" s="38"/>
      <c r="D32" s="41">
        <f>10%*65000</f>
        <v>6500</v>
      </c>
      <c r="E32" s="25"/>
      <c r="F32" s="39" t="s">
        <v>63</v>
      </c>
      <c r="G32" s="38"/>
      <c r="H32" s="41">
        <f>10%*65000</f>
        <v>6500</v>
      </c>
      <c r="I32" s="25"/>
      <c r="J32" s="33"/>
      <c r="L32" s="27"/>
    </row>
    <row r="33" spans="2:11" x14ac:dyDescent="0.25">
      <c r="B33" s="39" t="s">
        <v>65</v>
      </c>
      <c r="C33" s="38"/>
      <c r="D33" s="25">
        <v>25000</v>
      </c>
      <c r="E33" s="25"/>
      <c r="F33" s="39" t="s">
        <v>65</v>
      </c>
      <c r="G33" s="38"/>
      <c r="H33" s="25">
        <v>25000</v>
      </c>
      <c r="I33" s="25"/>
      <c r="J33" s="42"/>
      <c r="K33" s="27"/>
    </row>
    <row r="34" spans="2:11" x14ac:dyDescent="0.25">
      <c r="B34" s="39" t="s">
        <v>67</v>
      </c>
      <c r="C34" s="25"/>
      <c r="D34" s="41">
        <v>66000</v>
      </c>
      <c r="E34" s="25"/>
      <c r="F34" s="39" t="s">
        <v>67</v>
      </c>
      <c r="G34" s="25"/>
      <c r="H34" s="41">
        <v>66000</v>
      </c>
      <c r="I34" s="25"/>
      <c r="J34" s="42"/>
    </row>
    <row r="35" spans="2:11" x14ac:dyDescent="0.25">
      <c r="B35" s="39" t="s">
        <v>70</v>
      </c>
      <c r="C35" s="25"/>
      <c r="D35" s="41">
        <v>19500</v>
      </c>
      <c r="E35" s="25"/>
      <c r="F35" s="39" t="s">
        <v>69</v>
      </c>
      <c r="G35" s="25"/>
      <c r="H35" s="41">
        <v>19500</v>
      </c>
      <c r="I35" s="25"/>
      <c r="J35" s="3"/>
    </row>
    <row r="36" spans="2:11" x14ac:dyDescent="0.25">
      <c r="B36" s="39" t="s">
        <v>72</v>
      </c>
      <c r="C36" s="25"/>
      <c r="D36" s="41">
        <v>200</v>
      </c>
      <c r="E36" s="25"/>
      <c r="F36" s="39" t="s">
        <v>72</v>
      </c>
      <c r="G36" s="25"/>
      <c r="H36" s="41">
        <v>200</v>
      </c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149945</v>
      </c>
      <c r="D38" s="44">
        <f>SUM(D30:D37)</f>
        <v>147305</v>
      </c>
      <c r="E38" s="44">
        <f>C38-D38</f>
        <v>2640</v>
      </c>
      <c r="F38" s="36" t="s">
        <v>11</v>
      </c>
      <c r="G38" s="44">
        <f>G24+G25+G27+G26-H28</f>
        <v>138445</v>
      </c>
      <c r="H38" s="44">
        <f>SUM(H30:H37)</f>
        <v>147305</v>
      </c>
      <c r="I38" s="44">
        <f>G38-H38</f>
        <v>-8860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" right="0" top="0" bottom="0" header="0.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opLeftCell="A4" workbookViewId="0">
      <selection activeCell="F35" sqref="F35"/>
    </sheetView>
  </sheetViews>
  <sheetFormatPr defaultRowHeight="15" x14ac:dyDescent="0.25"/>
  <cols>
    <col min="1" max="1" width="5.5703125" customWidth="1"/>
    <col min="2" max="2" width="21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73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'FEBRUARY 21'!I6:I18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'FEBRUARY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'FEBRUARY 21'!I8:I20</f>
        <v>9000</v>
      </c>
      <c r="F8" s="16">
        <v>10000</v>
      </c>
      <c r="G8" s="16">
        <f>D8+E8+F8</f>
        <v>19000</v>
      </c>
      <c r="H8" s="16"/>
      <c r="I8" s="17">
        <f t="shared" si="1"/>
        <v>19000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'FEBRUARY 21'!I9:I21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'FEBRUARY 21'!I10:I22</f>
        <v>5000</v>
      </c>
      <c r="F10" s="16">
        <v>10000</v>
      </c>
      <c r="G10" s="16">
        <f t="shared" si="0"/>
        <v>15000</v>
      </c>
      <c r="H10" s="16">
        <f>10000</f>
        <v>10000</v>
      </c>
      <c r="I10" s="17">
        <f t="shared" si="1"/>
        <v>5000</v>
      </c>
      <c r="J10" s="15"/>
    </row>
    <row r="11" spans="2:10" x14ac:dyDescent="0.25">
      <c r="B11" s="20"/>
      <c r="C11" s="13"/>
      <c r="D11" s="14"/>
      <c r="E11" s="15">
        <f>'FEBRUARY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'FEBRUARY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'FEBRUARY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'FEBRUARY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'FEBRUARY 21'!I15:I27</f>
        <v>6500</v>
      </c>
      <c r="F15" s="16">
        <v>13000</v>
      </c>
      <c r="G15" s="16">
        <f t="shared" si="0"/>
        <v>19500</v>
      </c>
      <c r="H15" s="16">
        <f>7000</f>
        <v>7000</v>
      </c>
      <c r="I15" s="17">
        <f t="shared" si="1"/>
        <v>12500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'FEBRUARY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'FEBRUARY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20500</v>
      </c>
      <c r="F18" s="26">
        <f t="shared" si="2"/>
        <v>84000</v>
      </c>
      <c r="G18" s="16">
        <f t="shared" si="2"/>
        <v>104500</v>
      </c>
      <c r="H18" s="16">
        <f>SUM(H6:H17)</f>
        <v>68000</v>
      </c>
      <c r="I18" s="16">
        <f t="shared" si="2"/>
        <v>36500</v>
      </c>
      <c r="J18" s="15">
        <f t="shared" si="2"/>
        <v>1200</v>
      </c>
    </row>
    <row r="19" spans="2:11" x14ac:dyDescent="0.25">
      <c r="E19" s="15"/>
      <c r="I19" s="27"/>
      <c r="J19" s="3"/>
    </row>
    <row r="20" spans="2:11" x14ac:dyDescent="0.25">
      <c r="I20" s="27">
        <f>I15+I10+F8</f>
        <v>27500</v>
      </c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74</v>
      </c>
      <c r="C24" s="37">
        <f>F18</f>
        <v>84000</v>
      </c>
      <c r="D24" s="25"/>
      <c r="E24" s="25"/>
      <c r="F24" s="25" t="s">
        <v>74</v>
      </c>
      <c r="G24" s="37">
        <f>H18</f>
        <v>68000</v>
      </c>
      <c r="H24" s="25"/>
      <c r="I24" s="25"/>
      <c r="J24" s="33"/>
    </row>
    <row r="25" spans="2:11" x14ac:dyDescent="0.25">
      <c r="B25" s="25" t="s">
        <v>19</v>
      </c>
      <c r="C25" s="37">
        <f>'FEBRUARY 21'!E38</f>
        <v>2640</v>
      </c>
      <c r="D25" s="25"/>
      <c r="E25" s="25"/>
      <c r="F25" s="25" t="s">
        <v>19</v>
      </c>
      <c r="G25" s="37">
        <f>'FEBRUARY 21'!I38</f>
        <v>-8860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75</v>
      </c>
      <c r="C32" s="38"/>
      <c r="D32" s="41">
        <v>81865</v>
      </c>
      <c r="E32" s="25"/>
      <c r="F32" s="39" t="s">
        <v>75</v>
      </c>
      <c r="G32" s="38"/>
      <c r="H32" s="41">
        <v>81865</v>
      </c>
      <c r="I32" s="25"/>
      <c r="J32" s="33"/>
    </row>
    <row r="33" spans="2:15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5" x14ac:dyDescent="0.25">
      <c r="B34" s="39"/>
      <c r="C34" s="25"/>
      <c r="D34" s="41"/>
      <c r="E34" s="25"/>
      <c r="F34" s="39"/>
      <c r="G34" s="25"/>
      <c r="H34" s="41"/>
      <c r="I34" s="25"/>
      <c r="J34" s="42"/>
      <c r="O34">
        <v>190000</v>
      </c>
    </row>
    <row r="35" spans="2:15" x14ac:dyDescent="0.25">
      <c r="B35" s="39"/>
      <c r="C35" s="25"/>
      <c r="D35" s="41"/>
      <c r="E35" s="25"/>
      <c r="F35" s="39"/>
      <c r="G35" s="25"/>
      <c r="H35" s="41"/>
      <c r="I35" s="25"/>
      <c r="J35" s="3"/>
      <c r="O35">
        <v>105193</v>
      </c>
    </row>
    <row r="36" spans="2:15" x14ac:dyDescent="0.25">
      <c r="B36" s="39"/>
      <c r="C36" s="25"/>
      <c r="D36" s="41"/>
      <c r="E36" s="25"/>
      <c r="F36" s="39"/>
      <c r="G36" s="25"/>
      <c r="H36" s="41"/>
      <c r="I36" s="25"/>
      <c r="J36" s="3"/>
      <c r="O36">
        <v>178200</v>
      </c>
    </row>
    <row r="37" spans="2:15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O37">
        <v>36350</v>
      </c>
    </row>
    <row r="38" spans="2:15" x14ac:dyDescent="0.25">
      <c r="B38" s="36" t="s">
        <v>11</v>
      </c>
      <c r="C38" s="44">
        <f>C27+C24+C25+C26-D28</f>
        <v>81960</v>
      </c>
      <c r="D38" s="44">
        <f>SUM(D30:D37)</f>
        <v>81865</v>
      </c>
      <c r="E38" s="44">
        <f>C38-D38</f>
        <v>95</v>
      </c>
      <c r="F38" s="36" t="s">
        <v>11</v>
      </c>
      <c r="G38" s="44">
        <f>G24+G25+G27+G26-H28</f>
        <v>54460</v>
      </c>
      <c r="H38" s="44">
        <f>SUM(H30:H37)</f>
        <v>81865</v>
      </c>
      <c r="I38" s="44">
        <f>G38-H38</f>
        <v>-27405</v>
      </c>
      <c r="J38" s="42"/>
      <c r="O38">
        <v>81760</v>
      </c>
    </row>
    <row r="39" spans="2:15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  <c r="O39">
        <v>62000</v>
      </c>
    </row>
    <row r="40" spans="2:15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O40">
        <v>16773</v>
      </c>
    </row>
    <row r="41" spans="2:15" x14ac:dyDescent="0.25">
      <c r="O41">
        <f>SUM(O34:O40)</f>
        <v>670276</v>
      </c>
    </row>
    <row r="42" spans="2:15" x14ac:dyDescent="0.25">
      <c r="F42" s="43">
        <f>C24+C25+C26</f>
        <v>87840</v>
      </c>
      <c r="O42">
        <f>O41-O40</f>
        <v>653503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workbookViewId="0">
      <selection activeCell="L28" sqref="L28"/>
    </sheetView>
  </sheetViews>
  <sheetFormatPr defaultRowHeight="15" x14ac:dyDescent="0.25"/>
  <cols>
    <col min="1" max="1" width="4.85546875" customWidth="1"/>
    <col min="2" max="2" width="21.710937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76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'MARCH 21'!I6:I20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'MARCH 21'!I7:I21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'MARCH 21'!I8:I22</f>
        <v>19000</v>
      </c>
      <c r="F8" s="16">
        <v>10000</v>
      </c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'MARCH 21'!I9:I23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'MARCH 21'!I10:I24</f>
        <v>5000</v>
      </c>
      <c r="F10" s="16">
        <v>10000</v>
      </c>
      <c r="G10" s="16">
        <f t="shared" si="0"/>
        <v>15000</v>
      </c>
      <c r="H10" s="16">
        <v>15000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'MARCH 21'!I11:I25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'MARCH 21'!I12:I26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'MARCH 21'!I13:I27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'MARCH 21'!I14:I28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'MARCH 21'!I15:I29</f>
        <v>12500</v>
      </c>
      <c r="F15" s="16">
        <v>13000</v>
      </c>
      <c r="G15" s="16">
        <f t="shared" si="0"/>
        <v>25500</v>
      </c>
      <c r="H15" s="16">
        <f>10000</f>
        <v>10000</v>
      </c>
      <c r="I15" s="17">
        <f t="shared" si="1"/>
        <v>15500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'MARCH 21'!I16:I30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'MARCH 21'!I17:I31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'MARCH 21'!I18:I32</f>
        <v>36500</v>
      </c>
      <c r="F18" s="26">
        <f t="shared" si="2"/>
        <v>84000</v>
      </c>
      <c r="G18" s="16">
        <f t="shared" si="2"/>
        <v>120500</v>
      </c>
      <c r="H18" s="16">
        <f>SUM(H6:H17)</f>
        <v>76000</v>
      </c>
      <c r="I18" s="16">
        <f t="shared" si="2"/>
        <v>44500</v>
      </c>
      <c r="J18" s="15">
        <f t="shared" si="2"/>
        <v>700</v>
      </c>
    </row>
    <row r="19" spans="2:11" x14ac:dyDescent="0.25">
      <c r="E19" s="15">
        <f>'MARCH 21'!I19:I33</f>
        <v>0</v>
      </c>
      <c r="I19" s="27">
        <f>I18-9000</f>
        <v>35500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77</v>
      </c>
      <c r="C24" s="37">
        <f>F18</f>
        <v>84000</v>
      </c>
      <c r="D24" s="25"/>
      <c r="E24" s="25"/>
      <c r="F24" s="25" t="s">
        <v>77</v>
      </c>
      <c r="G24" s="37">
        <f>H18</f>
        <v>76000</v>
      </c>
      <c r="H24" s="25"/>
      <c r="I24" s="25"/>
      <c r="J24" s="33"/>
    </row>
    <row r="25" spans="2:11" x14ac:dyDescent="0.25">
      <c r="B25" s="25" t="s">
        <v>19</v>
      </c>
      <c r="C25" s="37">
        <f>'MARCH 21'!E38</f>
        <v>95</v>
      </c>
      <c r="D25" s="25"/>
      <c r="E25" s="25"/>
      <c r="F25" s="25" t="s">
        <v>19</v>
      </c>
      <c r="G25" s="37">
        <f>'MARCH 21'!I38</f>
        <v>-27405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78</v>
      </c>
      <c r="D31">
        <v>79105</v>
      </c>
      <c r="E31" s="41"/>
      <c r="F31" s="39" t="s">
        <v>78</v>
      </c>
      <c r="H31">
        <v>79105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78915</v>
      </c>
      <c r="D38" s="44">
        <f>SUM(D30:D37)</f>
        <v>79105</v>
      </c>
      <c r="E38" s="44">
        <f>C38-D38</f>
        <v>-190</v>
      </c>
      <c r="F38" s="36" t="s">
        <v>11</v>
      </c>
      <c r="G38" s="44">
        <f>G24+G25+G27+G26-H28</f>
        <v>43415</v>
      </c>
      <c r="H38" s="44">
        <f>SUM(H30:H37)</f>
        <v>79105</v>
      </c>
      <c r="I38" s="44">
        <f>G38-H38</f>
        <v>-35690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  <row r="42" spans="2:11" x14ac:dyDescent="0.25">
      <c r="F4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4" workbookViewId="0">
      <selection activeCell="K40" sqref="K40"/>
    </sheetView>
  </sheetViews>
  <sheetFormatPr defaultRowHeight="15" x14ac:dyDescent="0.25"/>
  <cols>
    <col min="1" max="1" width="3.5703125" customWidth="1"/>
    <col min="2" max="2" width="19.42578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APRIL21!I6:I17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APRIL21!I7:I18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APRIL21!I8:I19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APRIL21!I9:I20</f>
        <v>0</v>
      </c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APRIL21!I10:I21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APRIL21!I11:I22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APRIL21!I12:I23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APRIL21!I13:I24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APRIL21!I14:I25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APRIL21!I15:I26</f>
        <v>15500</v>
      </c>
      <c r="F15" s="16">
        <v>13000</v>
      </c>
      <c r="G15" s="16">
        <f t="shared" si="0"/>
        <v>28500</v>
      </c>
      <c r="H15" s="16"/>
      <c r="I15" s="17">
        <f t="shared" si="1"/>
        <v>28500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APRIL21!I16:I27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APRIL21!I17:I28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44500</v>
      </c>
      <c r="F18" s="26">
        <f t="shared" si="2"/>
        <v>74000</v>
      </c>
      <c r="G18" s="16">
        <f t="shared" si="2"/>
        <v>118500</v>
      </c>
      <c r="H18" s="16">
        <f>SUM(H6:H17)</f>
        <v>61000</v>
      </c>
      <c r="I18" s="16">
        <f t="shared" si="2"/>
        <v>57500</v>
      </c>
      <c r="J18" s="15">
        <f t="shared" si="2"/>
        <v>1200</v>
      </c>
    </row>
    <row r="19" spans="2:11" x14ac:dyDescent="0.25">
      <c r="E19" s="15">
        <f>'MARCH 21'!I19:I33</f>
        <v>0</v>
      </c>
      <c r="I19" s="27">
        <f>I18-9000</f>
        <v>48500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79</v>
      </c>
      <c r="C24" s="37">
        <f>F18</f>
        <v>74000</v>
      </c>
      <c r="D24" s="25"/>
      <c r="E24" s="25"/>
      <c r="F24" s="25" t="s">
        <v>79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APRIL21!E38</f>
        <v>-190</v>
      </c>
      <c r="D25" s="25"/>
      <c r="E25" s="25"/>
      <c r="F25" s="25" t="s">
        <v>19</v>
      </c>
      <c r="G25" s="37">
        <f>APRIL21!I38</f>
        <v>-35690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81</v>
      </c>
      <c r="D31">
        <v>70435</v>
      </c>
      <c r="E31" s="41"/>
      <c r="F31" s="39" t="s">
        <v>81</v>
      </c>
      <c r="H31">
        <v>70435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69830</v>
      </c>
      <c r="D38" s="44">
        <f>SUM(D30:D37)</f>
        <v>70435</v>
      </c>
      <c r="E38" s="44">
        <f>C38-D38</f>
        <v>-605</v>
      </c>
      <c r="F38" s="36" t="s">
        <v>11</v>
      </c>
      <c r="G38" s="44">
        <f>G24+G25+G27+G26-H28</f>
        <v>21330</v>
      </c>
      <c r="H38" s="44">
        <f>SUM(H30:H37)</f>
        <v>70435</v>
      </c>
      <c r="I38" s="44">
        <f>G38-H38</f>
        <v>-49105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K35" sqref="K35"/>
    </sheetView>
  </sheetViews>
  <sheetFormatPr defaultRowHeight="15" x14ac:dyDescent="0.25"/>
  <cols>
    <col min="1" max="1" width="7.140625" customWidth="1"/>
    <col min="2" max="2" width="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82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'MAY 21'!I6:I19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'MAY 21'!I7:I20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'MAY 21'!I8:I21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'MAY 21'!I9:I22</f>
        <v>0</v>
      </c>
      <c r="F9" s="16">
        <v>10000</v>
      </c>
      <c r="G9" s="16">
        <f t="shared" si="0"/>
        <v>10000</v>
      </c>
      <c r="H9" s="16">
        <f>10000</f>
        <v>10000</v>
      </c>
      <c r="I9" s="17"/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'MAY 21'!I10:I23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'MAY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'MAY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'MAY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'MAY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'MAY 21'!I15:I28</f>
        <v>28500</v>
      </c>
      <c r="F15" s="16">
        <v>13000</v>
      </c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'MAY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'MAY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'MAY 21'!I18:I31</f>
        <v>57500</v>
      </c>
      <c r="F18" s="26">
        <f t="shared" si="2"/>
        <v>74000</v>
      </c>
      <c r="G18" s="16">
        <f t="shared" si="2"/>
        <v>131500</v>
      </c>
      <c r="H18" s="16">
        <f>SUM(H6:H17)</f>
        <v>61000</v>
      </c>
      <c r="I18" s="16">
        <f t="shared" si="2"/>
        <v>70500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I18-9000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83</v>
      </c>
      <c r="C24" s="37">
        <f>F18</f>
        <v>74000</v>
      </c>
      <c r="D24" s="25"/>
      <c r="E24" s="25"/>
      <c r="F24" s="25" t="s">
        <v>83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'MAY 21'!E38</f>
        <v>-605</v>
      </c>
      <c r="D25" s="25"/>
      <c r="E25" s="25"/>
      <c r="F25" s="25" t="s">
        <v>19</v>
      </c>
      <c r="G25" s="37">
        <f>'MAY 21'!I38</f>
        <v>-49105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85</v>
      </c>
      <c r="C33" s="38"/>
      <c r="D33" s="25">
        <v>69505</v>
      </c>
      <c r="E33" s="25"/>
      <c r="F33" s="39" t="s">
        <v>85</v>
      </c>
      <c r="G33" s="38"/>
      <c r="H33" s="25">
        <v>69505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68915</v>
      </c>
      <c r="D38" s="44">
        <f>SUM(D30:D37)</f>
        <v>69505</v>
      </c>
      <c r="E38" s="44">
        <f>C38-D38</f>
        <v>-590</v>
      </c>
      <c r="F38" s="36" t="s">
        <v>11</v>
      </c>
      <c r="G38" s="44">
        <f>G24+G25+G27+G26-H28</f>
        <v>7414.9999999999991</v>
      </c>
      <c r="H38" s="44">
        <f>SUM(H30:H37)</f>
        <v>69505</v>
      </c>
      <c r="I38" s="44">
        <f>G38-H38</f>
        <v>-62090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I20" sqref="I20"/>
    </sheetView>
  </sheetViews>
  <sheetFormatPr defaultRowHeight="15" x14ac:dyDescent="0.25"/>
  <cols>
    <col min="2" max="2" width="25.28515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87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'JUNE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'JUNE 21'!I7:I18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>
        <v>13000</v>
      </c>
      <c r="E8" s="15"/>
      <c r="F8" s="16">
        <v>5500</v>
      </c>
      <c r="G8" s="16">
        <f>D8+E8+F8</f>
        <v>18500</v>
      </c>
      <c r="H8" s="16">
        <v>18500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'JUNE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'JUNE 21'!I10:I21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'JUNE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'JUNE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'JUNE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'JUNE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'JUNE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'JUNE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'JUNE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13000</v>
      </c>
      <c r="E18" s="15">
        <f>SUM(E6:E17)</f>
        <v>41500</v>
      </c>
      <c r="F18" s="26">
        <f t="shared" si="2"/>
        <v>66500</v>
      </c>
      <c r="G18" s="16">
        <f t="shared" si="2"/>
        <v>121000</v>
      </c>
      <c r="H18" s="16">
        <f>SUM(H6:H17)</f>
        <v>79500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86</v>
      </c>
      <c r="C24" s="37">
        <f>F18</f>
        <v>66500</v>
      </c>
      <c r="D24" s="25"/>
      <c r="E24" s="25"/>
      <c r="F24" s="25" t="s">
        <v>86</v>
      </c>
      <c r="G24" s="37">
        <f>H18</f>
        <v>79500</v>
      </c>
      <c r="H24" s="25"/>
      <c r="I24" s="25"/>
      <c r="J24" s="33"/>
    </row>
    <row r="25" spans="2:11" x14ac:dyDescent="0.25">
      <c r="B25" s="25" t="s">
        <v>19</v>
      </c>
      <c r="C25" s="37">
        <f>'JUNE 21'!E38</f>
        <v>-590</v>
      </c>
      <c r="D25" s="25"/>
      <c r="E25" s="25"/>
      <c r="F25" s="25" t="s">
        <v>19</v>
      </c>
      <c r="G25" s="37">
        <f>'JUNE 21'!I38</f>
        <v>-62090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>
        <f>D18</f>
        <v>13000</v>
      </c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4655</v>
      </c>
      <c r="E28" s="25"/>
      <c r="F28" s="25" t="s">
        <v>21</v>
      </c>
      <c r="G28" s="38">
        <v>7.0000000000000007E-2</v>
      </c>
      <c r="H28" s="37">
        <f>G28*C24</f>
        <v>4655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88</v>
      </c>
      <c r="C33" s="38"/>
      <c r="D33" s="25">
        <v>56745</v>
      </c>
      <c r="E33" s="25"/>
      <c r="F33" s="39" t="s">
        <v>88</v>
      </c>
      <c r="G33" s="38"/>
      <c r="H33" s="25">
        <v>56745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74955</v>
      </c>
      <c r="D38" s="44">
        <f>SUM(D30:D37)</f>
        <v>56745</v>
      </c>
      <c r="E38" s="44">
        <f>C38-D38</f>
        <v>18210</v>
      </c>
      <c r="F38" s="36" t="s">
        <v>11</v>
      </c>
      <c r="G38" s="44">
        <f>G24+G25+G27+G26-H28</f>
        <v>13455</v>
      </c>
      <c r="H38" s="44">
        <f>SUM(H30:H37)</f>
        <v>56745</v>
      </c>
      <c r="I38" s="44">
        <f>G38-H38</f>
        <v>-43290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4" workbookViewId="0">
      <selection activeCell="F40" sqref="F40"/>
    </sheetView>
  </sheetViews>
  <sheetFormatPr defaultRowHeight="15" x14ac:dyDescent="0.25"/>
  <cols>
    <col min="1" max="1" width="5.28515625" customWidth="1"/>
    <col min="2" max="2" width="27.140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'JULY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'JULY 21'!I7:I18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'JULY 21'!I8:I19</f>
        <v>0</v>
      </c>
      <c r="F8" s="16">
        <v>11000</v>
      </c>
      <c r="G8" s="16">
        <f>D8+E8+F8</f>
        <v>11000</v>
      </c>
      <c r="H8" s="16">
        <f>6000+5000</f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'JULY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'JULY 21'!I10:I21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'JULY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'JULY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'JULY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'JULY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'JULY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'JULY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'JULY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'MAY 21'!I19:I32</f>
        <v>48500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91</v>
      </c>
      <c r="C24" s="37">
        <f>F18</f>
        <v>72000</v>
      </c>
      <c r="D24" s="25"/>
      <c r="E24" s="25"/>
      <c r="F24" s="25" t="s">
        <v>91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'JULY 21'!E38</f>
        <v>18210</v>
      </c>
      <c r="D25" s="25"/>
      <c r="E25" s="25"/>
      <c r="F25" s="25" t="s">
        <v>19</v>
      </c>
      <c r="G25" s="37">
        <f>'JULY 21'!I38</f>
        <v>-43290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2" x14ac:dyDescent="0.25">
      <c r="B31" s="39"/>
      <c r="C31" s="18"/>
      <c r="D31" s="18"/>
      <c r="E31" s="41"/>
      <c r="F31" s="39"/>
      <c r="I31" s="25"/>
      <c r="J31" s="3"/>
      <c r="L31" s="27"/>
    </row>
    <row r="32" spans="2:12" x14ac:dyDescent="0.25">
      <c r="B32" s="39" t="s">
        <v>92</v>
      </c>
      <c r="C32" s="18"/>
      <c r="D32" s="18"/>
      <c r="E32" s="25"/>
      <c r="F32" s="39"/>
      <c r="G32" s="38"/>
      <c r="H32" s="41"/>
      <c r="I32" s="25"/>
      <c r="J32" s="33"/>
      <c r="L32" s="43"/>
    </row>
    <row r="33" spans="2:13" x14ac:dyDescent="0.25">
      <c r="B33" s="39" t="s">
        <v>93</v>
      </c>
      <c r="C33" s="38"/>
      <c r="D33" s="25">
        <v>80192</v>
      </c>
      <c r="E33" s="25"/>
      <c r="F33" s="39" t="s">
        <v>93</v>
      </c>
      <c r="G33" s="38"/>
      <c r="H33" s="25">
        <v>80192</v>
      </c>
      <c r="I33" s="25"/>
      <c r="J33" s="42"/>
      <c r="K33" s="27"/>
      <c r="L33" s="27"/>
    </row>
    <row r="34" spans="2:13" x14ac:dyDescent="0.25">
      <c r="B34" s="39" t="s">
        <v>92</v>
      </c>
      <c r="C34" s="25"/>
      <c r="D34" s="41">
        <v>5600</v>
      </c>
      <c r="E34" s="25"/>
      <c r="F34" s="39"/>
      <c r="G34" s="25"/>
      <c r="H34" s="41"/>
      <c r="I34" s="25"/>
      <c r="J34" s="42"/>
      <c r="K34" s="43">
        <f>C24+C25+C26-D28</f>
        <v>85870</v>
      </c>
      <c r="M34">
        <f>500*4</f>
        <v>2000</v>
      </c>
    </row>
    <row r="35" spans="2:13" x14ac:dyDescent="0.25">
      <c r="B35" s="39"/>
      <c r="C35" s="25"/>
      <c r="D35" s="41"/>
      <c r="E35" s="25"/>
      <c r="F35" s="39"/>
      <c r="G35" s="25"/>
      <c r="H35" s="41"/>
      <c r="I35" s="25"/>
      <c r="J35" s="3"/>
      <c r="K35">
        <f>D33</f>
        <v>80192</v>
      </c>
      <c r="L35" s="27"/>
    </row>
    <row r="36" spans="2:13" x14ac:dyDescent="0.25">
      <c r="B36" s="39"/>
      <c r="C36" s="25"/>
      <c r="D36" s="41"/>
      <c r="E36" s="25"/>
      <c r="F36" s="39"/>
      <c r="G36" s="25"/>
      <c r="H36" s="41"/>
      <c r="I36" s="25"/>
      <c r="J36" s="3"/>
      <c r="K36" s="43">
        <f>K34-K35</f>
        <v>5678</v>
      </c>
    </row>
    <row r="37" spans="2:13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M37" s="38"/>
    </row>
    <row r="38" spans="2:13" x14ac:dyDescent="0.25">
      <c r="B38" s="36" t="s">
        <v>11</v>
      </c>
      <c r="C38" s="44">
        <f>C27+C24+C25+C26-D28</f>
        <v>85870</v>
      </c>
      <c r="D38" s="44">
        <f>SUM(D30:D37)</f>
        <v>85792</v>
      </c>
      <c r="E38" s="44">
        <f>C38-D38</f>
        <v>78</v>
      </c>
      <c r="F38" s="36" t="s">
        <v>11</v>
      </c>
      <c r="G38" s="44">
        <f>G24+G25+G27+G26-H28</f>
        <v>24370</v>
      </c>
      <c r="H38" s="44">
        <f>SUM(H30:H37)</f>
        <v>80192</v>
      </c>
      <c r="I38" s="44">
        <f>G38-H38</f>
        <v>-55822</v>
      </c>
      <c r="J38" s="42"/>
    </row>
    <row r="39" spans="2:13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3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I4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2021-03-01T14:59:45Z</cp:lastPrinted>
  <dcterms:created xsi:type="dcterms:W3CDTF">2020-12-04T12:25:50Z</dcterms:created>
  <dcterms:modified xsi:type="dcterms:W3CDTF">2021-12-08T09:19:09Z</dcterms:modified>
</cp:coreProperties>
</file>