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240" yWindow="120" windowWidth="14295" windowHeight="5595" firstSheet="77" activeTab="81"/>
  </bookViews>
  <sheets>
    <sheet name="APRIL" sheetId="8" r:id="rId1"/>
    <sheet name="MAY" sheetId="7" r:id="rId2"/>
    <sheet name="JUNE " sheetId="1" r:id="rId3"/>
    <sheet name="Sheet2" sheetId="2" state="hidden" r:id="rId4"/>
    <sheet name="Sheet3" sheetId="3" state="hidden" r:id="rId5"/>
    <sheet name="JULY " sheetId="4" r:id="rId6"/>
    <sheet name="AUGUST" sheetId="5" r:id="rId7"/>
    <sheet name="SEPT" sheetId="6" r:id="rId8"/>
    <sheet name="OCT " sheetId="9" r:id="rId9"/>
    <sheet name="NOVE" sheetId="11" r:id="rId10"/>
    <sheet name="DEC" sheetId="12" r:id="rId11"/>
    <sheet name="Sheet1" sheetId="13" r:id="rId12"/>
    <sheet name="Sheet4" sheetId="14" r:id="rId13"/>
    <sheet name="MARCH STATMENT 2016" sheetId="15" r:id="rId14"/>
    <sheet name="APRIL 2016" sheetId="16" r:id="rId15"/>
    <sheet name="MAY 2016" sheetId="17" r:id="rId16"/>
    <sheet name="JUNE  2016" sheetId="18" r:id="rId17"/>
    <sheet name="JULY 2016" sheetId="19" r:id="rId18"/>
    <sheet name="AUGUST  2016" sheetId="20" r:id="rId19"/>
    <sheet name="SEPTEMBER 2016     " sheetId="21" r:id="rId20"/>
    <sheet name="Sheet6" sheetId="22" r:id="rId21"/>
    <sheet name="DEC 2016" sheetId="23" r:id="rId22"/>
    <sheet name="Sheet5" sheetId="24" r:id="rId23"/>
    <sheet name="FEB 2017" sheetId="25" r:id="rId24"/>
    <sheet name="MARCH 2017" sheetId="26" r:id="rId25"/>
    <sheet name="APRIL 2017" sheetId="27" r:id="rId26"/>
    <sheet name="MAY 2017" sheetId="28" r:id="rId27"/>
    <sheet name="JUNE 2017" sheetId="29" r:id="rId28"/>
    <sheet name="JULY 2017" sheetId="30" r:id="rId29"/>
    <sheet name="AUGUST   2017" sheetId="31" r:id="rId30"/>
    <sheet name="SEPTE 2017" sheetId="32" r:id="rId31"/>
    <sheet name="OCTOMBER" sheetId="33" r:id="rId32"/>
    <sheet name="NOVEMBER" sheetId="34" r:id="rId33"/>
    <sheet name="DECE" sheetId="35" r:id="rId34"/>
    <sheet name="JAN 18" sheetId="36" r:id="rId35"/>
    <sheet name="FEB18" sheetId="37" r:id="rId36"/>
    <sheet name="MARCH" sheetId="38" r:id="rId37"/>
    <sheet name="APRL" sheetId="39" r:id="rId38"/>
    <sheet name="MAY18" sheetId="40" r:id="rId39"/>
    <sheet name="JUNE" sheetId="41" r:id="rId40"/>
    <sheet name="JULY" sheetId="42" r:id="rId41"/>
    <sheet name="AUG" sheetId="43" r:id="rId42"/>
    <sheet name="SEP" sheetId="44" r:id="rId43"/>
    <sheet name="OCTOBER " sheetId="45" r:id="rId44"/>
    <sheet name="NOVEMBER " sheetId="46" r:id="rId45"/>
    <sheet name="DECEMBER" sheetId="47" r:id="rId46"/>
    <sheet name="JANUARY" sheetId="48" r:id="rId47"/>
    <sheet name="FEBRUARY" sheetId="49" r:id="rId48"/>
    <sheet name="MARCH " sheetId="50" r:id="rId49"/>
    <sheet name="APRIL " sheetId="51" r:id="rId50"/>
    <sheet name="MAY " sheetId="52" r:id="rId51"/>
    <sheet name="JUNEE" sheetId="53" r:id="rId52"/>
    <sheet name="JULY  " sheetId="54" r:id="rId53"/>
    <sheet name="AUGUST 19" sheetId="55" r:id="rId54"/>
    <sheet name="SEPTEMBER 19" sheetId="56" r:id="rId55"/>
    <sheet name="OCTOBER 19" sheetId="57" r:id="rId56"/>
    <sheet name="NOVEMBER 19" sheetId="58" r:id="rId57"/>
    <sheet name="DECEMBER 19" sheetId="59" r:id="rId58"/>
    <sheet name="JANUARY 20" sheetId="60" r:id="rId59"/>
    <sheet name="FEBRUARY 20" sheetId="61" r:id="rId60"/>
    <sheet name="MARCH 20" sheetId="62" r:id="rId61"/>
    <sheet name="APRIL 20" sheetId="63" r:id="rId62"/>
    <sheet name="MAY 20" sheetId="64" r:id="rId63"/>
    <sheet name="JUNE 20" sheetId="65" r:id="rId64"/>
    <sheet name="JULY20" sheetId="66" r:id="rId65"/>
    <sheet name="AUGUST 20" sheetId="67" r:id="rId66"/>
    <sheet name="SEPTEMBER 20" sheetId="68" r:id="rId67"/>
    <sheet name="OCTOBER 20" sheetId="69" r:id="rId68"/>
    <sheet name="NOVEMBER20" sheetId="70" r:id="rId69"/>
    <sheet name="DECEMBER 20" sheetId="71" r:id="rId70"/>
    <sheet name="JANUARY 21" sheetId="72" r:id="rId71"/>
    <sheet name="FEBRUARY21" sheetId="73" r:id="rId72"/>
    <sheet name="MARCH 21" sheetId="74" r:id="rId73"/>
    <sheet name="APRIL 21" sheetId="75" r:id="rId74"/>
    <sheet name="MAY 21" sheetId="76" r:id="rId75"/>
    <sheet name="JUNE 21" sheetId="77" r:id="rId76"/>
    <sheet name="JULY 21" sheetId="78" r:id="rId77"/>
    <sheet name="AUGUST 21" sheetId="79" r:id="rId78"/>
    <sheet name="SEPT 21" sheetId="80" r:id="rId79"/>
    <sheet name="OCT 21" sheetId="81" r:id="rId80"/>
    <sheet name="NOVEMBER 21" sheetId="82" r:id="rId81"/>
    <sheet name="DECEMBER 21" sheetId="83" r:id="rId82"/>
  </sheets>
  <definedNames>
    <definedName name="_xlnm.Print_Titles" localSheetId="2">'JUNE '!#REF!,'JUNE '!$1:$1</definedName>
  </definedNames>
  <calcPr calcId="162913"/>
</workbook>
</file>

<file path=xl/calcChain.xml><?xml version="1.0" encoding="utf-8"?>
<calcChain xmlns="http://schemas.openxmlformats.org/spreadsheetml/2006/main">
  <c r="G9" i="83" l="1"/>
  <c r="I31" i="83" l="1"/>
  <c r="E31" i="83"/>
  <c r="G17" i="83"/>
  <c r="H22" i="83" s="1"/>
  <c r="E17" i="83"/>
  <c r="D22" i="83" s="1"/>
  <c r="C17" i="83"/>
  <c r="F9" i="83"/>
  <c r="H9" i="83" s="1"/>
  <c r="I25" i="83" l="1"/>
  <c r="E25" i="83"/>
  <c r="I31" i="82"/>
  <c r="E31" i="82"/>
  <c r="G17" i="82"/>
  <c r="H22" i="82" s="1"/>
  <c r="E17" i="82"/>
  <c r="D22" i="82" s="1"/>
  <c r="C17" i="82"/>
  <c r="I25" i="82" l="1"/>
  <c r="E25" i="82"/>
  <c r="G16" i="80"/>
  <c r="I31" i="81" l="1"/>
  <c r="E31" i="81"/>
  <c r="E17" i="81"/>
  <c r="D22" i="81" s="1"/>
  <c r="C17" i="81"/>
  <c r="G17" i="81"/>
  <c r="H22" i="81" s="1"/>
  <c r="F14" i="81"/>
  <c r="H14" i="81" s="1"/>
  <c r="D14" i="82" s="1"/>
  <c r="F14" i="82" s="1"/>
  <c r="H14" i="82" s="1"/>
  <c r="D14" i="83" s="1"/>
  <c r="F14" i="83" s="1"/>
  <c r="H14" i="83" s="1"/>
  <c r="F11" i="81"/>
  <c r="H11" i="81" s="1"/>
  <c r="D11" i="82" s="1"/>
  <c r="F11" i="82" s="1"/>
  <c r="H11" i="82" s="1"/>
  <c r="D11" i="83" s="1"/>
  <c r="F11" i="83" s="1"/>
  <c r="H11" i="83" s="1"/>
  <c r="F10" i="81"/>
  <c r="H10" i="81" s="1"/>
  <c r="D10" i="82" s="1"/>
  <c r="F10" i="82" s="1"/>
  <c r="H10" i="82" s="1"/>
  <c r="F10" i="83" s="1"/>
  <c r="H10" i="83" s="1"/>
  <c r="I25" i="81" l="1"/>
  <c r="E25" i="81"/>
  <c r="I31" i="80" l="1"/>
  <c r="E31" i="80"/>
  <c r="E17" i="80"/>
  <c r="D22" i="80" s="1"/>
  <c r="C17" i="80"/>
  <c r="G17" i="80"/>
  <c r="H22" i="80" s="1"/>
  <c r="F14" i="80"/>
  <c r="H14" i="80" s="1"/>
  <c r="F10" i="80"/>
  <c r="H10" i="80" s="1"/>
  <c r="F9" i="80"/>
  <c r="H9" i="80" s="1"/>
  <c r="F9" i="81" s="1"/>
  <c r="H9" i="81" s="1"/>
  <c r="D9" i="82" s="1"/>
  <c r="F9" i="82" s="1"/>
  <c r="H9" i="82" s="1"/>
  <c r="F7" i="80"/>
  <c r="H7" i="80" s="1"/>
  <c r="D7" i="81" s="1"/>
  <c r="F7" i="81" s="1"/>
  <c r="H7" i="81" s="1"/>
  <c r="D7" i="82" s="1"/>
  <c r="F7" i="82" s="1"/>
  <c r="H7" i="82" s="1"/>
  <c r="D7" i="83" s="1"/>
  <c r="F7" i="83" s="1"/>
  <c r="H7" i="83" s="1"/>
  <c r="F6" i="80"/>
  <c r="H6" i="80" s="1"/>
  <c r="D6" i="81" s="1"/>
  <c r="F6" i="81" s="1"/>
  <c r="H6" i="81" s="1"/>
  <c r="D6" i="82" s="1"/>
  <c r="F6" i="82" s="1"/>
  <c r="H6" i="82" s="1"/>
  <c r="D6" i="83" s="1"/>
  <c r="F6" i="83" s="1"/>
  <c r="H6" i="83" s="1"/>
  <c r="I25" i="80" l="1"/>
  <c r="E25" i="80"/>
  <c r="G16" i="79"/>
  <c r="L16" i="77" l="1"/>
  <c r="L17" i="77" s="1"/>
  <c r="F12" i="77"/>
  <c r="I31" i="79" l="1"/>
  <c r="E31" i="79"/>
  <c r="E17" i="79"/>
  <c r="D22" i="79" s="1"/>
  <c r="C17" i="79"/>
  <c r="G17" i="79"/>
  <c r="H22" i="79" s="1"/>
  <c r="F12" i="79"/>
  <c r="H12" i="79" s="1"/>
  <c r="D12" i="80" s="1"/>
  <c r="F12" i="80" s="1"/>
  <c r="H12" i="80" s="1"/>
  <c r="D12" i="81" s="1"/>
  <c r="F12" i="81" s="1"/>
  <c r="H12" i="81" s="1"/>
  <c r="D12" i="82" s="1"/>
  <c r="F12" i="82" s="1"/>
  <c r="H12" i="82" s="1"/>
  <c r="D12" i="83" s="1"/>
  <c r="F12" i="83" s="1"/>
  <c r="H12" i="83" s="1"/>
  <c r="F9" i="79"/>
  <c r="H9" i="79" s="1"/>
  <c r="I25" i="79" l="1"/>
  <c r="E25" i="79"/>
  <c r="G16" i="78"/>
  <c r="F6" i="78" l="1"/>
  <c r="H6" i="78" s="1"/>
  <c r="I31" i="78"/>
  <c r="E31" i="78"/>
  <c r="E17" i="78"/>
  <c r="D22" i="78" s="1"/>
  <c r="C17" i="78"/>
  <c r="F15" i="78"/>
  <c r="H15" i="78" s="1"/>
  <c r="D15" i="79" s="1"/>
  <c r="F15" i="79" s="1"/>
  <c r="H15" i="79" s="1"/>
  <c r="D15" i="80" s="1"/>
  <c r="F15" i="80" s="1"/>
  <c r="H15" i="80" s="1"/>
  <c r="D15" i="81" s="1"/>
  <c r="F15" i="81" s="1"/>
  <c r="H15" i="81" s="1"/>
  <c r="F14" i="78"/>
  <c r="H14" i="78" s="1"/>
  <c r="F14" i="79" s="1"/>
  <c r="H14" i="79" s="1"/>
  <c r="F13" i="78"/>
  <c r="H13" i="78" s="1"/>
  <c r="D13" i="79" s="1"/>
  <c r="F13" i="79" s="1"/>
  <c r="H13" i="79" s="1"/>
  <c r="D13" i="80" s="1"/>
  <c r="F13" i="80" s="1"/>
  <c r="H13" i="80" s="1"/>
  <c r="D13" i="81" s="1"/>
  <c r="F13" i="81" s="1"/>
  <c r="H13" i="81" s="1"/>
  <c r="D13" i="82" s="1"/>
  <c r="F13" i="82" s="1"/>
  <c r="H13" i="82" s="1"/>
  <c r="D13" i="83" s="1"/>
  <c r="F13" i="83" s="1"/>
  <c r="H13" i="83" s="1"/>
  <c r="F12" i="78"/>
  <c r="H12" i="78" s="1"/>
  <c r="G17" i="78"/>
  <c r="H22" i="78" s="1"/>
  <c r="F10" i="78"/>
  <c r="H10" i="78" s="1"/>
  <c r="F10" i="79" s="1"/>
  <c r="H10" i="79" s="1"/>
  <c r="F7" i="78"/>
  <c r="H7" i="78" s="1"/>
  <c r="F7" i="79" s="1"/>
  <c r="H7" i="79" s="1"/>
  <c r="D15" i="82" l="1"/>
  <c r="F15" i="82" s="1"/>
  <c r="H15" i="82" s="1"/>
  <c r="D15" i="83" s="1"/>
  <c r="F15" i="83" s="1"/>
  <c r="H15" i="83" s="1"/>
  <c r="F6" i="79"/>
  <c r="I25" i="78"/>
  <c r="E25" i="78"/>
  <c r="H6" i="79" l="1"/>
  <c r="G14" i="77"/>
  <c r="G12" i="77" l="1"/>
  <c r="G10" i="77" l="1"/>
  <c r="I31" i="77" l="1"/>
  <c r="E31" i="77"/>
  <c r="E17" i="77"/>
  <c r="C17" i="77"/>
  <c r="F15" i="77"/>
  <c r="H15" i="77" s="1"/>
  <c r="F14" i="77"/>
  <c r="H14" i="77" s="1"/>
  <c r="F13" i="77"/>
  <c r="H13" i="77" s="1"/>
  <c r="H12" i="77"/>
  <c r="K18" i="77" s="1"/>
  <c r="F10" i="77"/>
  <c r="H10" i="77" s="1"/>
  <c r="F9" i="77"/>
  <c r="H9" i="77" s="1"/>
  <c r="D9" i="78" s="1"/>
  <c r="F9" i="78" s="1"/>
  <c r="H9" i="78" s="1"/>
  <c r="F8" i="77"/>
  <c r="H8" i="77" s="1"/>
  <c r="D8" i="78" s="1"/>
  <c r="F8" i="78" s="1"/>
  <c r="H8" i="78" s="1"/>
  <c r="D8" i="79" s="1"/>
  <c r="F8" i="79" s="1"/>
  <c r="H8" i="79" s="1"/>
  <c r="D8" i="80" s="1"/>
  <c r="F8" i="80" s="1"/>
  <c r="H8" i="80" s="1"/>
  <c r="D8" i="81" s="1"/>
  <c r="F8" i="81" s="1"/>
  <c r="H8" i="81" s="1"/>
  <c r="D8" i="82" s="1"/>
  <c r="F8" i="82" s="1"/>
  <c r="H8" i="82" s="1"/>
  <c r="D8" i="83" s="1"/>
  <c r="F8" i="83" s="1"/>
  <c r="H8" i="83" s="1"/>
  <c r="F7" i="77"/>
  <c r="H7" i="77" s="1"/>
  <c r="G17" i="77"/>
  <c r="H22" i="77" s="1"/>
  <c r="F6" i="77"/>
  <c r="H6" i="77" s="1"/>
  <c r="D22" i="77" l="1"/>
  <c r="F11" i="78"/>
  <c r="I25" i="77"/>
  <c r="E25" i="77"/>
  <c r="G9" i="76"/>
  <c r="G16" i="76"/>
  <c r="H11" i="78" l="1"/>
  <c r="G12" i="75"/>
  <c r="G6" i="76"/>
  <c r="G15" i="76" l="1"/>
  <c r="F11" i="79" l="1"/>
  <c r="G8" i="76"/>
  <c r="H11" i="79" l="1"/>
  <c r="H18" i="73"/>
  <c r="D11" i="80" l="1"/>
  <c r="F11" i="80" s="1"/>
  <c r="H11" i="80" s="1"/>
  <c r="G10" i="76"/>
  <c r="G14" i="76" l="1"/>
  <c r="G12" i="74" l="1"/>
  <c r="I31" i="76"/>
  <c r="E31" i="76"/>
  <c r="E17" i="76"/>
  <c r="D22" i="76" s="1"/>
  <c r="C17" i="76"/>
  <c r="F15" i="76"/>
  <c r="H15" i="76" s="1"/>
  <c r="F14" i="76"/>
  <c r="H14" i="76" s="1"/>
  <c r="F12" i="76"/>
  <c r="H12" i="76" s="1"/>
  <c r="L19" i="76" s="1"/>
  <c r="F10" i="76"/>
  <c r="H10" i="76" s="1"/>
  <c r="F9" i="76"/>
  <c r="H9" i="76" s="1"/>
  <c r="F8" i="76"/>
  <c r="H8" i="76" s="1"/>
  <c r="G17" i="76"/>
  <c r="H22" i="76" s="1"/>
  <c r="F7" i="76"/>
  <c r="H7" i="76" s="1"/>
  <c r="F6" i="76"/>
  <c r="H6" i="76" s="1"/>
  <c r="I25" i="76" l="1"/>
  <c r="E25" i="76"/>
  <c r="G16" i="75"/>
  <c r="G7" i="75"/>
  <c r="G10" i="75" l="1"/>
  <c r="G14" i="75" l="1"/>
  <c r="G8" i="75" l="1"/>
  <c r="G15" i="75"/>
  <c r="G8" i="73" l="1"/>
  <c r="I31" i="75" l="1"/>
  <c r="E31" i="75"/>
  <c r="E17" i="75"/>
  <c r="D22" i="75" s="1"/>
  <c r="C17" i="75"/>
  <c r="F15" i="75"/>
  <c r="H15" i="75" s="1"/>
  <c r="F14" i="75"/>
  <c r="H14" i="75" s="1"/>
  <c r="G17" i="75"/>
  <c r="H22" i="75" s="1"/>
  <c r="F12" i="75"/>
  <c r="H12" i="75" s="1"/>
  <c r="F7" i="75"/>
  <c r="H7" i="75" s="1"/>
  <c r="F6" i="75"/>
  <c r="H6" i="75" s="1"/>
  <c r="I25" i="75" l="1"/>
  <c r="E25" i="75"/>
  <c r="G14" i="74"/>
  <c r="G15" i="74" l="1"/>
  <c r="I112" i="72" l="1"/>
  <c r="I31" i="74" l="1"/>
  <c r="E31" i="74"/>
  <c r="E17" i="74"/>
  <c r="D22" i="74" s="1"/>
  <c r="C17" i="74"/>
  <c r="F15" i="74"/>
  <c r="H15" i="74" s="1"/>
  <c r="F14" i="74"/>
  <c r="H14" i="74" s="1"/>
  <c r="F12" i="74"/>
  <c r="H12" i="74" s="1"/>
  <c r="F10" i="74"/>
  <c r="H10" i="74" s="1"/>
  <c r="D10" i="75" s="1"/>
  <c r="F10" i="75" s="1"/>
  <c r="H10" i="75" s="1"/>
  <c r="F9" i="74"/>
  <c r="H9" i="74" s="1"/>
  <c r="D9" i="75" s="1"/>
  <c r="F9" i="75" s="1"/>
  <c r="H9" i="75" s="1"/>
  <c r="G17" i="74"/>
  <c r="H22" i="74" s="1"/>
  <c r="F8" i="74"/>
  <c r="H8" i="74" s="1"/>
  <c r="D8" i="75" s="1"/>
  <c r="F8" i="75" s="1"/>
  <c r="H8" i="75" s="1"/>
  <c r="F7" i="74"/>
  <c r="H7" i="74" s="1"/>
  <c r="F6" i="74"/>
  <c r="H6" i="74" s="1"/>
  <c r="I25" i="74" l="1"/>
  <c r="E25" i="74"/>
  <c r="G10" i="73"/>
  <c r="G16" i="73" l="1"/>
  <c r="G9" i="73" l="1"/>
  <c r="G12" i="73" l="1"/>
  <c r="G8" i="72" l="1"/>
  <c r="I31" i="73" l="1"/>
  <c r="E31" i="73"/>
  <c r="E17" i="73"/>
  <c r="D22" i="73" s="1"/>
  <c r="C17" i="73"/>
  <c r="F14" i="73"/>
  <c r="H14" i="73" s="1"/>
  <c r="F9" i="73"/>
  <c r="H9" i="73" s="1"/>
  <c r="G17" i="73"/>
  <c r="H22" i="73" s="1"/>
  <c r="F7" i="73"/>
  <c r="H7" i="73" s="1"/>
  <c r="F6" i="73"/>
  <c r="H6" i="73" s="1"/>
  <c r="I25" i="73" l="1"/>
  <c r="E25" i="73"/>
  <c r="G14" i="72" l="1"/>
  <c r="G9" i="72"/>
  <c r="G16" i="71" l="1"/>
  <c r="I31" i="72" l="1"/>
  <c r="E31" i="72"/>
  <c r="G17" i="72"/>
  <c r="H22" i="72" s="1"/>
  <c r="E17" i="72"/>
  <c r="D22" i="72" s="1"/>
  <c r="C17" i="72"/>
  <c r="F14" i="72"/>
  <c r="H14" i="72" s="1"/>
  <c r="F13" i="72"/>
  <c r="H13" i="72" s="1"/>
  <c r="D13" i="73" s="1"/>
  <c r="F13" i="73" s="1"/>
  <c r="H13" i="73" s="1"/>
  <c r="D13" i="74" s="1"/>
  <c r="F13" i="74" s="1"/>
  <c r="H13" i="74" s="1"/>
  <c r="D13" i="75" s="1"/>
  <c r="F13" i="75" s="1"/>
  <c r="H13" i="75" s="1"/>
  <c r="D13" i="76" s="1"/>
  <c r="F13" i="76" s="1"/>
  <c r="H13" i="76" s="1"/>
  <c r="F12" i="72"/>
  <c r="H12" i="72" s="1"/>
  <c r="D12" i="73" s="1"/>
  <c r="F12" i="73" s="1"/>
  <c r="H12" i="73" s="1"/>
  <c r="F11" i="72"/>
  <c r="H11" i="72" s="1"/>
  <c r="D11" i="73" s="1"/>
  <c r="F10" i="72"/>
  <c r="H10" i="72" s="1"/>
  <c r="F10" i="73" s="1"/>
  <c r="F9" i="72"/>
  <c r="H9" i="72" s="1"/>
  <c r="F8" i="72"/>
  <c r="H7" i="72"/>
  <c r="F7" i="72"/>
  <c r="H6" i="72"/>
  <c r="F6" i="72"/>
  <c r="I25" i="72" l="1"/>
  <c r="E25" i="72"/>
  <c r="F11" i="73"/>
  <c r="H11" i="73" s="1"/>
  <c r="D11" i="74" s="1"/>
  <c r="H10" i="73"/>
  <c r="H8" i="72"/>
  <c r="F8" i="73" s="1"/>
  <c r="H8" i="73" s="1"/>
  <c r="D14" i="71"/>
  <c r="F14" i="71" s="1"/>
  <c r="H14" i="71" s="1"/>
  <c r="I31" i="71"/>
  <c r="E31" i="71"/>
  <c r="G17" i="71"/>
  <c r="H22" i="71" s="1"/>
  <c r="E17" i="71"/>
  <c r="D22" i="71" s="1"/>
  <c r="C17" i="71"/>
  <c r="F9" i="71"/>
  <c r="H9" i="71" s="1"/>
  <c r="F7" i="71"/>
  <c r="H7" i="71" s="1"/>
  <c r="F6" i="71"/>
  <c r="H6" i="71" s="1"/>
  <c r="F11" i="74" l="1"/>
  <c r="I25" i="71"/>
  <c r="E25" i="71"/>
  <c r="H11" i="74" l="1"/>
  <c r="E17" i="70"/>
  <c r="D22" i="70" s="1"/>
  <c r="G17" i="70"/>
  <c r="C17" i="70"/>
  <c r="D11" i="75" l="1"/>
  <c r="D14" i="70"/>
  <c r="I31" i="70"/>
  <c r="E31" i="70"/>
  <c r="H22" i="70"/>
  <c r="I25" i="70"/>
  <c r="F9" i="70"/>
  <c r="H9" i="70" s="1"/>
  <c r="F8" i="70"/>
  <c r="H8" i="70" s="1"/>
  <c r="D8" i="71" s="1"/>
  <c r="F8" i="71" s="1"/>
  <c r="H8" i="71" s="1"/>
  <c r="F7" i="70"/>
  <c r="H7" i="70" s="1"/>
  <c r="F6" i="70"/>
  <c r="H6" i="70" s="1"/>
  <c r="F11" i="75" l="1"/>
  <c r="E25" i="70"/>
  <c r="G16" i="69"/>
  <c r="H11" i="75" l="1"/>
  <c r="I31" i="69"/>
  <c r="E31" i="69"/>
  <c r="G17" i="69"/>
  <c r="H22" i="69" s="1"/>
  <c r="E17" i="69"/>
  <c r="D22" i="69" s="1"/>
  <c r="E25" i="69" s="1"/>
  <c r="C17" i="69"/>
  <c r="F9" i="69"/>
  <c r="H9" i="69" s="1"/>
  <c r="F8" i="69"/>
  <c r="H8" i="69" s="1"/>
  <c r="F7" i="69"/>
  <c r="H7" i="69" s="1"/>
  <c r="F6" i="69"/>
  <c r="H6" i="69" s="1"/>
  <c r="F5" i="69"/>
  <c r="D11" i="76" l="1"/>
  <c r="F11" i="76" s="1"/>
  <c r="H11" i="76" s="1"/>
  <c r="D11" i="77" s="1"/>
  <c r="F11" i="77" s="1"/>
  <c r="H11" i="77" s="1"/>
  <c r="H5" i="69"/>
  <c r="I25" i="69"/>
  <c r="D5" i="70" l="1"/>
  <c r="C17" i="68"/>
  <c r="E5" i="67"/>
  <c r="F5" i="70" l="1"/>
  <c r="F9" i="68"/>
  <c r="H9" i="68" s="1"/>
  <c r="H5" i="70" l="1"/>
  <c r="D5" i="71" s="1"/>
  <c r="I31" i="68"/>
  <c r="E31" i="68"/>
  <c r="G17" i="68"/>
  <c r="H22" i="68" s="1"/>
  <c r="E17" i="68"/>
  <c r="D22" i="68" s="1"/>
  <c r="F5" i="71" l="1"/>
  <c r="I25" i="68"/>
  <c r="E25" i="68"/>
  <c r="G16" i="67"/>
  <c r="F15" i="67"/>
  <c r="H15" i="67" s="1"/>
  <c r="F16" i="67"/>
  <c r="H5" i="71" l="1"/>
  <c r="D5" i="72" s="1"/>
  <c r="F5" i="72" s="1"/>
  <c r="H5" i="72" s="1"/>
  <c r="D5" i="73" s="1"/>
  <c r="G9" i="54"/>
  <c r="G13" i="67"/>
  <c r="F5" i="73" l="1"/>
  <c r="H5" i="73" s="1"/>
  <c r="D5" i="74" s="1"/>
  <c r="I31" i="67"/>
  <c r="E31" i="67"/>
  <c r="G17" i="67"/>
  <c r="H22" i="67" s="1"/>
  <c r="E17" i="67"/>
  <c r="D22" i="67" s="1"/>
  <c r="I25" i="67" s="1"/>
  <c r="C17" i="67"/>
  <c r="D24" i="67" s="1"/>
  <c r="F5" i="74" l="1"/>
  <c r="E25" i="67"/>
  <c r="I33" i="66"/>
  <c r="H5" i="74" l="1"/>
  <c r="G10" i="66"/>
  <c r="D5" i="75" l="1"/>
  <c r="G7" i="66"/>
  <c r="F5" i="75" l="1"/>
  <c r="D28" i="54"/>
  <c r="F15" i="36"/>
  <c r="H5" i="75" l="1"/>
  <c r="I29" i="65"/>
  <c r="D5" i="76" l="1"/>
  <c r="G9" i="65"/>
  <c r="F5" i="76" l="1"/>
  <c r="E33" i="66"/>
  <c r="C15" i="66"/>
  <c r="D22" i="66" s="1"/>
  <c r="F14" i="66"/>
  <c r="H14" i="66" s="1"/>
  <c r="E15" i="66"/>
  <c r="D20" i="66" s="1"/>
  <c r="G15" i="66"/>
  <c r="H20" i="66" s="1"/>
  <c r="H5" i="76" l="1"/>
  <c r="H16" i="67"/>
  <c r="D16" i="68" s="1"/>
  <c r="F16" i="68" s="1"/>
  <c r="H16" i="68" s="1"/>
  <c r="D16" i="69" s="1"/>
  <c r="F16" i="69" s="1"/>
  <c r="H16" i="69" s="1"/>
  <c r="D16" i="70" s="1"/>
  <c r="F16" i="70" s="1"/>
  <c r="H16" i="70" s="1"/>
  <c r="D16" i="71" s="1"/>
  <c r="F16" i="71" s="1"/>
  <c r="H16" i="71" s="1"/>
  <c r="D16" i="72" s="1"/>
  <c r="D14" i="67"/>
  <c r="F14" i="67" s="1"/>
  <c r="H14" i="67" s="1"/>
  <c r="D14" i="68" s="1"/>
  <c r="F14" i="68" s="1"/>
  <c r="H14" i="68" s="1"/>
  <c r="I23" i="66"/>
  <c r="E23" i="66"/>
  <c r="D5" i="77" l="1"/>
  <c r="F16" i="72"/>
  <c r="G10" i="65"/>
  <c r="F5" i="77" l="1"/>
  <c r="H16" i="72"/>
  <c r="G8" i="65"/>
  <c r="H5" i="77" l="1"/>
  <c r="D16" i="73"/>
  <c r="F16" i="73" s="1"/>
  <c r="C15" i="65"/>
  <c r="D22" i="65" s="1"/>
  <c r="D5" i="78" l="1"/>
  <c r="H16" i="73"/>
  <c r="F14" i="65"/>
  <c r="D16" i="74" l="1"/>
  <c r="F5" i="78"/>
  <c r="E29" i="65"/>
  <c r="E15" i="65"/>
  <c r="D20" i="65" s="1"/>
  <c r="E23" i="65" s="1"/>
  <c r="G15" i="65"/>
  <c r="H20" i="65" s="1"/>
  <c r="F16" i="74" l="1"/>
  <c r="D17" i="74"/>
  <c r="H5" i="78"/>
  <c r="I23" i="65"/>
  <c r="D5" i="79" l="1"/>
  <c r="H16" i="74"/>
  <c r="F17" i="74"/>
  <c r="F10" i="64"/>
  <c r="D16" i="75" l="1"/>
  <c r="H17" i="74"/>
  <c r="F5" i="79"/>
  <c r="E8" i="54"/>
  <c r="G8" i="54" s="1"/>
  <c r="F7" i="64"/>
  <c r="H5" i="79" l="1"/>
  <c r="F16" i="75"/>
  <c r="D17" i="75"/>
  <c r="E32" i="31"/>
  <c r="J32" i="31"/>
  <c r="H16" i="75" l="1"/>
  <c r="F17" i="75"/>
  <c r="D5" i="80"/>
  <c r="H28" i="64"/>
  <c r="D28" i="64"/>
  <c r="D15" i="64"/>
  <c r="C20" i="64" s="1"/>
  <c r="H22" i="64" s="1"/>
  <c r="F15" i="64"/>
  <c r="G20" i="64" s="1"/>
  <c r="F5" i="80" l="1"/>
  <c r="D16" i="76"/>
  <c r="H17" i="75"/>
  <c r="D22" i="64"/>
  <c r="F10" i="63"/>
  <c r="H5" i="80" l="1"/>
  <c r="F16" i="76"/>
  <c r="D17" i="76"/>
  <c r="H28" i="63"/>
  <c r="D28" i="63"/>
  <c r="F15" i="63"/>
  <c r="G20" i="63" s="1"/>
  <c r="D15" i="63"/>
  <c r="C20" i="63" s="1"/>
  <c r="H22" i="63" s="1"/>
  <c r="D5" i="81" l="1"/>
  <c r="F5" i="81" s="1"/>
  <c r="H16" i="76"/>
  <c r="F17" i="76"/>
  <c r="D22" i="63"/>
  <c r="H28" i="62"/>
  <c r="D28" i="62"/>
  <c r="F15" i="62"/>
  <c r="G20" i="62" s="1"/>
  <c r="D15" i="62"/>
  <c r="C20" i="62" s="1"/>
  <c r="H5" i="81" l="1"/>
  <c r="D16" i="77"/>
  <c r="H17" i="76"/>
  <c r="H22" i="62"/>
  <c r="D22" i="62"/>
  <c r="F10" i="60"/>
  <c r="F16" i="77" l="1"/>
  <c r="D17" i="77"/>
  <c r="D5" i="82"/>
  <c r="H29" i="61"/>
  <c r="D29" i="61"/>
  <c r="F15" i="61"/>
  <c r="G20" i="61" s="1"/>
  <c r="D15" i="61"/>
  <c r="C20" i="61" s="1"/>
  <c r="H22" i="61" s="1"/>
  <c r="F5" i="82" l="1"/>
  <c r="H16" i="77"/>
  <c r="F17" i="77"/>
  <c r="D22" i="61"/>
  <c r="D16" i="78" l="1"/>
  <c r="H17" i="77"/>
  <c r="H5" i="82"/>
  <c r="D5" i="83" s="1"/>
  <c r="F5" i="83" s="1"/>
  <c r="H5" i="83" s="1"/>
  <c r="D15" i="60"/>
  <c r="F16" i="78" l="1"/>
  <c r="D17" i="78"/>
  <c r="H28" i="60"/>
  <c r="D28" i="60"/>
  <c r="C20" i="60"/>
  <c r="F15" i="60"/>
  <c r="G20" i="60" s="1"/>
  <c r="H16" i="78" l="1"/>
  <c r="F17" i="78"/>
  <c r="H22" i="60"/>
  <c r="D22" i="60"/>
  <c r="F10" i="59"/>
  <c r="F14" i="59"/>
  <c r="D16" i="79" l="1"/>
  <c r="H17" i="78"/>
  <c r="F10" i="58"/>
  <c r="F16" i="79" l="1"/>
  <c r="D17" i="79"/>
  <c r="H28" i="59"/>
  <c r="D28" i="59"/>
  <c r="D15" i="59"/>
  <c r="C20" i="59" s="1"/>
  <c r="H22" i="59" s="1"/>
  <c r="F15" i="59"/>
  <c r="G20" i="59" s="1"/>
  <c r="H16" i="79" l="1"/>
  <c r="F17" i="79"/>
  <c r="E9" i="60"/>
  <c r="D22" i="59"/>
  <c r="D16" i="80" l="1"/>
  <c r="H17" i="79"/>
  <c r="G9" i="60"/>
  <c r="C9" i="61" s="1"/>
  <c r="E9" i="61" s="1"/>
  <c r="G9" i="61" s="1"/>
  <c r="C9" i="62" s="1"/>
  <c r="E9" i="62" s="1"/>
  <c r="G9" i="62" s="1"/>
  <c r="C9" i="63" s="1"/>
  <c r="E9" i="63" s="1"/>
  <c r="G9" i="63" s="1"/>
  <c r="C9" i="64" s="1"/>
  <c r="E9" i="64" s="1"/>
  <c r="G9" i="64" s="1"/>
  <c r="E16" i="8"/>
  <c r="E17" i="8" s="1"/>
  <c r="D16" i="8"/>
  <c r="F16" i="80" l="1"/>
  <c r="D17" i="80"/>
  <c r="D28" i="58"/>
  <c r="H28" i="58"/>
  <c r="F15" i="58"/>
  <c r="G20" i="58" s="1"/>
  <c r="D15" i="58"/>
  <c r="C20" i="58" s="1"/>
  <c r="H22" i="58" s="1"/>
  <c r="H16" i="80" l="1"/>
  <c r="F17" i="80"/>
  <c r="D22" i="58"/>
  <c r="D16" i="81" l="1"/>
  <c r="F16" i="81" s="1"/>
  <c r="H17" i="80"/>
  <c r="D17" i="81" s="1"/>
  <c r="D25" i="57"/>
  <c r="D28" i="57" s="1"/>
  <c r="H16" i="81" l="1"/>
  <c r="F17" i="81"/>
  <c r="H25" i="57"/>
  <c r="H28" i="57"/>
  <c r="F15" i="57"/>
  <c r="G20" i="57" s="1"/>
  <c r="D15" i="57"/>
  <c r="C20" i="57" s="1"/>
  <c r="D22" i="57" s="1"/>
  <c r="D16" i="82" l="1"/>
  <c r="H17" i="81"/>
  <c r="H22" i="57"/>
  <c r="F16" i="82" l="1"/>
  <c r="D17" i="82"/>
  <c r="C9" i="56"/>
  <c r="E9" i="56" s="1"/>
  <c r="G9" i="56" s="1"/>
  <c r="C9" i="57" s="1"/>
  <c r="E9" i="57" s="1"/>
  <c r="G9" i="57" s="1"/>
  <c r="C9" i="58" s="1"/>
  <c r="E9" i="58" s="1"/>
  <c r="G9" i="58" s="1"/>
  <c r="C9" i="59" s="1"/>
  <c r="E9" i="59" s="1"/>
  <c r="G9" i="59" s="1"/>
  <c r="H28" i="56"/>
  <c r="D28" i="56"/>
  <c r="D15" i="56"/>
  <c r="C20" i="56" s="1"/>
  <c r="D22" i="56" s="1"/>
  <c r="F15" i="56"/>
  <c r="G20" i="56" s="1"/>
  <c r="H16" i="82" l="1"/>
  <c r="F17" i="82"/>
  <c r="H22" i="56"/>
  <c r="F7" i="55"/>
  <c r="H17" i="82" l="1"/>
  <c r="D16" i="83"/>
  <c r="F10" i="55"/>
  <c r="F16" i="83" l="1"/>
  <c r="D17" i="83"/>
  <c r="H28" i="55"/>
  <c r="D28" i="55"/>
  <c r="F15" i="55"/>
  <c r="G20" i="55" s="1"/>
  <c r="D15" i="55"/>
  <c r="C20" i="55" s="1"/>
  <c r="D22" i="55" s="1"/>
  <c r="H16" i="83" l="1"/>
  <c r="H17" i="83" s="1"/>
  <c r="F17" i="83"/>
  <c r="H22" i="55"/>
  <c r="H28" i="54"/>
  <c r="F15" i="54"/>
  <c r="G20" i="54" s="1"/>
  <c r="D15" i="54"/>
  <c r="C20" i="54" s="1"/>
  <c r="C15" i="54"/>
  <c r="E14" i="54"/>
  <c r="G14" i="54" s="1"/>
  <c r="C14" i="55" s="1"/>
  <c r="E14" i="55" s="1"/>
  <c r="G14" i="55" s="1"/>
  <c r="C14" i="56" s="1"/>
  <c r="E14" i="56" s="1"/>
  <c r="G14" i="56" s="1"/>
  <c r="C14" i="57" s="1"/>
  <c r="E14" i="57" s="1"/>
  <c r="G14" i="57" s="1"/>
  <c r="C14" i="58" s="1"/>
  <c r="E14" i="58" s="1"/>
  <c r="G14" i="58" s="1"/>
  <c r="C14" i="59" s="1"/>
  <c r="E14" i="59" s="1"/>
  <c r="G14" i="59" s="1"/>
  <c r="C14" i="60" s="1"/>
  <c r="E14" i="60" s="1"/>
  <c r="G14" i="60" s="1"/>
  <c r="C14" i="61" s="1"/>
  <c r="E14" i="61" s="1"/>
  <c r="G14" i="61" s="1"/>
  <c r="C14" i="62" s="1"/>
  <c r="E14" i="62" s="1"/>
  <c r="G14" i="62" s="1"/>
  <c r="C14" i="63" s="1"/>
  <c r="E13" i="54"/>
  <c r="G13" i="54" s="1"/>
  <c r="C13" i="55" s="1"/>
  <c r="E13" i="55" s="1"/>
  <c r="G13" i="55" s="1"/>
  <c r="C13" i="56" s="1"/>
  <c r="E13" i="56" s="1"/>
  <c r="G13" i="56" s="1"/>
  <c r="C13" i="57" s="1"/>
  <c r="E13" i="57" s="1"/>
  <c r="G13" i="57" s="1"/>
  <c r="C13" i="58" s="1"/>
  <c r="E12" i="54"/>
  <c r="G12" i="54" s="1"/>
  <c r="C12" i="55" s="1"/>
  <c r="E12" i="55" s="1"/>
  <c r="G12" i="55" s="1"/>
  <c r="C12" i="56" s="1"/>
  <c r="E12" i="56" s="1"/>
  <c r="G12" i="56" s="1"/>
  <c r="C12" i="57" s="1"/>
  <c r="E12" i="57" s="1"/>
  <c r="G12" i="57" s="1"/>
  <c r="C12" i="58" s="1"/>
  <c r="E12" i="58" s="1"/>
  <c r="G12" i="58" s="1"/>
  <c r="C12" i="59" s="1"/>
  <c r="E12" i="59" s="1"/>
  <c r="G12" i="59" s="1"/>
  <c r="C12" i="60" s="1"/>
  <c r="E12" i="60" s="1"/>
  <c r="G12" i="60" s="1"/>
  <c r="C12" i="61" s="1"/>
  <c r="E12" i="61" s="1"/>
  <c r="G12" i="61" s="1"/>
  <c r="C12" i="62" s="1"/>
  <c r="E12" i="62" s="1"/>
  <c r="G12" i="62" s="1"/>
  <c r="C12" i="63" s="1"/>
  <c r="E12" i="63" s="1"/>
  <c r="G12" i="63" s="1"/>
  <c r="C12" i="64" s="1"/>
  <c r="E12" i="64" s="1"/>
  <c r="G12" i="64" s="1"/>
  <c r="D12" i="65" s="1"/>
  <c r="F12" i="65" s="1"/>
  <c r="H12" i="65" s="1"/>
  <c r="D12" i="66" s="1"/>
  <c r="F12" i="66" s="1"/>
  <c r="H12" i="66" s="1"/>
  <c r="F12" i="67" s="1"/>
  <c r="H12" i="67" s="1"/>
  <c r="D12" i="68" s="1"/>
  <c r="F12" i="68" s="1"/>
  <c r="H12" i="68" s="1"/>
  <c r="D12" i="69" s="1"/>
  <c r="F12" i="69" s="1"/>
  <c r="H12" i="69" s="1"/>
  <c r="D12" i="70" s="1"/>
  <c r="F12" i="70" s="1"/>
  <c r="H12" i="70" s="1"/>
  <c r="D12" i="71" s="1"/>
  <c r="F12" i="71" s="1"/>
  <c r="H12" i="71" s="1"/>
  <c r="E11" i="54"/>
  <c r="G11" i="54" s="1"/>
  <c r="C11" i="55" s="1"/>
  <c r="E11" i="55" s="1"/>
  <c r="G11" i="55" s="1"/>
  <c r="C11" i="56" s="1"/>
  <c r="E11" i="56" s="1"/>
  <c r="G11" i="56" s="1"/>
  <c r="C11" i="57" s="1"/>
  <c r="E11" i="57" s="1"/>
  <c r="G11" i="57" s="1"/>
  <c r="C11" i="58" s="1"/>
  <c r="E11" i="58" s="1"/>
  <c r="G11" i="58" s="1"/>
  <c r="C11" i="59" s="1"/>
  <c r="E11" i="59" s="1"/>
  <c r="G11" i="59" s="1"/>
  <c r="C11" i="60" s="1"/>
  <c r="E11" i="60" s="1"/>
  <c r="G11" i="60" s="1"/>
  <c r="C11" i="61" s="1"/>
  <c r="E11" i="61" s="1"/>
  <c r="G11" i="61" s="1"/>
  <c r="C11" i="62" s="1"/>
  <c r="E11" i="62" s="1"/>
  <c r="G11" i="62" s="1"/>
  <c r="C11" i="63" s="1"/>
  <c r="E11" i="63" s="1"/>
  <c r="G11" i="63" s="1"/>
  <c r="C11" i="64" s="1"/>
  <c r="E11" i="64" s="1"/>
  <c r="G11" i="64" s="1"/>
  <c r="D11" i="65" s="1"/>
  <c r="F11" i="65" s="1"/>
  <c r="H11" i="65" s="1"/>
  <c r="D11" i="66" s="1"/>
  <c r="F11" i="66" s="1"/>
  <c r="H11" i="66" s="1"/>
  <c r="F11" i="67" s="1"/>
  <c r="H11" i="67" s="1"/>
  <c r="D11" i="68" s="1"/>
  <c r="F11" i="68" s="1"/>
  <c r="H11" i="68" s="1"/>
  <c r="D11" i="69" s="1"/>
  <c r="F11" i="69" s="1"/>
  <c r="H11" i="69" s="1"/>
  <c r="D11" i="70" s="1"/>
  <c r="F11" i="70" s="1"/>
  <c r="H11" i="70" s="1"/>
  <c r="D11" i="71" s="1"/>
  <c r="F11" i="71" s="1"/>
  <c r="H11" i="71" s="1"/>
  <c r="E10" i="54"/>
  <c r="G10" i="54" s="1"/>
  <c r="C10" i="55" s="1"/>
  <c r="E10" i="55" s="1"/>
  <c r="G10" i="55" s="1"/>
  <c r="C10" i="56" s="1"/>
  <c r="E10" i="56" s="1"/>
  <c r="G10" i="56" s="1"/>
  <c r="C10" i="57" s="1"/>
  <c r="E10" i="57" s="1"/>
  <c r="G10" i="57" s="1"/>
  <c r="C10" i="58" s="1"/>
  <c r="E10" i="58" s="1"/>
  <c r="G10" i="58" s="1"/>
  <c r="C10" i="59" s="1"/>
  <c r="E10" i="59" s="1"/>
  <c r="G10" i="59" s="1"/>
  <c r="C10" i="60" s="1"/>
  <c r="E10" i="60" s="1"/>
  <c r="G10" i="60" s="1"/>
  <c r="C10" i="61" s="1"/>
  <c r="E10" i="61" s="1"/>
  <c r="G10" i="61" s="1"/>
  <c r="C10" i="62" s="1"/>
  <c r="E10" i="62" s="1"/>
  <c r="G10" i="62" s="1"/>
  <c r="C10" i="63" s="1"/>
  <c r="E10" i="63" s="1"/>
  <c r="G10" i="63" s="1"/>
  <c r="C10" i="64" s="1"/>
  <c r="C9" i="55"/>
  <c r="C8" i="55"/>
  <c r="E8" i="55" s="1"/>
  <c r="G8" i="55" s="1"/>
  <c r="C8" i="56" s="1"/>
  <c r="E8" i="56" s="1"/>
  <c r="G8" i="56" s="1"/>
  <c r="C8" i="57" s="1"/>
  <c r="E8" i="57" s="1"/>
  <c r="G8" i="57" s="1"/>
  <c r="C8" i="58" s="1"/>
  <c r="E8" i="58" s="1"/>
  <c r="G8" i="58" s="1"/>
  <c r="C8" i="59" s="1"/>
  <c r="E8" i="59" s="1"/>
  <c r="G8" i="59" s="1"/>
  <c r="C8" i="60" s="1"/>
  <c r="E8" i="60" s="1"/>
  <c r="G8" i="60" s="1"/>
  <c r="C8" i="61" s="1"/>
  <c r="E8" i="61" s="1"/>
  <c r="G8" i="61" s="1"/>
  <c r="C8" i="62" s="1"/>
  <c r="E8" i="62" s="1"/>
  <c r="G8" i="62" s="1"/>
  <c r="C8" i="63" s="1"/>
  <c r="E8" i="63" s="1"/>
  <c r="G8" i="63" s="1"/>
  <c r="C8" i="64" s="1"/>
  <c r="E8" i="64" s="1"/>
  <c r="G8" i="64" s="1"/>
  <c r="D8" i="65" s="1"/>
  <c r="F8" i="65" s="1"/>
  <c r="H8" i="65" s="1"/>
  <c r="E7" i="54"/>
  <c r="G7" i="54" s="1"/>
  <c r="C7" i="55" s="1"/>
  <c r="E6" i="54"/>
  <c r="G6" i="54" s="1"/>
  <c r="C6" i="55" s="1"/>
  <c r="E5" i="54"/>
  <c r="D8" i="66" l="1"/>
  <c r="F8" i="66" s="1"/>
  <c r="H8" i="66" s="1"/>
  <c r="H8" i="67" s="1"/>
  <c r="D8" i="68" s="1"/>
  <c r="F8" i="68" s="1"/>
  <c r="H8" i="68" s="1"/>
  <c r="E10" i="64"/>
  <c r="E14" i="63"/>
  <c r="E15" i="54"/>
  <c r="G15" i="54" s="1"/>
  <c r="C15" i="55" s="1"/>
  <c r="E13" i="58"/>
  <c r="E7" i="55"/>
  <c r="G7" i="55" s="1"/>
  <c r="C7" i="56" s="1"/>
  <c r="E7" i="56" s="1"/>
  <c r="G7" i="56" s="1"/>
  <c r="C7" i="57" s="1"/>
  <c r="E7" i="57" s="1"/>
  <c r="G7" i="57" s="1"/>
  <c r="C7" i="58" s="1"/>
  <c r="E7" i="58" s="1"/>
  <c r="G7" i="58" s="1"/>
  <c r="C7" i="59" s="1"/>
  <c r="E7" i="59" s="1"/>
  <c r="G7" i="59" s="1"/>
  <c r="C7" i="60" s="1"/>
  <c r="E7" i="60" s="1"/>
  <c r="G7" i="60" s="1"/>
  <c r="C7" i="61" s="1"/>
  <c r="E7" i="61" s="1"/>
  <c r="G7" i="61" s="1"/>
  <c r="C7" i="62" s="1"/>
  <c r="E7" i="62" s="1"/>
  <c r="G7" i="62" s="1"/>
  <c r="C7" i="63" s="1"/>
  <c r="E7" i="63" s="1"/>
  <c r="G7" i="63" s="1"/>
  <c r="C7" i="64" s="1"/>
  <c r="E7" i="64" s="1"/>
  <c r="G7" i="64" s="1"/>
  <c r="D7" i="65" s="1"/>
  <c r="F7" i="65" s="1"/>
  <c r="H7" i="65" s="1"/>
  <c r="D7" i="66" s="1"/>
  <c r="F7" i="66" s="1"/>
  <c r="H7" i="66" s="1"/>
  <c r="H7" i="67" s="1"/>
  <c r="D7" i="68" s="1"/>
  <c r="F7" i="68" s="1"/>
  <c r="H7" i="68" s="1"/>
  <c r="H22" i="54"/>
  <c r="D22" i="54"/>
  <c r="G5" i="54"/>
  <c r="C5" i="55" s="1"/>
  <c r="E11" i="53"/>
  <c r="G11" i="53" s="1"/>
  <c r="E12" i="53"/>
  <c r="G12" i="53" s="1"/>
  <c r="E13" i="53"/>
  <c r="G13" i="53" s="1"/>
  <c r="G10" i="64" l="1"/>
  <c r="D10" i="65" s="1"/>
  <c r="F10" i="65" s="1"/>
  <c r="H10" i="65" s="1"/>
  <c r="D10" i="66" s="1"/>
  <c r="F10" i="66" s="1"/>
  <c r="H10" i="66" s="1"/>
  <c r="F10" i="67" s="1"/>
  <c r="H10" i="67" s="1"/>
  <c r="D10" i="68" s="1"/>
  <c r="F10" i="68" s="1"/>
  <c r="H10" i="68" s="1"/>
  <c r="D10" i="69" s="1"/>
  <c r="F10" i="69" s="1"/>
  <c r="G14" i="63"/>
  <c r="C14" i="64" s="1"/>
  <c r="G13" i="58"/>
  <c r="C13" i="59" s="1"/>
  <c r="E6" i="55"/>
  <c r="G6" i="55" s="1"/>
  <c r="C6" i="56" s="1"/>
  <c r="E6" i="56" s="1"/>
  <c r="G6" i="56" s="1"/>
  <c r="C6" i="57" s="1"/>
  <c r="E6" i="57" s="1"/>
  <c r="G6" i="57" s="1"/>
  <c r="C6" i="58" s="1"/>
  <c r="E6" i="58" s="1"/>
  <c r="G6" i="58" s="1"/>
  <c r="C6" i="59" s="1"/>
  <c r="E6" i="59" s="1"/>
  <c r="G6" i="59" s="1"/>
  <c r="C6" i="60" s="1"/>
  <c r="E6" i="60" s="1"/>
  <c r="G6" i="60" s="1"/>
  <c r="C6" i="61" s="1"/>
  <c r="E6" i="61" s="1"/>
  <c r="G6" i="61" s="1"/>
  <c r="C6" i="62" s="1"/>
  <c r="E6" i="62" s="1"/>
  <c r="G6" i="62" s="1"/>
  <c r="C6" i="63" s="1"/>
  <c r="E6" i="63" s="1"/>
  <c r="G6" i="63" s="1"/>
  <c r="C6" i="64" s="1"/>
  <c r="E6" i="64" s="1"/>
  <c r="G6" i="64" s="1"/>
  <c r="D6" i="65" s="1"/>
  <c r="F6" i="65" s="1"/>
  <c r="H6" i="65" s="1"/>
  <c r="D6" i="66" s="1"/>
  <c r="F6" i="66" s="1"/>
  <c r="H6" i="66" s="1"/>
  <c r="D6" i="67" s="1"/>
  <c r="F6" i="67" s="1"/>
  <c r="H28" i="52"/>
  <c r="H10" i="69" l="1"/>
  <c r="H6" i="67"/>
  <c r="D6" i="68" s="1"/>
  <c r="F6" i="68" s="1"/>
  <c r="H6" i="68" s="1"/>
  <c r="E14" i="64"/>
  <c r="E13" i="59"/>
  <c r="E5" i="55"/>
  <c r="H28" i="53"/>
  <c r="D28" i="53"/>
  <c r="D15" i="53"/>
  <c r="C20" i="53" s="1"/>
  <c r="F15" i="53"/>
  <c r="G20" i="53" s="1"/>
  <c r="D10" i="70" l="1"/>
  <c r="G14" i="64"/>
  <c r="D9" i="65" s="1"/>
  <c r="F9" i="65" s="1"/>
  <c r="G13" i="59"/>
  <c r="C13" i="60" s="1"/>
  <c r="E13" i="60" s="1"/>
  <c r="G13" i="60" s="1"/>
  <c r="C13" i="61" s="1"/>
  <c r="E13" i="61" s="1"/>
  <c r="G13" i="61" s="1"/>
  <c r="C13" i="62" s="1"/>
  <c r="E13" i="62" s="1"/>
  <c r="G13" i="62" s="1"/>
  <c r="C13" i="63" s="1"/>
  <c r="E13" i="63" s="1"/>
  <c r="G13" i="63" s="1"/>
  <c r="C13" i="64" s="1"/>
  <c r="E13" i="64" s="1"/>
  <c r="G13" i="64" s="1"/>
  <c r="D13" i="65" s="1"/>
  <c r="F13" i="65" s="1"/>
  <c r="H13" i="65" s="1"/>
  <c r="D13" i="66" s="1"/>
  <c r="F13" i="66" s="1"/>
  <c r="H13" i="66" s="1"/>
  <c r="D13" i="67" s="1"/>
  <c r="F13" i="67" s="1"/>
  <c r="H13" i="67" s="1"/>
  <c r="D13" i="68" s="1"/>
  <c r="F13" i="68" s="1"/>
  <c r="H13" i="68" s="1"/>
  <c r="D13" i="69" s="1"/>
  <c r="F13" i="69" s="1"/>
  <c r="E15" i="55"/>
  <c r="G15" i="55" s="1"/>
  <c r="C15" i="56" s="1"/>
  <c r="G5" i="55"/>
  <c r="C5" i="56" s="1"/>
  <c r="E5" i="56" s="1"/>
  <c r="D15" i="52"/>
  <c r="C20" i="52" s="1"/>
  <c r="F15" i="52"/>
  <c r="H28" i="51"/>
  <c r="D28" i="51"/>
  <c r="D15" i="51"/>
  <c r="C20" i="51" s="1"/>
  <c r="H28" i="50"/>
  <c r="D28" i="50"/>
  <c r="D15" i="50"/>
  <c r="C20" i="50" s="1"/>
  <c r="F15" i="51"/>
  <c r="F15" i="50"/>
  <c r="G20" i="50" s="1"/>
  <c r="F15" i="49"/>
  <c r="D15" i="49"/>
  <c r="F15" i="48"/>
  <c r="D28" i="48"/>
  <c r="D15" i="48"/>
  <c r="C20" i="48" s="1"/>
  <c r="D22" i="48" s="1"/>
  <c r="C15" i="53"/>
  <c r="E14" i="53"/>
  <c r="G14" i="53" s="1"/>
  <c r="E8" i="53"/>
  <c r="G8" i="53" s="1"/>
  <c r="E10" i="53"/>
  <c r="G10" i="53" s="1"/>
  <c r="E9" i="53"/>
  <c r="G9" i="53" s="1"/>
  <c r="E7" i="53"/>
  <c r="G7" i="53" s="1"/>
  <c r="E6" i="53"/>
  <c r="G6" i="53" s="1"/>
  <c r="E5" i="53"/>
  <c r="G5" i="53" s="1"/>
  <c r="H13" i="69" l="1"/>
  <c r="F10" i="70"/>
  <c r="H9" i="65"/>
  <c r="D9" i="66" s="1"/>
  <c r="E15" i="56"/>
  <c r="G15" i="56" s="1"/>
  <c r="C15" i="57" s="1"/>
  <c r="G5" i="56"/>
  <c r="C5" i="57" s="1"/>
  <c r="E5" i="57" s="1"/>
  <c r="E15" i="53"/>
  <c r="G15" i="53" s="1"/>
  <c r="H22" i="53"/>
  <c r="D22" i="53"/>
  <c r="D29" i="46"/>
  <c r="H29" i="46"/>
  <c r="H10" i="70" l="1"/>
  <c r="D13" i="70"/>
  <c r="F9" i="66"/>
  <c r="H14" i="65"/>
  <c r="G5" i="57"/>
  <c r="C5" i="58" s="1"/>
  <c r="E15" i="57"/>
  <c r="G15" i="57" s="1"/>
  <c r="D28" i="52"/>
  <c r="G20" i="52"/>
  <c r="C15" i="52"/>
  <c r="E14" i="52"/>
  <c r="G14" i="52" s="1"/>
  <c r="E13" i="52"/>
  <c r="G13" i="52" s="1"/>
  <c r="E12" i="52"/>
  <c r="G12" i="52" s="1"/>
  <c r="E11" i="52"/>
  <c r="G11" i="52" s="1"/>
  <c r="E10" i="52"/>
  <c r="G10" i="52" s="1"/>
  <c r="E9" i="52"/>
  <c r="G9" i="52" s="1"/>
  <c r="E8" i="52"/>
  <c r="G8" i="52" s="1"/>
  <c r="E7" i="52"/>
  <c r="G7" i="52" s="1"/>
  <c r="E6" i="52"/>
  <c r="G6" i="52" s="1"/>
  <c r="E5" i="52"/>
  <c r="E15" i="52" s="1"/>
  <c r="G5" i="52" l="1"/>
  <c r="F13" i="70"/>
  <c r="D10" i="71"/>
  <c r="H9" i="66"/>
  <c r="H16" i="66" s="1"/>
  <c r="E5" i="58"/>
  <c r="C15" i="58"/>
  <c r="G15" i="52"/>
  <c r="H22" i="52"/>
  <c r="D22" i="52"/>
  <c r="H13" i="70" l="1"/>
  <c r="F10" i="71"/>
  <c r="D9" i="67"/>
  <c r="G5" i="58"/>
  <c r="C5" i="59" s="1"/>
  <c r="E15" i="58"/>
  <c r="G15" i="58" s="1"/>
  <c r="E8" i="51"/>
  <c r="G8" i="51" s="1"/>
  <c r="H10" i="71" l="1"/>
  <c r="D13" i="71"/>
  <c r="D17" i="67"/>
  <c r="F9" i="67"/>
  <c r="E5" i="59"/>
  <c r="C15" i="59"/>
  <c r="G20" i="51"/>
  <c r="C15" i="51"/>
  <c r="E10" i="51"/>
  <c r="G10" i="51" s="1"/>
  <c r="E13" i="51"/>
  <c r="G13" i="51" s="1"/>
  <c r="E12" i="51"/>
  <c r="G12" i="51" s="1"/>
  <c r="E11" i="51"/>
  <c r="G11" i="51" s="1"/>
  <c r="E9" i="51"/>
  <c r="G9" i="51" s="1"/>
  <c r="E14" i="51"/>
  <c r="G14" i="51" s="1"/>
  <c r="E7" i="51"/>
  <c r="G7" i="51" s="1"/>
  <c r="E6" i="51"/>
  <c r="G6" i="51" s="1"/>
  <c r="E5" i="51"/>
  <c r="E15" i="51" s="1"/>
  <c r="F13" i="71" l="1"/>
  <c r="H9" i="67"/>
  <c r="D15" i="68" s="1"/>
  <c r="F15" i="68" s="1"/>
  <c r="H15" i="68" s="1"/>
  <c r="G5" i="59"/>
  <c r="C5" i="60" s="1"/>
  <c r="E15" i="59"/>
  <c r="G15" i="59" s="1"/>
  <c r="H22" i="51"/>
  <c r="D22" i="51"/>
  <c r="G5" i="51"/>
  <c r="G15" i="51" s="1"/>
  <c r="C15" i="50"/>
  <c r="E14" i="50"/>
  <c r="G14" i="50" s="1"/>
  <c r="E13" i="50"/>
  <c r="G13" i="50" s="1"/>
  <c r="E12" i="50"/>
  <c r="G12" i="50" s="1"/>
  <c r="E11" i="50"/>
  <c r="G11" i="50" s="1"/>
  <c r="E10" i="50"/>
  <c r="G10" i="50" s="1"/>
  <c r="E9" i="50"/>
  <c r="G9" i="50" s="1"/>
  <c r="E8" i="50"/>
  <c r="G8" i="50" s="1"/>
  <c r="E7" i="50"/>
  <c r="G7" i="50" s="1"/>
  <c r="E6" i="50"/>
  <c r="G6" i="50" s="1"/>
  <c r="E5" i="50"/>
  <c r="H13" i="71" l="1"/>
  <c r="D15" i="69"/>
  <c r="F15" i="69" s="1"/>
  <c r="E5" i="60"/>
  <c r="C15" i="60"/>
  <c r="E15" i="50"/>
  <c r="H22" i="50"/>
  <c r="D22" i="50"/>
  <c r="G5" i="50"/>
  <c r="G15" i="50" s="1"/>
  <c r="E9" i="49"/>
  <c r="E10" i="49"/>
  <c r="G10" i="49" s="1"/>
  <c r="H15" i="69" l="1"/>
  <c r="F17" i="69"/>
  <c r="G5" i="60"/>
  <c r="C5" i="61" s="1"/>
  <c r="E15" i="60"/>
  <c r="G15" i="60" s="1"/>
  <c r="H28" i="49"/>
  <c r="D28" i="49"/>
  <c r="G20" i="49"/>
  <c r="C20" i="49"/>
  <c r="C15" i="49"/>
  <c r="E14" i="49"/>
  <c r="G14" i="49" s="1"/>
  <c r="E13" i="49"/>
  <c r="G13" i="49" s="1"/>
  <c r="E12" i="49"/>
  <c r="G12" i="49" s="1"/>
  <c r="E11" i="49"/>
  <c r="G11" i="49" s="1"/>
  <c r="G9" i="49"/>
  <c r="E8" i="49"/>
  <c r="G8" i="49" s="1"/>
  <c r="E7" i="49"/>
  <c r="G7" i="49" s="1"/>
  <c r="E6" i="49"/>
  <c r="G6" i="49" s="1"/>
  <c r="E5" i="49"/>
  <c r="E15" i="49" l="1"/>
  <c r="D15" i="70"/>
  <c r="H17" i="69"/>
  <c r="H18" i="69" s="1"/>
  <c r="E5" i="61"/>
  <c r="C15" i="61"/>
  <c r="H22" i="49"/>
  <c r="D22" i="49"/>
  <c r="G5" i="49"/>
  <c r="G15" i="49" s="1"/>
  <c r="H28" i="48"/>
  <c r="G20" i="48"/>
  <c r="C15" i="48"/>
  <c r="E14" i="48"/>
  <c r="G14" i="48" s="1"/>
  <c r="E13" i="48"/>
  <c r="G13" i="48" s="1"/>
  <c r="E12" i="48"/>
  <c r="G12" i="48" s="1"/>
  <c r="E11" i="48"/>
  <c r="G11" i="48" s="1"/>
  <c r="E10" i="48"/>
  <c r="G10" i="48" s="1"/>
  <c r="E9" i="48"/>
  <c r="G9" i="48" s="1"/>
  <c r="E8" i="48"/>
  <c r="G8" i="48" s="1"/>
  <c r="E7" i="48"/>
  <c r="G7" i="48" s="1"/>
  <c r="E6" i="48"/>
  <c r="G6" i="48" s="1"/>
  <c r="E5" i="48"/>
  <c r="H28" i="47"/>
  <c r="D28" i="47"/>
  <c r="E15" i="48" l="1"/>
  <c r="F15" i="70"/>
  <c r="D17" i="70"/>
  <c r="E15" i="61"/>
  <c r="G15" i="61" s="1"/>
  <c r="G5" i="61"/>
  <c r="C5" i="62" s="1"/>
  <c r="H22" i="48"/>
  <c r="G5" i="48"/>
  <c r="G15" i="48" s="1"/>
  <c r="F15" i="47"/>
  <c r="G20" i="47" s="1"/>
  <c r="D15" i="47"/>
  <c r="C20" i="47" s="1"/>
  <c r="C15" i="47"/>
  <c r="E14" i="47"/>
  <c r="G14" i="47" s="1"/>
  <c r="E13" i="47"/>
  <c r="G13" i="47" s="1"/>
  <c r="E12" i="47"/>
  <c r="G12" i="47" s="1"/>
  <c r="E11" i="47"/>
  <c r="G11" i="47" s="1"/>
  <c r="E10" i="47"/>
  <c r="G10" i="47" s="1"/>
  <c r="E9" i="47"/>
  <c r="G9" i="47" s="1"/>
  <c r="E8" i="47"/>
  <c r="G8" i="47" s="1"/>
  <c r="E7" i="47"/>
  <c r="G7" i="47" s="1"/>
  <c r="E6" i="47"/>
  <c r="G6" i="47" s="1"/>
  <c r="E5" i="47"/>
  <c r="E15" i="47" l="1"/>
  <c r="H15" i="70"/>
  <c r="F17" i="70"/>
  <c r="E5" i="62"/>
  <c r="C15" i="62"/>
  <c r="G5" i="47"/>
  <c r="G15" i="47" s="1"/>
  <c r="D22" i="47"/>
  <c r="H22" i="47"/>
  <c r="D15" i="71" l="1"/>
  <c r="H17" i="70"/>
  <c r="E15" i="62"/>
  <c r="G15" i="62" s="1"/>
  <c r="G5" i="62"/>
  <c r="C5" i="63" s="1"/>
  <c r="E11" i="46"/>
  <c r="G11" i="46" s="1"/>
  <c r="F15" i="71" l="1"/>
  <c r="D17" i="71"/>
  <c r="E5" i="63"/>
  <c r="C15" i="63"/>
  <c r="H15" i="71" l="1"/>
  <c r="F17" i="71"/>
  <c r="G5" i="63"/>
  <c r="C5" i="64" s="1"/>
  <c r="E15" i="63"/>
  <c r="G15" i="63" s="1"/>
  <c r="F15" i="46"/>
  <c r="G20" i="46" s="1"/>
  <c r="D15" i="46"/>
  <c r="C20" i="46" s="1"/>
  <c r="D23" i="46" s="1"/>
  <c r="C15" i="46"/>
  <c r="E14" i="46"/>
  <c r="G14" i="46" s="1"/>
  <c r="E13" i="46"/>
  <c r="G13" i="46" s="1"/>
  <c r="E12" i="46"/>
  <c r="G12" i="46" s="1"/>
  <c r="E10" i="46"/>
  <c r="G10" i="46" s="1"/>
  <c r="E9" i="46"/>
  <c r="G9" i="46" s="1"/>
  <c r="E8" i="46"/>
  <c r="G8" i="46" s="1"/>
  <c r="E7" i="46"/>
  <c r="G7" i="46" s="1"/>
  <c r="E6" i="46"/>
  <c r="G6" i="46" s="1"/>
  <c r="E5" i="46"/>
  <c r="E15" i="46" s="1"/>
  <c r="H17" i="71" l="1"/>
  <c r="D15" i="72"/>
  <c r="E5" i="64"/>
  <c r="C15" i="64"/>
  <c r="H23" i="46"/>
  <c r="G5" i="46"/>
  <c r="G15" i="46" s="1"/>
  <c r="F15" i="72" l="1"/>
  <c r="D17" i="72"/>
  <c r="G5" i="64"/>
  <c r="D5" i="65" s="1"/>
  <c r="E15" i="64"/>
  <c r="G15" i="64" s="1"/>
  <c r="F15" i="44"/>
  <c r="F15" i="43"/>
  <c r="H15" i="72" l="1"/>
  <c r="F17" i="72"/>
  <c r="F5" i="65"/>
  <c r="D15" i="65"/>
  <c r="E8" i="45"/>
  <c r="G8" i="45" s="1"/>
  <c r="E5" i="45"/>
  <c r="F15" i="45"/>
  <c r="H20" i="45" s="1"/>
  <c r="D15" i="45"/>
  <c r="D20" i="45" s="1"/>
  <c r="C15" i="45"/>
  <c r="E14" i="45"/>
  <c r="G14" i="45" s="1"/>
  <c r="E13" i="45"/>
  <c r="G13" i="45" s="1"/>
  <c r="E12" i="45"/>
  <c r="G12" i="45" s="1"/>
  <c r="E10" i="45"/>
  <c r="G10" i="45" s="1"/>
  <c r="E9" i="45"/>
  <c r="G9" i="45" s="1"/>
  <c r="E7" i="45"/>
  <c r="G7" i="45" s="1"/>
  <c r="E6" i="45"/>
  <c r="G6" i="45" s="1"/>
  <c r="E15" i="45" l="1"/>
  <c r="D15" i="73"/>
  <c r="H17" i="72"/>
  <c r="H5" i="65"/>
  <c r="F15" i="65"/>
  <c r="I23" i="45"/>
  <c r="I28" i="45" s="1"/>
  <c r="E23" i="45"/>
  <c r="E28" i="45" s="1"/>
  <c r="G5" i="45"/>
  <c r="G15" i="45" s="1"/>
  <c r="H20" i="44"/>
  <c r="D15" i="44"/>
  <c r="D20" i="44" s="1"/>
  <c r="C15" i="44"/>
  <c r="E14" i="44"/>
  <c r="G14" i="44" s="1"/>
  <c r="E13" i="44"/>
  <c r="G13" i="44" s="1"/>
  <c r="E12" i="44"/>
  <c r="G12" i="44" s="1"/>
  <c r="E10" i="44"/>
  <c r="G10" i="44" s="1"/>
  <c r="E9" i="44"/>
  <c r="G9" i="44" s="1"/>
  <c r="E8" i="44"/>
  <c r="G8" i="44" s="1"/>
  <c r="E7" i="44"/>
  <c r="G7" i="44" s="1"/>
  <c r="E6" i="44"/>
  <c r="G6" i="44" s="1"/>
  <c r="E5" i="44"/>
  <c r="F15" i="73" l="1"/>
  <c r="D17" i="73"/>
  <c r="D5" i="66"/>
  <c r="H15" i="65"/>
  <c r="E15" i="44"/>
  <c r="I25" i="44"/>
  <c r="I30" i="44" s="1"/>
  <c r="E25" i="44"/>
  <c r="E30" i="44" s="1"/>
  <c r="G5" i="44"/>
  <c r="G15" i="44" s="1"/>
  <c r="H15" i="73" l="1"/>
  <c r="H17" i="73" s="1"/>
  <c r="F17" i="73"/>
  <c r="F5" i="66"/>
  <c r="D15" i="66"/>
  <c r="H5" i="66" l="1"/>
  <c r="F15" i="66"/>
  <c r="H20" i="43"/>
  <c r="D15" i="43"/>
  <c r="D20" i="43" s="1"/>
  <c r="C15" i="43"/>
  <c r="E14" i="43"/>
  <c r="G14" i="43" s="1"/>
  <c r="E13" i="43"/>
  <c r="G13" i="43" s="1"/>
  <c r="E12" i="43"/>
  <c r="G12" i="43" s="1"/>
  <c r="E10" i="43"/>
  <c r="G10" i="43" s="1"/>
  <c r="E9" i="43"/>
  <c r="G9" i="43" s="1"/>
  <c r="E8" i="43"/>
  <c r="G8" i="43" s="1"/>
  <c r="E7" i="43"/>
  <c r="G7" i="43" s="1"/>
  <c r="E6" i="43"/>
  <c r="G6" i="43" s="1"/>
  <c r="E5" i="43"/>
  <c r="F5" i="67" l="1"/>
  <c r="H15" i="66"/>
  <c r="E15" i="43"/>
  <c r="I25" i="43"/>
  <c r="I30" i="43" s="1"/>
  <c r="E25" i="43"/>
  <c r="E30" i="43" s="1"/>
  <c r="G5" i="43"/>
  <c r="G15" i="43" s="1"/>
  <c r="H5" i="67" l="1"/>
  <c r="F17" i="67"/>
  <c r="K20" i="67" l="1"/>
  <c r="D5" i="68"/>
  <c r="H17" i="67"/>
  <c r="F15" i="42"/>
  <c r="H20" i="42" s="1"/>
  <c r="D15" i="42"/>
  <c r="D20" i="42" s="1"/>
  <c r="C15" i="42"/>
  <c r="E14" i="42"/>
  <c r="G14" i="42" s="1"/>
  <c r="E13" i="42"/>
  <c r="G13" i="42" s="1"/>
  <c r="E12" i="42"/>
  <c r="G12" i="42" s="1"/>
  <c r="E11" i="42"/>
  <c r="G11" i="42" s="1"/>
  <c r="E10" i="42"/>
  <c r="G10" i="42" s="1"/>
  <c r="E9" i="42"/>
  <c r="G9" i="42" s="1"/>
  <c r="E8" i="42"/>
  <c r="G8" i="42" s="1"/>
  <c r="E7" i="42"/>
  <c r="G7" i="42" s="1"/>
  <c r="E6" i="42"/>
  <c r="G6" i="42" s="1"/>
  <c r="E5" i="42"/>
  <c r="E15" i="42" s="1"/>
  <c r="F5" i="68" l="1"/>
  <c r="D17" i="68"/>
  <c r="I25" i="42"/>
  <c r="I30" i="42" s="1"/>
  <c r="E25" i="42"/>
  <c r="E30" i="42" s="1"/>
  <c r="G5" i="42"/>
  <c r="G15" i="42" s="1"/>
  <c r="H5" i="68" l="1"/>
  <c r="H17" i="68" s="1"/>
  <c r="F17" i="68"/>
  <c r="E6" i="40"/>
  <c r="G6" i="40" s="1"/>
  <c r="E7" i="40"/>
  <c r="G7" i="40" s="1"/>
  <c r="E8" i="40"/>
  <c r="G8" i="40" s="1"/>
  <c r="E9" i="40"/>
  <c r="G9" i="40" s="1"/>
  <c r="E10" i="40"/>
  <c r="G10" i="40" s="1"/>
  <c r="E11" i="40"/>
  <c r="G11" i="40" s="1"/>
  <c r="E12" i="40"/>
  <c r="G12" i="40" s="1"/>
  <c r="E13" i="40"/>
  <c r="G13" i="40" s="1"/>
  <c r="E14" i="40"/>
  <c r="G14" i="40" s="1"/>
  <c r="E5" i="40"/>
  <c r="G5" i="40" s="1"/>
  <c r="C15" i="40"/>
  <c r="D17" i="69" l="1"/>
  <c r="H18" i="68"/>
  <c r="E11" i="41"/>
  <c r="G11" i="41" s="1"/>
  <c r="F15" i="41"/>
  <c r="H20" i="41" s="1"/>
  <c r="D15" i="41"/>
  <c r="D20" i="41" s="1"/>
  <c r="C15" i="41"/>
  <c r="E14" i="41"/>
  <c r="G14" i="41" s="1"/>
  <c r="E13" i="41"/>
  <c r="G13" i="41" s="1"/>
  <c r="E12" i="41"/>
  <c r="G12" i="41" s="1"/>
  <c r="E10" i="41"/>
  <c r="G10" i="41" s="1"/>
  <c r="E9" i="41"/>
  <c r="G9" i="41" s="1"/>
  <c r="E8" i="41"/>
  <c r="G8" i="41" s="1"/>
  <c r="E7" i="41"/>
  <c r="G7" i="41" s="1"/>
  <c r="E6" i="41"/>
  <c r="G6" i="41" s="1"/>
  <c r="E5" i="41"/>
  <c r="G5" i="41" s="1"/>
  <c r="E15" i="41" l="1"/>
  <c r="I25" i="41"/>
  <c r="I30" i="41" s="1"/>
  <c r="E25" i="41"/>
  <c r="E30" i="41" s="1"/>
  <c r="G15" i="41"/>
  <c r="F15" i="40" l="1"/>
  <c r="H20" i="40" s="1"/>
  <c r="D15" i="40"/>
  <c r="D20" i="40" s="1"/>
  <c r="I25" i="40" l="1"/>
  <c r="I30" i="40" s="1"/>
  <c r="E15" i="40"/>
  <c r="G15" i="40"/>
  <c r="E25" i="40"/>
  <c r="E30" i="40" s="1"/>
  <c r="F15" i="39" l="1"/>
  <c r="G12" i="39"/>
  <c r="E14" i="39"/>
  <c r="G14" i="39" s="1"/>
  <c r="H20" i="39" l="1"/>
  <c r="D15" i="39"/>
  <c r="D20" i="39" s="1"/>
  <c r="E13" i="39"/>
  <c r="G13" i="39" s="1"/>
  <c r="E11" i="39"/>
  <c r="G11" i="39" s="1"/>
  <c r="E10" i="39"/>
  <c r="G10" i="39" s="1"/>
  <c r="E9" i="39"/>
  <c r="G9" i="39" s="1"/>
  <c r="E8" i="39"/>
  <c r="G8" i="39" s="1"/>
  <c r="E7" i="39"/>
  <c r="G7" i="39" s="1"/>
  <c r="E6" i="39"/>
  <c r="G6" i="39" s="1"/>
  <c r="E5" i="39"/>
  <c r="E15" i="39" l="1"/>
  <c r="G5" i="39"/>
  <c r="G15" i="39" s="1"/>
  <c r="I25" i="39"/>
  <c r="I30" i="39" s="1"/>
  <c r="E25" i="39"/>
  <c r="E30" i="39" s="1"/>
  <c r="F15" i="38" l="1"/>
  <c r="H20" i="38" s="1"/>
  <c r="D15" i="38"/>
  <c r="D20" i="38" s="1"/>
  <c r="E13" i="38"/>
  <c r="G13" i="38" s="1"/>
  <c r="E11" i="38"/>
  <c r="G11" i="38" s="1"/>
  <c r="E10" i="38"/>
  <c r="G10" i="38" s="1"/>
  <c r="E9" i="38"/>
  <c r="G9" i="38" s="1"/>
  <c r="E8" i="38"/>
  <c r="G8" i="38" s="1"/>
  <c r="E7" i="38"/>
  <c r="G7" i="38" s="1"/>
  <c r="E6" i="38"/>
  <c r="G6" i="38" s="1"/>
  <c r="E5" i="38"/>
  <c r="E15" i="38" l="1"/>
  <c r="I25" i="38"/>
  <c r="I30" i="38" s="1"/>
  <c r="E25" i="38"/>
  <c r="E30" i="38" s="1"/>
  <c r="G5" i="38"/>
  <c r="G15" i="38" s="1"/>
  <c r="F15" i="37" l="1"/>
  <c r="H20" i="37" s="1"/>
  <c r="D15" i="37"/>
  <c r="D20" i="37" s="1"/>
  <c r="I25" i="37" s="1"/>
  <c r="E13" i="37"/>
  <c r="G13" i="37" s="1"/>
  <c r="E11" i="37"/>
  <c r="G11" i="37" s="1"/>
  <c r="E10" i="37"/>
  <c r="G10" i="37" s="1"/>
  <c r="E9" i="37"/>
  <c r="G9" i="37" s="1"/>
  <c r="E8" i="37"/>
  <c r="G8" i="37" s="1"/>
  <c r="E7" i="37"/>
  <c r="G7" i="37" s="1"/>
  <c r="E6" i="37"/>
  <c r="G6" i="37" s="1"/>
  <c r="E5" i="37"/>
  <c r="E15" i="37" l="1"/>
  <c r="E25" i="37"/>
  <c r="E30" i="37" s="1"/>
  <c r="I30" i="37"/>
  <c r="G5" i="37"/>
  <c r="G15" i="37" s="1"/>
  <c r="D14" i="35" l="1"/>
  <c r="L9" i="35" l="1"/>
  <c r="Q22" i="35" s="1"/>
  <c r="C19" i="35"/>
  <c r="E23" i="35" s="1"/>
  <c r="H20" i="36"/>
  <c r="D15" i="36"/>
  <c r="D20" i="36" s="1"/>
  <c r="E25" i="36" s="1"/>
  <c r="E30" i="36" s="1"/>
  <c r="E13" i="36"/>
  <c r="G13" i="36" s="1"/>
  <c r="E11" i="36"/>
  <c r="G11" i="36" s="1"/>
  <c r="E10" i="36"/>
  <c r="G10" i="36" s="1"/>
  <c r="E9" i="36"/>
  <c r="G9" i="36" s="1"/>
  <c r="E8" i="36"/>
  <c r="G8" i="36" s="1"/>
  <c r="E7" i="36"/>
  <c r="G7" i="36" s="1"/>
  <c r="E6" i="36"/>
  <c r="G6" i="36" s="1"/>
  <c r="E5" i="36"/>
  <c r="F14" i="35"/>
  <c r="H19" i="35" s="1"/>
  <c r="P22" i="35"/>
  <c r="I19" i="35"/>
  <c r="E13" i="35"/>
  <c r="G13" i="35" s="1"/>
  <c r="E12" i="35"/>
  <c r="G12" i="35" s="1"/>
  <c r="E11" i="35"/>
  <c r="G11" i="35" s="1"/>
  <c r="E10" i="35"/>
  <c r="G10" i="35" s="1"/>
  <c r="E9" i="35"/>
  <c r="G9" i="35" s="1"/>
  <c r="E8" i="35"/>
  <c r="G8" i="35" s="1"/>
  <c r="E7" i="35"/>
  <c r="G7" i="35" s="1"/>
  <c r="E6" i="35"/>
  <c r="G6" i="35" s="1"/>
  <c r="E5" i="35"/>
  <c r="G5" i="35" s="1"/>
  <c r="E4" i="35"/>
  <c r="I23" i="35" l="1"/>
  <c r="I30" i="35" s="1"/>
  <c r="E30" i="35"/>
  <c r="I25" i="36"/>
  <c r="I30" i="36" s="1"/>
  <c r="E15" i="36"/>
  <c r="E14" i="35"/>
  <c r="G5" i="36"/>
  <c r="G15" i="36" s="1"/>
  <c r="G4" i="35"/>
  <c r="G14" i="35" s="1"/>
  <c r="F14" i="34"/>
  <c r="H19" i="34" s="1"/>
  <c r="D14" i="34"/>
  <c r="C19" i="34" s="1"/>
  <c r="I19" i="34"/>
  <c r="E13" i="34"/>
  <c r="G13" i="34" s="1"/>
  <c r="E12" i="34"/>
  <c r="G12" i="34" s="1"/>
  <c r="E11" i="34"/>
  <c r="G11" i="34" s="1"/>
  <c r="E10" i="34"/>
  <c r="G10" i="34" s="1"/>
  <c r="E9" i="34"/>
  <c r="G9" i="34" s="1"/>
  <c r="E8" i="34"/>
  <c r="G8" i="34" s="1"/>
  <c r="E7" i="34"/>
  <c r="G7" i="34" s="1"/>
  <c r="E6" i="34"/>
  <c r="G6" i="34" s="1"/>
  <c r="E5" i="34"/>
  <c r="G5" i="34" s="1"/>
  <c r="E4" i="34"/>
  <c r="G4" i="34" s="1"/>
  <c r="E23" i="34" l="1"/>
  <c r="E30" i="34" s="1"/>
  <c r="P25" i="34" s="1"/>
  <c r="I23" i="34"/>
  <c r="E14" i="34"/>
  <c r="G14" i="34"/>
  <c r="I30" i="34"/>
  <c r="E15" i="33" l="1"/>
  <c r="E14" i="33"/>
  <c r="G14" i="33" s="1"/>
  <c r="E7" i="33"/>
  <c r="G7" i="33" s="1"/>
  <c r="E8" i="33"/>
  <c r="G8" i="33" s="1"/>
  <c r="E9" i="33"/>
  <c r="G9" i="33" s="1"/>
  <c r="E10" i="33"/>
  <c r="G10" i="33" s="1"/>
  <c r="E11" i="33"/>
  <c r="E12" i="33"/>
  <c r="G12" i="33" s="1"/>
  <c r="E13" i="33"/>
  <c r="G13" i="33" s="1"/>
  <c r="E6" i="33"/>
  <c r="G6" i="33" s="1"/>
  <c r="J21" i="33"/>
  <c r="D16" i="33"/>
  <c r="D21" i="33" s="1"/>
  <c r="E25" i="33" s="1"/>
  <c r="E32" i="33" s="1"/>
  <c r="F15" i="33"/>
  <c r="J5" i="33"/>
  <c r="G15" i="33" l="1"/>
  <c r="G16" i="33"/>
  <c r="F16" i="33"/>
  <c r="I21" i="33" s="1"/>
  <c r="J25" i="33" s="1"/>
  <c r="E16" i="33"/>
  <c r="J32" i="33" l="1"/>
  <c r="E16" i="32"/>
  <c r="J5" i="32"/>
  <c r="J32" i="32"/>
  <c r="J21" i="32"/>
  <c r="D16" i="32"/>
  <c r="D21" i="32" s="1"/>
  <c r="J25" i="32" s="1"/>
  <c r="F15" i="32"/>
  <c r="F16" i="32" s="1"/>
  <c r="G14" i="32"/>
  <c r="G13" i="32"/>
  <c r="G12" i="32"/>
  <c r="G11" i="32"/>
  <c r="G9" i="32"/>
  <c r="G8" i="32"/>
  <c r="G7" i="32"/>
  <c r="G6" i="32"/>
  <c r="E25" i="32" l="1"/>
  <c r="I21" i="32"/>
  <c r="G15" i="32"/>
  <c r="G16" i="32" s="1"/>
  <c r="J21" i="31"/>
  <c r="M9" i="31"/>
  <c r="D16" i="31"/>
  <c r="F15" i="31"/>
  <c r="F16" i="31" s="1"/>
  <c r="I22" i="31" s="1"/>
  <c r="J25" i="31" s="1"/>
  <c r="G14" i="31"/>
  <c r="G13" i="31"/>
  <c r="G12" i="31"/>
  <c r="G11" i="31"/>
  <c r="G10" i="31"/>
  <c r="G9" i="31"/>
  <c r="G8" i="31"/>
  <c r="G7" i="31"/>
  <c r="G6" i="31"/>
  <c r="D22" i="31" l="1"/>
  <c r="F25" i="31" s="1"/>
  <c r="I21" i="31"/>
  <c r="I24" i="31" s="1"/>
  <c r="I27" i="31" s="1"/>
  <c r="I32" i="31" s="1"/>
  <c r="K32" i="31" s="1"/>
  <c r="D21" i="31"/>
  <c r="D24" i="31" s="1"/>
  <c r="G15" i="31"/>
  <c r="G16" i="31" s="1"/>
  <c r="D27" i="31" l="1"/>
  <c r="D32" i="31" s="1"/>
  <c r="F32" i="31" s="1"/>
  <c r="G32" i="31" s="1"/>
  <c r="I22" i="32"/>
  <c r="I24" i="32" s="1"/>
  <c r="I27" i="32" s="1"/>
  <c r="D15" i="30"/>
  <c r="D22" i="32" l="1"/>
  <c r="D24" i="32" s="1"/>
  <c r="D27" i="32" s="1"/>
  <c r="D32" i="32" s="1"/>
  <c r="F32" i="32" s="1"/>
  <c r="G32" i="32" s="1"/>
  <c r="I32" i="32"/>
  <c r="K32" i="32" s="1"/>
  <c r="I22" i="33" s="1"/>
  <c r="I24" i="33" s="1"/>
  <c r="I27" i="33" s="1"/>
  <c r="I32" i="33" s="1"/>
  <c r="K32" i="33" s="1"/>
  <c r="H20" i="34" s="1"/>
  <c r="H22" i="34" s="1"/>
  <c r="H30" i="34" s="1"/>
  <c r="J30" i="34" s="1"/>
  <c r="H20" i="35" s="1"/>
  <c r="H31" i="30"/>
  <c r="D31" i="29"/>
  <c r="D31" i="30"/>
  <c r="E12" i="30"/>
  <c r="D16" i="30"/>
  <c r="G21" i="30" s="1"/>
  <c r="H24" i="30" s="1"/>
  <c r="C16" i="30"/>
  <c r="C21" i="30" s="1"/>
  <c r="E15" i="30"/>
  <c r="E14" i="30"/>
  <c r="E13" i="30"/>
  <c r="E11" i="30"/>
  <c r="E10" i="30"/>
  <c r="E9" i="30"/>
  <c r="E8" i="30"/>
  <c r="E7" i="30"/>
  <c r="E6" i="30"/>
  <c r="H22" i="35" l="1"/>
  <c r="H30" i="35" s="1"/>
  <c r="J30" i="35" s="1"/>
  <c r="H21" i="36" s="1"/>
  <c r="G23" i="30"/>
  <c r="E16" i="30"/>
  <c r="D24" i="30"/>
  <c r="C23" i="30"/>
  <c r="E15" i="29"/>
  <c r="C16" i="29"/>
  <c r="C21" i="29" s="1"/>
  <c r="H22" i="36" l="1"/>
  <c r="H30" i="36" s="1"/>
  <c r="J30" i="36" s="1"/>
  <c r="D22" i="33"/>
  <c r="C26" i="30"/>
  <c r="C31" i="30" s="1"/>
  <c r="E31" i="30" s="1"/>
  <c r="G26" i="30"/>
  <c r="G31" i="30" s="1"/>
  <c r="I31" i="30" s="1"/>
  <c r="D16" i="29"/>
  <c r="D17" i="29" s="1"/>
  <c r="E14" i="29"/>
  <c r="E13" i="29"/>
  <c r="E11" i="29"/>
  <c r="E10" i="29"/>
  <c r="E9" i="29"/>
  <c r="E8" i="29"/>
  <c r="E7" i="29"/>
  <c r="E6" i="29"/>
  <c r="H21" i="37" l="1"/>
  <c r="H22" i="37" s="1"/>
  <c r="H30" i="37" s="1"/>
  <c r="J30" i="37" s="1"/>
  <c r="H21" i="38" s="1"/>
  <c r="H22" i="38" s="1"/>
  <c r="H30" i="38" s="1"/>
  <c r="J30" i="38" s="1"/>
  <c r="H21" i="39" s="1"/>
  <c r="H22" i="39" s="1"/>
  <c r="D24" i="33"/>
  <c r="E16" i="29"/>
  <c r="D24" i="29"/>
  <c r="C16" i="27"/>
  <c r="C21" i="27" s="1"/>
  <c r="H30" i="39" l="1"/>
  <c r="J30" i="39" s="1"/>
  <c r="H21" i="40" s="1"/>
  <c r="H22" i="40" s="1"/>
  <c r="H30" i="40" s="1"/>
  <c r="J30" i="40" s="1"/>
  <c r="H21" i="41" s="1"/>
  <c r="H22" i="41" s="1"/>
  <c r="H30" i="41" s="1"/>
  <c r="J30" i="41" s="1"/>
  <c r="D27" i="33"/>
  <c r="D16" i="28"/>
  <c r="D17" i="28" s="1"/>
  <c r="E14" i="28"/>
  <c r="E13" i="28"/>
  <c r="E11" i="28"/>
  <c r="E10" i="28"/>
  <c r="E9" i="28"/>
  <c r="E8" i="28"/>
  <c r="E7" i="28"/>
  <c r="E6" i="28"/>
  <c r="D32" i="33" l="1"/>
  <c r="F32" i="33" s="1"/>
  <c r="C20" i="34" s="1"/>
  <c r="C21" i="34" s="1"/>
  <c r="C30" i="34" s="1"/>
  <c r="F30" i="34" s="1"/>
  <c r="C20" i="35" s="1"/>
  <c r="H21" i="42"/>
  <c r="H22" i="42" s="1"/>
  <c r="H30" i="42" s="1"/>
  <c r="J30" i="42" s="1"/>
  <c r="H21" i="43" s="1"/>
  <c r="E16" i="28"/>
  <c r="C21" i="28"/>
  <c r="D16" i="27"/>
  <c r="E14" i="27"/>
  <c r="E13" i="27"/>
  <c r="E11" i="27"/>
  <c r="E10" i="27"/>
  <c r="E9" i="27"/>
  <c r="E7" i="27"/>
  <c r="E6" i="27"/>
  <c r="H22" i="43" l="1"/>
  <c r="H30" i="43" s="1"/>
  <c r="J30" i="43" s="1"/>
  <c r="H21" i="44" s="1"/>
  <c r="H22" i="44" s="1"/>
  <c r="H30" i="44" s="1"/>
  <c r="J30" i="44" s="1"/>
  <c r="H21" i="45" s="1"/>
  <c r="H22" i="45" s="1"/>
  <c r="H28" i="45" s="1"/>
  <c r="J28" i="45" s="1"/>
  <c r="G21" i="46" s="1"/>
  <c r="D17" i="27"/>
  <c r="D24" i="28"/>
  <c r="D31" i="28" s="1"/>
  <c r="D24" i="27"/>
  <c r="D31" i="27" s="1"/>
  <c r="D16" i="26"/>
  <c r="D17" i="26" s="1"/>
  <c r="C16" i="26"/>
  <c r="C21" i="26" s="1"/>
  <c r="E14" i="26"/>
  <c r="E13" i="26"/>
  <c r="E11" i="26"/>
  <c r="E10" i="26"/>
  <c r="E9" i="26"/>
  <c r="E8" i="26"/>
  <c r="E7" i="26"/>
  <c r="E6" i="26"/>
  <c r="G22" i="46" l="1"/>
  <c r="G29" i="46"/>
  <c r="R22" i="35"/>
  <c r="C22" i="35"/>
  <c r="C30" i="35" s="1"/>
  <c r="F30" i="35" s="1"/>
  <c r="D21" i="36" s="1"/>
  <c r="E16" i="26"/>
  <c r="C23" i="26"/>
  <c r="D24" i="26"/>
  <c r="D16" i="25"/>
  <c r="D17" i="25" s="1"/>
  <c r="C16" i="25"/>
  <c r="C21" i="25" s="1"/>
  <c r="C23" i="25" s="1"/>
  <c r="E14" i="25"/>
  <c r="E13" i="25"/>
  <c r="E11" i="25"/>
  <c r="E10" i="25"/>
  <c r="E9" i="25"/>
  <c r="E8" i="25"/>
  <c r="E7" i="25"/>
  <c r="E6" i="25"/>
  <c r="I29" i="46" l="1"/>
  <c r="G21" i="47" s="1"/>
  <c r="G28" i="47" s="1"/>
  <c r="I28" i="47" s="1"/>
  <c r="G21" i="48" s="1"/>
  <c r="G28" i="48" s="1"/>
  <c r="I28" i="48" s="1"/>
  <c r="G21" i="49" s="1"/>
  <c r="G28" i="49" s="1"/>
  <c r="I28" i="49" s="1"/>
  <c r="G21" i="50" s="1"/>
  <c r="D22" i="36"/>
  <c r="D30" i="36" s="1"/>
  <c r="F30" i="36" s="1"/>
  <c r="C26" i="26"/>
  <c r="D31" i="26"/>
  <c r="C31" i="26"/>
  <c r="E16" i="25"/>
  <c r="C31" i="25"/>
  <c r="D24" i="25"/>
  <c r="D31" i="25" s="1"/>
  <c r="E6" i="24"/>
  <c r="D16" i="24"/>
  <c r="D17" i="24" s="1"/>
  <c r="C16" i="24"/>
  <c r="C21" i="24" s="1"/>
  <c r="E14" i="24"/>
  <c r="E13" i="24"/>
  <c r="E11" i="24"/>
  <c r="E10" i="24"/>
  <c r="E9" i="24"/>
  <c r="E8" i="24"/>
  <c r="E7" i="24"/>
  <c r="G28" i="50" l="1"/>
  <c r="I28" i="50" s="1"/>
  <c r="G21" i="51" s="1"/>
  <c r="G28" i="51" s="1"/>
  <c r="I28" i="51" s="1"/>
  <c r="G21" i="52" s="1"/>
  <c r="G28" i="52" s="1"/>
  <c r="E31" i="26"/>
  <c r="E16" i="24"/>
  <c r="C26" i="25"/>
  <c r="E31" i="25"/>
  <c r="C23" i="24"/>
  <c r="D24" i="24"/>
  <c r="D31" i="24" s="1"/>
  <c r="K31" i="23"/>
  <c r="D16" i="23"/>
  <c r="D17" i="23" s="1"/>
  <c r="C16" i="23"/>
  <c r="C21" i="23" s="1"/>
  <c r="E14" i="23"/>
  <c r="E13" i="23"/>
  <c r="E12" i="23"/>
  <c r="E11" i="23"/>
  <c r="E10" i="23"/>
  <c r="E9" i="23"/>
  <c r="E8" i="23"/>
  <c r="E7" i="23"/>
  <c r="I28" i="52" l="1"/>
  <c r="G21" i="53" s="1"/>
  <c r="G28" i="53" s="1"/>
  <c r="I28" i="53" s="1"/>
  <c r="G21" i="54" s="1"/>
  <c r="G28" i="54" s="1"/>
  <c r="I28" i="54" s="1"/>
  <c r="G21" i="55" s="1"/>
  <c r="G28" i="55" s="1"/>
  <c r="I28" i="55" s="1"/>
  <c r="D21" i="37"/>
  <c r="C23" i="29"/>
  <c r="C26" i="29" s="1"/>
  <c r="C31" i="29" s="1"/>
  <c r="C23" i="28"/>
  <c r="C22" i="27"/>
  <c r="C23" i="27" s="1"/>
  <c r="E16" i="23"/>
  <c r="C31" i="24"/>
  <c r="C26" i="24"/>
  <c r="E31" i="24"/>
  <c r="C23" i="23"/>
  <c r="C31" i="23" s="1"/>
  <c r="D24" i="23"/>
  <c r="D31" i="23" s="1"/>
  <c r="D16" i="21"/>
  <c r="D17" i="21" s="1"/>
  <c r="D16" i="22"/>
  <c r="D17" i="22" s="1"/>
  <c r="C16" i="22"/>
  <c r="C21" i="22" s="1"/>
  <c r="E14" i="22"/>
  <c r="E13" i="22"/>
  <c r="E12" i="22"/>
  <c r="E11" i="22"/>
  <c r="E10" i="22"/>
  <c r="E9" i="22"/>
  <c r="E8" i="22"/>
  <c r="E7" i="22"/>
  <c r="C16" i="21"/>
  <c r="C21" i="21" s="1"/>
  <c r="E14" i="21"/>
  <c r="E13" i="21"/>
  <c r="E12" i="21"/>
  <c r="E11" i="21"/>
  <c r="E10" i="21"/>
  <c r="E9" i="21"/>
  <c r="E8" i="21"/>
  <c r="E7" i="21"/>
  <c r="G21" i="56" l="1"/>
  <c r="G28" i="56" s="1"/>
  <c r="I28" i="56" s="1"/>
  <c r="D22" i="37"/>
  <c r="D30" i="37" s="1"/>
  <c r="F30" i="37" s="1"/>
  <c r="D21" i="38" s="1"/>
  <c r="D22" i="38" s="1"/>
  <c r="D30" i="38" s="1"/>
  <c r="E16" i="22"/>
  <c r="C26" i="28"/>
  <c r="C31" i="28"/>
  <c r="E31" i="28" s="1"/>
  <c r="C26" i="27"/>
  <c r="C31" i="27"/>
  <c r="E31" i="27" s="1"/>
  <c r="E31" i="29"/>
  <c r="E16" i="21"/>
  <c r="E31" i="23"/>
  <c r="C23" i="22"/>
  <c r="C31" i="22" s="1"/>
  <c r="D24" i="22"/>
  <c r="D31" i="22" s="1"/>
  <c r="C23" i="21"/>
  <c r="C31" i="21" s="1"/>
  <c r="D24" i="21"/>
  <c r="D31" i="21" s="1"/>
  <c r="D16" i="20"/>
  <c r="D17" i="20" s="1"/>
  <c r="C16" i="20"/>
  <c r="C21" i="20" s="1"/>
  <c r="E14" i="20"/>
  <c r="E13" i="20"/>
  <c r="E12" i="20"/>
  <c r="E11" i="20"/>
  <c r="E10" i="20"/>
  <c r="E9" i="20"/>
  <c r="E8" i="20"/>
  <c r="E7" i="20"/>
  <c r="G21" i="57" l="1"/>
  <c r="G28" i="57" s="1"/>
  <c r="I28" i="57" s="1"/>
  <c r="G21" i="58" s="1"/>
  <c r="G28" i="58" s="1"/>
  <c r="I28" i="58" s="1"/>
  <c r="G21" i="59" s="1"/>
  <c r="G28" i="59" s="1"/>
  <c r="I28" i="59" s="1"/>
  <c r="F30" i="38"/>
  <c r="D21" i="39" s="1"/>
  <c r="D22" i="39" s="1"/>
  <c r="D30" i="39" s="1"/>
  <c r="F30" i="39" s="1"/>
  <c r="D21" i="40" s="1"/>
  <c r="D22" i="40" s="1"/>
  <c r="D30" i="40" s="1"/>
  <c r="F30" i="40" s="1"/>
  <c r="D21" i="41" s="1"/>
  <c r="D22" i="41" s="1"/>
  <c r="D30" i="41" s="1"/>
  <c r="F30" i="41" s="1"/>
  <c r="D21" i="42" s="1"/>
  <c r="D22" i="42" s="1"/>
  <c r="D30" i="42" s="1"/>
  <c r="F30" i="42" s="1"/>
  <c r="D21" i="43" s="1"/>
  <c r="D22" i="43" s="1"/>
  <c r="D30" i="43" s="1"/>
  <c r="E31" i="22"/>
  <c r="E31" i="21"/>
  <c r="E16" i="20"/>
  <c r="D24" i="20"/>
  <c r="D31" i="20" s="1"/>
  <c r="C23" i="20"/>
  <c r="C31" i="20" s="1"/>
  <c r="G21" i="60" l="1"/>
  <c r="G28" i="60" s="1"/>
  <c r="I28" i="60" s="1"/>
  <c r="G21" i="61" s="1"/>
  <c r="G29" i="61" s="1"/>
  <c r="I29" i="61" s="1"/>
  <c r="G21" i="62" s="1"/>
  <c r="G28" i="62" s="1"/>
  <c r="I28" i="62" s="1"/>
  <c r="F30" i="43"/>
  <c r="D21" i="44" s="1"/>
  <c r="D22" i="44" s="1"/>
  <c r="D30" i="44" s="1"/>
  <c r="F30" i="44" s="1"/>
  <c r="D21" i="45" s="1"/>
  <c r="D22" i="45" s="1"/>
  <c r="D28" i="45" s="1"/>
  <c r="E31" i="20"/>
  <c r="D16" i="19"/>
  <c r="D17" i="19" s="1"/>
  <c r="C16" i="19"/>
  <c r="C21" i="19" s="1"/>
  <c r="D24" i="19" s="1"/>
  <c r="D31" i="19" s="1"/>
  <c r="E14" i="19"/>
  <c r="E13" i="19"/>
  <c r="E12" i="19"/>
  <c r="E11" i="19"/>
  <c r="E10" i="19"/>
  <c r="E9" i="19"/>
  <c r="E8" i="19"/>
  <c r="E7" i="19"/>
  <c r="D16" i="18"/>
  <c r="D17" i="18" s="1"/>
  <c r="C16" i="18"/>
  <c r="C21" i="18" s="1"/>
  <c r="E14" i="18"/>
  <c r="E13" i="18"/>
  <c r="E12" i="18"/>
  <c r="E11" i="18"/>
  <c r="E10" i="18"/>
  <c r="E9" i="18"/>
  <c r="E8" i="18"/>
  <c r="E7" i="18"/>
  <c r="F28" i="45" l="1"/>
  <c r="C21" i="46" s="1"/>
  <c r="G21" i="63"/>
  <c r="G28" i="63" s="1"/>
  <c r="I28" i="63" s="1"/>
  <c r="G21" i="64" s="1"/>
  <c r="G28" i="64" s="1"/>
  <c r="I28" i="64" s="1"/>
  <c r="H21" i="65" s="1"/>
  <c r="H29" i="65" s="1"/>
  <c r="J29" i="65" s="1"/>
  <c r="H21" i="66" s="1"/>
  <c r="H33" i="66" s="1"/>
  <c r="J33" i="66" s="1"/>
  <c r="H23" i="67" s="1"/>
  <c r="H31" i="67" s="1"/>
  <c r="J31" i="67" s="1"/>
  <c r="H23" i="68" s="1"/>
  <c r="H31" i="68" s="1"/>
  <c r="J31" i="68" s="1"/>
  <c r="H23" i="69" s="1"/>
  <c r="H31" i="69" s="1"/>
  <c r="J31" i="69" s="1"/>
  <c r="H23" i="70" s="1"/>
  <c r="H31" i="70" s="1"/>
  <c r="J31" i="70" s="1"/>
  <c r="H23" i="71" s="1"/>
  <c r="H31" i="71" s="1"/>
  <c r="J31" i="71" s="1"/>
  <c r="E16" i="19"/>
  <c r="E16" i="18"/>
  <c r="C23" i="19"/>
  <c r="E31" i="19"/>
  <c r="C29" i="18"/>
  <c r="D22" i="18"/>
  <c r="D29" i="18" s="1"/>
  <c r="D17" i="17"/>
  <c r="H23" i="72" l="1"/>
  <c r="C22" i="46"/>
  <c r="C29" i="46"/>
  <c r="E29" i="46" s="1"/>
  <c r="L26" i="46" s="1"/>
  <c r="E29" i="18"/>
  <c r="H31" i="72" l="1"/>
  <c r="J31" i="72" s="1"/>
  <c r="H23" i="73" s="1"/>
  <c r="H31" i="73" s="1"/>
  <c r="J31" i="73" s="1"/>
  <c r="H23" i="74" s="1"/>
  <c r="H31" i="74" s="1"/>
  <c r="J31" i="74" s="1"/>
  <c r="H23" i="75" s="1"/>
  <c r="H31" i="75" s="1"/>
  <c r="J31" i="75" s="1"/>
  <c r="H23" i="76" s="1"/>
  <c r="H31" i="76" s="1"/>
  <c r="J31" i="76" s="1"/>
  <c r="H23" i="77" s="1"/>
  <c r="H31" i="77" s="1"/>
  <c r="J31" i="77" s="1"/>
  <c r="H23" i="78" s="1"/>
  <c r="H31" i="78" s="1"/>
  <c r="J31" i="78" s="1"/>
  <c r="H23" i="79" s="1"/>
  <c r="H31" i="79" s="1"/>
  <c r="J31" i="79" s="1"/>
  <c r="H23" i="80" s="1"/>
  <c r="H31" i="80" s="1"/>
  <c r="J31" i="80" s="1"/>
  <c r="H23" i="81" s="1"/>
  <c r="H31" i="81" s="1"/>
  <c r="J31" i="81" s="1"/>
  <c r="H23" i="82" s="1"/>
  <c r="H31" i="82" s="1"/>
  <c r="J31" i="82" s="1"/>
  <c r="H23" i="83" s="1"/>
  <c r="H31" i="83" s="1"/>
  <c r="J31" i="83" s="1"/>
  <c r="C21" i="47"/>
  <c r="C28" i="47" s="1"/>
  <c r="E28" i="47" s="1"/>
  <c r="C21" i="48" s="1"/>
  <c r="C28" i="48" s="1"/>
  <c r="E28" i="48" s="1"/>
  <c r="C21" i="49" s="1"/>
  <c r="C28" i="49" s="1"/>
  <c r="E28" i="49" s="1"/>
  <c r="C21" i="50" s="1"/>
  <c r="C28" i="50" s="1"/>
  <c r="E28" i="50" s="1"/>
  <c r="C21" i="51" s="1"/>
  <c r="C28" i="51" s="1"/>
  <c r="E28" i="51" s="1"/>
  <c r="C21" i="52" s="1"/>
  <c r="D18" i="17"/>
  <c r="C17" i="17"/>
  <c r="C22" i="17" s="1"/>
  <c r="E15" i="17"/>
  <c r="E14" i="17"/>
  <c r="E13" i="17"/>
  <c r="E12" i="17"/>
  <c r="E11" i="17"/>
  <c r="E10" i="17"/>
  <c r="E9" i="17"/>
  <c r="E8" i="17"/>
  <c r="C28" i="52" l="1"/>
  <c r="E28" i="52" s="1"/>
  <c r="C21" i="53" s="1"/>
  <c r="C28" i="53" s="1"/>
  <c r="E28" i="53" s="1"/>
  <c r="C21" i="54" s="1"/>
  <c r="C28" i="54" s="1"/>
  <c r="E28" i="54" s="1"/>
  <c r="C21" i="55" s="1"/>
  <c r="C28" i="55" s="1"/>
  <c r="E28" i="55" s="1"/>
  <c r="E17" i="17"/>
  <c r="D23" i="17"/>
  <c r="D30" i="17" s="1"/>
  <c r="C30" i="17"/>
  <c r="C21" i="56" l="1"/>
  <c r="C28" i="56" s="1"/>
  <c r="E28" i="56" s="1"/>
  <c r="I33" i="55"/>
  <c r="E30" i="17"/>
  <c r="C18" i="16"/>
  <c r="D18" i="16"/>
  <c r="D19" i="16" s="1"/>
  <c r="D22" i="16" s="1"/>
  <c r="E17" i="16"/>
  <c r="E16" i="16"/>
  <c r="E15" i="16"/>
  <c r="E14" i="16"/>
  <c r="E13" i="16"/>
  <c r="E12" i="16"/>
  <c r="E11" i="16"/>
  <c r="E10" i="16"/>
  <c r="E9" i="16"/>
  <c r="C21" i="57" l="1"/>
  <c r="C28" i="57" s="1"/>
  <c r="E28" i="57" s="1"/>
  <c r="C21" i="58" s="1"/>
  <c r="C28" i="58" s="1"/>
  <c r="E28" i="58" s="1"/>
  <c r="C21" i="59" s="1"/>
  <c r="C28" i="59" s="1"/>
  <c r="E28" i="59" s="1"/>
  <c r="I31" i="59" s="1"/>
  <c r="I32" i="56"/>
  <c r="D24" i="16"/>
  <c r="D26" i="16" s="1"/>
  <c r="E18" i="16"/>
  <c r="E16" i="15"/>
  <c r="E17" i="15"/>
  <c r="E18" i="15"/>
  <c r="E12" i="15"/>
  <c r="E13" i="15"/>
  <c r="E14" i="15"/>
  <c r="E15" i="15"/>
  <c r="C19" i="15"/>
  <c r="D19" i="15"/>
  <c r="E11" i="15"/>
  <c r="E10" i="15"/>
  <c r="E33" i="14"/>
  <c r="G18" i="14"/>
  <c r="E19" i="14" s="1"/>
  <c r="D32" i="13"/>
  <c r="F17" i="13"/>
  <c r="D18" i="13" s="1"/>
  <c r="F18" i="12"/>
  <c r="D19" i="12" s="1"/>
  <c r="D33" i="11"/>
  <c r="E17" i="11"/>
  <c r="E18" i="11" s="1"/>
  <c r="D17" i="11"/>
  <c r="D18" i="11" s="1"/>
  <c r="D20" i="11" s="1"/>
  <c r="E17" i="9"/>
  <c r="E18" i="9" s="1"/>
  <c r="D17" i="9"/>
  <c r="D18" i="9" s="1"/>
  <c r="D20" i="9" s="1"/>
  <c r="D17" i="8"/>
  <c r="D19" i="8" s="1"/>
  <c r="E17" i="7"/>
  <c r="E18" i="7" s="1"/>
  <c r="D17" i="7"/>
  <c r="D18" i="7" s="1"/>
  <c r="D20" i="7" s="1"/>
  <c r="F20" i="7" s="1"/>
  <c r="E17" i="5"/>
  <c r="E18" i="5" s="1"/>
  <c r="D17" i="5"/>
  <c r="D18" i="5" s="1"/>
  <c r="D20" i="5" s="1"/>
  <c r="E17" i="6"/>
  <c r="E18" i="6" s="1"/>
  <c r="D17" i="6"/>
  <c r="D18" i="6" s="1"/>
  <c r="D20" i="6" s="1"/>
  <c r="D23" i="6" s="1"/>
  <c r="E16" i="4"/>
  <c r="E17" i="4" s="1"/>
  <c r="D16" i="4"/>
  <c r="D17" i="4" s="1"/>
  <c r="D19" i="4" s="1"/>
  <c r="D17" i="1"/>
  <c r="D18" i="1" s="1"/>
  <c r="D20" i="1" s="1"/>
  <c r="D23" i="1" s="1"/>
  <c r="E17" i="1"/>
  <c r="E18" i="1" s="1"/>
  <c r="C21" i="60" l="1"/>
  <c r="C28" i="60" s="1"/>
  <c r="E28" i="60" s="1"/>
  <c r="C21" i="61" s="1"/>
  <c r="C29" i="61" s="1"/>
  <c r="E29" i="61" s="1"/>
  <c r="C21" i="62" s="1"/>
  <c r="C28" i="62" s="1"/>
  <c r="E28" i="62" s="1"/>
  <c r="E19" i="15"/>
  <c r="E23" i="15"/>
  <c r="E25" i="15" s="1"/>
  <c r="E22" i="14"/>
  <c r="E24" i="14" s="1"/>
  <c r="E25" i="14" s="1"/>
  <c r="D21" i="13"/>
  <c r="D23" i="13" s="1"/>
  <c r="D24" i="13" s="1"/>
  <c r="D23" i="7"/>
  <c r="D24" i="7" s="1"/>
  <c r="F24" i="7" s="1"/>
  <c r="D22" i="12"/>
  <c r="D24" i="12" s="1"/>
  <c r="D25" i="12" s="1"/>
  <c r="D23" i="11"/>
  <c r="D25" i="11" s="1"/>
  <c r="D28" i="11" s="1"/>
  <c r="D34" i="11" s="1"/>
  <c r="D23" i="9"/>
  <c r="D25" i="9" s="1"/>
  <c r="D22" i="8"/>
  <c r="D23" i="8" s="1"/>
  <c r="D23" i="5"/>
  <c r="D24" i="5" s="1"/>
  <c r="F24" i="5" s="1"/>
  <c r="D24" i="6"/>
  <c r="F24" i="6" s="1"/>
  <c r="D22" i="4"/>
  <c r="D23" i="4" s="1"/>
  <c r="F23" i="4" s="1"/>
  <c r="D24" i="1"/>
  <c r="C21" i="63" l="1"/>
  <c r="C28" i="63" s="1"/>
  <c r="E28" i="63" s="1"/>
  <c r="C21" i="64" s="1"/>
  <c r="C28" i="64" s="1"/>
  <c r="E28" i="64" s="1"/>
  <c r="D21" i="65" s="1"/>
  <c r="D29" i="65" s="1"/>
  <c r="F25" i="9"/>
  <c r="D27" i="9"/>
  <c r="D29" i="9" s="1"/>
  <c r="D33" i="12"/>
  <c r="F25" i="11"/>
  <c r="F29" i="65" l="1"/>
  <c r="J36" i="65" l="1"/>
  <c r="D21" i="66"/>
  <c r="D33" i="66" s="1"/>
  <c r="F33" i="66" s="1"/>
  <c r="D23" i="67" l="1"/>
  <c r="D31" i="67" s="1"/>
  <c r="F31" i="67" s="1"/>
  <c r="D23" i="68" s="1"/>
  <c r="D31" i="68" s="1"/>
  <c r="F31" i="68" s="1"/>
  <c r="D23" i="69" s="1"/>
  <c r="D31" i="69" s="1"/>
  <c r="F31" i="69" s="1"/>
  <c r="D23" i="70" s="1"/>
  <c r="D31" i="70" s="1"/>
  <c r="F31" i="70" s="1"/>
  <c r="D23" i="71" s="1"/>
  <c r="D31" i="71" s="1"/>
  <c r="F31" i="71" l="1"/>
  <c r="D23" i="72" l="1"/>
  <c r="D31" i="72" s="1"/>
  <c r="F31" i="72" s="1"/>
  <c r="D23" i="73" s="1"/>
  <c r="D31" i="73" s="1"/>
  <c r="F31" i="73" s="1"/>
  <c r="D23" i="74" s="1"/>
  <c r="D31" i="74" s="1"/>
  <c r="F31" i="74" s="1"/>
  <c r="D23" i="75" s="1"/>
  <c r="D31" i="75" s="1"/>
  <c r="F31" i="75" s="1"/>
  <c r="D23" i="76" s="1"/>
  <c r="D31" i="76" s="1"/>
  <c r="F31" i="76" s="1"/>
  <c r="D23" i="77" s="1"/>
  <c r="D31" i="77" s="1"/>
  <c r="F31" i="77" s="1"/>
  <c r="D23" i="78" s="1"/>
  <c r="D31" i="78" s="1"/>
  <c r="F31" i="78" s="1"/>
  <c r="D23" i="79" s="1"/>
  <c r="D31" i="79" s="1"/>
  <c r="F31" i="79" s="1"/>
  <c r="D23" i="80" s="1"/>
  <c r="D31" i="80" s="1"/>
  <c r="F31" i="80" s="1"/>
  <c r="D23" i="81" s="1"/>
  <c r="D31" i="81" s="1"/>
  <c r="F31" i="81" s="1"/>
  <c r="D23" i="82" s="1"/>
  <c r="D31" i="82" s="1"/>
  <c r="F31" i="82" s="1"/>
  <c r="D23" i="83" s="1"/>
  <c r="D31" i="83" s="1"/>
  <c r="F31" i="83" s="1"/>
</calcChain>
</file>

<file path=xl/sharedStrings.xml><?xml version="1.0" encoding="utf-8"?>
<sst xmlns="http://schemas.openxmlformats.org/spreadsheetml/2006/main" count="3685" uniqueCount="358">
  <si>
    <t>Name</t>
  </si>
  <si>
    <t>FLORENCE  WAMUNGA</t>
  </si>
  <si>
    <t>PAUL WANYOKI</t>
  </si>
  <si>
    <t>ESTHER MAANGOJA</t>
  </si>
  <si>
    <t>JACINTA MWINI</t>
  </si>
  <si>
    <t>MERCY MUMBI</t>
  </si>
  <si>
    <t>JACOB OCHOLLA</t>
  </si>
  <si>
    <t>RENT</t>
  </si>
  <si>
    <t>2500</t>
  </si>
  <si>
    <t>PAYMENT</t>
  </si>
  <si>
    <t xml:space="preserve">RENT </t>
  </si>
  <si>
    <t>ASSET FLOW LTD</t>
  </si>
  <si>
    <r>
      <t xml:space="preserve">                              </t>
    </r>
    <r>
      <rPr>
        <sz val="10"/>
        <rFont val="Franklin Gothic Demi Cond"/>
        <family val="2"/>
      </rPr>
      <t>P.O BOX 276-00511 TEL 0707 759 987, 0738 620 900</t>
    </r>
  </si>
  <si>
    <r>
      <t xml:space="preserve">                                         PELIZA FORTRESS BUSINESS CENTRE, 1</t>
    </r>
    <r>
      <rPr>
        <b/>
        <vertAlign val="superscript"/>
        <sz val="10"/>
        <rFont val="Times New Roman"/>
        <family val="1"/>
      </rPr>
      <t>ST</t>
    </r>
    <r>
      <rPr>
        <b/>
        <sz val="10"/>
        <rFont val="Times New Roman"/>
        <family val="1"/>
      </rPr>
      <t xml:space="preserve"> FLR ROOM B9</t>
    </r>
  </si>
  <si>
    <t xml:space="preserve">                                             Your Ultimate Land And Property Consultant</t>
  </si>
  <si>
    <t xml:space="preserve">             CASH STATEMENT FOR THE MONTH OF JULY 2015</t>
  </si>
  <si>
    <t xml:space="preserve">             CASH STATEMENT FOR THE MONTH OFJUNE 2015</t>
  </si>
  <si>
    <t xml:space="preserve">             CASH STATEMENT FOR THE MONTH OF SEP 2015</t>
  </si>
  <si>
    <t>ALICE  ODHIAMBO</t>
  </si>
  <si>
    <t xml:space="preserve">             CASH STATEMENT FOR THE MONTH OF OCT 2015</t>
  </si>
  <si>
    <t>BCF</t>
  </si>
  <si>
    <t>NET</t>
  </si>
  <si>
    <t>PAID ON 14/10/2015</t>
  </si>
  <si>
    <t>BL</t>
  </si>
  <si>
    <t>KENEDY  MURIMI</t>
  </si>
  <si>
    <t>ESTHER  MANGOJA</t>
  </si>
  <si>
    <t xml:space="preserve">FRORENCE </t>
  </si>
  <si>
    <t>DEDUCTION</t>
  </si>
  <si>
    <t>KENEDY DEPOSIT</t>
  </si>
  <si>
    <t>PETER MUMANYI</t>
  </si>
  <si>
    <t>JAMES OCHARO</t>
  </si>
  <si>
    <t xml:space="preserve">PAID  RENT </t>
  </si>
  <si>
    <t>DECUCTION</t>
  </si>
  <si>
    <t>FRORENCE  AMUNGA MONT OF OCT</t>
  </si>
  <si>
    <t>TOTAL DEDUCTON</t>
  </si>
  <si>
    <t xml:space="preserve">BALANCE </t>
  </si>
  <si>
    <t xml:space="preserve"> </t>
  </si>
  <si>
    <t>vacant</t>
  </si>
  <si>
    <t>janifer  mbahati</t>
  </si>
  <si>
    <t>fredric mwenda</t>
  </si>
  <si>
    <t>balance</t>
  </si>
  <si>
    <t>commision</t>
  </si>
  <si>
    <t>total rent</t>
  </si>
  <si>
    <t xml:space="preserve">             CASH STATEMENT FOR THE MONTH OF MARCH 2016</t>
  </si>
  <si>
    <t>PAID  ON 29/3/2016</t>
  </si>
  <si>
    <t>OCCUPIED</t>
  </si>
  <si>
    <t>JOHN WAIGAJO</t>
  </si>
  <si>
    <t>BENARD MATUNDA</t>
  </si>
  <si>
    <t>CAETAKER</t>
  </si>
  <si>
    <t>PAID  ON 22/4/2016</t>
  </si>
  <si>
    <t>ADD ESTHER  MAGOJA  DEPOSIT</t>
  </si>
  <si>
    <t xml:space="preserve">             CASH STATEMENT FOR THE MONTH OF APRIL 2015</t>
  </si>
  <si>
    <t>HSE NO 4</t>
  </si>
  <si>
    <t>DR</t>
  </si>
  <si>
    <t>Received by</t>
  </si>
  <si>
    <t>L. Mwangi</t>
  </si>
  <si>
    <t>Fraciah Njoki</t>
  </si>
  <si>
    <t>…………………….</t>
  </si>
  <si>
    <t>…………………………….</t>
  </si>
  <si>
    <t>Approved by GRACE</t>
  </si>
  <si>
    <t>………………….</t>
  </si>
  <si>
    <t>TOTAL RENT</t>
  </si>
  <si>
    <t>SUMMARY</t>
  </si>
  <si>
    <t xml:space="preserve">DETAILS </t>
  </si>
  <si>
    <t xml:space="preserve">CR </t>
  </si>
  <si>
    <t>MAY  REMITANCE</t>
  </si>
  <si>
    <t xml:space="preserve">COMMISION  </t>
  </si>
  <si>
    <t>PAYMENTS</t>
  </si>
  <si>
    <t>TOTAL</t>
  </si>
  <si>
    <t>Prepared BY</t>
  </si>
  <si>
    <t>Approved By</t>
  </si>
  <si>
    <t>Received By</t>
  </si>
  <si>
    <t>GRACE</t>
  </si>
  <si>
    <t>………………………………</t>
  </si>
  <si>
    <t>………………</t>
  </si>
  <si>
    <t>……………………………..</t>
  </si>
  <si>
    <t>Gathumbi</t>
  </si>
  <si>
    <t xml:space="preserve">             CASH STATEMENT FOR THE MONTH OF MAY 2016</t>
  </si>
  <si>
    <t>ALFRED  OTHIAMBO</t>
  </si>
  <si>
    <t>BF</t>
  </si>
  <si>
    <t xml:space="preserve">             CASH STATEMENT FOR THE MONTH OF  JULY  2016</t>
  </si>
  <si>
    <t xml:space="preserve">             CASH STATEMENT FOR THE MONTH OF JUNE 2016</t>
  </si>
  <si>
    <t xml:space="preserve">             CASH STATEMENT FOR THE MONTH OF AUGUST  2016</t>
  </si>
  <si>
    <t>PAYMENT ON 30/8/2016</t>
  </si>
  <si>
    <t xml:space="preserve">PAYMENT </t>
  </si>
  <si>
    <t xml:space="preserve">             CASH STATEMENT FOR THE MONTH OF SEPTEMBER  2016</t>
  </si>
  <si>
    <t>ON DEPOSIT</t>
  </si>
  <si>
    <t xml:space="preserve">             CASH STATEMENT FOR THE MONTH OF  DECEMBER  2016</t>
  </si>
  <si>
    <t xml:space="preserve">             CASH STATEMENT FOR THE MONTH OF  JAN 2017</t>
  </si>
  <si>
    <t>MUTURI</t>
  </si>
  <si>
    <t>VACANT</t>
  </si>
  <si>
    <t>PETER GATHUMBI</t>
  </si>
  <si>
    <t xml:space="preserve">             CASH STATEMENT FOR THE MONTH OF  FEB  2017</t>
  </si>
  <si>
    <t>NEW</t>
  </si>
  <si>
    <t xml:space="preserve">             CASH STATEMENT FOR THE MONTH OF  MARCH  2017</t>
  </si>
  <si>
    <t>FEB BF</t>
  </si>
  <si>
    <t>PAID  ON 31/3/2017</t>
  </si>
  <si>
    <t>0</t>
  </si>
  <si>
    <t xml:space="preserve">             CASH STATEMENT FOR THE MONTH OF  MAY  2017</t>
  </si>
  <si>
    <t>janifer  bahati</t>
  </si>
  <si>
    <t xml:space="preserve">PAID </t>
  </si>
  <si>
    <t>PAID TO LANDLORD</t>
  </si>
  <si>
    <t xml:space="preserve">             CASH STATEMENT FOR THE MONTH OF  JUNE  2017</t>
  </si>
  <si>
    <t>MAY BF</t>
  </si>
  <si>
    <t>APRIL BF</t>
  </si>
  <si>
    <t>MARCH BF</t>
  </si>
  <si>
    <t xml:space="preserve">             CASH STATEMENT FOR THE MONTH OF  JULY  2017</t>
  </si>
  <si>
    <t>JULY  REMITANCE</t>
  </si>
  <si>
    <t>JUNE BF</t>
  </si>
  <si>
    <t>ELIZA NYOKABI</t>
  </si>
  <si>
    <t>VALLERIA ONSASE</t>
  </si>
  <si>
    <t>AUGUST REMITANCE</t>
  </si>
  <si>
    <t>JULY  BF</t>
  </si>
  <si>
    <t>PETER  MBURU</t>
  </si>
  <si>
    <t>1500</t>
  </si>
  <si>
    <t>BY PAID</t>
  </si>
  <si>
    <t>BY EXPECTED</t>
  </si>
  <si>
    <t>DETAILS</t>
  </si>
  <si>
    <t>JULY BF</t>
  </si>
  <si>
    <t>PAID 4/8/2017</t>
  </si>
  <si>
    <t>WACHEKE</t>
  </si>
  <si>
    <t>SEPTEMBER  REMITANCE</t>
  </si>
  <si>
    <t>AUGUST BF</t>
  </si>
  <si>
    <t>=C6-D6</t>
  </si>
  <si>
    <t xml:space="preserve">             CASH STATEMENT FOR THE MONTH OF  AUGUST  2017</t>
  </si>
  <si>
    <t xml:space="preserve">             CASH STATEMENT FOR THE MONTH OF  SEPTEMBER  2017</t>
  </si>
  <si>
    <t>SEPTEMDE</t>
  </si>
  <si>
    <t>OCT</t>
  </si>
  <si>
    <t xml:space="preserve">             CASH STATEMENT FOR THE MONTH OF  OCTOMBER  2017</t>
  </si>
  <si>
    <t>BERNARD MUTWERI</t>
  </si>
  <si>
    <t>VACCANT</t>
  </si>
  <si>
    <t>CR</t>
  </si>
  <si>
    <t>DEC</t>
  </si>
  <si>
    <t>COMM</t>
  </si>
  <si>
    <t xml:space="preserve">           RENT STATEMENT FOR THE MONTH OF DEC  2017</t>
  </si>
  <si>
    <t>EDWARD MUWIRI</t>
  </si>
  <si>
    <t>MARY WACHEKE</t>
  </si>
  <si>
    <t>MARTIN KAMAU</t>
  </si>
  <si>
    <t>EDWARD MUTWIRI</t>
  </si>
  <si>
    <t>ESTHER MAANGA</t>
  </si>
  <si>
    <t>JAN</t>
  </si>
  <si>
    <t xml:space="preserve">            RENT STATEMENT</t>
  </si>
  <si>
    <t>FOR THE MONTH OF JAN 2018</t>
  </si>
  <si>
    <t>ALFRED  ODHIAMBO</t>
  </si>
  <si>
    <t xml:space="preserve">             RENT STATEMENT FOR THE MONTH OF DEC  2017</t>
  </si>
  <si>
    <t>FEB</t>
  </si>
  <si>
    <t>FOR THE MONTH OF FEB 2018</t>
  </si>
  <si>
    <t>=SUM(C19:C21)</t>
  </si>
  <si>
    <t>=C22</t>
  </si>
  <si>
    <t>=C30-E30</t>
  </si>
  <si>
    <t>MAR</t>
  </si>
  <si>
    <t>FOR THE MONTH OF MARCH 2018</t>
  </si>
  <si>
    <t>EMILY WANJIRU</t>
  </si>
  <si>
    <t>7%</t>
  </si>
  <si>
    <t>B/F</t>
  </si>
  <si>
    <t>WILLIAM MWANZIA</t>
  </si>
  <si>
    <t>FOR THE MONTH OF APRIL  2018</t>
  </si>
  <si>
    <t>BALANCE</t>
  </si>
  <si>
    <t>NAME</t>
  </si>
  <si>
    <t>APRIL</t>
  </si>
  <si>
    <t>FOR THE MONTH OF MAY  2018</t>
  </si>
  <si>
    <t>MAY</t>
  </si>
  <si>
    <t>JOHN MUTINDA</t>
  </si>
  <si>
    <t xml:space="preserve">JEREMIA MUTINDA </t>
  </si>
  <si>
    <t>JUNE</t>
  </si>
  <si>
    <t>FOR THE MONTH OF JUNE  2018</t>
  </si>
  <si>
    <t>=D14</t>
  </si>
  <si>
    <t>=O17</t>
  </si>
  <si>
    <t>=SUM(E23:E29)</t>
  </si>
  <si>
    <t>EMILY(ELECTRICITY)</t>
  </si>
  <si>
    <t>ESTHER MAGONJA</t>
  </si>
  <si>
    <t>FOR THE MONTH OF JULY  2018</t>
  </si>
  <si>
    <t>JULY</t>
  </si>
  <si>
    <t>=M29-E30</t>
  </si>
  <si>
    <t>VACCATED ON 26/7/18</t>
  </si>
  <si>
    <t>AUG</t>
  </si>
  <si>
    <t>FOR THE MONTH OF AUGUST  2018</t>
  </si>
  <si>
    <t>SEP</t>
  </si>
  <si>
    <t xml:space="preserve">RENT STATEMENT </t>
  </si>
  <si>
    <t>FOR THE MONTH OF SEPTEMBER 2018</t>
  </si>
  <si>
    <t>FOR THE MONTH OF OCTOBER 2018</t>
  </si>
  <si>
    <t>FOR THE MONTH OF NOVEMBER 2018</t>
  </si>
  <si>
    <t>NOV</t>
  </si>
  <si>
    <t>MARTIN WANYONYI</t>
  </si>
  <si>
    <t>PREPARED BY</t>
  </si>
  <si>
    <t>RUTH</t>
  </si>
  <si>
    <t>APPROVED BY</t>
  </si>
  <si>
    <t>RECEIVED BY</t>
  </si>
  <si>
    <t>GATHUMBI/MARION</t>
  </si>
  <si>
    <t>KEVIN BARASA</t>
  </si>
  <si>
    <t>NYOKABI-7</t>
  </si>
  <si>
    <t>ESTHER-4</t>
  </si>
  <si>
    <t>PETER-6</t>
  </si>
  <si>
    <t>MARTIN -5</t>
  </si>
  <si>
    <t>BERNARD-9 APRIL</t>
  </si>
  <si>
    <t>=C21</t>
  </si>
  <si>
    <t>FOR THE MONTH OF DECEMBER 2018</t>
  </si>
  <si>
    <t>PAID ON 17/12/18</t>
  </si>
  <si>
    <t>KELVIN HSE.4</t>
  </si>
  <si>
    <t>VACCATED ON 16/12/18</t>
  </si>
  <si>
    <t>BERNARD AHAZA</t>
  </si>
  <si>
    <t>FOR THE MONTH OF JANUARY 2019</t>
  </si>
  <si>
    <t>CARETAKER</t>
  </si>
  <si>
    <t>PAID ON 18/1/19</t>
  </si>
  <si>
    <t>FOR THE MONTH OF FEBRUARY  2019</t>
  </si>
  <si>
    <t>PAID ON 18/2/19</t>
  </si>
  <si>
    <t>FOR THE MONTH OF MARCH 2019</t>
  </si>
  <si>
    <t>MARCH</t>
  </si>
  <si>
    <t xml:space="preserve">MARCH </t>
  </si>
  <si>
    <t>JACKLINE ACHIENG</t>
  </si>
  <si>
    <t>ELECTRICITY</t>
  </si>
  <si>
    <t>PAID ON 19/3/19</t>
  </si>
  <si>
    <t>FOR THE MONTH OF APRIL 2019</t>
  </si>
  <si>
    <t>PAUL WANDERA</t>
  </si>
  <si>
    <t>PAID ON 18/4/19</t>
  </si>
  <si>
    <t>FOR THE MONTH OF MAY 2019</t>
  </si>
  <si>
    <t>PAID ON 21/5/19</t>
  </si>
  <si>
    <t>FOR THE MONTH OF JUNE 2019</t>
  </si>
  <si>
    <t xml:space="preserve">JUNE </t>
  </si>
  <si>
    <t>PAID ON 7/6/19</t>
  </si>
  <si>
    <t>PAID ON 17/6/19</t>
  </si>
  <si>
    <t>TIMOTHY MUTUKU</t>
  </si>
  <si>
    <t>FOR THE MONTH OF JULY 2019</t>
  </si>
  <si>
    <t>VACCATED ON 14/7/19</t>
  </si>
  <si>
    <t xml:space="preserve">JEREMIAH MUTINDA </t>
  </si>
  <si>
    <t>PAID ON 29/7/19</t>
  </si>
  <si>
    <t>FOR THE MONTH OF AUGUST 2019</t>
  </si>
  <si>
    <t>AUGUST</t>
  </si>
  <si>
    <t>paid on 13/8</t>
  </si>
  <si>
    <t>ELECTRICITY REPAIR 2 HSE</t>
  </si>
  <si>
    <t>FLORENCE</t>
  </si>
  <si>
    <t>FOR THE MONTH OF SEPT 2019</t>
  </si>
  <si>
    <t>SEPT</t>
  </si>
  <si>
    <t>PAID ON 12/9</t>
  </si>
  <si>
    <t>GLADYS MAWEU</t>
  </si>
  <si>
    <t>FOR THE MONTH OF OCTOBER 2019</t>
  </si>
  <si>
    <t>OCTOBER</t>
  </si>
  <si>
    <t>WELDING DOOR WILLIAM</t>
  </si>
  <si>
    <t>ELECTRICITY REPAIR 27/9</t>
  </si>
  <si>
    <t>electricity repair labour</t>
  </si>
  <si>
    <t>LETTING FEE</t>
  </si>
  <si>
    <t>WILLIAM</t>
  </si>
  <si>
    <t>PAID ON 12/10</t>
  </si>
  <si>
    <t>ALEX KIVATU</t>
  </si>
  <si>
    <t>PAID</t>
  </si>
  <si>
    <t>NOVEMBER</t>
  </si>
  <si>
    <t>FOR THE MONTH OF NOVEMBER 2019</t>
  </si>
  <si>
    <t>PAID ON 13/11</t>
  </si>
  <si>
    <t>DECEMBER</t>
  </si>
  <si>
    <t>FOR THE MONTH OF DECEMBER 2019</t>
  </si>
  <si>
    <t>PAID ON 18/12</t>
  </si>
  <si>
    <t>FOR THE MONTH OF JANUARY 2020</t>
  </si>
  <si>
    <t>JANUARY</t>
  </si>
  <si>
    <t>ALEX</t>
  </si>
  <si>
    <t>PAID 15/1/2020</t>
  </si>
  <si>
    <t>VACCATED</t>
  </si>
  <si>
    <t>FOR THE MONTH OF FEBRUARY 2020</t>
  </si>
  <si>
    <t>FEBRUARY</t>
  </si>
  <si>
    <t>ELECTRICAL MATERIALS 3/2</t>
  </si>
  <si>
    <t>GLADYS</t>
  </si>
  <si>
    <t>PAID ON 13/2</t>
  </si>
  <si>
    <t>BENARD AHAZA</t>
  </si>
  <si>
    <t>FOR THE MONTH OF MARCH 2020</t>
  </si>
  <si>
    <t>BATHROOM REPAIR</t>
  </si>
  <si>
    <t xml:space="preserve">FENCE REPAIR </t>
  </si>
  <si>
    <t>LABOUR</t>
  </si>
  <si>
    <t>PAID ON 13/3</t>
  </si>
  <si>
    <t>FOR THE MONTH OF APRIL 2020</t>
  </si>
  <si>
    <t>WELDING</t>
  </si>
  <si>
    <t>PAID ON 18/5</t>
  </si>
  <si>
    <t>PAID ON 21/5</t>
  </si>
  <si>
    <t>FOR THE MONTH OF JUNE 2020</t>
  </si>
  <si>
    <t>FOR THE MONTH OF MAY 2020</t>
  </si>
  <si>
    <t>DEPOSIT</t>
  </si>
  <si>
    <t>PAID ON 19/6</t>
  </si>
  <si>
    <t>GEOFREY</t>
  </si>
  <si>
    <t>FOR THE MONTH OF JULY 2020</t>
  </si>
  <si>
    <t>PAID ON 1/7</t>
  </si>
  <si>
    <t>OTIENO</t>
  </si>
  <si>
    <t>PAID ON 13/6</t>
  </si>
  <si>
    <t>OCCUPIED FROM JUNE</t>
  </si>
  <si>
    <t>PAYING ARREARS</t>
  </si>
  <si>
    <t>PAID ON 17/7</t>
  </si>
  <si>
    <t>FOR THE MONTH OF AUGUST 2020</t>
  </si>
  <si>
    <t xml:space="preserve">GLADYS </t>
  </si>
  <si>
    <t>ALFRED NO1 VACCATED</t>
  </si>
  <si>
    <t>TIMOTHY NO7 VACCATED</t>
  </si>
  <si>
    <t>WILLIAM MWANZIA  NO.6VACCATED</t>
  </si>
  <si>
    <t>MARY WACHEKE NO3 VACCATED</t>
  </si>
  <si>
    <t>BURNT VACCATED</t>
  </si>
  <si>
    <t>GEOFREY OYIGO</t>
  </si>
  <si>
    <t>SHADE</t>
  </si>
  <si>
    <t>MARGARET ONYANGO</t>
  </si>
  <si>
    <t>SEPTEMBER</t>
  </si>
  <si>
    <t>FOR THE MONTH OF SEPTEMBER 2020</t>
  </si>
  <si>
    <t>VIRGINIA WANJIRU</t>
  </si>
  <si>
    <t>JOSEPH CHEGE</t>
  </si>
  <si>
    <t>BEATRICE MWANGI</t>
  </si>
  <si>
    <t>TOTAL DUE</t>
  </si>
  <si>
    <t>HSE LOCKED TO BE EVICTED</t>
  </si>
  <si>
    <t>vaccated</t>
  </si>
  <si>
    <t>GEOFREY VACCATED ON DEP</t>
  </si>
  <si>
    <t xml:space="preserve">GEOFREY VACCATED </t>
  </si>
  <si>
    <t>FOR THE MONTH OF OCTOBER 2020</t>
  </si>
  <si>
    <t>PAID ON 2/10</t>
  </si>
  <si>
    <t>FOR THE MONTH OF NOVEMBER 2020</t>
  </si>
  <si>
    <t>PAID ON 28/10</t>
  </si>
  <si>
    <t>PAID ON 17/11</t>
  </si>
  <si>
    <t>LOCKED</t>
  </si>
  <si>
    <t>FOR THE MONTH OF DECEMBER 2020</t>
  </si>
  <si>
    <t>EVICTED</t>
  </si>
  <si>
    <t>BEATRICE EVICTED</t>
  </si>
  <si>
    <t>FUSE</t>
  </si>
  <si>
    <t>TOBIAS JUMA</t>
  </si>
  <si>
    <t>WINFRED NGUVI</t>
  </si>
  <si>
    <t>FLORENCE AOKO</t>
  </si>
  <si>
    <t xml:space="preserve">MOSES </t>
  </si>
  <si>
    <t>DEPOSIT NO.4</t>
  </si>
  <si>
    <t>BODEX</t>
  </si>
  <si>
    <t>JUDITH AWINO</t>
  </si>
  <si>
    <t>FOR THE MONTH OF JANUARY 2021</t>
  </si>
  <si>
    <t>PAID ON 7/1</t>
  </si>
  <si>
    <t>FOR THE MONTH OF FEBRUARY 2021</t>
  </si>
  <si>
    <t>PAID ON 1/2</t>
  </si>
  <si>
    <t>JACKSON MUTUKU</t>
  </si>
  <si>
    <t>FOR THE MONTH OF MARCH 2021</t>
  </si>
  <si>
    <t>PAID ON 9/3</t>
  </si>
  <si>
    <t>BROKE &amp; VACCATED</t>
  </si>
  <si>
    <t>WINFED NO6 VACCATED</t>
  </si>
  <si>
    <t>FOR THE MONTH OF APRIL 2021</t>
  </si>
  <si>
    <t>PAID ON 30/3</t>
  </si>
  <si>
    <t>HARRIET HAMBER</t>
  </si>
  <si>
    <t>PHILLIP</t>
  </si>
  <si>
    <t>SILVESTER</t>
  </si>
  <si>
    <t>JOSPHAT</t>
  </si>
  <si>
    <t>FOR THE MONTH OF MAY 2021</t>
  </si>
  <si>
    <t>PAID ON 5/5</t>
  </si>
  <si>
    <t>OU</t>
  </si>
  <si>
    <t xml:space="preserve">DEPOSIT </t>
  </si>
  <si>
    <t>FOR THE MONTH OF JUNE 2021</t>
  </si>
  <si>
    <t>PAID ON 5/6</t>
  </si>
  <si>
    <t>ESTHER</t>
  </si>
  <si>
    <t>FOR THE MONTH OF JULY 2021</t>
  </si>
  <si>
    <t>STEPHEN MBUTHIA</t>
  </si>
  <si>
    <t>DEPOSIT NO.5</t>
  </si>
  <si>
    <t>FOR THE MONTH OF AUGUST 2021</t>
  </si>
  <si>
    <t>PAID ON 4/8</t>
  </si>
  <si>
    <t>JACKSON MUTUKU EVICTED</t>
  </si>
  <si>
    <t>VIRGINIA VACCATED</t>
  </si>
  <si>
    <t>FOR THE MONTH OF SEPTEMBER 2021</t>
  </si>
  <si>
    <t>JANE NGINA</t>
  </si>
  <si>
    <t>FOR THE MONTH OF OCTOBER 2021</t>
  </si>
  <si>
    <t>JULIUS NGUGI</t>
  </si>
  <si>
    <t>STEPHEN VACCATED</t>
  </si>
  <si>
    <t>FOR THE MONTH OF NOVEMBER 2021</t>
  </si>
  <si>
    <t>MARGARET WANJA</t>
  </si>
  <si>
    <t>FOR THE MONTH OF DECEMBER 2021</t>
  </si>
  <si>
    <t>PHILIPH VACCATED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</si>
</sst>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0;\-#,##0.00"/>
    <numFmt numFmtId="165" formatCode="#,##0.0"/>
    <numFmt numFmtId="166" formatCode="#,##0;\-#,##0"/>
    <numFmt numFmtId="167" formatCode="#,##0.000000000000"/>
  </numFmts>
  <fonts count="37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4"/>
      <color rgb="FF1A8600"/>
      <name val="Times New Roman"/>
      <family val="1"/>
    </font>
    <font>
      <b/>
      <u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Times New Roman"/>
      <family val="1"/>
    </font>
    <font>
      <sz val="10"/>
      <name val="Franklin Gothic Demi Cond"/>
      <family val="2"/>
    </font>
    <font>
      <b/>
      <vertAlign val="superscript"/>
      <sz val="10"/>
      <name val="Times New Roman"/>
      <family val="1"/>
    </font>
    <font>
      <b/>
      <i/>
      <sz val="10"/>
      <name val="Times New Roman"/>
      <family val="1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8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9" fontId="0" fillId="0" borderId="0" xfId="0" applyNumberFormat="1"/>
    <xf numFmtId="165" fontId="0" fillId="0" borderId="0" xfId="0" applyNumberForma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0" fillId="0" borderId="1" xfId="0" applyBorder="1"/>
    <xf numFmtId="49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1" fillId="0" borderId="1" xfId="0" applyNumberFormat="1" applyFont="1" applyBorder="1"/>
    <xf numFmtId="164" fontId="1" fillId="0" borderId="1" xfId="0" applyNumberFormat="1" applyFont="1" applyBorder="1"/>
    <xf numFmtId="49" fontId="2" fillId="0" borderId="1" xfId="0" applyNumberFormat="1" applyFont="1" applyBorder="1"/>
    <xf numFmtId="0" fontId="0" fillId="0" borderId="1" xfId="0" applyNumberFormat="1" applyBorder="1"/>
    <xf numFmtId="164" fontId="2" fillId="0" borderId="1" xfId="0" applyNumberFormat="1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0" applyNumberForma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/>
    <xf numFmtId="43" fontId="0" fillId="0" borderId="0" xfId="1" applyFont="1"/>
    <xf numFmtId="3" fontId="0" fillId="0" borderId="0" xfId="0" applyNumberFormat="1"/>
    <xf numFmtId="0" fontId="15" fillId="0" borderId="0" xfId="0" applyFont="1"/>
    <xf numFmtId="0" fontId="3" fillId="0" borderId="0" xfId="0" applyNumberFormat="1" applyFont="1"/>
    <xf numFmtId="164" fontId="0" fillId="0" borderId="1" xfId="0" applyNumberFormat="1" applyBorder="1"/>
    <xf numFmtId="49" fontId="0" fillId="0" borderId="1" xfId="0" applyNumberFormat="1" applyBorder="1"/>
    <xf numFmtId="0" fontId="0" fillId="0" borderId="0" xfId="0" applyBorder="1"/>
    <xf numFmtId="49" fontId="2" fillId="0" borderId="0" xfId="0" applyNumberFormat="1" applyFont="1" applyBorder="1" applyAlignment="1">
      <alignment horizontal="right"/>
    </xf>
    <xf numFmtId="49" fontId="1" fillId="0" borderId="0" xfId="0" applyNumberFormat="1" applyFont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43" fontId="4" fillId="0" borderId="1" xfId="1" applyFont="1" applyBorder="1" applyAlignment="1">
      <alignment horizontal="right"/>
    </xf>
    <xf numFmtId="43" fontId="0" fillId="0" borderId="0" xfId="0" applyNumberFormat="1"/>
    <xf numFmtId="0" fontId="15" fillId="0" borderId="0" xfId="0" applyNumberFormat="1" applyFont="1"/>
    <xf numFmtId="0" fontId="16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0" fontId="4" fillId="0" borderId="0" xfId="0" applyFont="1"/>
    <xf numFmtId="0" fontId="19" fillId="0" borderId="0" xfId="0" applyFont="1"/>
    <xf numFmtId="0" fontId="8" fillId="0" borderId="1" xfId="0" applyFont="1" applyBorder="1"/>
    <xf numFmtId="4" fontId="0" fillId="0" borderId="1" xfId="0" applyNumberFormat="1" applyBorder="1"/>
    <xf numFmtId="9" fontId="0" fillId="0" borderId="1" xfId="0" applyNumberFormat="1" applyBorder="1"/>
    <xf numFmtId="0" fontId="18" fillId="0" borderId="1" xfId="0" applyFont="1" applyBorder="1"/>
    <xf numFmtId="4" fontId="18" fillId="0" borderId="1" xfId="0" applyNumberFormat="1" applyFont="1" applyBorder="1"/>
    <xf numFmtId="0" fontId="0" fillId="0" borderId="0" xfId="0" applyFill="1" applyBorder="1"/>
    <xf numFmtId="0" fontId="20" fillId="0" borderId="1" xfId="0" applyFont="1" applyBorder="1"/>
    <xf numFmtId="4" fontId="3" fillId="0" borderId="1" xfId="0" applyNumberFormat="1" applyFont="1" applyBorder="1"/>
    <xf numFmtId="14" fontId="0" fillId="0" borderId="1" xfId="0" applyNumberFormat="1" applyBorder="1"/>
    <xf numFmtId="49" fontId="20" fillId="0" borderId="1" xfId="0" applyNumberFormat="1" applyFont="1" applyBorder="1" applyAlignment="1">
      <alignment horizontal="right"/>
    </xf>
    <xf numFmtId="49" fontId="2" fillId="0" borderId="0" xfId="0" applyNumberFormat="1" applyFont="1" applyBorder="1"/>
    <xf numFmtId="14" fontId="0" fillId="0" borderId="0" xfId="0" applyNumberFormat="1" applyBorder="1"/>
    <xf numFmtId="0" fontId="8" fillId="0" borderId="1" xfId="0" applyFont="1" applyFill="1" applyBorder="1"/>
    <xf numFmtId="49" fontId="2" fillId="0" borderId="2" xfId="0" applyNumberFormat="1" applyFont="1" applyBorder="1"/>
    <xf numFmtId="0" fontId="0" fillId="0" borderId="2" xfId="0" applyNumberFormat="1" applyBorder="1"/>
    <xf numFmtId="0" fontId="0" fillId="0" borderId="3" xfId="0" applyBorder="1"/>
    <xf numFmtId="49" fontId="0" fillId="0" borderId="3" xfId="0" applyNumberFormat="1" applyBorder="1" applyAlignment="1">
      <alignment horizontal="right"/>
    </xf>
    <xf numFmtId="49" fontId="18" fillId="0" borderId="1" xfId="0" applyNumberFormat="1" applyFont="1" applyBorder="1"/>
    <xf numFmtId="49" fontId="0" fillId="0" borderId="0" xfId="0" applyNumberFormat="1" applyBorder="1"/>
    <xf numFmtId="0" fontId="0" fillId="0" borderId="0" xfId="0" applyNumberFormat="1" applyBorder="1"/>
    <xf numFmtId="0" fontId="8" fillId="0" borderId="0" xfId="0" applyFo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0" fillId="0" borderId="0" xfId="0" applyAlignment="1"/>
    <xf numFmtId="0" fontId="21" fillId="0" borderId="0" xfId="0" applyFont="1" applyAlignment="1"/>
    <xf numFmtId="0" fontId="22" fillId="0" borderId="0" xfId="0" applyFont="1" applyAlignment="1"/>
    <xf numFmtId="0" fontId="0" fillId="0" borderId="0" xfId="0" applyFont="1" applyAlignment="1"/>
    <xf numFmtId="0" fontId="24" fillId="0" borderId="0" xfId="0" applyFont="1" applyAlignment="1"/>
    <xf numFmtId="0" fontId="23" fillId="0" borderId="0" xfId="0" applyFont="1" applyAlignment="1"/>
    <xf numFmtId="49" fontId="0" fillId="0" borderId="0" xfId="0" applyNumberFormat="1"/>
    <xf numFmtId="0" fontId="20" fillId="0" borderId="1" xfId="0" applyFont="1" applyFill="1" applyBorder="1"/>
    <xf numFmtId="49" fontId="1" fillId="0" borderId="4" xfId="0" applyNumberFormat="1" applyFont="1" applyBorder="1" applyAlignment="1">
      <alignment horizontal="center"/>
    </xf>
    <xf numFmtId="49" fontId="2" fillId="0" borderId="3" xfId="0" applyNumberFormat="1" applyFont="1" applyBorder="1"/>
    <xf numFmtId="0" fontId="0" fillId="0" borderId="1" xfId="0" applyFill="1" applyBorder="1"/>
    <xf numFmtId="0" fontId="4" fillId="0" borderId="3" xfId="0" applyNumberFormat="1" applyFont="1" applyBorder="1"/>
    <xf numFmtId="4" fontId="0" fillId="0" borderId="0" xfId="0" applyNumberFormat="1" applyBorder="1"/>
    <xf numFmtId="4" fontId="18" fillId="0" borderId="0" xfId="0" applyNumberFormat="1" applyFont="1" applyBorder="1"/>
    <xf numFmtId="49" fontId="18" fillId="0" borderId="0" xfId="0" applyNumberFormat="1" applyFont="1" applyBorder="1"/>
    <xf numFmtId="0" fontId="19" fillId="0" borderId="1" xfId="0" applyFont="1" applyBorder="1"/>
    <xf numFmtId="4" fontId="0" fillId="0" borderId="0" xfId="0" applyNumberFormat="1"/>
    <xf numFmtId="166" fontId="2" fillId="0" borderId="1" xfId="0" applyNumberFormat="1" applyFont="1" applyBorder="1"/>
    <xf numFmtId="166" fontId="0" fillId="0" borderId="1" xfId="0" applyNumberFormat="1" applyBorder="1"/>
    <xf numFmtId="3" fontId="0" fillId="0" borderId="1" xfId="0" applyNumberFormat="1" applyBorder="1"/>
    <xf numFmtId="3" fontId="18" fillId="0" borderId="1" xfId="0" applyNumberFormat="1" applyFont="1" applyBorder="1"/>
    <xf numFmtId="0" fontId="25" fillId="0" borderId="1" xfId="0" applyFont="1" applyBorder="1"/>
    <xf numFmtId="0" fontId="26" fillId="0" borderId="1" xfId="0" applyFont="1" applyBorder="1"/>
    <xf numFmtId="166" fontId="2" fillId="0" borderId="1" xfId="0" applyNumberFormat="1" applyFont="1" applyBorder="1" applyAlignment="1">
      <alignment horizontal="right"/>
    </xf>
    <xf numFmtId="166" fontId="4" fillId="0" borderId="1" xfId="1" applyNumberFormat="1" applyFont="1" applyBorder="1" applyAlignment="1">
      <alignment horizontal="right"/>
    </xf>
    <xf numFmtId="3" fontId="18" fillId="0" borderId="0" xfId="0" applyNumberFormat="1" applyFont="1" applyBorder="1"/>
    <xf numFmtId="14" fontId="0" fillId="0" borderId="0" xfId="0" applyNumberFormat="1"/>
    <xf numFmtId="0" fontId="4" fillId="0" borderId="1" xfId="0" applyFont="1" applyBorder="1"/>
    <xf numFmtId="0" fontId="20" fillId="0" borderId="0" xfId="0" applyFont="1"/>
    <xf numFmtId="0" fontId="25" fillId="0" borderId="2" xfId="0" applyFont="1" applyBorder="1"/>
    <xf numFmtId="0" fontId="26" fillId="0" borderId="4" xfId="0" applyFont="1" applyBorder="1"/>
    <xf numFmtId="0" fontId="20" fillId="0" borderId="2" xfId="0" applyFont="1" applyBorder="1"/>
    <xf numFmtId="0" fontId="20" fillId="0" borderId="4" xfId="0" applyFont="1" applyBorder="1"/>
    <xf numFmtId="166" fontId="0" fillId="0" borderId="0" xfId="0" applyNumberFormat="1"/>
    <xf numFmtId="0" fontId="25" fillId="0" borderId="0" xfId="0" applyFont="1" applyBorder="1"/>
    <xf numFmtId="0" fontId="26" fillId="0" borderId="0" xfId="0" applyFont="1" applyBorder="1"/>
    <xf numFmtId="9" fontId="0" fillId="0" borderId="1" xfId="2" applyFont="1" applyBorder="1"/>
    <xf numFmtId="9" fontId="0" fillId="0" borderId="6" xfId="0" applyNumberFormat="1" applyBorder="1"/>
    <xf numFmtId="0" fontId="26" fillId="0" borderId="5" xfId="0" applyFont="1" applyBorder="1"/>
    <xf numFmtId="49" fontId="27" fillId="0" borderId="4" xfId="0" applyNumberFormat="1" applyFont="1" applyBorder="1" applyAlignment="1">
      <alignment horizontal="center"/>
    </xf>
    <xf numFmtId="49" fontId="27" fillId="0" borderId="1" xfId="0" applyNumberFormat="1" applyFont="1" applyBorder="1" applyAlignment="1">
      <alignment horizontal="center"/>
    </xf>
    <xf numFmtId="0" fontId="28" fillId="0" borderId="1" xfId="0" applyNumberFormat="1" applyFont="1" applyBorder="1"/>
    <xf numFmtId="49" fontId="29" fillId="0" borderId="1" xfId="0" applyNumberFormat="1" applyFont="1" applyBorder="1"/>
    <xf numFmtId="0" fontId="28" fillId="0" borderId="1" xfId="0" applyFont="1" applyBorder="1"/>
    <xf numFmtId="0" fontId="28" fillId="0" borderId="0" xfId="0" applyFont="1"/>
    <xf numFmtId="166" fontId="29" fillId="0" borderId="1" xfId="0" applyNumberFormat="1" applyFont="1" applyBorder="1" applyAlignment="1">
      <alignment horizontal="right"/>
    </xf>
    <xf numFmtId="166" fontId="29" fillId="0" borderId="1" xfId="0" applyNumberFormat="1" applyFont="1" applyBorder="1"/>
    <xf numFmtId="0" fontId="27" fillId="0" borderId="1" xfId="0" applyFont="1" applyBorder="1"/>
    <xf numFmtId="0" fontId="28" fillId="0" borderId="3" xfId="0" applyFont="1" applyBorder="1"/>
    <xf numFmtId="166" fontId="28" fillId="0" borderId="1" xfId="1" applyNumberFormat="1" applyFont="1" applyBorder="1" applyAlignment="1">
      <alignment horizontal="right"/>
    </xf>
    <xf numFmtId="49" fontId="29" fillId="0" borderId="3" xfId="0" applyNumberFormat="1" applyFont="1" applyBorder="1"/>
    <xf numFmtId="0" fontId="28" fillId="0" borderId="3" xfId="0" applyNumberFormat="1" applyFont="1" applyBorder="1"/>
    <xf numFmtId="49" fontId="28" fillId="0" borderId="3" xfId="0" applyNumberFormat="1" applyFont="1" applyBorder="1" applyAlignment="1">
      <alignment horizontal="right"/>
    </xf>
    <xf numFmtId="166" fontId="28" fillId="0" borderId="1" xfId="0" applyNumberFormat="1" applyFont="1" applyBorder="1"/>
    <xf numFmtId="0" fontId="28" fillId="0" borderId="0" xfId="0" applyNumberFormat="1" applyFont="1"/>
    <xf numFmtId="164" fontId="28" fillId="0" borderId="0" xfId="0" applyNumberFormat="1" applyFont="1"/>
    <xf numFmtId="0" fontId="30" fillId="0" borderId="1" xfId="0" applyFont="1" applyBorder="1"/>
    <xf numFmtId="49" fontId="30" fillId="0" borderId="1" xfId="0" applyNumberFormat="1" applyFont="1" applyBorder="1"/>
    <xf numFmtId="4" fontId="30" fillId="0" borderId="1" xfId="0" applyNumberFormat="1" applyFont="1" applyBorder="1"/>
    <xf numFmtId="3" fontId="30" fillId="0" borderId="1" xfId="0" applyNumberFormat="1" applyFont="1" applyBorder="1"/>
    <xf numFmtId="0" fontId="31" fillId="0" borderId="1" xfId="0" applyFont="1" applyBorder="1"/>
    <xf numFmtId="9" fontId="31" fillId="0" borderId="0" xfId="2" applyFont="1" applyBorder="1"/>
    <xf numFmtId="3" fontId="31" fillId="0" borderId="1" xfId="0" applyNumberFormat="1" applyFont="1" applyBorder="1"/>
    <xf numFmtId="9" fontId="31" fillId="0" borderId="0" xfId="0" applyNumberFormat="1" applyFont="1" applyBorder="1"/>
    <xf numFmtId="9" fontId="31" fillId="0" borderId="1" xfId="2" applyFont="1" applyBorder="1"/>
    <xf numFmtId="9" fontId="31" fillId="0" borderId="1" xfId="0" applyNumberFormat="1" applyFont="1" applyBorder="1"/>
    <xf numFmtId="0" fontId="32" fillId="0" borderId="3" xfId="0" applyNumberFormat="1" applyFont="1" applyBorder="1"/>
    <xf numFmtId="0" fontId="32" fillId="0" borderId="1" xfId="0" applyFont="1" applyBorder="1"/>
    <xf numFmtId="49" fontId="32" fillId="0" borderId="3" xfId="0" applyNumberFormat="1" applyFont="1" applyBorder="1" applyAlignment="1">
      <alignment horizontal="right"/>
    </xf>
    <xf numFmtId="166" fontId="32" fillId="0" borderId="1" xfId="0" applyNumberFormat="1" applyFont="1" applyBorder="1"/>
    <xf numFmtId="0" fontId="33" fillId="0" borderId="1" xfId="0" applyFont="1" applyBorder="1"/>
    <xf numFmtId="3" fontId="33" fillId="0" borderId="1" xfId="0" applyNumberFormat="1" applyFont="1" applyBorder="1"/>
    <xf numFmtId="166" fontId="29" fillId="0" borderId="0" xfId="0" applyNumberFormat="1" applyFont="1" applyBorder="1"/>
    <xf numFmtId="0" fontId="28" fillId="0" borderId="1" xfId="0" applyFont="1" applyFill="1" applyBorder="1"/>
    <xf numFmtId="0" fontId="32" fillId="0" borderId="1" xfId="0" applyNumberFormat="1" applyFont="1" applyBorder="1"/>
    <xf numFmtId="49" fontId="32" fillId="0" borderId="1" xfId="0" applyNumberFormat="1" applyFont="1" applyBorder="1" applyAlignment="1">
      <alignment horizontal="right"/>
    </xf>
    <xf numFmtId="166" fontId="29" fillId="0" borderId="7" xfId="0" applyNumberFormat="1" applyFont="1" applyFill="1" applyBorder="1" applyAlignment="1">
      <alignment horizontal="right"/>
    </xf>
    <xf numFmtId="166" fontId="27" fillId="0" borderId="1" xfId="0" applyNumberFormat="1" applyFont="1" applyBorder="1"/>
    <xf numFmtId="16" fontId="0" fillId="0" borderId="1" xfId="0" applyNumberFormat="1" applyBorder="1"/>
    <xf numFmtId="49" fontId="28" fillId="0" borderId="1" xfId="0" applyNumberFormat="1" applyFont="1" applyBorder="1"/>
    <xf numFmtId="49" fontId="32" fillId="0" borderId="1" xfId="0" applyNumberFormat="1" applyFont="1" applyBorder="1"/>
    <xf numFmtId="0" fontId="29" fillId="0" borderId="1" xfId="0" applyNumberFormat="1" applyFont="1" applyBorder="1"/>
    <xf numFmtId="9" fontId="0" fillId="0" borderId="0" xfId="0" applyNumberFormat="1" applyBorder="1"/>
    <xf numFmtId="49" fontId="34" fillId="0" borderId="1" xfId="0" applyNumberFormat="1" applyFont="1" applyBorder="1"/>
    <xf numFmtId="0" fontId="0" fillId="0" borderId="7" xfId="0" applyFill="1" applyBorder="1"/>
    <xf numFmtId="166" fontId="28" fillId="0" borderId="0" xfId="0" applyNumberFormat="1" applyFont="1"/>
    <xf numFmtId="49" fontId="9" fillId="0" borderId="1" xfId="0" applyNumberFormat="1" applyFont="1" applyBorder="1"/>
    <xf numFmtId="167" fontId="0" fillId="0" borderId="0" xfId="0" applyNumberFormat="1"/>
    <xf numFmtId="166" fontId="26" fillId="0" borderId="0" xfId="0" applyNumberFormat="1" applyFont="1" applyBorder="1"/>
    <xf numFmtId="166" fontId="0" fillId="0" borderId="0" xfId="0" applyNumberFormat="1" applyBorder="1"/>
    <xf numFmtId="49" fontId="35" fillId="0" borderId="1" xfId="0" applyNumberFormat="1" applyFont="1" applyBorder="1"/>
    <xf numFmtId="0" fontId="35" fillId="0" borderId="1" xfId="0" applyNumberFormat="1" applyFont="1" applyBorder="1"/>
    <xf numFmtId="0" fontId="35" fillId="0" borderId="1" xfId="0" applyFont="1" applyBorder="1"/>
    <xf numFmtId="166" fontId="35" fillId="0" borderId="1" xfId="0" applyNumberFormat="1" applyFont="1" applyBorder="1"/>
    <xf numFmtId="0" fontId="36" fillId="0" borderId="0" xfId="0" applyFont="1"/>
    <xf numFmtId="0" fontId="18" fillId="0" borderId="0" xfId="0" applyFont="1"/>
    <xf numFmtId="0" fontId="34" fillId="0" borderId="1" xfId="0" applyFont="1" applyBorder="1"/>
    <xf numFmtId="49" fontId="34" fillId="0" borderId="1" xfId="0" applyNumberFormat="1" applyFont="1" applyBorder="1" applyAlignment="1">
      <alignment wrapText="1"/>
    </xf>
    <xf numFmtId="0" fontId="34" fillId="0" borderId="1" xfId="0" applyFont="1" applyBorder="1" applyAlignment="1">
      <alignment wrapText="1"/>
    </xf>
    <xf numFmtId="49" fontId="9" fillId="0" borderId="1" xfId="0" applyNumberFormat="1" applyFont="1" applyBorder="1" applyAlignment="1">
      <alignment wrapText="1"/>
    </xf>
    <xf numFmtId="0" fontId="18" fillId="0" borderId="1" xfId="0" applyFont="1" applyBorder="1" applyAlignment="1">
      <alignment wrapText="1"/>
    </xf>
    <xf numFmtId="49" fontId="29" fillId="0" borderId="1" xfId="0" applyNumberFormat="1" applyFont="1" applyBorder="1" applyAlignment="1">
      <alignment wrapText="1"/>
    </xf>
    <xf numFmtId="49" fontId="28" fillId="0" borderId="1" xfId="0" applyNumberFormat="1" applyFont="1" applyBorder="1" applyAlignment="1">
      <alignment wrapText="1"/>
    </xf>
    <xf numFmtId="0" fontId="20" fillId="0" borderId="0" xfId="0" applyFont="1" applyAlignment="1">
      <alignment horizontal="center"/>
    </xf>
    <xf numFmtId="0" fontId="20" fillId="0" borderId="8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0" sqref="D10"/>
    </sheetView>
  </sheetViews>
  <sheetFormatPr defaultRowHeight="15" x14ac:dyDescent="0.25"/>
  <cols>
    <col min="2" max="2" width="18.5703125" customWidth="1"/>
  </cols>
  <sheetData>
    <row r="1" spans="1:7" ht="30" x14ac:dyDescent="0.4">
      <c r="A1" s="23"/>
      <c r="B1" s="23"/>
      <c r="C1" s="22" t="s">
        <v>11</v>
      </c>
      <c r="D1" s="22"/>
      <c r="E1" s="19"/>
      <c r="F1" s="9"/>
      <c r="G1" s="9"/>
    </row>
    <row r="2" spans="1:7" x14ac:dyDescent="0.25">
      <c r="A2" s="23"/>
      <c r="B2" s="22" t="s">
        <v>12</v>
      </c>
      <c r="C2" s="22"/>
      <c r="D2" s="22"/>
      <c r="E2" s="20"/>
      <c r="F2" s="9"/>
      <c r="G2" s="9"/>
    </row>
    <row r="3" spans="1:7" ht="16.5" x14ac:dyDescent="0.25">
      <c r="A3" s="23"/>
      <c r="B3" s="22" t="s">
        <v>13</v>
      </c>
      <c r="C3" s="23"/>
      <c r="D3" s="23"/>
      <c r="E3" s="18"/>
      <c r="F3" s="9"/>
      <c r="G3" s="9"/>
    </row>
    <row r="4" spans="1:7" x14ac:dyDescent="0.25">
      <c r="A4" s="23"/>
      <c r="B4" s="24" t="s">
        <v>14</v>
      </c>
      <c r="C4" s="24"/>
      <c r="D4" s="24"/>
      <c r="E4" s="18"/>
      <c r="F4" s="9"/>
      <c r="G4" s="9"/>
    </row>
    <row r="5" spans="1:7" x14ac:dyDescent="0.25">
      <c r="A5" s="7"/>
      <c r="B5" s="3"/>
      <c r="C5" s="7"/>
      <c r="D5" s="7"/>
      <c r="E5" s="8"/>
      <c r="F5" s="9"/>
      <c r="G5" s="9"/>
    </row>
    <row r="6" spans="1:7" ht="23.25" x14ac:dyDescent="0.35">
      <c r="A6" s="9"/>
      <c r="B6" s="9"/>
      <c r="C6" s="28" t="s">
        <v>16</v>
      </c>
      <c r="D6" s="25"/>
      <c r="E6" s="26"/>
      <c r="F6" s="26"/>
      <c r="G6" s="27"/>
    </row>
    <row r="7" spans="1:7" x14ac:dyDescent="0.25">
      <c r="A7" s="12"/>
      <c r="B7" s="11" t="s">
        <v>0</v>
      </c>
      <c r="C7" s="11" t="s">
        <v>7</v>
      </c>
      <c r="D7" s="11" t="s">
        <v>9</v>
      </c>
      <c r="E7" s="11"/>
      <c r="F7" s="16"/>
      <c r="G7" s="9"/>
    </row>
    <row r="8" spans="1:7" x14ac:dyDescent="0.25">
      <c r="A8" s="10">
        <v>1</v>
      </c>
      <c r="B8" s="15" t="s">
        <v>1</v>
      </c>
      <c r="C8" s="15" t="s">
        <v>8</v>
      </c>
      <c r="D8" s="17">
        <v>2500</v>
      </c>
      <c r="E8" s="17">
        <v>2500</v>
      </c>
      <c r="F8" s="29"/>
      <c r="G8" s="2"/>
    </row>
    <row r="9" spans="1:7" x14ac:dyDescent="0.25">
      <c r="A9" s="10">
        <v>2</v>
      </c>
      <c r="B9" s="15" t="s">
        <v>3</v>
      </c>
      <c r="C9" s="15" t="s">
        <v>8</v>
      </c>
      <c r="D9" s="17">
        <v>2500</v>
      </c>
      <c r="E9" s="17">
        <v>4700</v>
      </c>
      <c r="F9" s="16"/>
      <c r="G9" s="9"/>
    </row>
    <row r="10" spans="1:7" x14ac:dyDescent="0.25">
      <c r="A10" s="10">
        <v>3</v>
      </c>
      <c r="B10" s="15" t="s">
        <v>4</v>
      </c>
      <c r="C10" s="15" t="s">
        <v>8</v>
      </c>
      <c r="D10" s="17">
        <v>2500</v>
      </c>
      <c r="E10" s="17">
        <v>7200</v>
      </c>
      <c r="F10" s="16"/>
      <c r="G10" s="9"/>
    </row>
    <row r="11" spans="1:7" x14ac:dyDescent="0.25">
      <c r="A11" s="10">
        <v>4</v>
      </c>
      <c r="B11" s="15" t="s">
        <v>2</v>
      </c>
      <c r="C11" s="15" t="s">
        <v>8</v>
      </c>
      <c r="D11" s="17">
        <v>2500</v>
      </c>
      <c r="E11" s="17">
        <v>9700</v>
      </c>
      <c r="F11" s="16"/>
      <c r="G11" s="9"/>
    </row>
    <row r="12" spans="1:7" x14ac:dyDescent="0.25">
      <c r="A12" s="10">
        <v>5</v>
      </c>
      <c r="B12" s="15" t="s">
        <v>5</v>
      </c>
      <c r="C12" s="15" t="s">
        <v>8</v>
      </c>
      <c r="D12" s="17">
        <v>2500</v>
      </c>
      <c r="E12" s="17">
        <v>12200</v>
      </c>
      <c r="F12" s="16"/>
      <c r="G12" s="9"/>
    </row>
    <row r="13" spans="1:7" x14ac:dyDescent="0.25">
      <c r="A13" s="10">
        <v>6</v>
      </c>
      <c r="B13" s="15" t="s">
        <v>1</v>
      </c>
      <c r="C13" s="15" t="s">
        <v>8</v>
      </c>
      <c r="D13" s="17">
        <v>2500</v>
      </c>
      <c r="E13" s="17">
        <v>14200</v>
      </c>
      <c r="F13" s="16"/>
      <c r="G13" s="9"/>
    </row>
    <row r="14" spans="1:7" x14ac:dyDescent="0.25">
      <c r="A14" s="10">
        <v>7</v>
      </c>
      <c r="B14" s="15" t="s">
        <v>6</v>
      </c>
      <c r="C14" s="15" t="s">
        <v>8</v>
      </c>
      <c r="D14" s="17">
        <v>2500</v>
      </c>
      <c r="E14" s="17">
        <v>17200</v>
      </c>
      <c r="F14" s="16"/>
      <c r="G14" s="9"/>
    </row>
    <row r="15" spans="1:7" x14ac:dyDescent="0.25">
      <c r="A15" s="10"/>
      <c r="B15" s="15"/>
      <c r="C15" s="15"/>
      <c r="D15" s="17"/>
      <c r="E15" s="17"/>
      <c r="F15" s="16"/>
      <c r="G15" s="9"/>
    </row>
    <row r="16" spans="1:7" x14ac:dyDescent="0.25">
      <c r="A16" s="10"/>
      <c r="B16" s="15"/>
      <c r="C16" s="15"/>
      <c r="D16" s="17">
        <f>SUM(D8:D15)</f>
        <v>17500</v>
      </c>
      <c r="E16" s="17">
        <f>E14</f>
        <v>17200</v>
      </c>
      <c r="F16" s="16"/>
      <c r="G16" s="9"/>
    </row>
    <row r="17" spans="1:7" x14ac:dyDescent="0.25">
      <c r="A17" s="29"/>
      <c r="B17" s="13"/>
      <c r="C17" s="13"/>
      <c r="D17" s="14">
        <f>D16</f>
        <v>17500</v>
      </c>
      <c r="E17" s="14">
        <f>E16</f>
        <v>17200</v>
      </c>
      <c r="F17" s="16"/>
      <c r="G17" s="9"/>
    </row>
    <row r="18" spans="1:7" x14ac:dyDescent="0.25">
      <c r="A18" s="10"/>
      <c r="B18" s="16"/>
      <c r="C18" s="16"/>
      <c r="D18" s="16"/>
      <c r="E18" s="16"/>
      <c r="F18" s="16"/>
      <c r="G18" s="9"/>
    </row>
    <row r="19" spans="1:7" x14ac:dyDescent="0.25">
      <c r="A19" s="9"/>
      <c r="B19" s="4" t="s">
        <v>10</v>
      </c>
      <c r="C19" s="4"/>
      <c r="D19" s="1">
        <f>D17</f>
        <v>17500</v>
      </c>
      <c r="E19" s="4"/>
      <c r="F19" s="4"/>
      <c r="G19" s="9"/>
    </row>
    <row r="20" spans="1:7" x14ac:dyDescent="0.25">
      <c r="A20" s="9"/>
      <c r="B20" s="4"/>
      <c r="C20" s="4"/>
      <c r="D20" s="4"/>
      <c r="E20" s="4"/>
      <c r="F20" s="4"/>
      <c r="G20" s="9"/>
    </row>
    <row r="21" spans="1:7" x14ac:dyDescent="0.25">
      <c r="A21" s="9"/>
      <c r="B21" s="4"/>
      <c r="C21" s="4"/>
      <c r="D21" s="4"/>
      <c r="E21" s="4"/>
      <c r="F21" s="4"/>
      <c r="G21" s="9"/>
    </row>
    <row r="22" spans="1:7" x14ac:dyDescent="0.25">
      <c r="A22" s="9"/>
      <c r="B22" s="4"/>
      <c r="C22" s="21">
        <v>7.0000000000000007E-2</v>
      </c>
      <c r="D22" s="4">
        <f>C22*D19</f>
        <v>1225.0000000000002</v>
      </c>
      <c r="E22" s="4"/>
      <c r="F22" s="4"/>
      <c r="G22" s="9"/>
    </row>
    <row r="23" spans="1:7" x14ac:dyDescent="0.25">
      <c r="A23" s="9"/>
      <c r="B23" s="4"/>
      <c r="C23" s="4"/>
      <c r="D23" s="6">
        <f>D19-D22+D21</f>
        <v>16275</v>
      </c>
      <c r="E23" s="4"/>
      <c r="F23" s="4"/>
      <c r="G23" s="9"/>
    </row>
    <row r="24" spans="1:7" x14ac:dyDescent="0.25">
      <c r="A24" s="9"/>
      <c r="B24" s="4"/>
      <c r="C24" s="4"/>
      <c r="D24" s="4"/>
      <c r="E24" s="4"/>
      <c r="F24" s="4"/>
      <c r="G24" s="9"/>
    </row>
    <row r="25" spans="1:7" x14ac:dyDescent="0.25">
      <c r="A25" s="9"/>
      <c r="B25" s="9"/>
      <c r="C25" s="4"/>
      <c r="D25" s="4"/>
      <c r="E25" s="4"/>
      <c r="F25" s="4"/>
      <c r="G25" s="9"/>
    </row>
    <row r="26" spans="1:7" x14ac:dyDescent="0.25">
      <c r="A26" s="9"/>
      <c r="B26" s="9"/>
      <c r="C26" s="4"/>
      <c r="D26" s="4"/>
      <c r="E26" s="4"/>
      <c r="F26" s="4"/>
      <c r="G26" s="9"/>
    </row>
    <row r="27" spans="1:7" x14ac:dyDescent="0.25">
      <c r="A27" s="9"/>
      <c r="B27" s="9"/>
      <c r="C27" s="4"/>
      <c r="D27" s="4"/>
      <c r="E27" s="4"/>
      <c r="F27" s="4"/>
      <c r="G27" s="9"/>
    </row>
    <row r="28" spans="1:7" x14ac:dyDescent="0.25">
      <c r="A28" s="9"/>
      <c r="B28" s="9"/>
      <c r="C28" s="4"/>
      <c r="D28" s="4"/>
      <c r="E28" s="4"/>
      <c r="F28" s="4"/>
      <c r="G28" s="9"/>
    </row>
    <row r="29" spans="1:7" x14ac:dyDescent="0.25">
      <c r="A29" s="9"/>
      <c r="B29" s="9"/>
      <c r="C29" s="4"/>
      <c r="D29" s="4"/>
      <c r="E29" s="4"/>
      <c r="F29" s="4"/>
      <c r="G29" s="9"/>
    </row>
    <row r="30" spans="1:7" x14ac:dyDescent="0.25">
      <c r="A30" s="9"/>
      <c r="B30" s="9"/>
      <c r="C30" s="4"/>
      <c r="D30" s="4"/>
      <c r="E30" s="4"/>
      <c r="F30" s="4"/>
      <c r="G30" s="9"/>
    </row>
    <row r="31" spans="1:7" x14ac:dyDescent="0.25">
      <c r="A31" s="9"/>
      <c r="B31" s="9"/>
      <c r="C31" s="4"/>
      <c r="D31" s="4"/>
      <c r="E31" s="4"/>
      <c r="F31" s="4"/>
      <c r="G31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7"/>
  <sheetViews>
    <sheetView workbookViewId="0">
      <selection activeCell="A2" sqref="A2:F34"/>
    </sheetView>
  </sheetViews>
  <sheetFormatPr defaultRowHeight="15" x14ac:dyDescent="0.25"/>
  <cols>
    <col min="2" max="2" width="19" customWidth="1"/>
    <col min="4" max="4" width="11" customWidth="1"/>
  </cols>
  <sheetData>
    <row r="2" spans="1:7" ht="30" x14ac:dyDescent="0.4">
      <c r="A2" s="23"/>
      <c r="B2" s="23"/>
      <c r="C2" s="22" t="s">
        <v>11</v>
      </c>
      <c r="D2" s="22"/>
      <c r="E2" s="19"/>
      <c r="F2" s="9"/>
      <c r="G2" s="9"/>
    </row>
    <row r="3" spans="1:7" x14ac:dyDescent="0.25">
      <c r="A3" s="23"/>
      <c r="B3" s="22" t="s">
        <v>12</v>
      </c>
      <c r="C3" s="22"/>
      <c r="D3" s="22"/>
      <c r="E3" s="20"/>
      <c r="F3" s="9"/>
      <c r="G3" s="9"/>
    </row>
    <row r="4" spans="1:7" ht="16.5" x14ac:dyDescent="0.25">
      <c r="A4" s="23"/>
      <c r="B4" s="22" t="s">
        <v>13</v>
      </c>
      <c r="C4" s="23"/>
      <c r="D4" s="23"/>
      <c r="E4" s="18"/>
      <c r="F4" s="9"/>
      <c r="G4" s="9"/>
    </row>
    <row r="5" spans="1:7" x14ac:dyDescent="0.25">
      <c r="A5" s="23"/>
      <c r="B5" s="24" t="s">
        <v>14</v>
      </c>
      <c r="C5" s="24"/>
      <c r="D5" s="24"/>
      <c r="E5" s="18"/>
      <c r="F5" s="9"/>
      <c r="G5" s="9"/>
    </row>
    <row r="6" spans="1:7" x14ac:dyDescent="0.25">
      <c r="A6" s="7"/>
      <c r="B6" s="3"/>
      <c r="C6" s="7"/>
      <c r="D6" s="7"/>
      <c r="E6" s="8"/>
      <c r="F6" s="9"/>
      <c r="G6" s="9"/>
    </row>
    <row r="7" spans="1:7" ht="18.75" x14ac:dyDescent="0.25">
      <c r="A7" s="9"/>
      <c r="B7" s="9"/>
      <c r="C7" s="28" t="s">
        <v>19</v>
      </c>
      <c r="D7" s="25"/>
      <c r="E7" s="26"/>
      <c r="F7" s="26"/>
      <c r="G7" s="9"/>
    </row>
    <row r="8" spans="1:7" x14ac:dyDescent="0.25">
      <c r="A8" s="12"/>
      <c r="B8" s="11" t="s">
        <v>0</v>
      </c>
      <c r="C8" s="11" t="s">
        <v>7</v>
      </c>
      <c r="D8" s="11" t="s">
        <v>9</v>
      </c>
      <c r="E8" s="11"/>
      <c r="F8" s="16"/>
      <c r="G8" s="9"/>
    </row>
    <row r="9" spans="1:7" x14ac:dyDescent="0.25">
      <c r="A9" s="10">
        <v>1</v>
      </c>
      <c r="B9" s="15" t="s">
        <v>1</v>
      </c>
      <c r="C9" s="15" t="s">
        <v>8</v>
      </c>
      <c r="D9" s="17">
        <v>2500</v>
      </c>
      <c r="E9" s="17">
        <v>2500</v>
      </c>
      <c r="F9" s="29"/>
      <c r="G9" s="9"/>
    </row>
    <row r="10" spans="1:7" x14ac:dyDescent="0.25">
      <c r="A10" s="10">
        <v>2</v>
      </c>
      <c r="B10" s="15" t="s">
        <v>3</v>
      </c>
      <c r="C10" s="15" t="s">
        <v>8</v>
      </c>
      <c r="D10" s="17">
        <v>2500</v>
      </c>
      <c r="E10" s="17">
        <v>4700</v>
      </c>
      <c r="F10" s="16"/>
      <c r="G10" s="9"/>
    </row>
    <row r="11" spans="1:7" x14ac:dyDescent="0.25">
      <c r="A11" s="10">
        <v>3</v>
      </c>
      <c r="B11" s="15" t="s">
        <v>4</v>
      </c>
      <c r="C11" s="15" t="s">
        <v>8</v>
      </c>
      <c r="D11" s="17">
        <v>2500</v>
      </c>
      <c r="E11" s="17">
        <v>7200</v>
      </c>
      <c r="F11" s="16"/>
      <c r="G11" s="9"/>
    </row>
    <row r="12" spans="1:7" x14ac:dyDescent="0.25">
      <c r="A12" s="10">
        <v>4</v>
      </c>
      <c r="B12" s="15" t="s">
        <v>2</v>
      </c>
      <c r="C12" s="15" t="s">
        <v>8</v>
      </c>
      <c r="D12" s="17">
        <v>2500</v>
      </c>
      <c r="E12" s="17">
        <v>9700</v>
      </c>
      <c r="F12" s="16"/>
      <c r="G12" s="9"/>
    </row>
    <row r="13" spans="1:7" x14ac:dyDescent="0.25">
      <c r="A13" s="10">
        <v>5</v>
      </c>
      <c r="B13" s="15" t="s">
        <v>5</v>
      </c>
      <c r="C13" s="15" t="s">
        <v>8</v>
      </c>
      <c r="D13" s="17">
        <v>2500</v>
      </c>
      <c r="E13" s="17">
        <v>12200</v>
      </c>
      <c r="F13" s="16"/>
      <c r="G13" s="9"/>
    </row>
    <row r="14" spans="1:7" x14ac:dyDescent="0.25">
      <c r="A14" s="10">
        <v>6</v>
      </c>
      <c r="B14" s="15" t="s">
        <v>1</v>
      </c>
      <c r="C14" s="15" t="s">
        <v>8</v>
      </c>
      <c r="D14" s="17">
        <v>2500</v>
      </c>
      <c r="E14" s="17">
        <v>14200</v>
      </c>
      <c r="F14" s="16"/>
      <c r="G14" s="9"/>
    </row>
    <row r="15" spans="1:7" x14ac:dyDescent="0.25">
      <c r="A15" s="10">
        <v>7</v>
      </c>
      <c r="B15" s="15" t="s">
        <v>6</v>
      </c>
      <c r="C15" s="15" t="s">
        <v>8</v>
      </c>
      <c r="D15" s="17">
        <v>2500</v>
      </c>
      <c r="E15" s="17">
        <v>17200</v>
      </c>
      <c r="F15" s="16"/>
      <c r="G15" s="9"/>
    </row>
    <row r="16" spans="1:7" x14ac:dyDescent="0.25">
      <c r="A16" s="10">
        <v>8</v>
      </c>
      <c r="B16" s="15" t="s">
        <v>24</v>
      </c>
      <c r="C16" s="15"/>
      <c r="D16" s="17">
        <v>2500</v>
      </c>
      <c r="E16" s="17"/>
      <c r="F16" s="16"/>
      <c r="G16" s="9"/>
    </row>
    <row r="17" spans="1:7" x14ac:dyDescent="0.25">
      <c r="A17" s="10"/>
      <c r="B17" s="15"/>
      <c r="C17" s="15"/>
      <c r="D17" s="17">
        <f>SUM(D9:D16)</f>
        <v>20000</v>
      </c>
      <c r="E17" s="17">
        <f>E15</f>
        <v>17200</v>
      </c>
      <c r="F17" s="16"/>
      <c r="G17" s="9"/>
    </row>
    <row r="18" spans="1:7" x14ac:dyDescent="0.25">
      <c r="A18" s="29"/>
      <c r="B18" s="13"/>
      <c r="C18" s="13"/>
      <c r="D18" s="14">
        <f>D17</f>
        <v>20000</v>
      </c>
      <c r="E18" s="14">
        <f>E17</f>
        <v>17200</v>
      </c>
      <c r="F18" s="16"/>
      <c r="G18" s="9"/>
    </row>
    <row r="19" spans="1:7" x14ac:dyDescent="0.25">
      <c r="A19" s="10"/>
      <c r="B19" s="16"/>
      <c r="C19" s="16"/>
      <c r="D19" s="16"/>
      <c r="E19" s="16"/>
      <c r="F19" s="16"/>
      <c r="G19" s="9"/>
    </row>
    <row r="20" spans="1:7" x14ac:dyDescent="0.25">
      <c r="A20" s="9"/>
      <c r="B20" s="4" t="s">
        <v>10</v>
      </c>
      <c r="C20" s="4"/>
      <c r="D20" s="1">
        <f>D18</f>
        <v>20000</v>
      </c>
      <c r="E20" s="4"/>
      <c r="F20" s="4"/>
      <c r="G20" s="9"/>
    </row>
    <row r="21" spans="1:7" x14ac:dyDescent="0.25">
      <c r="A21" s="9"/>
      <c r="B21" s="4"/>
      <c r="C21" s="4"/>
      <c r="D21" s="4"/>
      <c r="E21" s="4"/>
      <c r="F21" s="4"/>
      <c r="G21" s="9"/>
    </row>
    <row r="22" spans="1:7" x14ac:dyDescent="0.25">
      <c r="A22" s="9"/>
      <c r="B22" s="4"/>
      <c r="C22" s="4"/>
      <c r="D22" s="4"/>
      <c r="E22" s="4"/>
      <c r="F22" s="4"/>
      <c r="G22" s="9"/>
    </row>
    <row r="23" spans="1:7" x14ac:dyDescent="0.25">
      <c r="A23" s="9"/>
      <c r="B23" s="4"/>
      <c r="C23" s="21">
        <v>7.0000000000000007E-2</v>
      </c>
      <c r="D23" s="4">
        <f>C23*D20</f>
        <v>1400.0000000000002</v>
      </c>
      <c r="E23" s="4"/>
      <c r="F23" s="4"/>
      <c r="G23" s="9"/>
    </row>
    <row r="24" spans="1:7" x14ac:dyDescent="0.25">
      <c r="A24" s="9"/>
      <c r="B24" s="4"/>
      <c r="C24" s="21"/>
      <c r="D24" s="4"/>
      <c r="E24" s="4"/>
      <c r="F24" s="4"/>
      <c r="G24" s="9"/>
    </row>
    <row r="25" spans="1:7" x14ac:dyDescent="0.25">
      <c r="A25" s="9"/>
      <c r="B25" s="4"/>
      <c r="C25" s="4"/>
      <c r="D25" s="6">
        <f>D20-D23+D22</f>
        <v>18600</v>
      </c>
      <c r="E25" s="4">
        <v>14000</v>
      </c>
      <c r="F25" s="6">
        <f>D25-E25</f>
        <v>4600</v>
      </c>
      <c r="G25" s="9"/>
    </row>
    <row r="26" spans="1:7" s="9" customFormat="1" x14ac:dyDescent="0.25">
      <c r="B26" s="4" t="s">
        <v>28</v>
      </c>
      <c r="C26" s="4"/>
      <c r="D26" s="6">
        <v>2500</v>
      </c>
      <c r="E26" s="4"/>
      <c r="F26" s="6"/>
    </row>
    <row r="27" spans="1:7" x14ac:dyDescent="0.25">
      <c r="A27" s="9"/>
      <c r="B27" s="4" t="s">
        <v>20</v>
      </c>
      <c r="C27" s="4"/>
      <c r="D27" s="30">
        <v>4625</v>
      </c>
      <c r="E27" s="4"/>
      <c r="F27" s="4"/>
      <c r="G27" s="9"/>
    </row>
    <row r="28" spans="1:7" x14ac:dyDescent="0.25">
      <c r="A28" s="9"/>
      <c r="B28" s="9" t="s">
        <v>21</v>
      </c>
      <c r="C28" s="9"/>
      <c r="D28" s="6">
        <f>SUM(D25:D27)</f>
        <v>25725</v>
      </c>
      <c r="E28" s="9"/>
      <c r="F28" s="9"/>
      <c r="G28" s="9"/>
    </row>
    <row r="29" spans="1:7" s="9" customFormat="1" x14ac:dyDescent="0.25">
      <c r="D29" s="6"/>
    </row>
    <row r="30" spans="1:7" s="9" customFormat="1" x14ac:dyDescent="0.25">
      <c r="B30" s="32" t="s">
        <v>27</v>
      </c>
      <c r="D30" s="6"/>
    </row>
    <row r="31" spans="1:7" x14ac:dyDescent="0.25">
      <c r="A31" s="9"/>
      <c r="B31" s="9" t="s">
        <v>25</v>
      </c>
      <c r="C31" s="9"/>
      <c r="D31" s="31">
        <v>7500</v>
      </c>
      <c r="E31" s="9"/>
      <c r="F31" s="9"/>
      <c r="G31" s="9"/>
    </row>
    <row r="32" spans="1:7" x14ac:dyDescent="0.25">
      <c r="A32" s="9"/>
      <c r="B32" s="9" t="s">
        <v>26</v>
      </c>
      <c r="C32" s="9"/>
      <c r="D32" s="6">
        <v>5000</v>
      </c>
      <c r="E32" s="9"/>
      <c r="F32" s="9"/>
      <c r="G32" s="9"/>
    </row>
    <row r="33" spans="1:7" x14ac:dyDescent="0.25">
      <c r="A33" s="9"/>
      <c r="B33" s="9"/>
      <c r="C33" s="9"/>
      <c r="D33" s="31">
        <f>SUM(D31:D32)</f>
        <v>12500</v>
      </c>
      <c r="E33" s="9"/>
      <c r="F33" s="9"/>
      <c r="G33" s="9"/>
    </row>
    <row r="34" spans="1:7" x14ac:dyDescent="0.25">
      <c r="A34" s="9"/>
      <c r="B34" s="9"/>
      <c r="C34" s="9"/>
      <c r="D34" s="6">
        <f>D28-D33</f>
        <v>13225</v>
      </c>
      <c r="E34" s="9"/>
      <c r="F34" s="9"/>
      <c r="G34" s="9"/>
    </row>
    <row r="35" spans="1:7" x14ac:dyDescent="0.25">
      <c r="A35" s="9"/>
      <c r="B35" s="9"/>
      <c r="C35" s="9"/>
      <c r="D35" s="9"/>
      <c r="E35" s="9"/>
      <c r="F35" s="9"/>
      <c r="G35" s="9"/>
    </row>
    <row r="36" spans="1:7" x14ac:dyDescent="0.25">
      <c r="A36" s="9"/>
      <c r="B36" s="9"/>
      <c r="C36" s="9"/>
      <c r="D36" s="9"/>
      <c r="E36" s="9"/>
      <c r="F36" s="9"/>
      <c r="G36" s="9"/>
    </row>
    <row r="37" spans="1:7" x14ac:dyDescent="0.25">
      <c r="A37" s="9"/>
      <c r="B37" s="9"/>
      <c r="C37" s="9"/>
      <c r="D37" s="9"/>
      <c r="E37" s="9"/>
      <c r="F37" s="9"/>
      <c r="G37" s="9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2" sqref="A2:G33"/>
    </sheetView>
  </sheetViews>
  <sheetFormatPr defaultRowHeight="15" x14ac:dyDescent="0.25"/>
  <cols>
    <col min="2" max="2" width="19.5703125" customWidth="1"/>
  </cols>
  <sheetData>
    <row r="1" spans="1:6" ht="30" x14ac:dyDescent="0.4">
      <c r="A1" s="23"/>
      <c r="B1" s="23"/>
      <c r="C1" s="22" t="s">
        <v>11</v>
      </c>
      <c r="D1" s="22"/>
      <c r="E1" s="19"/>
      <c r="F1" s="9"/>
    </row>
    <row r="2" spans="1:6" x14ac:dyDescent="0.25">
      <c r="A2" s="23"/>
      <c r="B2" s="22" t="s">
        <v>12</v>
      </c>
      <c r="C2" s="22"/>
      <c r="D2" s="22"/>
      <c r="E2" s="20"/>
      <c r="F2" s="9"/>
    </row>
    <row r="3" spans="1:6" ht="16.5" x14ac:dyDescent="0.25">
      <c r="A3" s="23"/>
      <c r="B3" s="22" t="s">
        <v>13</v>
      </c>
      <c r="C3" s="23"/>
      <c r="D3" s="23"/>
      <c r="E3" s="18"/>
      <c r="F3" s="9"/>
    </row>
    <row r="4" spans="1:6" x14ac:dyDescent="0.25">
      <c r="A4" s="23"/>
      <c r="B4" s="24" t="s">
        <v>14</v>
      </c>
      <c r="C4" s="24"/>
      <c r="D4" s="24"/>
      <c r="E4" s="18"/>
      <c r="F4" s="9"/>
    </row>
    <row r="5" spans="1:6" x14ac:dyDescent="0.25">
      <c r="A5" s="7"/>
      <c r="B5" s="3"/>
      <c r="C5" s="7"/>
      <c r="D5" s="7"/>
      <c r="E5" s="8"/>
      <c r="F5" s="9"/>
    </row>
    <row r="6" spans="1:6" ht="18.75" x14ac:dyDescent="0.25">
      <c r="A6" s="9"/>
      <c r="B6" s="9"/>
      <c r="C6" s="28" t="s">
        <v>19</v>
      </c>
      <c r="D6" s="25"/>
      <c r="E6" s="26"/>
      <c r="F6" s="26"/>
    </row>
    <row r="7" spans="1:6" x14ac:dyDescent="0.25">
      <c r="A7" s="12"/>
      <c r="B7" s="11" t="s">
        <v>0</v>
      </c>
      <c r="C7" s="11" t="s">
        <v>7</v>
      </c>
      <c r="D7" s="11" t="s">
        <v>9</v>
      </c>
      <c r="E7" s="11"/>
      <c r="F7" s="16"/>
    </row>
    <row r="8" spans="1:6" x14ac:dyDescent="0.25">
      <c r="A8" s="10">
        <v>1</v>
      </c>
      <c r="B8" s="15" t="s">
        <v>1</v>
      </c>
      <c r="C8" s="15" t="s">
        <v>8</v>
      </c>
      <c r="D8" s="17">
        <v>2500</v>
      </c>
      <c r="E8" s="17">
        <v>2500</v>
      </c>
      <c r="F8" s="29">
        <v>0</v>
      </c>
    </row>
    <row r="9" spans="1:6" x14ac:dyDescent="0.25">
      <c r="A9" s="10">
        <v>2</v>
      </c>
      <c r="B9" s="15" t="s">
        <v>3</v>
      </c>
      <c r="C9" s="15" t="s">
        <v>8</v>
      </c>
      <c r="D9" s="17">
        <v>2500</v>
      </c>
      <c r="E9" s="17">
        <v>4700</v>
      </c>
      <c r="F9" s="16">
        <v>0</v>
      </c>
    </row>
    <row r="10" spans="1:6" x14ac:dyDescent="0.25">
      <c r="A10" s="10">
        <v>3</v>
      </c>
      <c r="B10" s="15" t="s">
        <v>4</v>
      </c>
      <c r="C10" s="15" t="s">
        <v>8</v>
      </c>
      <c r="D10" s="17">
        <v>2500</v>
      </c>
      <c r="E10" s="17">
        <v>7200</v>
      </c>
      <c r="F10" s="16">
        <v>2500</v>
      </c>
    </row>
    <row r="11" spans="1:6" x14ac:dyDescent="0.25">
      <c r="A11" s="10">
        <v>4</v>
      </c>
      <c r="B11" s="15" t="s">
        <v>2</v>
      </c>
      <c r="C11" s="15" t="s">
        <v>8</v>
      </c>
      <c r="D11" s="17">
        <v>2500</v>
      </c>
      <c r="E11" s="17">
        <v>9700</v>
      </c>
      <c r="F11" s="16">
        <v>2500</v>
      </c>
    </row>
    <row r="12" spans="1:6" x14ac:dyDescent="0.25">
      <c r="A12" s="10">
        <v>5</v>
      </c>
      <c r="B12" s="15" t="s">
        <v>5</v>
      </c>
      <c r="C12" s="15" t="s">
        <v>8</v>
      </c>
      <c r="D12" s="17">
        <v>2500</v>
      </c>
      <c r="E12" s="17">
        <v>12200</v>
      </c>
      <c r="F12" s="16">
        <v>2500</v>
      </c>
    </row>
    <row r="13" spans="1:6" x14ac:dyDescent="0.25">
      <c r="A13" s="10">
        <v>6</v>
      </c>
      <c r="B13" s="15" t="s">
        <v>29</v>
      </c>
      <c r="C13" s="15" t="s">
        <v>8</v>
      </c>
      <c r="D13" s="17">
        <v>2500</v>
      </c>
      <c r="E13" s="17">
        <v>14200</v>
      </c>
      <c r="F13" s="16">
        <v>1500</v>
      </c>
    </row>
    <row r="14" spans="1:6" x14ac:dyDescent="0.25">
      <c r="A14" s="10">
        <v>7</v>
      </c>
      <c r="B14" s="15" t="s">
        <v>30</v>
      </c>
      <c r="C14" s="15" t="s">
        <v>8</v>
      </c>
      <c r="D14" s="17">
        <v>2500</v>
      </c>
      <c r="E14" s="17">
        <v>17200</v>
      </c>
      <c r="F14" s="16">
        <v>2500</v>
      </c>
    </row>
    <row r="15" spans="1:6" x14ac:dyDescent="0.25">
      <c r="A15" s="10">
        <v>8</v>
      </c>
      <c r="B15" s="15" t="s">
        <v>24</v>
      </c>
      <c r="C15" s="15"/>
      <c r="D15" s="17">
        <v>2500</v>
      </c>
      <c r="E15" s="17"/>
      <c r="F15" s="16">
        <v>0</v>
      </c>
    </row>
    <row r="16" spans="1:6" x14ac:dyDescent="0.25">
      <c r="A16" s="10"/>
      <c r="B16" s="15"/>
      <c r="C16" s="15"/>
      <c r="D16" s="17"/>
      <c r="E16" s="17"/>
      <c r="F16" s="16"/>
    </row>
    <row r="17" spans="1:6" x14ac:dyDescent="0.25">
      <c r="A17" s="29"/>
      <c r="B17" s="13"/>
      <c r="C17" s="13"/>
      <c r="D17" s="14"/>
      <c r="E17" s="14"/>
      <c r="F17" s="16"/>
    </row>
    <row r="18" spans="1:6" x14ac:dyDescent="0.25">
      <c r="A18" s="10"/>
      <c r="B18" s="16"/>
      <c r="C18" s="16"/>
      <c r="D18" s="16"/>
      <c r="E18" s="16"/>
      <c r="F18" s="16">
        <f>SUM(F8:F17)</f>
        <v>11500</v>
      </c>
    </row>
    <row r="19" spans="1:6" x14ac:dyDescent="0.25">
      <c r="A19" s="9"/>
      <c r="B19" s="4" t="s">
        <v>31</v>
      </c>
      <c r="C19" s="4"/>
      <c r="D19" s="1">
        <f>F18</f>
        <v>11500</v>
      </c>
      <c r="E19" s="4"/>
      <c r="F19" s="4"/>
    </row>
    <row r="20" spans="1:6" x14ac:dyDescent="0.25">
      <c r="A20" s="9"/>
      <c r="B20" s="4"/>
      <c r="C20" s="4"/>
      <c r="D20" s="4"/>
      <c r="E20" s="4"/>
      <c r="F20" s="4"/>
    </row>
    <row r="21" spans="1:6" x14ac:dyDescent="0.25">
      <c r="A21" s="9"/>
      <c r="B21" s="33" t="s">
        <v>32</v>
      </c>
      <c r="C21" s="4"/>
      <c r="D21" s="4"/>
      <c r="E21" s="4"/>
      <c r="F21" s="4"/>
    </row>
    <row r="22" spans="1:6" x14ac:dyDescent="0.25">
      <c r="A22" s="9"/>
      <c r="B22" s="4"/>
      <c r="C22" s="21">
        <v>7.0000000000000007E-2</v>
      </c>
      <c r="D22" s="4">
        <f>C22*D19</f>
        <v>805.00000000000011</v>
      </c>
      <c r="E22" s="4"/>
      <c r="F22" s="4"/>
    </row>
    <row r="23" spans="1:6" x14ac:dyDescent="0.25">
      <c r="A23" s="9"/>
      <c r="B23" s="4" t="s">
        <v>33</v>
      </c>
      <c r="C23" s="21"/>
      <c r="D23" s="4">
        <v>2500</v>
      </c>
      <c r="E23" s="4"/>
      <c r="F23" s="4"/>
    </row>
    <row r="24" spans="1:6" x14ac:dyDescent="0.25">
      <c r="A24" s="9"/>
      <c r="B24" s="4" t="s">
        <v>34</v>
      </c>
      <c r="C24" s="4"/>
      <c r="D24" s="6">
        <f>SUM(D22:D23)</f>
        <v>3305</v>
      </c>
      <c r="E24" s="4"/>
      <c r="F24" s="6"/>
    </row>
    <row r="25" spans="1:6" x14ac:dyDescent="0.25">
      <c r="A25" s="9"/>
      <c r="B25" s="4" t="s">
        <v>35</v>
      </c>
      <c r="C25" s="4"/>
      <c r="D25" s="6">
        <f>D19-D24</f>
        <v>8195</v>
      </c>
      <c r="E25" s="4"/>
      <c r="F25" s="6"/>
    </row>
    <row r="26" spans="1:6" x14ac:dyDescent="0.25">
      <c r="A26" s="9"/>
      <c r="B26" s="4"/>
      <c r="C26" s="4"/>
      <c r="D26" s="30" t="s">
        <v>36</v>
      </c>
      <c r="E26" s="4"/>
      <c r="F26" s="4"/>
    </row>
    <row r="27" spans="1:6" x14ac:dyDescent="0.25">
      <c r="A27" s="9"/>
      <c r="B27" s="9"/>
      <c r="C27" s="9"/>
      <c r="D27" s="6"/>
      <c r="E27" s="9"/>
      <c r="F27" s="9"/>
    </row>
    <row r="28" spans="1:6" x14ac:dyDescent="0.25">
      <c r="A28" s="9"/>
      <c r="B28" s="9"/>
      <c r="C28" s="9"/>
      <c r="D28" s="6"/>
      <c r="E28" s="9"/>
      <c r="F28" s="9"/>
    </row>
    <row r="29" spans="1:6" x14ac:dyDescent="0.25">
      <c r="A29" s="9"/>
      <c r="B29" s="32" t="s">
        <v>27</v>
      </c>
      <c r="C29" s="9"/>
      <c r="D29" s="6"/>
      <c r="E29" s="9"/>
      <c r="F29" s="9"/>
    </row>
    <row r="30" spans="1:6" x14ac:dyDescent="0.25">
      <c r="A30" s="9"/>
      <c r="B30" s="9"/>
      <c r="C30" s="9"/>
      <c r="D30" s="31"/>
      <c r="E30" s="9"/>
      <c r="F30" s="9"/>
    </row>
    <row r="31" spans="1:6" x14ac:dyDescent="0.25">
      <c r="A31" s="9"/>
      <c r="B31" s="9"/>
      <c r="C31" s="9"/>
      <c r="D31" s="6"/>
      <c r="E31" s="9"/>
      <c r="F31" s="9"/>
    </row>
    <row r="32" spans="1:6" x14ac:dyDescent="0.25">
      <c r="A32" s="9"/>
      <c r="B32" s="9"/>
      <c r="C32" s="9"/>
      <c r="D32" s="31"/>
      <c r="E32" s="9"/>
      <c r="F32" s="9"/>
    </row>
    <row r="33" spans="1:6" x14ac:dyDescent="0.25">
      <c r="A33" s="9"/>
      <c r="B33" s="9"/>
      <c r="C33" s="9"/>
      <c r="D33" s="6">
        <f>D27-D32</f>
        <v>0</v>
      </c>
      <c r="E33" s="9"/>
      <c r="F33" s="9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H12" sqref="H12"/>
    </sheetView>
  </sheetViews>
  <sheetFormatPr defaultRowHeight="15" x14ac:dyDescent="0.25"/>
  <sheetData>
    <row r="1" spans="1:7" x14ac:dyDescent="0.25">
      <c r="A1" s="23"/>
      <c r="B1" s="22" t="s">
        <v>12</v>
      </c>
      <c r="C1" s="22"/>
      <c r="D1" s="22"/>
      <c r="E1" s="20"/>
      <c r="F1" s="9"/>
      <c r="G1" s="9"/>
    </row>
    <row r="2" spans="1:7" ht="16.5" x14ac:dyDescent="0.25">
      <c r="A2" s="23"/>
      <c r="B2" s="22" t="s">
        <v>13</v>
      </c>
      <c r="C2" s="23"/>
      <c r="D2" s="23"/>
      <c r="E2" s="18"/>
      <c r="F2" s="9"/>
      <c r="G2" s="9"/>
    </row>
    <row r="3" spans="1:7" x14ac:dyDescent="0.25">
      <c r="A3" s="23"/>
      <c r="B3" s="24" t="s">
        <v>14</v>
      </c>
      <c r="C3" s="24"/>
      <c r="D3" s="24"/>
      <c r="E3" s="18"/>
      <c r="F3" s="9"/>
      <c r="G3" s="9"/>
    </row>
    <row r="4" spans="1:7" x14ac:dyDescent="0.25">
      <c r="A4" s="7"/>
      <c r="B4" s="3"/>
      <c r="C4" s="7"/>
      <c r="D4" s="7"/>
      <c r="E4" s="8"/>
      <c r="F4" s="9"/>
      <c r="G4" s="9"/>
    </row>
    <row r="5" spans="1:7" ht="18.75" x14ac:dyDescent="0.25">
      <c r="A5" s="9"/>
      <c r="B5" s="9"/>
      <c r="C5" s="28" t="s">
        <v>19</v>
      </c>
      <c r="D5" s="25"/>
      <c r="E5" s="26"/>
      <c r="F5" s="26"/>
      <c r="G5" s="9"/>
    </row>
    <row r="6" spans="1:7" x14ac:dyDescent="0.25">
      <c r="A6" s="12"/>
      <c r="B6" s="11" t="s">
        <v>0</v>
      </c>
      <c r="C6" s="11" t="s">
        <v>7</v>
      </c>
      <c r="D6" s="11" t="s">
        <v>9</v>
      </c>
      <c r="E6" s="11"/>
      <c r="F6" s="16"/>
      <c r="G6" s="9"/>
    </row>
    <row r="7" spans="1:7" x14ac:dyDescent="0.25">
      <c r="A7" s="10">
        <v>1</v>
      </c>
      <c r="B7" s="15" t="s">
        <v>1</v>
      </c>
      <c r="C7" s="15" t="s">
        <v>8</v>
      </c>
      <c r="D7" s="17">
        <v>2500</v>
      </c>
      <c r="E7" s="17">
        <v>2500</v>
      </c>
      <c r="F7" s="29">
        <v>0</v>
      </c>
      <c r="G7" s="9"/>
    </row>
    <row r="8" spans="1:7" x14ac:dyDescent="0.25">
      <c r="A8" s="10">
        <v>2</v>
      </c>
      <c r="B8" s="15" t="s">
        <v>3</v>
      </c>
      <c r="C8" s="15" t="s">
        <v>8</v>
      </c>
      <c r="D8" s="17">
        <v>2500</v>
      </c>
      <c r="E8" s="17">
        <v>4700</v>
      </c>
      <c r="F8" s="16">
        <v>0</v>
      </c>
      <c r="G8" s="9"/>
    </row>
    <row r="9" spans="1:7" x14ac:dyDescent="0.25">
      <c r="A9" s="10">
        <v>3</v>
      </c>
      <c r="B9" s="15" t="s">
        <v>4</v>
      </c>
      <c r="C9" s="15" t="s">
        <v>8</v>
      </c>
      <c r="D9" s="17">
        <v>2500</v>
      </c>
      <c r="E9" s="17">
        <v>7200</v>
      </c>
      <c r="F9" s="16">
        <v>2500</v>
      </c>
      <c r="G9" s="9"/>
    </row>
    <row r="10" spans="1:7" x14ac:dyDescent="0.25">
      <c r="A10" s="10">
        <v>4</v>
      </c>
      <c r="B10" s="15" t="s">
        <v>2</v>
      </c>
      <c r="C10" s="15" t="s">
        <v>8</v>
      </c>
      <c r="D10" s="17">
        <v>2500</v>
      </c>
      <c r="E10" s="17">
        <v>9700</v>
      </c>
      <c r="F10" s="16">
        <v>2500</v>
      </c>
      <c r="G10" s="9"/>
    </row>
    <row r="11" spans="1:7" x14ac:dyDescent="0.25">
      <c r="A11" s="10">
        <v>5</v>
      </c>
      <c r="B11" s="15" t="s">
        <v>5</v>
      </c>
      <c r="C11" s="15" t="s">
        <v>8</v>
      </c>
      <c r="D11" s="17">
        <v>2500</v>
      </c>
      <c r="E11" s="17">
        <v>12200</v>
      </c>
      <c r="F11" s="16">
        <v>2500</v>
      </c>
      <c r="G11" s="9"/>
    </row>
    <row r="12" spans="1:7" x14ac:dyDescent="0.25">
      <c r="A12" s="10">
        <v>6</v>
      </c>
      <c r="B12" s="15" t="s">
        <v>29</v>
      </c>
      <c r="C12" s="15" t="s">
        <v>8</v>
      </c>
      <c r="D12" s="17">
        <v>2500</v>
      </c>
      <c r="E12" s="17">
        <v>14200</v>
      </c>
      <c r="F12" s="16">
        <v>1500</v>
      </c>
      <c r="G12" s="9"/>
    </row>
    <row r="13" spans="1:7" x14ac:dyDescent="0.25">
      <c r="A13" s="10">
        <v>7</v>
      </c>
      <c r="B13" s="15" t="s">
        <v>30</v>
      </c>
      <c r="C13" s="15" t="s">
        <v>8</v>
      </c>
      <c r="D13" s="17">
        <v>2500</v>
      </c>
      <c r="E13" s="17">
        <v>17200</v>
      </c>
      <c r="F13" s="16">
        <v>2500</v>
      </c>
      <c r="G13" s="9"/>
    </row>
    <row r="14" spans="1:7" x14ac:dyDescent="0.25">
      <c r="A14" s="10">
        <v>8</v>
      </c>
      <c r="B14" s="15" t="s">
        <v>24</v>
      </c>
      <c r="C14" s="15"/>
      <c r="D14" s="17">
        <v>2500</v>
      </c>
      <c r="E14" s="17"/>
      <c r="F14" s="16">
        <v>0</v>
      </c>
      <c r="G14" s="9"/>
    </row>
    <row r="15" spans="1:7" x14ac:dyDescent="0.25">
      <c r="A15" s="10"/>
      <c r="B15" s="15"/>
      <c r="C15" s="15"/>
      <c r="D15" s="17"/>
      <c r="E15" s="17"/>
      <c r="F15" s="16"/>
      <c r="G15" s="9"/>
    </row>
    <row r="16" spans="1:7" x14ac:dyDescent="0.25">
      <c r="A16" s="29"/>
      <c r="B16" s="13"/>
      <c r="C16" s="13"/>
      <c r="D16" s="14"/>
      <c r="E16" s="14"/>
      <c r="F16" s="16"/>
      <c r="G16" s="9"/>
    </row>
    <row r="17" spans="1:7" x14ac:dyDescent="0.25">
      <c r="A17" s="10"/>
      <c r="B17" s="16"/>
      <c r="C17" s="16"/>
      <c r="D17" s="16"/>
      <c r="E17" s="16"/>
      <c r="F17" s="16">
        <f>SUM(F7:F16)</f>
        <v>11500</v>
      </c>
      <c r="G17" s="9"/>
    </row>
    <row r="18" spans="1:7" x14ac:dyDescent="0.25">
      <c r="A18" s="9"/>
      <c r="B18" s="4" t="s">
        <v>31</v>
      </c>
      <c r="C18" s="4"/>
      <c r="D18" s="1">
        <f>F17</f>
        <v>11500</v>
      </c>
      <c r="E18" s="4"/>
      <c r="F18" s="4"/>
      <c r="G18" s="9"/>
    </row>
    <row r="19" spans="1:7" x14ac:dyDescent="0.25">
      <c r="A19" s="9"/>
      <c r="B19" s="4"/>
      <c r="C19" s="4"/>
      <c r="D19" s="4"/>
      <c r="E19" s="4"/>
      <c r="F19" s="4"/>
      <c r="G19" s="9"/>
    </row>
    <row r="20" spans="1:7" x14ac:dyDescent="0.25">
      <c r="A20" s="9"/>
      <c r="B20" s="33" t="s">
        <v>32</v>
      </c>
      <c r="C20" s="4"/>
      <c r="D20" s="4"/>
      <c r="E20" s="4"/>
      <c r="F20" s="4"/>
      <c r="G20" s="9"/>
    </row>
    <row r="21" spans="1:7" x14ac:dyDescent="0.25">
      <c r="A21" s="9"/>
      <c r="B21" s="4"/>
      <c r="C21" s="21">
        <v>7.0000000000000007E-2</v>
      </c>
      <c r="D21" s="4">
        <f>C21*D18</f>
        <v>805.00000000000011</v>
      </c>
      <c r="E21" s="4"/>
      <c r="F21" s="4"/>
      <c r="G21" s="9"/>
    </row>
    <row r="22" spans="1:7" x14ac:dyDescent="0.25">
      <c r="A22" s="9"/>
      <c r="B22" s="4" t="s">
        <v>33</v>
      </c>
      <c r="C22" s="21"/>
      <c r="D22" s="4">
        <v>2500</v>
      </c>
      <c r="E22" s="4"/>
      <c r="F22" s="4"/>
      <c r="G22" s="9"/>
    </row>
    <row r="23" spans="1:7" x14ac:dyDescent="0.25">
      <c r="A23" s="9"/>
      <c r="B23" s="4" t="s">
        <v>34</v>
      </c>
      <c r="C23" s="4"/>
      <c r="D23" s="6">
        <f>SUM(D21:D22)</f>
        <v>3305</v>
      </c>
      <c r="E23" s="4"/>
      <c r="F23" s="6"/>
      <c r="G23" s="9"/>
    </row>
    <row r="24" spans="1:7" x14ac:dyDescent="0.25">
      <c r="A24" s="9"/>
      <c r="B24" s="4" t="s">
        <v>35</v>
      </c>
      <c r="C24" s="4"/>
      <c r="D24" s="6">
        <f>D18-D23</f>
        <v>8195</v>
      </c>
      <c r="E24" s="4"/>
      <c r="F24" s="6"/>
      <c r="G24" s="9"/>
    </row>
    <row r="25" spans="1:7" x14ac:dyDescent="0.25">
      <c r="A25" s="9"/>
      <c r="B25" s="4"/>
      <c r="C25" s="4"/>
      <c r="D25" s="30" t="s">
        <v>36</v>
      </c>
      <c r="E25" s="4"/>
      <c r="F25" s="4"/>
      <c r="G25" s="9"/>
    </row>
    <row r="26" spans="1:7" x14ac:dyDescent="0.25">
      <c r="A26" s="9"/>
      <c r="B26" s="9"/>
      <c r="C26" s="9"/>
      <c r="D26" s="6"/>
      <c r="E26" s="9"/>
      <c r="F26" s="9"/>
      <c r="G26" s="9"/>
    </row>
    <row r="27" spans="1:7" x14ac:dyDescent="0.25">
      <c r="A27" s="9"/>
      <c r="B27" s="9"/>
      <c r="C27" s="9"/>
      <c r="D27" s="6"/>
      <c r="E27" s="9"/>
      <c r="F27" s="9"/>
      <c r="G27" s="9"/>
    </row>
    <row r="28" spans="1:7" x14ac:dyDescent="0.25">
      <c r="A28" s="9"/>
      <c r="B28" s="32" t="s">
        <v>27</v>
      </c>
      <c r="C28" s="9"/>
      <c r="D28" s="6"/>
      <c r="E28" s="9"/>
      <c r="F28" s="9"/>
      <c r="G28" s="9"/>
    </row>
    <row r="29" spans="1:7" x14ac:dyDescent="0.25">
      <c r="A29" s="9"/>
      <c r="B29" s="9"/>
      <c r="C29" s="9"/>
      <c r="D29" s="31"/>
      <c r="E29" s="9"/>
      <c r="F29" s="9"/>
      <c r="G29" s="9"/>
    </row>
    <row r="30" spans="1:7" x14ac:dyDescent="0.25">
      <c r="A30" s="9"/>
      <c r="B30" s="9"/>
      <c r="C30" s="9"/>
      <c r="D30" s="6"/>
      <c r="E30" s="9"/>
      <c r="F30" s="9"/>
      <c r="G30" s="9"/>
    </row>
    <row r="31" spans="1:7" x14ac:dyDescent="0.25">
      <c r="A31" s="9"/>
      <c r="B31" s="9"/>
      <c r="C31" s="9"/>
      <c r="D31" s="31"/>
      <c r="E31" s="9"/>
      <c r="F31" s="9"/>
      <c r="G31" s="9"/>
    </row>
    <row r="32" spans="1:7" x14ac:dyDescent="0.25">
      <c r="A32" s="9"/>
      <c r="B32" s="9"/>
      <c r="C32" s="9"/>
      <c r="D32" s="6">
        <f>D26-D31</f>
        <v>0</v>
      </c>
      <c r="E32" s="9"/>
      <c r="F32" s="9"/>
      <c r="G32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workbookViewId="0">
      <selection activeCell="H9" sqref="H9"/>
    </sheetView>
  </sheetViews>
  <sheetFormatPr defaultRowHeight="15" x14ac:dyDescent="0.25"/>
  <sheetData>
    <row r="2" spans="2:8" x14ac:dyDescent="0.25">
      <c r="B2" s="23"/>
      <c r="C2" s="22" t="s">
        <v>12</v>
      </c>
      <c r="D2" s="22"/>
      <c r="E2" s="22"/>
      <c r="F2" s="20"/>
      <c r="G2" s="9"/>
      <c r="H2" s="9"/>
    </row>
    <row r="3" spans="2:8" ht="16.5" x14ac:dyDescent="0.25">
      <c r="B3" s="23"/>
      <c r="C3" s="22" t="s">
        <v>13</v>
      </c>
      <c r="D3" s="23"/>
      <c r="E3" s="23"/>
      <c r="F3" s="18"/>
      <c r="G3" s="9"/>
      <c r="H3" s="9"/>
    </row>
    <row r="4" spans="2:8" x14ac:dyDescent="0.25">
      <c r="B4" s="23"/>
      <c r="C4" s="24" t="s">
        <v>14</v>
      </c>
      <c r="D4" s="24"/>
      <c r="E4" s="24"/>
      <c r="F4" s="18"/>
      <c r="G4" s="9"/>
      <c r="H4" s="9"/>
    </row>
    <row r="5" spans="2:8" x14ac:dyDescent="0.25">
      <c r="B5" s="7"/>
      <c r="C5" s="3"/>
      <c r="D5" s="7"/>
      <c r="E5" s="7"/>
      <c r="F5" s="8"/>
      <c r="G5" s="9"/>
      <c r="H5" s="9"/>
    </row>
    <row r="6" spans="2:8" ht="18.75" x14ac:dyDescent="0.25">
      <c r="B6" s="9"/>
      <c r="C6" s="9"/>
      <c r="D6" s="28" t="s">
        <v>19</v>
      </c>
      <c r="E6" s="25"/>
      <c r="F6" s="26"/>
      <c r="G6" s="26"/>
      <c r="H6" s="9"/>
    </row>
    <row r="7" spans="2:8" x14ac:dyDescent="0.25">
      <c r="B7" s="12"/>
      <c r="C7" s="11" t="s">
        <v>0</v>
      </c>
      <c r="D7" s="11" t="s">
        <v>7</v>
      </c>
      <c r="E7" s="11" t="s">
        <v>9</v>
      </c>
      <c r="F7" s="11"/>
      <c r="G7" s="16"/>
      <c r="H7" s="9"/>
    </row>
    <row r="8" spans="2:8" x14ac:dyDescent="0.25">
      <c r="B8" s="10">
        <v>1</v>
      </c>
      <c r="C8" s="15" t="s">
        <v>1</v>
      </c>
      <c r="D8" s="15" t="s">
        <v>8</v>
      </c>
      <c r="E8" s="17">
        <v>2500</v>
      </c>
      <c r="F8" s="17">
        <v>2500</v>
      </c>
      <c r="G8" s="29">
        <v>0</v>
      </c>
      <c r="H8" s="9"/>
    </row>
    <row r="9" spans="2:8" x14ac:dyDescent="0.25">
      <c r="B9" s="10">
        <v>2</v>
      </c>
      <c r="C9" s="15" t="s">
        <v>3</v>
      </c>
      <c r="D9" s="15" t="s">
        <v>8</v>
      </c>
      <c r="E9" s="17">
        <v>2500</v>
      </c>
      <c r="F9" s="17">
        <v>4700</v>
      </c>
      <c r="G9" s="16">
        <v>0</v>
      </c>
      <c r="H9" s="9"/>
    </row>
    <row r="10" spans="2:8" x14ac:dyDescent="0.25">
      <c r="B10" s="10">
        <v>3</v>
      </c>
      <c r="C10" s="15" t="s">
        <v>4</v>
      </c>
      <c r="D10" s="15" t="s">
        <v>8</v>
      </c>
      <c r="E10" s="17">
        <v>2500</v>
      </c>
      <c r="F10" s="17">
        <v>7200</v>
      </c>
      <c r="G10" s="16">
        <v>2500</v>
      </c>
      <c r="H10" s="9"/>
    </row>
    <row r="11" spans="2:8" x14ac:dyDescent="0.25">
      <c r="B11" s="10">
        <v>4</v>
      </c>
      <c r="C11" s="15" t="s">
        <v>2</v>
      </c>
      <c r="D11" s="15" t="s">
        <v>8</v>
      </c>
      <c r="E11" s="17">
        <v>2500</v>
      </c>
      <c r="F11" s="17">
        <v>9700</v>
      </c>
      <c r="G11" s="16">
        <v>2500</v>
      </c>
      <c r="H11" s="9"/>
    </row>
    <row r="12" spans="2:8" x14ac:dyDescent="0.25">
      <c r="B12" s="10">
        <v>5</v>
      </c>
      <c r="C12" s="15" t="s">
        <v>5</v>
      </c>
      <c r="D12" s="15" t="s">
        <v>8</v>
      </c>
      <c r="E12" s="17">
        <v>2500</v>
      </c>
      <c r="F12" s="17">
        <v>12200</v>
      </c>
      <c r="G12" s="16">
        <v>2500</v>
      </c>
      <c r="H12" s="9"/>
    </row>
    <row r="13" spans="2:8" x14ac:dyDescent="0.25">
      <c r="B13" s="10">
        <v>6</v>
      </c>
      <c r="C13" s="15" t="s">
        <v>29</v>
      </c>
      <c r="D13" s="15" t="s">
        <v>8</v>
      </c>
      <c r="E13" s="17">
        <v>2500</v>
      </c>
      <c r="F13" s="17">
        <v>14200</v>
      </c>
      <c r="G13" s="16">
        <v>1500</v>
      </c>
      <c r="H13" s="9"/>
    </row>
    <row r="14" spans="2:8" x14ac:dyDescent="0.25">
      <c r="B14" s="10">
        <v>7</v>
      </c>
      <c r="C14" s="15" t="s">
        <v>30</v>
      </c>
      <c r="D14" s="15" t="s">
        <v>8</v>
      </c>
      <c r="E14" s="17">
        <v>2500</v>
      </c>
      <c r="F14" s="17">
        <v>17200</v>
      </c>
      <c r="G14" s="16">
        <v>2500</v>
      </c>
      <c r="H14" s="9"/>
    </row>
    <row r="15" spans="2:8" x14ac:dyDescent="0.25">
      <c r="B15" s="10">
        <v>8</v>
      </c>
      <c r="C15" s="15" t="s">
        <v>24</v>
      </c>
      <c r="D15" s="15"/>
      <c r="E15" s="17">
        <v>2500</v>
      </c>
      <c r="F15" s="17"/>
      <c r="G15" s="16">
        <v>0</v>
      </c>
      <c r="H15" s="9"/>
    </row>
    <row r="16" spans="2:8" x14ac:dyDescent="0.25">
      <c r="B16" s="10"/>
      <c r="C16" s="15"/>
      <c r="D16" s="15"/>
      <c r="E16" s="17"/>
      <c r="F16" s="17"/>
      <c r="G16" s="16"/>
      <c r="H16" s="9"/>
    </row>
    <row r="17" spans="2:8" x14ac:dyDescent="0.25">
      <c r="B17" s="29"/>
      <c r="C17" s="13"/>
      <c r="D17" s="13"/>
      <c r="E17" s="14"/>
      <c r="F17" s="14"/>
      <c r="G17" s="16"/>
      <c r="H17" s="9"/>
    </row>
    <row r="18" spans="2:8" x14ac:dyDescent="0.25">
      <c r="B18" s="10"/>
      <c r="C18" s="16"/>
      <c r="D18" s="16"/>
      <c r="E18" s="16"/>
      <c r="F18" s="16"/>
      <c r="G18" s="16">
        <f>SUM(G8:G17)</f>
        <v>11500</v>
      </c>
      <c r="H18" s="9"/>
    </row>
    <row r="19" spans="2:8" x14ac:dyDescent="0.25">
      <c r="B19" s="9"/>
      <c r="C19" s="4" t="s">
        <v>31</v>
      </c>
      <c r="D19" s="4"/>
      <c r="E19" s="1">
        <f>G18</f>
        <v>11500</v>
      </c>
      <c r="F19" s="4"/>
      <c r="G19" s="4"/>
      <c r="H19" s="9"/>
    </row>
    <row r="20" spans="2:8" x14ac:dyDescent="0.25">
      <c r="B20" s="9"/>
      <c r="C20" s="4"/>
      <c r="D20" s="4"/>
      <c r="E20" s="4"/>
      <c r="F20" s="4"/>
      <c r="G20" s="4"/>
      <c r="H20" s="9"/>
    </row>
    <row r="21" spans="2:8" x14ac:dyDescent="0.25">
      <c r="B21" s="9"/>
      <c r="C21" s="33" t="s">
        <v>32</v>
      </c>
      <c r="D21" s="4"/>
      <c r="E21" s="4"/>
      <c r="F21" s="4"/>
      <c r="G21" s="4"/>
      <c r="H21" s="9"/>
    </row>
    <row r="22" spans="2:8" x14ac:dyDescent="0.25">
      <c r="B22" s="9"/>
      <c r="C22" s="4"/>
      <c r="D22" s="21">
        <v>7.0000000000000007E-2</v>
      </c>
      <c r="E22" s="4">
        <f>D22*E19</f>
        <v>805.00000000000011</v>
      </c>
      <c r="F22" s="4"/>
      <c r="G22" s="4"/>
      <c r="H22" s="9"/>
    </row>
    <row r="23" spans="2:8" x14ac:dyDescent="0.25">
      <c r="B23" s="9"/>
      <c r="C23" s="4" t="s">
        <v>33</v>
      </c>
      <c r="D23" s="21"/>
      <c r="E23" s="4">
        <v>2500</v>
      </c>
      <c r="F23" s="4"/>
      <c r="G23" s="4"/>
      <c r="H23" s="9"/>
    </row>
    <row r="24" spans="2:8" x14ac:dyDescent="0.25">
      <c r="B24" s="9"/>
      <c r="C24" s="4" t="s">
        <v>34</v>
      </c>
      <c r="D24" s="4"/>
      <c r="E24" s="6">
        <f>SUM(E22:E23)</f>
        <v>3305</v>
      </c>
      <c r="F24" s="4"/>
      <c r="G24" s="6"/>
      <c r="H24" s="9"/>
    </row>
    <row r="25" spans="2:8" x14ac:dyDescent="0.25">
      <c r="B25" s="9"/>
      <c r="C25" s="4" t="s">
        <v>35</v>
      </c>
      <c r="D25" s="4"/>
      <c r="E25" s="6">
        <f>E19-E24</f>
        <v>8195</v>
      </c>
      <c r="F25" s="4"/>
      <c r="G25" s="6"/>
      <c r="H25" s="9"/>
    </row>
    <row r="26" spans="2:8" x14ac:dyDescent="0.25">
      <c r="B26" s="9"/>
      <c r="C26" s="4"/>
      <c r="D26" s="4"/>
      <c r="E26" s="30" t="s">
        <v>36</v>
      </c>
      <c r="F26" s="4"/>
      <c r="G26" s="4"/>
      <c r="H26" s="9"/>
    </row>
    <row r="27" spans="2:8" x14ac:dyDescent="0.25">
      <c r="B27" s="9"/>
      <c r="C27" s="9"/>
      <c r="D27" s="9"/>
      <c r="E27" s="6"/>
      <c r="F27" s="9"/>
      <c r="G27" s="9"/>
      <c r="H27" s="9"/>
    </row>
    <row r="28" spans="2:8" x14ac:dyDescent="0.25">
      <c r="B28" s="9"/>
      <c r="C28" s="9"/>
      <c r="D28" s="9"/>
      <c r="E28" s="6"/>
      <c r="F28" s="9"/>
      <c r="G28" s="9"/>
      <c r="H28" s="9"/>
    </row>
    <row r="29" spans="2:8" x14ac:dyDescent="0.25">
      <c r="B29" s="9"/>
      <c r="C29" s="32" t="s">
        <v>27</v>
      </c>
      <c r="D29" s="9"/>
      <c r="E29" s="6"/>
      <c r="F29" s="9"/>
      <c r="G29" s="9"/>
      <c r="H29" s="9"/>
    </row>
    <row r="30" spans="2:8" x14ac:dyDescent="0.25">
      <c r="B30" s="9"/>
      <c r="C30" s="9"/>
      <c r="D30" s="9"/>
      <c r="E30" s="31"/>
      <c r="F30" s="9"/>
      <c r="G30" s="9"/>
      <c r="H30" s="9"/>
    </row>
    <row r="31" spans="2:8" x14ac:dyDescent="0.25">
      <c r="B31" s="9"/>
      <c r="C31" s="9"/>
      <c r="D31" s="9"/>
      <c r="E31" s="6"/>
      <c r="F31" s="9"/>
      <c r="G31" s="9"/>
      <c r="H31" s="9"/>
    </row>
    <row r="32" spans="2:8" x14ac:dyDescent="0.25">
      <c r="B32" s="9"/>
      <c r="C32" s="9"/>
      <c r="D32" s="9"/>
      <c r="E32" s="31"/>
      <c r="F32" s="9"/>
      <c r="G32" s="9"/>
      <c r="H32" s="9"/>
    </row>
    <row r="33" spans="2:8" x14ac:dyDescent="0.25">
      <c r="B33" s="9"/>
      <c r="C33" s="9"/>
      <c r="D33" s="9"/>
      <c r="E33" s="6">
        <f>E27-E32</f>
        <v>0</v>
      </c>
      <c r="F33" s="9"/>
      <c r="G33" s="9"/>
      <c r="H33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4"/>
  <sheetViews>
    <sheetView workbookViewId="0">
      <selection activeCell="A4" sqref="A4:G29"/>
    </sheetView>
  </sheetViews>
  <sheetFormatPr defaultRowHeight="15" x14ac:dyDescent="0.25"/>
  <cols>
    <col min="2" max="2" width="15.85546875" customWidth="1"/>
  </cols>
  <sheetData>
    <row r="3" spans="1:10" x14ac:dyDescent="0.25">
      <c r="G3" s="9"/>
      <c r="H3" s="9"/>
    </row>
    <row r="4" spans="1:10" x14ac:dyDescent="0.25">
      <c r="B4" s="23"/>
      <c r="C4" s="22" t="s">
        <v>12</v>
      </c>
      <c r="D4" s="22"/>
      <c r="E4" s="22"/>
      <c r="F4" s="20"/>
      <c r="G4" s="9"/>
      <c r="H4" s="9"/>
    </row>
    <row r="5" spans="1:10" ht="16.5" x14ac:dyDescent="0.25">
      <c r="B5" s="23"/>
      <c r="C5" s="22" t="s">
        <v>13</v>
      </c>
      <c r="D5" s="23"/>
      <c r="E5" s="23"/>
      <c r="F5" s="18"/>
      <c r="G5" s="9"/>
      <c r="H5" s="9"/>
      <c r="J5" s="36"/>
    </row>
    <row r="6" spans="1:10" x14ac:dyDescent="0.25">
      <c r="B6" s="23"/>
      <c r="C6" s="24" t="s">
        <v>14</v>
      </c>
      <c r="D6" s="24"/>
      <c r="E6" s="24"/>
      <c r="F6" s="18"/>
      <c r="G6" s="9"/>
      <c r="H6" s="9"/>
      <c r="J6" s="36"/>
    </row>
    <row r="7" spans="1:10" ht="18.75" x14ac:dyDescent="0.25">
      <c r="A7" s="9"/>
      <c r="B7" s="9"/>
      <c r="C7" s="28" t="s">
        <v>43</v>
      </c>
      <c r="D7" s="25"/>
      <c r="E7" s="26"/>
      <c r="F7" s="26"/>
      <c r="G7" s="9"/>
      <c r="J7" s="37"/>
    </row>
    <row r="8" spans="1:10" x14ac:dyDescent="0.25">
      <c r="A8" s="12"/>
      <c r="B8" s="11" t="s">
        <v>0</v>
      </c>
      <c r="C8" s="11" t="s">
        <v>7</v>
      </c>
      <c r="D8" s="11" t="s">
        <v>9</v>
      </c>
      <c r="E8" s="11" t="s">
        <v>40</v>
      </c>
      <c r="F8" s="16"/>
      <c r="H8" s="9"/>
      <c r="J8" s="37"/>
    </row>
    <row r="9" spans="1:10" x14ac:dyDescent="0.25">
      <c r="A9" s="10">
        <v>1</v>
      </c>
      <c r="B9" s="15" t="s">
        <v>37</v>
      </c>
      <c r="C9" s="15"/>
      <c r="D9" s="17"/>
      <c r="E9" s="17"/>
      <c r="F9" s="29"/>
      <c r="H9" s="9"/>
      <c r="J9" s="37"/>
    </row>
    <row r="10" spans="1:10" x14ac:dyDescent="0.25">
      <c r="A10" s="10">
        <v>2</v>
      </c>
      <c r="B10" t="s">
        <v>39</v>
      </c>
      <c r="C10" s="10">
        <v>2500</v>
      </c>
      <c r="D10" s="10">
        <v>2500</v>
      </c>
      <c r="E10" s="10">
        <f>C10-D10</f>
        <v>0</v>
      </c>
      <c r="F10" s="10"/>
      <c r="H10" s="9"/>
      <c r="J10" s="37"/>
    </row>
    <row r="11" spans="1:10" x14ac:dyDescent="0.25">
      <c r="A11" s="10">
        <v>3</v>
      </c>
      <c r="B11" t="s">
        <v>38</v>
      </c>
      <c r="C11" s="10">
        <v>2500</v>
      </c>
      <c r="D11" s="10">
        <v>0</v>
      </c>
      <c r="E11" s="10">
        <f t="shared" ref="E11:E18" si="0">C11-D11</f>
        <v>2500</v>
      </c>
      <c r="F11" s="10"/>
      <c r="H11" s="9"/>
      <c r="J11" s="37"/>
    </row>
    <row r="12" spans="1:10" x14ac:dyDescent="0.25">
      <c r="A12" s="10">
        <v>4</v>
      </c>
      <c r="B12" s="15" t="s">
        <v>3</v>
      </c>
      <c r="C12" s="10">
        <v>2500</v>
      </c>
      <c r="D12" s="17">
        <v>0</v>
      </c>
      <c r="E12" s="10">
        <f t="shared" si="0"/>
        <v>2500</v>
      </c>
      <c r="F12" s="16"/>
      <c r="H12" s="9"/>
      <c r="J12" s="37"/>
    </row>
    <row r="13" spans="1:10" x14ac:dyDescent="0.25">
      <c r="A13" s="10">
        <v>5</v>
      </c>
      <c r="B13" s="15" t="s">
        <v>4</v>
      </c>
      <c r="C13" s="10">
        <v>2500</v>
      </c>
      <c r="D13" s="17">
        <v>2500</v>
      </c>
      <c r="E13" s="10">
        <f t="shared" si="0"/>
        <v>0</v>
      </c>
      <c r="F13" s="16"/>
      <c r="H13" s="9"/>
      <c r="J13" s="38"/>
    </row>
    <row r="14" spans="1:10" x14ac:dyDescent="0.25">
      <c r="A14" s="10">
        <v>6</v>
      </c>
      <c r="B14" s="15" t="s">
        <v>5</v>
      </c>
      <c r="C14" s="10">
        <v>2500</v>
      </c>
      <c r="D14" s="17">
        <v>2500</v>
      </c>
      <c r="E14" s="10">
        <f t="shared" si="0"/>
        <v>0</v>
      </c>
      <c r="F14" s="16"/>
      <c r="H14" s="9"/>
      <c r="J14" s="36"/>
    </row>
    <row r="15" spans="1:10" x14ac:dyDescent="0.25">
      <c r="A15" s="10">
        <v>7</v>
      </c>
      <c r="B15" s="15" t="s">
        <v>2</v>
      </c>
      <c r="C15" s="10">
        <v>2500</v>
      </c>
      <c r="D15" s="17">
        <v>2500</v>
      </c>
      <c r="E15" s="10">
        <f t="shared" si="0"/>
        <v>0</v>
      </c>
      <c r="F15" s="16"/>
      <c r="H15" s="9"/>
      <c r="J15" s="36"/>
    </row>
    <row r="16" spans="1:10" x14ac:dyDescent="0.25">
      <c r="A16" s="10">
        <v>8</v>
      </c>
      <c r="B16" s="15" t="s">
        <v>37</v>
      </c>
      <c r="C16" s="10"/>
      <c r="D16" s="17">
        <v>0</v>
      </c>
      <c r="E16" s="10">
        <f t="shared" si="0"/>
        <v>0</v>
      </c>
      <c r="F16" s="16"/>
      <c r="H16" s="9"/>
    </row>
    <row r="17" spans="1:8" x14ac:dyDescent="0.25">
      <c r="A17" s="10">
        <v>9</v>
      </c>
      <c r="B17" s="15" t="s">
        <v>37</v>
      </c>
      <c r="C17" s="10"/>
      <c r="D17" s="17">
        <v>0</v>
      </c>
      <c r="E17" s="10">
        <f t="shared" si="0"/>
        <v>0</v>
      </c>
      <c r="F17" s="16"/>
      <c r="H17" s="9"/>
    </row>
    <row r="18" spans="1:8" x14ac:dyDescent="0.25">
      <c r="A18" s="29">
        <v>10</v>
      </c>
      <c r="B18" s="15" t="s">
        <v>37</v>
      </c>
      <c r="C18" s="10"/>
      <c r="D18" s="14">
        <v>0</v>
      </c>
      <c r="E18" s="10">
        <f t="shared" si="0"/>
        <v>0</v>
      </c>
      <c r="F18" s="16"/>
      <c r="H18" s="9"/>
    </row>
    <row r="19" spans="1:8" x14ac:dyDescent="0.25">
      <c r="A19" s="10"/>
      <c r="B19" s="16"/>
      <c r="C19" s="35">
        <f>SUM(C10:C18)</f>
        <v>15000</v>
      </c>
      <c r="D19" s="34">
        <f>SUM(D9:D18)</f>
        <v>10000</v>
      </c>
      <c r="E19" s="34">
        <f>SUM(E9:E18)</f>
        <v>5000</v>
      </c>
      <c r="F19" s="16"/>
      <c r="H19" s="9"/>
    </row>
    <row r="20" spans="1:8" x14ac:dyDescent="0.25">
      <c r="A20" s="9"/>
      <c r="B20" s="4"/>
      <c r="C20" s="4" t="s">
        <v>42</v>
      </c>
      <c r="D20" s="1">
        <v>15000</v>
      </c>
      <c r="E20" s="4"/>
      <c r="F20" s="4"/>
      <c r="H20" s="9"/>
    </row>
    <row r="21" spans="1:8" x14ac:dyDescent="0.25">
      <c r="B21" s="9"/>
      <c r="C21" s="4"/>
      <c r="D21" s="4"/>
      <c r="E21" s="4"/>
      <c r="F21" s="4"/>
      <c r="G21" s="4"/>
      <c r="H21" s="9"/>
    </row>
    <row r="22" spans="1:8" x14ac:dyDescent="0.25">
      <c r="B22" s="9"/>
      <c r="C22" s="33" t="s">
        <v>32</v>
      </c>
      <c r="D22" s="4"/>
      <c r="E22" s="4"/>
      <c r="F22" s="4"/>
      <c r="G22" s="4"/>
      <c r="H22" s="9"/>
    </row>
    <row r="23" spans="1:8" x14ac:dyDescent="0.25">
      <c r="B23" s="9"/>
      <c r="C23" s="4" t="s">
        <v>41</v>
      </c>
      <c r="D23" s="21">
        <v>7.0000000000000007E-2</v>
      </c>
      <c r="E23" s="4">
        <f>D23*D20</f>
        <v>1050</v>
      </c>
      <c r="F23" s="4"/>
      <c r="G23" s="4"/>
      <c r="H23" s="9"/>
    </row>
    <row r="24" spans="1:8" x14ac:dyDescent="0.25">
      <c r="B24" s="9"/>
      <c r="D24" s="21"/>
      <c r="E24" s="4"/>
      <c r="F24" s="4"/>
      <c r="G24" s="4"/>
      <c r="H24" s="9"/>
    </row>
    <row r="25" spans="1:8" x14ac:dyDescent="0.25">
      <c r="C25" s="9" t="s">
        <v>21</v>
      </c>
      <c r="D25" s="4"/>
      <c r="E25" s="6">
        <f>D20-E23</f>
        <v>13950</v>
      </c>
      <c r="F25" s="4"/>
      <c r="G25" s="6"/>
      <c r="H25" s="9"/>
    </row>
    <row r="26" spans="1:8" x14ac:dyDescent="0.25">
      <c r="B26" s="9"/>
      <c r="C26" s="4" t="s">
        <v>44</v>
      </c>
      <c r="D26" s="4"/>
      <c r="E26" s="6">
        <v>13950</v>
      </c>
      <c r="F26" s="4"/>
      <c r="G26" s="6"/>
      <c r="H26" s="9"/>
    </row>
    <row r="27" spans="1:8" x14ac:dyDescent="0.25">
      <c r="B27" s="9"/>
      <c r="C27" s="4"/>
      <c r="D27" s="4"/>
      <c r="E27" s="30" t="s">
        <v>36</v>
      </c>
      <c r="F27" s="4"/>
      <c r="G27" s="4"/>
      <c r="H27" s="9"/>
    </row>
    <row r="28" spans="1:8" x14ac:dyDescent="0.25">
      <c r="B28" s="9"/>
      <c r="C28" s="9"/>
      <c r="D28" s="9"/>
      <c r="E28" s="6"/>
      <c r="F28" s="9"/>
      <c r="G28" s="9"/>
      <c r="H28" s="9"/>
    </row>
    <row r="29" spans="1:8" x14ac:dyDescent="0.25">
      <c r="B29" s="9"/>
      <c r="C29" s="9"/>
      <c r="D29" s="9"/>
      <c r="E29" s="6"/>
      <c r="F29" s="9"/>
      <c r="G29" s="9"/>
      <c r="H29" s="9"/>
    </row>
    <row r="30" spans="1:8" x14ac:dyDescent="0.25">
      <c r="B30" s="9"/>
      <c r="C30" s="32"/>
      <c r="D30" s="9"/>
      <c r="E30" s="6"/>
      <c r="F30" s="9"/>
      <c r="G30" s="9"/>
      <c r="H30" s="9"/>
    </row>
    <row r="31" spans="1:8" x14ac:dyDescent="0.25">
      <c r="B31" s="9"/>
      <c r="C31" s="9"/>
      <c r="D31" s="9"/>
      <c r="E31" s="31"/>
      <c r="F31" s="9"/>
      <c r="G31" s="9"/>
      <c r="H31" s="9"/>
    </row>
    <row r="32" spans="1:8" x14ac:dyDescent="0.25">
      <c r="B32" s="9"/>
      <c r="C32" s="9"/>
      <c r="D32" s="9"/>
      <c r="E32" s="6"/>
      <c r="F32" s="9"/>
      <c r="G32" s="9"/>
      <c r="H32" s="9"/>
    </row>
    <row r="33" spans="2:8" x14ac:dyDescent="0.25">
      <c r="B33" s="9"/>
      <c r="C33" s="9"/>
      <c r="D33" s="9"/>
      <c r="E33" s="31"/>
      <c r="F33" s="9"/>
      <c r="G33" s="9"/>
      <c r="H33" s="9"/>
    </row>
    <row r="34" spans="2:8" x14ac:dyDescent="0.25">
      <c r="B34" s="9"/>
      <c r="C34" s="9"/>
      <c r="D34" s="9"/>
      <c r="E34" s="6"/>
      <c r="F34" s="9"/>
      <c r="G34" s="9"/>
      <c r="H34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"/>
  <sheetViews>
    <sheetView workbookViewId="0">
      <selection activeCell="A3" sqref="A3:F34"/>
    </sheetView>
  </sheetViews>
  <sheetFormatPr defaultRowHeight="15" x14ac:dyDescent="0.25"/>
  <cols>
    <col min="2" max="2" width="15.42578125" customWidth="1"/>
    <col min="3" max="3" width="11.7109375" customWidth="1"/>
    <col min="4" max="4" width="9.5703125" bestFit="1" customWidth="1"/>
  </cols>
  <sheetData>
    <row r="3" spans="1:13" x14ac:dyDescent="0.25">
      <c r="A3" s="9"/>
      <c r="B3" s="23"/>
      <c r="C3" s="22" t="s">
        <v>12</v>
      </c>
      <c r="D3" s="22"/>
      <c r="E3" s="22"/>
      <c r="F3" s="20"/>
      <c r="G3" s="9"/>
    </row>
    <row r="4" spans="1:13" ht="16.5" x14ac:dyDescent="0.25">
      <c r="A4" s="9"/>
      <c r="B4" s="23"/>
      <c r="C4" s="22" t="s">
        <v>13</v>
      </c>
      <c r="D4" s="23"/>
      <c r="E4" s="23"/>
      <c r="F4" s="18"/>
      <c r="G4" s="9"/>
    </row>
    <row r="5" spans="1:13" x14ac:dyDescent="0.25">
      <c r="A5" s="9"/>
      <c r="B5" s="23"/>
      <c r="C5" s="24" t="s">
        <v>14</v>
      </c>
      <c r="D5" s="24"/>
      <c r="E5" s="24"/>
      <c r="F5" s="18"/>
      <c r="G5" s="9"/>
    </row>
    <row r="6" spans="1:13" ht="18.75" x14ac:dyDescent="0.25">
      <c r="A6" s="9"/>
      <c r="B6" s="9"/>
      <c r="C6" s="28" t="s">
        <v>51</v>
      </c>
      <c r="D6" s="25"/>
      <c r="E6" s="26"/>
      <c r="F6" s="26"/>
      <c r="G6" s="9"/>
      <c r="M6" s="39"/>
    </row>
    <row r="7" spans="1:13" x14ac:dyDescent="0.25">
      <c r="A7" s="12"/>
      <c r="B7" s="11" t="s">
        <v>0</v>
      </c>
      <c r="C7" s="11" t="s">
        <v>7</v>
      </c>
      <c r="D7" s="11" t="s">
        <v>9</v>
      </c>
      <c r="E7" s="11" t="s">
        <v>40</v>
      </c>
      <c r="F7" s="16"/>
      <c r="G7" s="9"/>
    </row>
    <row r="8" spans="1:13" x14ac:dyDescent="0.25">
      <c r="A8" s="10">
        <v>1</v>
      </c>
      <c r="B8" s="15" t="s">
        <v>45</v>
      </c>
      <c r="C8">
        <v>2500</v>
      </c>
      <c r="D8" s="40">
        <v>2500</v>
      </c>
      <c r="E8" s="17"/>
      <c r="F8" s="29"/>
      <c r="G8" s="9"/>
      <c r="L8" s="39"/>
    </row>
    <row r="9" spans="1:13" x14ac:dyDescent="0.25">
      <c r="A9" s="10">
        <v>2</v>
      </c>
      <c r="B9" s="9" t="s">
        <v>39</v>
      </c>
      <c r="C9" s="10">
        <v>2500</v>
      </c>
      <c r="D9" s="42">
        <v>2500</v>
      </c>
      <c r="E9" s="10">
        <f>C9-D9</f>
        <v>0</v>
      </c>
      <c r="F9" s="10"/>
      <c r="G9" s="9"/>
    </row>
    <row r="10" spans="1:13" x14ac:dyDescent="0.25">
      <c r="A10" s="10">
        <v>3</v>
      </c>
      <c r="B10" s="9" t="s">
        <v>38</v>
      </c>
      <c r="C10" s="10">
        <v>2500</v>
      </c>
      <c r="D10" s="42">
        <v>2500</v>
      </c>
      <c r="E10" s="10">
        <f t="shared" ref="E10:E17" si="0">C10-D10</f>
        <v>0</v>
      </c>
      <c r="F10" s="10"/>
      <c r="G10" s="9"/>
    </row>
    <row r="11" spans="1:13" x14ac:dyDescent="0.25">
      <c r="A11" s="10">
        <v>4</v>
      </c>
      <c r="B11" s="15" t="s">
        <v>3</v>
      </c>
      <c r="C11" s="10">
        <v>2500</v>
      </c>
      <c r="D11" s="40">
        <v>2500</v>
      </c>
      <c r="E11" s="10">
        <f t="shared" si="0"/>
        <v>0</v>
      </c>
      <c r="F11" s="16"/>
      <c r="G11" s="9"/>
    </row>
    <row r="12" spans="1:13" x14ac:dyDescent="0.25">
      <c r="A12" s="10">
        <v>5</v>
      </c>
      <c r="B12" s="15" t="s">
        <v>4</v>
      </c>
      <c r="C12" s="10">
        <v>2500</v>
      </c>
      <c r="D12" s="40">
        <v>2500</v>
      </c>
      <c r="E12" s="10">
        <f t="shared" si="0"/>
        <v>0</v>
      </c>
      <c r="F12" s="16"/>
      <c r="G12" s="9"/>
    </row>
    <row r="13" spans="1:13" x14ac:dyDescent="0.25">
      <c r="A13" s="10">
        <v>6</v>
      </c>
      <c r="B13" s="15" t="s">
        <v>5</v>
      </c>
      <c r="C13" s="10">
        <v>2500</v>
      </c>
      <c r="D13" s="40">
        <v>2500</v>
      </c>
      <c r="E13" s="10">
        <f t="shared" si="0"/>
        <v>0</v>
      </c>
      <c r="F13" s="16"/>
      <c r="G13" s="9"/>
    </row>
    <row r="14" spans="1:13" x14ac:dyDescent="0.25">
      <c r="A14" s="10">
        <v>7</v>
      </c>
      <c r="B14" s="15" t="s">
        <v>2</v>
      </c>
      <c r="C14" s="10">
        <v>2500</v>
      </c>
      <c r="D14" s="40">
        <v>2500</v>
      </c>
      <c r="E14" s="10">
        <f t="shared" si="0"/>
        <v>0</v>
      </c>
      <c r="F14" s="16"/>
      <c r="G14" s="9"/>
    </row>
    <row r="15" spans="1:13" x14ac:dyDescent="0.25">
      <c r="A15" s="10">
        <v>8</v>
      </c>
      <c r="B15" s="15" t="s">
        <v>48</v>
      </c>
      <c r="C15" s="10">
        <v>0</v>
      </c>
      <c r="D15" s="40">
        <v>0</v>
      </c>
      <c r="E15" s="10">
        <f t="shared" si="0"/>
        <v>0</v>
      </c>
      <c r="F15" s="16"/>
      <c r="G15" s="9"/>
    </row>
    <row r="16" spans="1:13" x14ac:dyDescent="0.25">
      <c r="A16" s="10">
        <v>9</v>
      </c>
      <c r="B16" s="15" t="s">
        <v>47</v>
      </c>
      <c r="C16" s="10">
        <v>2500</v>
      </c>
      <c r="D16" s="40">
        <v>2500</v>
      </c>
      <c r="E16" s="10">
        <f t="shared" si="0"/>
        <v>0</v>
      </c>
      <c r="F16" s="16"/>
      <c r="G16" s="9"/>
    </row>
    <row r="17" spans="1:7" x14ac:dyDescent="0.25">
      <c r="A17" s="29">
        <v>10</v>
      </c>
      <c r="B17" s="15" t="s">
        <v>46</v>
      </c>
      <c r="C17" s="10">
        <v>2500</v>
      </c>
      <c r="D17" s="41">
        <v>2500</v>
      </c>
      <c r="E17" s="10">
        <f t="shared" si="0"/>
        <v>0</v>
      </c>
      <c r="F17" s="16"/>
      <c r="G17" s="9"/>
    </row>
    <row r="18" spans="1:7" x14ac:dyDescent="0.25">
      <c r="A18" s="10"/>
      <c r="B18" s="16"/>
      <c r="C18" s="35">
        <f>SUM(C8:C17)</f>
        <v>22500</v>
      </c>
      <c r="D18" s="34">
        <f>D8+D9+D10+D11+D12+D13+D14+D16+D17</f>
        <v>22500</v>
      </c>
      <c r="E18" s="34">
        <f>SUM(E8:E17)</f>
        <v>0</v>
      </c>
      <c r="F18" s="16"/>
      <c r="G18" s="9"/>
    </row>
    <row r="19" spans="1:7" x14ac:dyDescent="0.25">
      <c r="A19" s="9"/>
      <c r="B19" s="4"/>
      <c r="C19" s="4" t="s">
        <v>61</v>
      </c>
      <c r="D19" s="1">
        <f>D18</f>
        <v>22500</v>
      </c>
      <c r="E19" s="4"/>
      <c r="F19" s="4"/>
      <c r="G19" s="9"/>
    </row>
    <row r="20" spans="1:7" x14ac:dyDescent="0.25">
      <c r="A20" s="9"/>
      <c r="B20" s="9"/>
      <c r="C20" s="4"/>
      <c r="D20" s="21"/>
      <c r="E20" s="4"/>
      <c r="F20" s="4"/>
      <c r="G20" s="4"/>
    </row>
    <row r="21" spans="1:7" x14ac:dyDescent="0.25">
      <c r="A21" s="9"/>
      <c r="B21" s="44" t="s">
        <v>27</v>
      </c>
      <c r="D21" s="4"/>
      <c r="E21" s="4"/>
      <c r="F21" s="4"/>
      <c r="G21" s="4"/>
    </row>
    <row r="22" spans="1:7" x14ac:dyDescent="0.25">
      <c r="A22" s="9"/>
      <c r="B22" s="4" t="s">
        <v>41</v>
      </c>
      <c r="C22" s="21">
        <v>7.0000000000000007E-2</v>
      </c>
      <c r="D22" s="43">
        <f>C22*D19</f>
        <v>1575.0000000000002</v>
      </c>
      <c r="F22" s="4"/>
      <c r="G22" s="4"/>
    </row>
    <row r="23" spans="1:7" x14ac:dyDescent="0.25">
      <c r="A23" s="9"/>
      <c r="B23" s="9"/>
      <c r="C23" s="9"/>
      <c r="D23" s="21"/>
      <c r="E23" s="4"/>
      <c r="F23" s="4"/>
      <c r="G23" s="4"/>
    </row>
    <row r="24" spans="1:7" x14ac:dyDescent="0.25">
      <c r="A24" s="9"/>
      <c r="B24" s="9"/>
      <c r="C24" s="9" t="s">
        <v>21</v>
      </c>
      <c r="D24" s="6">
        <f>D19-D22</f>
        <v>20925</v>
      </c>
      <c r="F24" s="4"/>
      <c r="G24" s="6"/>
    </row>
    <row r="25" spans="1:7" x14ac:dyDescent="0.25">
      <c r="A25" s="9" t="s">
        <v>52</v>
      </c>
      <c r="B25" s="9" t="s">
        <v>50</v>
      </c>
      <c r="C25" s="4"/>
      <c r="D25" s="30">
        <v>500</v>
      </c>
      <c r="F25" s="4"/>
      <c r="G25" s="6"/>
    </row>
    <row r="26" spans="1:7" x14ac:dyDescent="0.25">
      <c r="A26" s="9"/>
      <c r="B26" t="s">
        <v>49</v>
      </c>
      <c r="D26" s="6">
        <f>SUM(D24:D25)</f>
        <v>21425</v>
      </c>
      <c r="F26" s="4"/>
      <c r="G26" s="4"/>
    </row>
    <row r="27" spans="1:7" x14ac:dyDescent="0.25">
      <c r="A27" s="9"/>
      <c r="B27" t="s">
        <v>53</v>
      </c>
      <c r="D27">
        <v>0</v>
      </c>
      <c r="E27" s="6"/>
      <c r="F27" s="9"/>
      <c r="G27" s="9"/>
    </row>
    <row r="28" spans="1:7" x14ac:dyDescent="0.25">
      <c r="A28" s="9"/>
      <c r="E28" s="6"/>
      <c r="F28" s="9"/>
      <c r="G28" s="9"/>
    </row>
    <row r="29" spans="1:7" x14ac:dyDescent="0.25">
      <c r="A29" s="45" t="s">
        <v>59</v>
      </c>
      <c r="B29" s="45"/>
      <c r="C29" s="46"/>
      <c r="D29" s="46" t="s">
        <v>54</v>
      </c>
      <c r="E29" s="47"/>
    </row>
    <row r="30" spans="1:7" x14ac:dyDescent="0.25">
      <c r="A30" s="9"/>
      <c r="B30" s="9" t="s">
        <v>60</v>
      </c>
      <c r="C30" s="9"/>
      <c r="D30" s="9"/>
      <c r="E30" s="47"/>
    </row>
    <row r="31" spans="1:7" x14ac:dyDescent="0.25">
      <c r="A31" s="48" t="s">
        <v>55</v>
      </c>
      <c r="B31" s="48"/>
      <c r="C31" s="48"/>
      <c r="D31" s="48" t="s">
        <v>56</v>
      </c>
      <c r="E31" s="9"/>
    </row>
    <row r="32" spans="1:7" x14ac:dyDescent="0.25">
      <c r="A32" s="18" t="s">
        <v>57</v>
      </c>
      <c r="B32" s="18"/>
      <c r="C32" s="48"/>
      <c r="D32" s="48" t="s">
        <v>58</v>
      </c>
      <c r="E32" s="9"/>
    </row>
    <row r="33" spans="1:5" x14ac:dyDescent="0.25">
      <c r="A33" s="9"/>
      <c r="B33" s="9"/>
      <c r="C33" s="9"/>
      <c r="D33" s="9"/>
      <c r="E33" s="9"/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workbookViewId="0">
      <selection activeCell="A2" sqref="A2:G36"/>
    </sheetView>
  </sheetViews>
  <sheetFormatPr defaultRowHeight="15" x14ac:dyDescent="0.25"/>
  <cols>
    <col min="1" max="1" width="6.85546875" customWidth="1"/>
    <col min="2" max="2" width="18.42578125" customWidth="1"/>
    <col min="3" max="3" width="10.7109375" customWidth="1"/>
    <col min="4" max="4" width="11" customWidth="1"/>
    <col min="9" max="9" width="20.42578125" customWidth="1"/>
  </cols>
  <sheetData>
    <row r="2" spans="1:6" x14ac:dyDescent="0.25">
      <c r="A2" s="9"/>
      <c r="B2" s="23"/>
      <c r="C2" s="22" t="s">
        <v>12</v>
      </c>
      <c r="D2" s="22"/>
      <c r="E2" s="22"/>
      <c r="F2" s="20"/>
    </row>
    <row r="3" spans="1:6" ht="16.5" x14ac:dyDescent="0.25">
      <c r="A3" s="9"/>
      <c r="B3" s="23"/>
      <c r="C3" s="22" t="s">
        <v>13</v>
      </c>
      <c r="D3" s="23"/>
      <c r="E3" s="23"/>
      <c r="F3" s="18"/>
    </row>
    <row r="4" spans="1:6" x14ac:dyDescent="0.25">
      <c r="A4" s="9"/>
      <c r="B4" s="23"/>
      <c r="C4" s="24" t="s">
        <v>14</v>
      </c>
      <c r="D4" s="24"/>
      <c r="E4" s="24"/>
      <c r="F4" s="18"/>
    </row>
    <row r="5" spans="1:6" ht="18.75" x14ac:dyDescent="0.25">
      <c r="A5" s="9"/>
      <c r="B5" s="9"/>
      <c r="C5" s="28" t="s">
        <v>77</v>
      </c>
      <c r="D5" s="25"/>
      <c r="E5" s="26"/>
      <c r="F5" s="26"/>
    </row>
    <row r="6" spans="1:6" x14ac:dyDescent="0.25">
      <c r="A6" s="12"/>
      <c r="B6" s="11" t="s">
        <v>0</v>
      </c>
      <c r="C6" s="11" t="s">
        <v>7</v>
      </c>
      <c r="D6" s="11" t="s">
        <v>9</v>
      </c>
      <c r="E6" s="11" t="s">
        <v>40</v>
      </c>
      <c r="F6" s="16"/>
    </row>
    <row r="7" spans="1:6" x14ac:dyDescent="0.25">
      <c r="A7" s="10">
        <v>1</v>
      </c>
      <c r="B7" s="15" t="s">
        <v>78</v>
      </c>
      <c r="C7" s="9">
        <v>2500</v>
      </c>
      <c r="D7" s="40">
        <v>2500</v>
      </c>
      <c r="E7" s="17"/>
      <c r="F7" s="29"/>
    </row>
    <row r="8" spans="1:6" x14ac:dyDescent="0.25">
      <c r="A8" s="10">
        <v>2</v>
      </c>
      <c r="B8" s="9" t="s">
        <v>39</v>
      </c>
      <c r="C8" s="10">
        <v>2500</v>
      </c>
      <c r="D8" s="42">
        <v>2500</v>
      </c>
      <c r="E8" s="10">
        <f>C8-D8</f>
        <v>0</v>
      </c>
      <c r="F8" s="10"/>
    </row>
    <row r="9" spans="1:6" x14ac:dyDescent="0.25">
      <c r="A9" s="10">
        <v>3</v>
      </c>
      <c r="B9" s="9" t="s">
        <v>38</v>
      </c>
      <c r="C9" s="10">
        <v>2500</v>
      </c>
      <c r="D9" s="42">
        <v>2500</v>
      </c>
      <c r="E9" s="10">
        <f t="shared" ref="E9:E15" si="0">C9-D9</f>
        <v>0</v>
      </c>
      <c r="F9" s="10"/>
    </row>
    <row r="10" spans="1:6" x14ac:dyDescent="0.25">
      <c r="A10" s="10">
        <v>4</v>
      </c>
      <c r="B10" s="15" t="s">
        <v>3</v>
      </c>
      <c r="C10" s="10">
        <v>2500</v>
      </c>
      <c r="D10" s="40">
        <v>2500</v>
      </c>
      <c r="E10" s="10">
        <f t="shared" si="0"/>
        <v>0</v>
      </c>
      <c r="F10" s="16"/>
    </row>
    <row r="11" spans="1:6" x14ac:dyDescent="0.25">
      <c r="A11" s="10">
        <v>5</v>
      </c>
      <c r="B11" s="15" t="s">
        <v>4</v>
      </c>
      <c r="C11" s="10">
        <v>2500</v>
      </c>
      <c r="D11" s="40">
        <v>2500</v>
      </c>
      <c r="E11" s="10">
        <f t="shared" si="0"/>
        <v>0</v>
      </c>
      <c r="F11" s="16"/>
    </row>
    <row r="12" spans="1:6" x14ac:dyDescent="0.25">
      <c r="A12" s="10">
        <v>6</v>
      </c>
      <c r="B12" s="15" t="s">
        <v>5</v>
      </c>
      <c r="C12" s="10">
        <v>2500</v>
      </c>
      <c r="D12" s="40">
        <v>2500</v>
      </c>
      <c r="E12" s="10">
        <f t="shared" si="0"/>
        <v>0</v>
      </c>
      <c r="F12" s="16"/>
    </row>
    <row r="13" spans="1:6" x14ac:dyDescent="0.25">
      <c r="A13" s="10">
        <v>7</v>
      </c>
      <c r="B13" s="15" t="s">
        <v>2</v>
      </c>
      <c r="C13" s="10">
        <v>2500</v>
      </c>
      <c r="D13" s="40">
        <v>2500</v>
      </c>
      <c r="E13" s="10">
        <f t="shared" si="0"/>
        <v>0</v>
      </c>
      <c r="F13" s="16"/>
    </row>
    <row r="14" spans="1:6" x14ac:dyDescent="0.25">
      <c r="A14" s="10">
        <v>8</v>
      </c>
      <c r="B14" s="15" t="s">
        <v>48</v>
      </c>
      <c r="C14" s="10">
        <v>0</v>
      </c>
      <c r="D14" s="40">
        <v>0</v>
      </c>
      <c r="E14" s="10">
        <f t="shared" si="0"/>
        <v>0</v>
      </c>
      <c r="F14" s="16"/>
    </row>
    <row r="15" spans="1:6" x14ac:dyDescent="0.25">
      <c r="A15" s="10">
        <v>9</v>
      </c>
      <c r="B15" s="15" t="s">
        <v>47</v>
      </c>
      <c r="C15" s="10">
        <v>2500</v>
      </c>
      <c r="D15" s="40">
        <v>2500</v>
      </c>
      <c r="E15" s="10">
        <f t="shared" si="0"/>
        <v>0</v>
      </c>
      <c r="F15" s="16"/>
    </row>
    <row r="16" spans="1:6" x14ac:dyDescent="0.25">
      <c r="A16" s="29">
        <v>10</v>
      </c>
      <c r="B16" s="15" t="s">
        <v>46</v>
      </c>
      <c r="C16" s="10">
        <v>2500</v>
      </c>
      <c r="D16" s="41">
        <v>2500</v>
      </c>
      <c r="E16" s="10">
        <v>2500</v>
      </c>
      <c r="F16" s="16"/>
    </row>
    <row r="17" spans="1:6" x14ac:dyDescent="0.25">
      <c r="A17" s="10"/>
      <c r="B17" s="16"/>
      <c r="C17" s="35">
        <f>SUM(C7:C16)</f>
        <v>22500</v>
      </c>
      <c r="D17" s="34">
        <f>SUM(D7:D16)</f>
        <v>22500</v>
      </c>
      <c r="E17" s="34">
        <f>SUM(E7:E16)</f>
        <v>2500</v>
      </c>
      <c r="F17" s="16"/>
    </row>
    <row r="18" spans="1:6" x14ac:dyDescent="0.25">
      <c r="A18" s="9"/>
      <c r="B18" s="4"/>
      <c r="C18" s="4" t="s">
        <v>61</v>
      </c>
      <c r="D18" s="1">
        <f>D17</f>
        <v>22500</v>
      </c>
      <c r="E18" s="4"/>
      <c r="F18" s="4"/>
    </row>
    <row r="19" spans="1:6" x14ac:dyDescent="0.25">
      <c r="A19" s="9"/>
      <c r="B19" s="9"/>
      <c r="C19" s="4"/>
      <c r="D19" s="21"/>
      <c r="E19" s="4"/>
      <c r="F19" s="4"/>
    </row>
    <row r="20" spans="1:6" ht="23.25" x14ac:dyDescent="0.35">
      <c r="A20" s="9"/>
      <c r="B20" s="49" t="s">
        <v>62</v>
      </c>
    </row>
    <row r="21" spans="1:6" ht="23.25" x14ac:dyDescent="0.35">
      <c r="A21" s="9"/>
      <c r="B21" s="50" t="s">
        <v>63</v>
      </c>
      <c r="C21" s="50" t="s">
        <v>64</v>
      </c>
      <c r="D21" s="50" t="s">
        <v>53</v>
      </c>
      <c r="E21" s="50" t="s">
        <v>23</v>
      </c>
    </row>
    <row r="22" spans="1:6" x14ac:dyDescent="0.25">
      <c r="A22" s="9"/>
      <c r="B22" s="10" t="s">
        <v>65</v>
      </c>
      <c r="C22" s="51">
        <f>C17</f>
        <v>22500</v>
      </c>
      <c r="D22" s="10"/>
      <c r="E22" s="10"/>
    </row>
    <row r="23" spans="1:6" x14ac:dyDescent="0.25">
      <c r="A23" s="9"/>
      <c r="B23" s="10" t="s">
        <v>66</v>
      </c>
      <c r="C23" s="52">
        <v>7.0000000000000007E-2</v>
      </c>
      <c r="D23" s="51">
        <f>C22*C23</f>
        <v>1575.0000000000002</v>
      </c>
      <c r="E23" s="10"/>
    </row>
    <row r="24" spans="1:6" x14ac:dyDescent="0.25">
      <c r="A24" s="9"/>
      <c r="B24" s="10" t="s">
        <v>67</v>
      </c>
      <c r="C24" s="10"/>
      <c r="D24" s="10">
        <v>18425</v>
      </c>
      <c r="E24" s="10"/>
    </row>
    <row r="25" spans="1:6" x14ac:dyDescent="0.25">
      <c r="A25" s="9"/>
      <c r="B25" s="10"/>
      <c r="C25" s="10"/>
      <c r="D25" s="10"/>
      <c r="E25" s="10"/>
    </row>
    <row r="26" spans="1:6" x14ac:dyDescent="0.25">
      <c r="A26" s="9"/>
      <c r="B26" s="10"/>
      <c r="C26" s="10"/>
      <c r="D26" s="10"/>
      <c r="E26" s="10"/>
    </row>
    <row r="27" spans="1:6" x14ac:dyDescent="0.25">
      <c r="A27" s="9"/>
      <c r="B27" s="10"/>
      <c r="C27" s="10"/>
      <c r="D27" s="10"/>
      <c r="E27" s="10"/>
    </row>
    <row r="28" spans="1:6" x14ac:dyDescent="0.25">
      <c r="A28" s="45"/>
      <c r="B28" s="10"/>
      <c r="C28" s="10"/>
      <c r="D28" s="10"/>
      <c r="E28" s="10"/>
    </row>
    <row r="29" spans="1:6" x14ac:dyDescent="0.25">
      <c r="A29" s="9"/>
      <c r="B29" s="10"/>
      <c r="C29" s="10"/>
      <c r="D29" s="10"/>
      <c r="E29" s="10"/>
    </row>
    <row r="30" spans="1:6" x14ac:dyDescent="0.25">
      <c r="A30" s="48"/>
      <c r="B30" s="53" t="s">
        <v>68</v>
      </c>
      <c r="C30" s="54">
        <f>C22</f>
        <v>22500</v>
      </c>
      <c r="D30" s="54">
        <f>SUM(D22:D29)</f>
        <v>20000</v>
      </c>
      <c r="E30" s="54">
        <f>C30-D30</f>
        <v>2500</v>
      </c>
    </row>
    <row r="31" spans="1:6" x14ac:dyDescent="0.25">
      <c r="A31" s="18" t="s">
        <v>57</v>
      </c>
      <c r="B31" s="10"/>
      <c r="C31" s="10"/>
      <c r="D31" s="10"/>
      <c r="E31" s="10"/>
    </row>
    <row r="32" spans="1:6" x14ac:dyDescent="0.25">
      <c r="A32" s="9"/>
      <c r="B32" s="36" t="s">
        <v>69</v>
      </c>
      <c r="C32" s="36" t="s">
        <v>70</v>
      </c>
      <c r="D32" s="36" t="s">
        <v>71</v>
      </c>
      <c r="E32" s="36"/>
    </row>
    <row r="33" spans="1:5" x14ac:dyDescent="0.25">
      <c r="A33" s="9"/>
      <c r="B33" s="36" t="s">
        <v>72</v>
      </c>
      <c r="C33" s="36" t="s">
        <v>55</v>
      </c>
      <c r="D33" s="36" t="s">
        <v>76</v>
      </c>
      <c r="E33" s="36"/>
    </row>
    <row r="34" spans="1:5" x14ac:dyDescent="0.25">
      <c r="B34" s="55" t="s">
        <v>73</v>
      </c>
      <c r="C34" s="36" t="s">
        <v>74</v>
      </c>
      <c r="D34" s="36" t="s">
        <v>75</v>
      </c>
      <c r="E34" s="36"/>
    </row>
  </sheetData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37" sqref="B37"/>
    </sheetView>
  </sheetViews>
  <sheetFormatPr defaultRowHeight="15" x14ac:dyDescent="0.25"/>
  <cols>
    <col min="2" max="2" width="16.42578125" customWidth="1"/>
  </cols>
  <sheetData>
    <row r="1" spans="1:7" x14ac:dyDescent="0.25">
      <c r="A1" s="9"/>
      <c r="B1" s="23"/>
      <c r="C1" s="22" t="s">
        <v>12</v>
      </c>
      <c r="D1" s="22"/>
      <c r="E1" s="22"/>
      <c r="F1" s="20"/>
      <c r="G1" s="9"/>
    </row>
    <row r="2" spans="1:7" ht="16.5" x14ac:dyDescent="0.25">
      <c r="A2" s="9"/>
      <c r="B2" s="23"/>
      <c r="C2" s="22" t="s">
        <v>13</v>
      </c>
      <c r="D2" s="23"/>
      <c r="E2" s="23"/>
      <c r="F2" s="18"/>
      <c r="G2" s="9"/>
    </row>
    <row r="3" spans="1:7" x14ac:dyDescent="0.25">
      <c r="A3" s="9"/>
      <c r="B3" s="23"/>
      <c r="C3" s="24" t="s">
        <v>14</v>
      </c>
      <c r="D3" s="24"/>
      <c r="E3" s="24"/>
      <c r="F3" s="18"/>
      <c r="G3" s="9"/>
    </row>
    <row r="4" spans="1:7" ht="18.75" x14ac:dyDescent="0.25">
      <c r="A4" s="9"/>
      <c r="B4" s="9"/>
      <c r="C4" s="28" t="s">
        <v>81</v>
      </c>
      <c r="D4" s="25"/>
      <c r="E4" s="26"/>
      <c r="F4" s="26"/>
      <c r="G4" s="9"/>
    </row>
    <row r="5" spans="1:7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</row>
    <row r="6" spans="1:7" x14ac:dyDescent="0.25">
      <c r="A6" s="10">
        <v>1</v>
      </c>
      <c r="B6" s="15" t="s">
        <v>78</v>
      </c>
      <c r="C6" s="9">
        <v>2500</v>
      </c>
      <c r="D6" s="40">
        <v>2500</v>
      </c>
      <c r="E6" s="17"/>
      <c r="F6" s="29"/>
      <c r="G6" s="9"/>
    </row>
    <row r="7" spans="1:7" x14ac:dyDescent="0.25">
      <c r="A7" s="10">
        <v>2</v>
      </c>
      <c r="B7" s="9" t="s">
        <v>39</v>
      </c>
      <c r="C7" s="10">
        <v>2500</v>
      </c>
      <c r="D7" s="42">
        <v>2500</v>
      </c>
      <c r="E7" s="10">
        <f>C7-D7</f>
        <v>0</v>
      </c>
      <c r="F7" s="10"/>
      <c r="G7" s="9"/>
    </row>
    <row r="8" spans="1:7" x14ac:dyDescent="0.25">
      <c r="A8" s="10">
        <v>3</v>
      </c>
      <c r="B8" s="9" t="s">
        <v>38</v>
      </c>
      <c r="C8" s="10">
        <v>2500</v>
      </c>
      <c r="D8" s="42">
        <v>2500</v>
      </c>
      <c r="E8" s="10">
        <f t="shared" ref="E8:E14" si="0">C8-D8</f>
        <v>0</v>
      </c>
      <c r="F8" s="10"/>
      <c r="G8" s="9"/>
    </row>
    <row r="9" spans="1:7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si="0"/>
        <v>0</v>
      </c>
      <c r="F9" s="16"/>
      <c r="G9" s="9"/>
    </row>
    <row r="10" spans="1:7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</row>
    <row r="11" spans="1:7" x14ac:dyDescent="0.25">
      <c r="A11" s="10">
        <v>6</v>
      </c>
      <c r="B11" s="15" t="s">
        <v>5</v>
      </c>
      <c r="C11" s="10">
        <v>2500</v>
      </c>
      <c r="D11" s="40">
        <v>2500</v>
      </c>
      <c r="E11" s="10">
        <f t="shared" si="0"/>
        <v>0</v>
      </c>
      <c r="F11" s="16"/>
      <c r="G11" s="9"/>
    </row>
    <row r="12" spans="1:7" x14ac:dyDescent="0.25">
      <c r="A12" s="10">
        <v>7</v>
      </c>
      <c r="B12" s="15" t="s">
        <v>2</v>
      </c>
      <c r="C12" s="10">
        <v>2500</v>
      </c>
      <c r="D12" s="40">
        <v>2500</v>
      </c>
      <c r="E12" s="10">
        <f t="shared" si="0"/>
        <v>0</v>
      </c>
      <c r="F12" s="16"/>
      <c r="G12" s="9"/>
    </row>
    <row r="13" spans="1:7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</row>
    <row r="14" spans="1:7" x14ac:dyDescent="0.25">
      <c r="A14" s="10">
        <v>9</v>
      </c>
      <c r="B14" s="15" t="s">
        <v>47</v>
      </c>
      <c r="C14" s="10">
        <v>2500</v>
      </c>
      <c r="D14" s="40">
        <v>2500</v>
      </c>
      <c r="E14" s="10">
        <f t="shared" si="0"/>
        <v>0</v>
      </c>
      <c r="F14" s="16"/>
      <c r="G14" s="9"/>
    </row>
    <row r="15" spans="1:7" x14ac:dyDescent="0.25">
      <c r="A15" s="29">
        <v>10</v>
      </c>
      <c r="B15" s="15" t="s">
        <v>46</v>
      </c>
      <c r="C15" s="10">
        <v>2500</v>
      </c>
      <c r="D15" s="41">
        <v>2500</v>
      </c>
      <c r="E15" s="10">
        <v>2500</v>
      </c>
      <c r="F15" s="16"/>
      <c r="G15" s="9"/>
    </row>
    <row r="16" spans="1:7" x14ac:dyDescent="0.25">
      <c r="A16" s="10"/>
      <c r="B16" s="16"/>
      <c r="C16" s="35">
        <f>SUM(C6:C15)</f>
        <v>22500</v>
      </c>
      <c r="D16" s="34">
        <f>SUM(D6:D15)</f>
        <v>22500</v>
      </c>
      <c r="E16" s="34">
        <f>SUM(E6:E15)</f>
        <v>2500</v>
      </c>
      <c r="F16" s="16"/>
      <c r="G16" s="9"/>
    </row>
    <row r="17" spans="1:7" x14ac:dyDescent="0.25">
      <c r="A17" s="9"/>
      <c r="B17" s="4"/>
      <c r="C17" s="4" t="s">
        <v>61</v>
      </c>
      <c r="D17" s="1">
        <f>D16</f>
        <v>22500</v>
      </c>
      <c r="E17" s="4"/>
      <c r="F17" s="4"/>
      <c r="G17" s="9"/>
    </row>
    <row r="18" spans="1:7" x14ac:dyDescent="0.25">
      <c r="A18" s="9"/>
      <c r="B18" s="9"/>
      <c r="C18" s="4"/>
      <c r="D18" s="21"/>
      <c r="E18" s="4"/>
      <c r="F18" s="4"/>
      <c r="G18" s="9"/>
    </row>
    <row r="19" spans="1:7" ht="23.25" x14ac:dyDescent="0.35">
      <c r="A19" s="9"/>
      <c r="B19" s="49" t="s">
        <v>62</v>
      </c>
      <c r="C19" s="9"/>
      <c r="D19" s="9"/>
      <c r="E19" s="9"/>
      <c r="F19" s="9"/>
      <c r="G19" s="9"/>
    </row>
    <row r="20" spans="1:7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</row>
    <row r="21" spans="1:7" x14ac:dyDescent="0.25">
      <c r="A21" s="9"/>
      <c r="B21" s="10" t="s">
        <v>65</v>
      </c>
      <c r="C21" s="51">
        <f>C16</f>
        <v>22500</v>
      </c>
      <c r="D21" s="10"/>
      <c r="E21" s="10"/>
      <c r="F21" s="9"/>
      <c r="G21" s="9"/>
    </row>
    <row r="22" spans="1:7" x14ac:dyDescent="0.25">
      <c r="A22" s="9"/>
      <c r="B22" s="10" t="s">
        <v>66</v>
      </c>
      <c r="C22" s="52">
        <v>7.0000000000000007E-2</v>
      </c>
      <c r="D22" s="51">
        <f>C21*C22</f>
        <v>1575.0000000000002</v>
      </c>
      <c r="E22" s="10"/>
      <c r="F22" s="9"/>
      <c r="G22" s="9"/>
    </row>
    <row r="23" spans="1:7" x14ac:dyDescent="0.25">
      <c r="A23" s="9"/>
      <c r="B23" s="10" t="s">
        <v>67</v>
      </c>
      <c r="C23" s="10"/>
      <c r="D23" s="10">
        <v>20000</v>
      </c>
      <c r="E23" s="10"/>
      <c r="F23" s="9"/>
      <c r="G23" s="9"/>
    </row>
    <row r="24" spans="1:7" x14ac:dyDescent="0.25">
      <c r="A24" s="9"/>
      <c r="B24" s="10"/>
      <c r="C24" s="10"/>
      <c r="D24" s="10"/>
      <c r="E24" s="10"/>
      <c r="F24" s="9"/>
      <c r="G24" s="9"/>
    </row>
    <row r="25" spans="1:7" x14ac:dyDescent="0.25">
      <c r="A25" s="9"/>
      <c r="B25" s="10"/>
      <c r="C25" s="10"/>
      <c r="D25" s="10"/>
      <c r="E25" s="10"/>
      <c r="F25" s="9"/>
      <c r="G25" s="9"/>
    </row>
    <row r="26" spans="1:7" x14ac:dyDescent="0.25">
      <c r="A26" s="9"/>
      <c r="B26" s="10"/>
      <c r="C26" s="10"/>
      <c r="D26" s="10"/>
      <c r="E26" s="10"/>
      <c r="F26" s="9"/>
      <c r="G26" s="9"/>
    </row>
    <row r="27" spans="1:7" x14ac:dyDescent="0.25">
      <c r="A27" s="45"/>
      <c r="B27" s="10"/>
      <c r="C27" s="10"/>
      <c r="D27" s="10"/>
      <c r="E27" s="10"/>
      <c r="F27" s="9"/>
      <c r="G27" s="9"/>
    </row>
    <row r="28" spans="1:7" x14ac:dyDescent="0.25">
      <c r="A28" s="9"/>
      <c r="B28" s="10"/>
      <c r="C28" s="10"/>
      <c r="D28" s="10"/>
      <c r="E28" s="10"/>
      <c r="F28" s="9"/>
      <c r="G28" s="9"/>
    </row>
    <row r="29" spans="1:7" x14ac:dyDescent="0.25">
      <c r="A29" s="48"/>
      <c r="B29" s="53" t="s">
        <v>68</v>
      </c>
      <c r="C29" s="54">
        <f>C21</f>
        <v>22500</v>
      </c>
      <c r="D29" s="54">
        <f>SUM(D21:D28)</f>
        <v>21575</v>
      </c>
      <c r="E29" s="54">
        <f>C29-D29</f>
        <v>925</v>
      </c>
      <c r="F29" s="9"/>
      <c r="G29" s="9"/>
    </row>
    <row r="30" spans="1:7" x14ac:dyDescent="0.25">
      <c r="A30" s="18" t="s">
        <v>57</v>
      </c>
      <c r="B30" s="10"/>
      <c r="C30" s="10"/>
      <c r="D30" s="10"/>
      <c r="E30" s="10"/>
      <c r="F30" s="9"/>
      <c r="G30" s="9"/>
    </row>
    <row r="31" spans="1:7" x14ac:dyDescent="0.25">
      <c r="A31" s="9"/>
      <c r="B31" s="36" t="s">
        <v>69</v>
      </c>
      <c r="C31" s="36" t="s">
        <v>70</v>
      </c>
      <c r="D31" s="36" t="s">
        <v>71</v>
      </c>
      <c r="E31" s="36"/>
      <c r="F31" s="9"/>
      <c r="G31" s="9"/>
    </row>
    <row r="32" spans="1:7" x14ac:dyDescent="0.25">
      <c r="A32" s="9"/>
      <c r="B32" s="36" t="s">
        <v>72</v>
      </c>
      <c r="C32" s="36" t="s">
        <v>55</v>
      </c>
      <c r="D32" s="36" t="s">
        <v>76</v>
      </c>
      <c r="E32" s="36"/>
      <c r="F32" s="9"/>
      <c r="G32" s="9"/>
    </row>
    <row r="33" spans="1:7" x14ac:dyDescent="0.25">
      <c r="A33" s="9"/>
      <c r="B33" s="55" t="s">
        <v>73</v>
      </c>
      <c r="C33" s="36" t="s">
        <v>74</v>
      </c>
      <c r="D33" s="36" t="s">
        <v>75</v>
      </c>
      <c r="E33" s="36"/>
      <c r="F33" s="9"/>
      <c r="G33" s="9"/>
    </row>
    <row r="34" spans="1:7" x14ac:dyDescent="0.25">
      <c r="A34" s="9"/>
      <c r="B34" s="9"/>
      <c r="C34" s="9"/>
      <c r="D34" s="9"/>
      <c r="E34" s="9"/>
      <c r="F34" s="9"/>
      <c r="G34" s="9"/>
    </row>
    <row r="35" spans="1:7" x14ac:dyDescent="0.25">
      <c r="A35" s="9"/>
      <c r="B35" s="9"/>
      <c r="C35" s="9"/>
      <c r="D35" s="9"/>
      <c r="E35" s="9"/>
      <c r="F35" s="9"/>
      <c r="G35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27" sqref="C27"/>
    </sheetView>
  </sheetViews>
  <sheetFormatPr defaultRowHeight="15" x14ac:dyDescent="0.25"/>
  <cols>
    <col min="1" max="1" width="6.28515625" customWidth="1"/>
    <col min="2" max="2" width="17.42578125" customWidth="1"/>
    <col min="3" max="3" width="16.28515625" customWidth="1"/>
  </cols>
  <sheetData>
    <row r="1" spans="1:7" x14ac:dyDescent="0.25">
      <c r="A1" s="9"/>
      <c r="B1" s="23"/>
      <c r="C1" s="22" t="s">
        <v>12</v>
      </c>
      <c r="D1" s="22"/>
      <c r="E1" s="22"/>
      <c r="F1" s="20"/>
      <c r="G1" s="9"/>
    </row>
    <row r="2" spans="1:7" ht="16.5" x14ac:dyDescent="0.25">
      <c r="A2" s="9"/>
      <c r="B2" s="23"/>
      <c r="C2" s="22" t="s">
        <v>13</v>
      </c>
      <c r="D2" s="23"/>
      <c r="E2" s="23"/>
      <c r="F2" s="18"/>
      <c r="G2" s="9"/>
    </row>
    <row r="3" spans="1:7" x14ac:dyDescent="0.25">
      <c r="A3" s="9"/>
      <c r="B3" s="23"/>
      <c r="C3" s="24" t="s">
        <v>14</v>
      </c>
      <c r="D3" s="24"/>
      <c r="E3" s="24"/>
      <c r="F3" s="18"/>
      <c r="G3" s="9"/>
    </row>
    <row r="4" spans="1:7" ht="18.75" x14ac:dyDescent="0.25">
      <c r="A4" s="9"/>
      <c r="B4" s="9"/>
      <c r="C4" s="28" t="s">
        <v>80</v>
      </c>
      <c r="D4" s="25"/>
      <c r="E4" s="26"/>
      <c r="F4" s="26"/>
      <c r="G4" s="9"/>
    </row>
    <row r="5" spans="1:7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</row>
    <row r="6" spans="1:7" x14ac:dyDescent="0.25">
      <c r="A6" s="10">
        <v>1</v>
      </c>
      <c r="B6" s="15" t="s">
        <v>78</v>
      </c>
      <c r="C6" s="9">
        <v>2500</v>
      </c>
      <c r="D6" s="40">
        <v>2500</v>
      </c>
      <c r="E6" s="17">
        <v>0</v>
      </c>
      <c r="F6" s="29"/>
      <c r="G6" s="9"/>
    </row>
    <row r="7" spans="1:7" x14ac:dyDescent="0.25">
      <c r="A7" s="10">
        <v>2</v>
      </c>
      <c r="B7" s="9" t="s">
        <v>39</v>
      </c>
      <c r="C7" s="10">
        <v>2500</v>
      </c>
      <c r="D7" s="42">
        <v>2500</v>
      </c>
      <c r="E7" s="10">
        <f>C7-D7</f>
        <v>0</v>
      </c>
      <c r="F7" s="10"/>
      <c r="G7" s="9"/>
    </row>
    <row r="8" spans="1:7" x14ac:dyDescent="0.25">
      <c r="A8" s="10">
        <v>3</v>
      </c>
      <c r="B8" s="9" t="s">
        <v>38</v>
      </c>
      <c r="C8" s="10">
        <v>2500</v>
      </c>
      <c r="D8" s="42">
        <v>2500</v>
      </c>
      <c r="E8" s="10">
        <f t="shared" ref="E8:E14" si="0">C8-D8</f>
        <v>0</v>
      </c>
      <c r="F8" s="10"/>
      <c r="G8" s="9"/>
    </row>
    <row r="9" spans="1:7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si="0"/>
        <v>0</v>
      </c>
      <c r="F9" s="16"/>
      <c r="G9" s="9"/>
    </row>
    <row r="10" spans="1:7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</row>
    <row r="11" spans="1:7" x14ac:dyDescent="0.25">
      <c r="A11" s="10">
        <v>6</v>
      </c>
      <c r="B11" s="15" t="s">
        <v>5</v>
      </c>
      <c r="C11" s="10">
        <v>2500</v>
      </c>
      <c r="D11" s="40">
        <v>2500</v>
      </c>
      <c r="E11" s="10">
        <f t="shared" si="0"/>
        <v>0</v>
      </c>
      <c r="F11" s="16"/>
      <c r="G11" s="9"/>
    </row>
    <row r="12" spans="1:7" x14ac:dyDescent="0.25">
      <c r="A12" s="10">
        <v>7</v>
      </c>
      <c r="B12" s="15" t="s">
        <v>2</v>
      </c>
      <c r="C12" s="10">
        <v>2500</v>
      </c>
      <c r="D12" s="40">
        <v>2500</v>
      </c>
      <c r="E12" s="10">
        <f t="shared" si="0"/>
        <v>0</v>
      </c>
      <c r="F12" s="16"/>
      <c r="G12" s="9"/>
    </row>
    <row r="13" spans="1:7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</row>
    <row r="14" spans="1:7" x14ac:dyDescent="0.25">
      <c r="A14" s="10">
        <v>9</v>
      </c>
      <c r="B14" s="15" t="s">
        <v>47</v>
      </c>
      <c r="C14" s="10">
        <v>2500</v>
      </c>
      <c r="D14" s="40">
        <v>2500</v>
      </c>
      <c r="E14" s="10">
        <f t="shared" si="0"/>
        <v>0</v>
      </c>
      <c r="F14" s="16"/>
      <c r="G14" s="9"/>
    </row>
    <row r="15" spans="1:7" x14ac:dyDescent="0.25">
      <c r="A15" s="29">
        <v>10</v>
      </c>
      <c r="B15" s="15" t="s">
        <v>46</v>
      </c>
      <c r="C15" s="10">
        <v>2500</v>
      </c>
      <c r="D15" s="41">
        <v>2500</v>
      </c>
      <c r="E15" s="10">
        <v>2500</v>
      </c>
      <c r="F15" s="16"/>
      <c r="G15" s="9"/>
    </row>
    <row r="16" spans="1:7" x14ac:dyDescent="0.25">
      <c r="A16" s="10"/>
      <c r="B16" s="16"/>
      <c r="C16" s="35">
        <f>SUM(C6:C15)</f>
        <v>22500</v>
      </c>
      <c r="D16" s="34">
        <f>SUM(D6:D15)</f>
        <v>22500</v>
      </c>
      <c r="E16" s="34">
        <f>SUM(E6:E15)</f>
        <v>2500</v>
      </c>
      <c r="F16" s="16"/>
      <c r="G16" s="9"/>
    </row>
    <row r="17" spans="1:7" x14ac:dyDescent="0.25">
      <c r="A17" s="9"/>
      <c r="B17" s="4"/>
      <c r="C17" s="4" t="s">
        <v>61</v>
      </c>
      <c r="D17" s="1">
        <f>D16</f>
        <v>22500</v>
      </c>
      <c r="E17" s="4"/>
      <c r="F17" s="4"/>
      <c r="G17" s="9"/>
    </row>
    <row r="18" spans="1:7" x14ac:dyDescent="0.25">
      <c r="A18" s="9"/>
      <c r="B18" s="9"/>
      <c r="C18" s="4"/>
      <c r="D18" s="21"/>
      <c r="E18" s="4"/>
      <c r="F18" s="4"/>
      <c r="G18" s="9"/>
    </row>
    <row r="19" spans="1:7" ht="23.25" x14ac:dyDescent="0.35">
      <c r="A19" s="9"/>
      <c r="B19" s="49" t="s">
        <v>62</v>
      </c>
      <c r="C19" s="9"/>
      <c r="D19" s="9"/>
      <c r="E19" s="9"/>
      <c r="F19" s="9"/>
      <c r="G19" s="9"/>
    </row>
    <row r="20" spans="1:7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</row>
    <row r="21" spans="1:7" x14ac:dyDescent="0.25">
      <c r="A21" s="9"/>
      <c r="B21" s="10" t="s">
        <v>65</v>
      </c>
      <c r="C21" s="51">
        <f>C16</f>
        <v>22500</v>
      </c>
      <c r="D21" s="10"/>
      <c r="E21" s="10"/>
      <c r="F21" s="9"/>
      <c r="G21" s="9"/>
    </row>
    <row r="22" spans="1:7" s="9" customFormat="1" x14ac:dyDescent="0.25">
      <c r="B22" s="10" t="s">
        <v>79</v>
      </c>
      <c r="C22" s="51">
        <v>925</v>
      </c>
      <c r="D22" s="10"/>
      <c r="E22" s="10"/>
    </row>
    <row r="23" spans="1:7" s="9" customFormat="1" x14ac:dyDescent="0.25">
      <c r="B23" s="10"/>
      <c r="C23" s="51">
        <f>SUM(C21:C22)</f>
        <v>23425</v>
      </c>
      <c r="D23" s="10"/>
      <c r="E23" s="10"/>
    </row>
    <row r="24" spans="1:7" x14ac:dyDescent="0.25">
      <c r="A24" s="9"/>
      <c r="B24" s="10" t="s">
        <v>66</v>
      </c>
      <c r="C24" s="52">
        <v>7.0000000000000007E-2</v>
      </c>
      <c r="D24" s="51">
        <f>C21*C24</f>
        <v>1575.0000000000002</v>
      </c>
      <c r="E24" s="10"/>
      <c r="F24" s="9"/>
      <c r="G24" s="9"/>
    </row>
    <row r="25" spans="1:7" x14ac:dyDescent="0.25">
      <c r="A25" s="9"/>
      <c r="B25" s="10" t="s">
        <v>67</v>
      </c>
      <c r="C25" s="10"/>
      <c r="D25" s="10">
        <v>21000</v>
      </c>
      <c r="E25" s="10"/>
      <c r="F25" s="9"/>
      <c r="G25" s="9"/>
    </row>
    <row r="26" spans="1:7" x14ac:dyDescent="0.25">
      <c r="A26" s="9"/>
      <c r="B26" s="10"/>
      <c r="C26" s="10"/>
      <c r="D26" s="10"/>
      <c r="E26" s="10"/>
      <c r="F26" s="9"/>
      <c r="G26" s="9"/>
    </row>
    <row r="27" spans="1:7" x14ac:dyDescent="0.25">
      <c r="A27" s="9"/>
      <c r="B27" s="10"/>
      <c r="C27" s="10"/>
      <c r="D27" s="10"/>
      <c r="E27" s="10"/>
      <c r="F27" s="9"/>
      <c r="G27" s="9"/>
    </row>
    <row r="28" spans="1:7" x14ac:dyDescent="0.25">
      <c r="A28" s="9"/>
      <c r="B28" s="10"/>
      <c r="C28" s="10"/>
      <c r="D28" s="10"/>
      <c r="E28" s="10"/>
      <c r="F28" s="9"/>
      <c r="G28" s="9"/>
    </row>
    <row r="29" spans="1:7" x14ac:dyDescent="0.25">
      <c r="A29" s="45"/>
      <c r="B29" s="10"/>
      <c r="C29" s="10"/>
      <c r="D29" s="10"/>
      <c r="E29" s="10"/>
      <c r="F29" s="9"/>
      <c r="G29" s="9"/>
    </row>
    <row r="30" spans="1:7" x14ac:dyDescent="0.25">
      <c r="A30" s="9"/>
      <c r="B30" s="10"/>
      <c r="C30" s="10"/>
      <c r="D30" s="10"/>
      <c r="E30" s="10"/>
      <c r="F30" s="9"/>
      <c r="G30" s="9"/>
    </row>
    <row r="31" spans="1:7" x14ac:dyDescent="0.25">
      <c r="A31" s="48"/>
      <c r="B31" s="53" t="s">
        <v>68</v>
      </c>
      <c r="C31" s="54">
        <v>23425</v>
      </c>
      <c r="D31" s="54">
        <f>SUM(D24:D30)</f>
        <v>22575</v>
      </c>
      <c r="E31" s="54">
        <f>C31-D31</f>
        <v>850</v>
      </c>
      <c r="F31" s="9"/>
      <c r="G31" s="9"/>
    </row>
    <row r="32" spans="1:7" x14ac:dyDescent="0.25">
      <c r="A32" s="18" t="s">
        <v>57</v>
      </c>
      <c r="B32" s="10"/>
      <c r="C32" s="10"/>
      <c r="D32" s="10"/>
      <c r="E32" s="10"/>
      <c r="F32" s="9"/>
      <c r="G32" s="9"/>
    </row>
    <row r="33" spans="1:7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</row>
    <row r="34" spans="1:7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</row>
    <row r="35" spans="1:7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</row>
    <row r="36" spans="1:7" x14ac:dyDescent="0.25">
      <c r="A36" s="9"/>
      <c r="B36" s="9"/>
      <c r="C36" s="9"/>
      <c r="D36" s="9"/>
      <c r="E36" s="9"/>
      <c r="F36" s="9"/>
      <c r="G36" s="9"/>
    </row>
    <row r="37" spans="1:7" x14ac:dyDescent="0.25">
      <c r="A37" s="9"/>
      <c r="B37" s="9"/>
      <c r="C37" s="9"/>
      <c r="D37" s="9"/>
      <c r="E37" s="9"/>
      <c r="F37" s="9"/>
      <c r="G37" s="9"/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D33" sqref="D33"/>
    </sheetView>
  </sheetViews>
  <sheetFormatPr defaultRowHeight="15" x14ac:dyDescent="0.25"/>
  <cols>
    <col min="2" max="2" width="14.7109375" customWidth="1"/>
  </cols>
  <sheetData>
    <row r="1" spans="1:7" x14ac:dyDescent="0.25">
      <c r="A1" s="9"/>
      <c r="B1" s="23"/>
      <c r="C1" s="22" t="s">
        <v>12</v>
      </c>
      <c r="D1" s="22"/>
      <c r="E1" s="22"/>
      <c r="F1" s="20"/>
      <c r="G1" s="9"/>
    </row>
    <row r="2" spans="1:7" ht="16.5" x14ac:dyDescent="0.25">
      <c r="A2" s="9"/>
      <c r="B2" s="23"/>
      <c r="C2" s="22" t="s">
        <v>13</v>
      </c>
      <c r="D2" s="23"/>
      <c r="E2" s="23"/>
      <c r="F2" s="18"/>
      <c r="G2" s="9"/>
    </row>
    <row r="3" spans="1:7" x14ac:dyDescent="0.25">
      <c r="A3" s="9"/>
      <c r="B3" s="23"/>
      <c r="C3" s="24" t="s">
        <v>14</v>
      </c>
      <c r="D3" s="24"/>
      <c r="E3" s="24"/>
      <c r="F3" s="18"/>
      <c r="G3" s="9"/>
    </row>
    <row r="4" spans="1:7" ht="18.75" x14ac:dyDescent="0.25">
      <c r="A4" s="9"/>
      <c r="B4" s="9"/>
      <c r="C4" s="28" t="s">
        <v>82</v>
      </c>
      <c r="D4" s="25"/>
      <c r="E4" s="26"/>
      <c r="F4" s="26"/>
      <c r="G4" s="9"/>
    </row>
    <row r="5" spans="1:7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</row>
    <row r="6" spans="1:7" x14ac:dyDescent="0.25">
      <c r="A6" s="10">
        <v>1</v>
      </c>
      <c r="B6" s="15" t="s">
        <v>78</v>
      </c>
      <c r="C6" s="9">
        <v>2500</v>
      </c>
      <c r="D6" s="40">
        <v>2500</v>
      </c>
      <c r="E6" s="17">
        <v>0</v>
      </c>
      <c r="F6" s="29"/>
      <c r="G6" s="9"/>
    </row>
    <row r="7" spans="1:7" x14ac:dyDescent="0.25">
      <c r="A7" s="10">
        <v>2</v>
      </c>
      <c r="B7" s="9" t="s">
        <v>39</v>
      </c>
      <c r="C7" s="10">
        <v>2500</v>
      </c>
      <c r="D7" s="42">
        <v>2500</v>
      </c>
      <c r="E7" s="10">
        <f>C7-D7</f>
        <v>0</v>
      </c>
      <c r="F7" s="10"/>
      <c r="G7" s="9"/>
    </row>
    <row r="8" spans="1:7" x14ac:dyDescent="0.25">
      <c r="A8" s="10">
        <v>3</v>
      </c>
      <c r="B8" s="9" t="s">
        <v>38</v>
      </c>
      <c r="C8" s="10">
        <v>2500</v>
      </c>
      <c r="D8" s="42">
        <v>2500</v>
      </c>
      <c r="E8" s="10">
        <f t="shared" ref="E8:E14" si="0">C8-D8</f>
        <v>0</v>
      </c>
      <c r="F8" s="10"/>
      <c r="G8" s="9"/>
    </row>
    <row r="9" spans="1:7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si="0"/>
        <v>0</v>
      </c>
      <c r="F9" s="16"/>
      <c r="G9" s="9"/>
    </row>
    <row r="10" spans="1:7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</row>
    <row r="11" spans="1:7" x14ac:dyDescent="0.25">
      <c r="A11" s="10">
        <v>6</v>
      </c>
      <c r="B11" s="15" t="s">
        <v>5</v>
      </c>
      <c r="C11" s="10">
        <v>2500</v>
      </c>
      <c r="D11" s="40">
        <v>2500</v>
      </c>
      <c r="E11" s="10">
        <f t="shared" si="0"/>
        <v>0</v>
      </c>
      <c r="F11" s="16"/>
      <c r="G11" s="9"/>
    </row>
    <row r="12" spans="1:7" x14ac:dyDescent="0.25">
      <c r="A12" s="10">
        <v>7</v>
      </c>
      <c r="B12" s="15" t="s">
        <v>2</v>
      </c>
      <c r="C12" s="10">
        <v>2500</v>
      </c>
      <c r="D12" s="40">
        <v>2500</v>
      </c>
      <c r="E12" s="10">
        <f t="shared" si="0"/>
        <v>0</v>
      </c>
      <c r="F12" s="16"/>
      <c r="G12" s="9"/>
    </row>
    <row r="13" spans="1:7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</row>
    <row r="14" spans="1:7" x14ac:dyDescent="0.25">
      <c r="A14" s="10">
        <v>9</v>
      </c>
      <c r="B14" s="15" t="s">
        <v>47</v>
      </c>
      <c r="C14" s="10">
        <v>2500</v>
      </c>
      <c r="D14" s="40">
        <v>2500</v>
      </c>
      <c r="E14" s="10">
        <f t="shared" si="0"/>
        <v>0</v>
      </c>
      <c r="F14" s="16"/>
      <c r="G14" s="9"/>
    </row>
    <row r="15" spans="1:7" x14ac:dyDescent="0.25">
      <c r="A15" s="29">
        <v>10</v>
      </c>
      <c r="B15" s="15" t="s">
        <v>37</v>
      </c>
      <c r="C15" s="10"/>
      <c r="D15" s="41"/>
      <c r="E15" s="10"/>
      <c r="F15" s="16"/>
      <c r="G15" s="9"/>
    </row>
    <row r="16" spans="1:7" x14ac:dyDescent="0.25">
      <c r="A16" s="10"/>
      <c r="B16" s="16"/>
      <c r="C16" s="35">
        <f>SUM(C6:C15)</f>
        <v>20000</v>
      </c>
      <c r="D16" s="34">
        <f>SUM(D6:D15)</f>
        <v>20000</v>
      </c>
      <c r="E16" s="34">
        <f>SUM(E6:E15)</f>
        <v>0</v>
      </c>
      <c r="F16" s="16"/>
      <c r="G16" s="9"/>
    </row>
    <row r="17" spans="1:7" x14ac:dyDescent="0.25">
      <c r="A17" s="9"/>
      <c r="B17" s="4"/>
      <c r="C17" s="4" t="s">
        <v>61</v>
      </c>
      <c r="D17" s="1">
        <f>D16</f>
        <v>20000</v>
      </c>
      <c r="E17" s="4"/>
      <c r="F17" s="4"/>
      <c r="G17" s="9"/>
    </row>
    <row r="18" spans="1:7" x14ac:dyDescent="0.25">
      <c r="A18" s="9"/>
      <c r="B18" s="9"/>
      <c r="C18" s="4"/>
      <c r="D18" s="21"/>
      <c r="E18" s="4"/>
      <c r="F18" s="4"/>
      <c r="G18" s="9"/>
    </row>
    <row r="19" spans="1:7" ht="23.25" x14ac:dyDescent="0.35">
      <c r="A19" s="9"/>
      <c r="B19" s="49" t="s">
        <v>62</v>
      </c>
      <c r="C19" s="9"/>
      <c r="D19" s="9"/>
      <c r="E19" s="9"/>
      <c r="F19" s="9"/>
      <c r="G19" s="9"/>
    </row>
    <row r="20" spans="1:7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</row>
    <row r="21" spans="1:7" x14ac:dyDescent="0.25">
      <c r="A21" s="9"/>
      <c r="B21" s="10" t="s">
        <v>65</v>
      </c>
      <c r="C21" s="51">
        <f>C16</f>
        <v>20000</v>
      </c>
      <c r="D21" s="10"/>
      <c r="E21" s="10"/>
      <c r="F21" s="9"/>
      <c r="G21" s="9"/>
    </row>
    <row r="22" spans="1:7" x14ac:dyDescent="0.25">
      <c r="A22" s="9"/>
      <c r="B22" s="10"/>
      <c r="C22" s="51"/>
      <c r="D22" s="10"/>
      <c r="E22" s="10"/>
      <c r="F22" s="9"/>
      <c r="G22" s="9"/>
    </row>
    <row r="23" spans="1:7" x14ac:dyDescent="0.25">
      <c r="A23" s="9"/>
      <c r="B23" s="10"/>
      <c r="C23" s="51">
        <f>SUM(C21:C22)</f>
        <v>20000</v>
      </c>
      <c r="D23" s="10"/>
      <c r="E23" s="10"/>
      <c r="F23" s="9"/>
      <c r="G23" s="9"/>
    </row>
    <row r="24" spans="1:7" x14ac:dyDescent="0.25">
      <c r="A24" s="9"/>
      <c r="B24" s="10" t="s">
        <v>66</v>
      </c>
      <c r="C24" s="52">
        <v>7.0000000000000007E-2</v>
      </c>
      <c r="D24" s="51">
        <f>C21*C24</f>
        <v>1400.0000000000002</v>
      </c>
      <c r="E24" s="10"/>
      <c r="F24" s="9"/>
      <c r="G24" s="9"/>
    </row>
    <row r="25" spans="1:7" x14ac:dyDescent="0.25">
      <c r="A25" s="9"/>
      <c r="B25" s="10" t="s">
        <v>83</v>
      </c>
      <c r="C25" s="10"/>
      <c r="D25" s="10">
        <v>18600</v>
      </c>
      <c r="E25" s="10"/>
      <c r="F25" s="9"/>
      <c r="G25" s="9"/>
    </row>
    <row r="26" spans="1:7" x14ac:dyDescent="0.25">
      <c r="A26" s="9"/>
      <c r="B26" s="10"/>
      <c r="C26" s="10"/>
      <c r="D26" s="10"/>
      <c r="E26" s="10"/>
      <c r="F26" s="9"/>
      <c r="G26" s="9"/>
    </row>
    <row r="27" spans="1:7" x14ac:dyDescent="0.25">
      <c r="A27" s="9"/>
      <c r="B27" s="10"/>
      <c r="C27" s="10"/>
      <c r="D27" s="10"/>
      <c r="E27" s="10"/>
      <c r="F27" s="9"/>
      <c r="G27" s="9"/>
    </row>
    <row r="28" spans="1:7" x14ac:dyDescent="0.25">
      <c r="A28" s="9"/>
      <c r="B28" s="10"/>
      <c r="C28" s="10"/>
      <c r="D28" s="10"/>
      <c r="E28" s="10"/>
      <c r="F28" s="9"/>
      <c r="G28" s="9"/>
    </row>
    <row r="29" spans="1:7" x14ac:dyDescent="0.25">
      <c r="A29" s="45"/>
      <c r="B29" s="10"/>
      <c r="C29" s="10"/>
      <c r="D29" s="10"/>
      <c r="E29" s="10"/>
      <c r="F29" s="9"/>
      <c r="G29" s="9"/>
    </row>
    <row r="30" spans="1:7" x14ac:dyDescent="0.25">
      <c r="A30" s="9"/>
      <c r="B30" s="10"/>
      <c r="C30" s="10"/>
      <c r="D30" s="10"/>
      <c r="E30" s="10"/>
      <c r="F30" s="9"/>
      <c r="G30" s="9"/>
    </row>
    <row r="31" spans="1:7" x14ac:dyDescent="0.25">
      <c r="A31" s="48"/>
      <c r="B31" s="53" t="s">
        <v>68</v>
      </c>
      <c r="C31" s="54">
        <f>C23</f>
        <v>20000</v>
      </c>
      <c r="D31" s="54">
        <f>SUM(D24:D30)</f>
        <v>20000</v>
      </c>
      <c r="E31" s="54">
        <f>C31-D31</f>
        <v>0</v>
      </c>
      <c r="F31" s="9"/>
      <c r="G31" s="9"/>
    </row>
    <row r="32" spans="1:7" x14ac:dyDescent="0.25">
      <c r="A32" s="18" t="s">
        <v>57</v>
      </c>
      <c r="B32" s="10"/>
      <c r="C32" s="10"/>
      <c r="D32" s="10"/>
      <c r="E32" s="10"/>
      <c r="F32" s="9"/>
      <c r="G32" s="9"/>
    </row>
    <row r="33" spans="1:7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</row>
    <row r="34" spans="1:7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</row>
    <row r="35" spans="1:7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</row>
    <row r="36" spans="1:7" x14ac:dyDescent="0.25">
      <c r="A36" s="9"/>
      <c r="B36" s="9"/>
      <c r="C36" s="9"/>
      <c r="D36" s="9"/>
      <c r="E36" s="9"/>
      <c r="F36" s="9"/>
      <c r="G36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4" workbookViewId="0">
      <selection activeCell="F25" sqref="F25"/>
    </sheetView>
  </sheetViews>
  <sheetFormatPr defaultRowHeight="15" x14ac:dyDescent="0.25"/>
  <cols>
    <col min="2" max="2" width="17.85546875" customWidth="1"/>
  </cols>
  <sheetData>
    <row r="2" spans="1:7" ht="30" x14ac:dyDescent="0.4">
      <c r="A2" s="23"/>
      <c r="B2" s="23"/>
      <c r="C2" s="22" t="s">
        <v>11</v>
      </c>
      <c r="D2" s="22"/>
      <c r="E2" s="19"/>
      <c r="F2" s="9"/>
      <c r="G2" s="9"/>
    </row>
    <row r="3" spans="1:7" x14ac:dyDescent="0.25">
      <c r="A3" s="23"/>
      <c r="B3" s="22" t="s">
        <v>12</v>
      </c>
      <c r="C3" s="22"/>
      <c r="D3" s="22"/>
      <c r="E3" s="20"/>
      <c r="F3" s="9"/>
      <c r="G3" s="9"/>
    </row>
    <row r="4" spans="1:7" ht="16.5" x14ac:dyDescent="0.25">
      <c r="A4" s="23"/>
      <c r="B4" s="22" t="s">
        <v>13</v>
      </c>
      <c r="C4" s="23"/>
      <c r="D4" s="23"/>
      <c r="E4" s="18"/>
      <c r="F4" s="9"/>
      <c r="G4" s="9"/>
    </row>
    <row r="5" spans="1:7" x14ac:dyDescent="0.25">
      <c r="A5" s="23"/>
      <c r="B5" s="24" t="s">
        <v>14</v>
      </c>
      <c r="C5" s="24"/>
      <c r="D5" s="24"/>
      <c r="E5" s="18"/>
      <c r="F5" s="9"/>
      <c r="G5" s="9"/>
    </row>
    <row r="6" spans="1:7" x14ac:dyDescent="0.25">
      <c r="A6" s="7"/>
      <c r="B6" s="3"/>
      <c r="C6" s="7"/>
      <c r="D6" s="7"/>
      <c r="E6" s="8"/>
      <c r="F6" s="9"/>
      <c r="G6" s="9"/>
    </row>
    <row r="7" spans="1:7" ht="23.25" x14ac:dyDescent="0.35">
      <c r="A7" s="9"/>
      <c r="B7" s="9"/>
      <c r="C7" s="28" t="s">
        <v>16</v>
      </c>
      <c r="D7" s="25"/>
      <c r="E7" s="26"/>
      <c r="F7" s="26"/>
      <c r="G7" s="27"/>
    </row>
    <row r="8" spans="1:7" x14ac:dyDescent="0.25">
      <c r="A8" s="12"/>
      <c r="B8" s="11" t="s">
        <v>0</v>
      </c>
      <c r="C8" s="11" t="s">
        <v>7</v>
      </c>
      <c r="D8" s="11" t="s">
        <v>9</v>
      </c>
      <c r="E8" s="11"/>
      <c r="F8" s="16"/>
      <c r="G8" s="9"/>
    </row>
    <row r="9" spans="1:7" x14ac:dyDescent="0.25">
      <c r="A9" s="10">
        <v>1</v>
      </c>
      <c r="B9" s="15" t="s">
        <v>1</v>
      </c>
      <c r="C9" s="15" t="s">
        <v>8</v>
      </c>
      <c r="D9" s="17">
        <v>2500</v>
      </c>
      <c r="E9" s="17">
        <v>2500</v>
      </c>
      <c r="F9" s="29"/>
      <c r="G9" s="2"/>
    </row>
    <row r="10" spans="1:7" x14ac:dyDescent="0.25">
      <c r="A10" s="10">
        <v>2</v>
      </c>
      <c r="B10" s="15" t="s">
        <v>3</v>
      </c>
      <c r="C10" s="15" t="s">
        <v>8</v>
      </c>
      <c r="D10" s="17">
        <v>2500</v>
      </c>
      <c r="E10" s="17">
        <v>4700</v>
      </c>
      <c r="F10" s="16"/>
      <c r="G10" s="9"/>
    </row>
    <row r="11" spans="1:7" x14ac:dyDescent="0.25">
      <c r="A11" s="10">
        <v>3</v>
      </c>
      <c r="B11" s="15" t="s">
        <v>4</v>
      </c>
      <c r="C11" s="15" t="s">
        <v>8</v>
      </c>
      <c r="D11" s="17">
        <v>2500</v>
      </c>
      <c r="E11" s="17">
        <v>7200</v>
      </c>
      <c r="F11" s="16"/>
      <c r="G11" s="9"/>
    </row>
    <row r="12" spans="1:7" x14ac:dyDescent="0.25">
      <c r="A12" s="10">
        <v>4</v>
      </c>
      <c r="B12" s="15" t="s">
        <v>2</v>
      </c>
      <c r="C12" s="15" t="s">
        <v>8</v>
      </c>
      <c r="D12" s="17">
        <v>2500</v>
      </c>
      <c r="E12" s="17">
        <v>9700</v>
      </c>
      <c r="F12" s="16"/>
      <c r="G12" s="9"/>
    </row>
    <row r="13" spans="1:7" x14ac:dyDescent="0.25">
      <c r="A13" s="10">
        <v>5</v>
      </c>
      <c r="B13" s="15" t="s">
        <v>5</v>
      </c>
      <c r="C13" s="15" t="s">
        <v>8</v>
      </c>
      <c r="D13" s="17">
        <v>2500</v>
      </c>
      <c r="E13" s="17">
        <v>12200</v>
      </c>
      <c r="F13" s="16"/>
      <c r="G13" s="9"/>
    </row>
    <row r="14" spans="1:7" x14ac:dyDescent="0.25">
      <c r="A14" s="10">
        <v>6</v>
      </c>
      <c r="B14" s="15" t="s">
        <v>1</v>
      </c>
      <c r="C14" s="15" t="s">
        <v>8</v>
      </c>
      <c r="D14" s="17">
        <v>2500</v>
      </c>
      <c r="E14" s="17">
        <v>14200</v>
      </c>
      <c r="F14" s="16"/>
      <c r="G14" s="9"/>
    </row>
    <row r="15" spans="1:7" x14ac:dyDescent="0.25">
      <c r="A15" s="10">
        <v>7</v>
      </c>
      <c r="B15" s="15" t="s">
        <v>6</v>
      </c>
      <c r="C15" s="15" t="s">
        <v>8</v>
      </c>
      <c r="D15" s="17">
        <v>2500</v>
      </c>
      <c r="E15" s="17">
        <v>17200</v>
      </c>
      <c r="F15" s="16"/>
      <c r="G15" s="9"/>
    </row>
    <row r="16" spans="1:7" x14ac:dyDescent="0.25">
      <c r="A16" s="10"/>
      <c r="B16" s="15"/>
      <c r="C16" s="15"/>
      <c r="D16" s="17"/>
      <c r="E16" s="17"/>
      <c r="F16" s="16"/>
      <c r="G16" s="9"/>
    </row>
    <row r="17" spans="1:7" x14ac:dyDescent="0.25">
      <c r="A17" s="10"/>
      <c r="B17" s="15"/>
      <c r="C17" s="15"/>
      <c r="D17" s="17">
        <f>SUM(D9:D16)</f>
        <v>17500</v>
      </c>
      <c r="E17" s="17">
        <f>E15</f>
        <v>17200</v>
      </c>
      <c r="F17" s="16"/>
      <c r="G17" s="9"/>
    </row>
    <row r="18" spans="1:7" x14ac:dyDescent="0.25">
      <c r="A18" s="29"/>
      <c r="B18" s="13"/>
      <c r="C18" s="13"/>
      <c r="D18" s="14">
        <f>D17</f>
        <v>17500</v>
      </c>
      <c r="E18" s="14">
        <f>E17</f>
        <v>17200</v>
      </c>
      <c r="F18" s="16"/>
      <c r="G18" s="9"/>
    </row>
    <row r="19" spans="1:7" x14ac:dyDescent="0.25">
      <c r="A19" s="10"/>
      <c r="B19" s="16"/>
      <c r="C19" s="16"/>
      <c r="D19" s="16"/>
      <c r="E19" s="16"/>
      <c r="F19" s="16"/>
      <c r="G19" s="9"/>
    </row>
    <row r="20" spans="1:7" x14ac:dyDescent="0.25">
      <c r="A20" s="9"/>
      <c r="B20" s="4" t="s">
        <v>10</v>
      </c>
      <c r="C20" s="4"/>
      <c r="D20" s="1">
        <f>D18</f>
        <v>17500</v>
      </c>
      <c r="E20" s="4">
        <v>5000</v>
      </c>
      <c r="F20" s="1">
        <f>SUM(D20:E20)</f>
        <v>22500</v>
      </c>
      <c r="G20" s="9"/>
    </row>
    <row r="21" spans="1:7" x14ac:dyDescent="0.25">
      <c r="A21" s="9"/>
      <c r="B21" s="4"/>
      <c r="C21" s="4"/>
      <c r="D21" s="4"/>
      <c r="E21" s="4"/>
      <c r="F21" s="4"/>
      <c r="G21" s="9"/>
    </row>
    <row r="22" spans="1:7" x14ac:dyDescent="0.25">
      <c r="A22" s="9"/>
      <c r="B22" s="4"/>
      <c r="C22" s="4"/>
      <c r="D22" s="4"/>
      <c r="E22" s="4"/>
      <c r="F22" s="4"/>
      <c r="G22" s="9"/>
    </row>
    <row r="23" spans="1:7" x14ac:dyDescent="0.25">
      <c r="A23" s="9"/>
      <c r="B23" s="4"/>
      <c r="C23" s="21">
        <v>7.0000000000000007E-2</v>
      </c>
      <c r="D23" s="4">
        <f>F20*C23</f>
        <v>1575.0000000000002</v>
      </c>
      <c r="E23" s="4"/>
      <c r="F23" s="4"/>
      <c r="G23" s="9"/>
    </row>
    <row r="24" spans="1:7" x14ac:dyDescent="0.25">
      <c r="A24" s="9"/>
      <c r="B24" s="4"/>
      <c r="C24" s="4"/>
      <c r="D24" s="6">
        <f>F20-D23</f>
        <v>20925</v>
      </c>
      <c r="E24" s="4">
        <v>22000</v>
      </c>
      <c r="F24" s="6">
        <f>E24-D24</f>
        <v>1075</v>
      </c>
      <c r="G24" s="9"/>
    </row>
    <row r="25" spans="1:7" x14ac:dyDescent="0.25">
      <c r="A25" s="9"/>
      <c r="B25" s="4"/>
      <c r="C25" s="4"/>
      <c r="D25" s="4"/>
      <c r="E25" s="4"/>
      <c r="F25" s="4"/>
      <c r="G25" s="9"/>
    </row>
    <row r="26" spans="1:7" x14ac:dyDescent="0.25">
      <c r="A26" s="9"/>
      <c r="B26" s="9"/>
      <c r="C26" s="4"/>
      <c r="D26" s="4"/>
      <c r="E26" s="4"/>
      <c r="F26" s="4"/>
      <c r="G26" s="9"/>
    </row>
    <row r="27" spans="1:7" x14ac:dyDescent="0.25">
      <c r="A27" s="9"/>
      <c r="B27" s="9"/>
      <c r="C27" s="4"/>
      <c r="D27" s="4"/>
      <c r="E27" s="4"/>
      <c r="F27" s="4"/>
      <c r="G27" s="9"/>
    </row>
    <row r="28" spans="1:7" x14ac:dyDescent="0.25">
      <c r="A28" s="9"/>
      <c r="B28" s="9"/>
      <c r="C28" s="4"/>
      <c r="D28" s="4"/>
      <c r="E28" s="4"/>
      <c r="F28" s="4"/>
      <c r="G28" s="9"/>
    </row>
    <row r="29" spans="1:7" x14ac:dyDescent="0.25">
      <c r="A29" s="9"/>
      <c r="B29" s="9"/>
      <c r="C29" s="4"/>
      <c r="D29" s="4"/>
      <c r="E29" s="4"/>
      <c r="F29" s="4"/>
      <c r="G29" s="9"/>
    </row>
    <row r="30" spans="1:7" x14ac:dyDescent="0.25">
      <c r="A30" s="9"/>
      <c r="B30" s="9"/>
      <c r="C30" s="4"/>
      <c r="D30" s="4"/>
      <c r="E30" s="4"/>
      <c r="F30" s="4"/>
      <c r="G30" s="9"/>
    </row>
    <row r="31" spans="1:7" x14ac:dyDescent="0.25">
      <c r="A31" s="9"/>
      <c r="B31" s="9"/>
      <c r="C31" s="4"/>
      <c r="D31" s="4"/>
      <c r="E31" s="4"/>
      <c r="F31" s="4"/>
      <c r="G31" s="9"/>
    </row>
    <row r="32" spans="1:7" x14ac:dyDescent="0.25">
      <c r="A32" s="9"/>
      <c r="B32" s="9"/>
      <c r="C32" s="4"/>
      <c r="D32" s="4"/>
      <c r="E32" s="4"/>
      <c r="F32" s="4"/>
      <c r="G32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12" sqref="F12"/>
    </sheetView>
  </sheetViews>
  <sheetFormatPr defaultRowHeight="15" x14ac:dyDescent="0.25"/>
  <cols>
    <col min="1" max="1" width="4" customWidth="1"/>
    <col min="2" max="2" width="14.42578125" customWidth="1"/>
    <col min="4" max="4" width="11.5703125" customWidth="1"/>
  </cols>
  <sheetData>
    <row r="1" spans="1:7" x14ac:dyDescent="0.25">
      <c r="A1" s="9"/>
      <c r="B1" s="23"/>
      <c r="C1" s="22" t="s">
        <v>12</v>
      </c>
      <c r="D1" s="22"/>
      <c r="E1" s="22"/>
      <c r="F1" s="20"/>
      <c r="G1" s="9"/>
    </row>
    <row r="2" spans="1:7" ht="16.5" x14ac:dyDescent="0.25">
      <c r="B2" s="23"/>
      <c r="C2" s="22" t="s">
        <v>13</v>
      </c>
      <c r="D2" s="23"/>
      <c r="E2" s="23"/>
      <c r="F2" s="18"/>
      <c r="G2" s="9"/>
    </row>
    <row r="3" spans="1:7" x14ac:dyDescent="0.25">
      <c r="A3" s="9"/>
      <c r="B3" s="23"/>
      <c r="C3" s="24" t="s">
        <v>14</v>
      </c>
      <c r="D3" s="24"/>
      <c r="E3" s="24"/>
      <c r="F3" s="18"/>
      <c r="G3" s="9"/>
    </row>
    <row r="4" spans="1:7" ht="18.75" x14ac:dyDescent="0.25">
      <c r="A4" s="9"/>
      <c r="B4" s="9"/>
      <c r="C4" s="28" t="s">
        <v>85</v>
      </c>
      <c r="D4" s="25"/>
      <c r="E4" s="26"/>
      <c r="F4" s="26"/>
      <c r="G4" s="9"/>
    </row>
    <row r="5" spans="1:7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</row>
    <row r="6" spans="1:7" x14ac:dyDescent="0.25">
      <c r="A6" s="10">
        <v>1</v>
      </c>
      <c r="B6" s="15" t="s">
        <v>78</v>
      </c>
      <c r="C6" s="9">
        <v>2500</v>
      </c>
      <c r="D6" s="40">
        <v>2500</v>
      </c>
      <c r="E6" s="17">
        <v>0</v>
      </c>
      <c r="F6" s="29"/>
      <c r="G6" s="9"/>
    </row>
    <row r="7" spans="1:7" x14ac:dyDescent="0.25">
      <c r="A7" s="10">
        <v>2</v>
      </c>
      <c r="B7" s="9" t="s">
        <v>39</v>
      </c>
      <c r="C7" s="10">
        <v>2500</v>
      </c>
      <c r="D7" s="42">
        <v>2500</v>
      </c>
      <c r="E7" s="10">
        <f>C7-D7</f>
        <v>0</v>
      </c>
      <c r="F7" s="10"/>
      <c r="G7" s="9"/>
    </row>
    <row r="8" spans="1:7" x14ac:dyDescent="0.25">
      <c r="A8" s="10">
        <v>3</v>
      </c>
      <c r="B8" s="9" t="s">
        <v>38</v>
      </c>
      <c r="C8" s="10">
        <v>2500</v>
      </c>
      <c r="D8" s="42">
        <v>2500</v>
      </c>
      <c r="E8" s="10">
        <f t="shared" ref="E8:E14" si="0">C8-D8</f>
        <v>0</v>
      </c>
      <c r="F8" s="10"/>
      <c r="G8" s="9"/>
    </row>
    <row r="9" spans="1:7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si="0"/>
        <v>0</v>
      </c>
      <c r="F9" s="16"/>
      <c r="G9" s="9"/>
    </row>
    <row r="10" spans="1:7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</row>
    <row r="11" spans="1:7" x14ac:dyDescent="0.25">
      <c r="A11" s="10">
        <v>6</v>
      </c>
      <c r="B11" s="15" t="s">
        <v>5</v>
      </c>
      <c r="C11" s="10">
        <v>2500</v>
      </c>
      <c r="D11" s="40">
        <v>2500</v>
      </c>
      <c r="E11" s="10">
        <f t="shared" si="0"/>
        <v>0</v>
      </c>
      <c r="F11" s="16"/>
      <c r="G11" s="9"/>
    </row>
    <row r="12" spans="1:7" x14ac:dyDescent="0.25">
      <c r="A12" s="10">
        <v>7</v>
      </c>
      <c r="B12" s="15" t="s">
        <v>2</v>
      </c>
      <c r="C12" s="10">
        <v>2500</v>
      </c>
      <c r="D12" s="40">
        <v>2500</v>
      </c>
      <c r="E12" s="10">
        <f t="shared" si="0"/>
        <v>0</v>
      </c>
      <c r="F12" s="16"/>
      <c r="G12" s="9"/>
    </row>
    <row r="13" spans="1:7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</row>
    <row r="14" spans="1:7" x14ac:dyDescent="0.25">
      <c r="A14" s="10">
        <v>9</v>
      </c>
      <c r="B14" s="15" t="s">
        <v>47</v>
      </c>
      <c r="C14" s="10">
        <v>2500</v>
      </c>
      <c r="D14" s="40">
        <v>2500</v>
      </c>
      <c r="E14" s="10">
        <f t="shared" si="0"/>
        <v>0</v>
      </c>
      <c r="F14" s="16"/>
      <c r="G14" s="9"/>
    </row>
    <row r="15" spans="1:7" x14ac:dyDescent="0.25">
      <c r="A15" s="29">
        <v>10</v>
      </c>
      <c r="B15" s="15" t="s">
        <v>37</v>
      </c>
      <c r="C15" s="10"/>
      <c r="D15" s="41"/>
      <c r="E15" s="10"/>
      <c r="F15" s="16"/>
      <c r="G15" s="9"/>
    </row>
    <row r="16" spans="1:7" x14ac:dyDescent="0.25">
      <c r="A16" s="10"/>
      <c r="B16" s="16"/>
      <c r="C16" s="35">
        <f>SUM(C6:C15)</f>
        <v>20000</v>
      </c>
      <c r="D16" s="34">
        <f>SUM(D6:D15)</f>
        <v>20000</v>
      </c>
      <c r="E16" s="34">
        <f>SUM(E6:E15)</f>
        <v>0</v>
      </c>
      <c r="F16" s="16"/>
      <c r="G16" s="9"/>
    </row>
    <row r="17" spans="1:7" x14ac:dyDescent="0.25">
      <c r="A17" s="9"/>
      <c r="B17" s="4"/>
      <c r="C17" s="4" t="s">
        <v>61</v>
      </c>
      <c r="D17" s="1">
        <f>D16</f>
        <v>20000</v>
      </c>
      <c r="E17" s="4"/>
      <c r="F17" s="4"/>
      <c r="G17" s="9"/>
    </row>
    <row r="18" spans="1:7" x14ac:dyDescent="0.25">
      <c r="A18" s="9"/>
      <c r="B18" s="9"/>
      <c r="C18" s="4"/>
      <c r="D18" s="21"/>
      <c r="E18" s="4"/>
      <c r="F18" s="4"/>
      <c r="G18" s="9"/>
    </row>
    <row r="19" spans="1:7" ht="23.25" x14ac:dyDescent="0.35">
      <c r="A19" s="9"/>
      <c r="B19" s="49" t="s">
        <v>62</v>
      </c>
      <c r="C19" s="9"/>
      <c r="D19" s="9"/>
      <c r="E19" s="9"/>
      <c r="F19" s="9"/>
      <c r="G19" s="9"/>
    </row>
    <row r="20" spans="1:7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</row>
    <row r="21" spans="1:7" x14ac:dyDescent="0.25">
      <c r="A21" s="9"/>
      <c r="B21" s="10" t="s">
        <v>65</v>
      </c>
      <c r="C21" s="51">
        <f>C16</f>
        <v>20000</v>
      </c>
      <c r="D21" s="10"/>
      <c r="E21" s="10"/>
      <c r="F21" s="9"/>
      <c r="G21" s="9"/>
    </row>
    <row r="22" spans="1:7" x14ac:dyDescent="0.25">
      <c r="A22" s="9"/>
      <c r="B22" s="10"/>
      <c r="C22" s="51"/>
      <c r="D22" s="10"/>
      <c r="E22" s="10"/>
      <c r="F22" s="9"/>
      <c r="G22" s="9"/>
    </row>
    <row r="23" spans="1:7" x14ac:dyDescent="0.25">
      <c r="A23" s="9"/>
      <c r="B23" s="10"/>
      <c r="C23" s="51">
        <f>SUM(C21:C22)</f>
        <v>20000</v>
      </c>
      <c r="D23" s="10"/>
      <c r="E23" s="10"/>
      <c r="F23" s="9"/>
      <c r="G23" s="9"/>
    </row>
    <row r="24" spans="1:7" x14ac:dyDescent="0.25">
      <c r="A24" s="9"/>
      <c r="B24" s="10" t="s">
        <v>66</v>
      </c>
      <c r="C24" s="52">
        <v>7.0000000000000007E-2</v>
      </c>
      <c r="D24" s="51">
        <f>C21*C24</f>
        <v>1400.0000000000002</v>
      </c>
      <c r="E24" s="10"/>
      <c r="F24" s="9"/>
      <c r="G24" s="9"/>
    </row>
    <row r="25" spans="1:7" x14ac:dyDescent="0.25">
      <c r="A25" s="9"/>
      <c r="B25" s="10" t="s">
        <v>84</v>
      </c>
      <c r="C25" s="10"/>
      <c r="D25" s="10">
        <v>18600</v>
      </c>
      <c r="E25" s="10"/>
      <c r="F25" s="9"/>
      <c r="G25" s="9"/>
    </row>
    <row r="26" spans="1:7" x14ac:dyDescent="0.25">
      <c r="A26" s="9"/>
      <c r="B26" s="10"/>
      <c r="C26" s="10"/>
      <c r="D26" s="10"/>
      <c r="E26" s="10"/>
      <c r="F26" s="9"/>
      <c r="G26" s="9"/>
    </row>
    <row r="27" spans="1:7" x14ac:dyDescent="0.25">
      <c r="A27" s="9"/>
      <c r="B27" s="10"/>
      <c r="C27" s="10"/>
      <c r="D27" s="10"/>
      <c r="E27" s="10"/>
      <c r="F27" s="9"/>
      <c r="G27" s="9"/>
    </row>
    <row r="28" spans="1:7" x14ac:dyDescent="0.25">
      <c r="A28" s="9"/>
      <c r="B28" s="10"/>
      <c r="C28" s="10"/>
      <c r="D28" s="10"/>
      <c r="E28" s="10"/>
      <c r="F28" s="9"/>
      <c r="G28" s="9"/>
    </row>
    <row r="29" spans="1:7" x14ac:dyDescent="0.25">
      <c r="A29" s="45"/>
      <c r="B29" s="10"/>
      <c r="C29" s="10"/>
      <c r="D29" s="10"/>
      <c r="E29" s="10"/>
      <c r="F29" s="9"/>
      <c r="G29" s="9"/>
    </row>
    <row r="30" spans="1:7" x14ac:dyDescent="0.25">
      <c r="A30" s="9"/>
      <c r="B30" s="10"/>
      <c r="C30" s="10"/>
      <c r="D30" s="10"/>
      <c r="E30" s="10"/>
      <c r="F30" s="9"/>
      <c r="G30" s="9"/>
    </row>
    <row r="31" spans="1:7" x14ac:dyDescent="0.25">
      <c r="A31" s="48"/>
      <c r="B31" s="53" t="s">
        <v>68</v>
      </c>
      <c r="C31" s="54">
        <f>C23</f>
        <v>20000</v>
      </c>
      <c r="D31" s="54">
        <f>SUM(D24:D30)</f>
        <v>20000</v>
      </c>
      <c r="E31" s="54">
        <f>C31-D31</f>
        <v>0</v>
      </c>
      <c r="F31" s="9"/>
      <c r="G31" s="9"/>
    </row>
    <row r="32" spans="1:7" x14ac:dyDescent="0.25">
      <c r="A32" s="18" t="s">
        <v>57</v>
      </c>
      <c r="B32" s="10"/>
      <c r="C32" s="10"/>
      <c r="D32" s="10"/>
      <c r="E32" s="10"/>
      <c r="F32" s="9"/>
      <c r="G32" s="9"/>
    </row>
    <row r="33" spans="1:7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</row>
    <row r="34" spans="1:7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</row>
    <row r="35" spans="1:7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</row>
  </sheetData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sqref="A1:G42"/>
    </sheetView>
  </sheetViews>
  <sheetFormatPr defaultRowHeight="15" x14ac:dyDescent="0.25"/>
  <cols>
    <col min="2" max="2" width="16.42578125" customWidth="1"/>
  </cols>
  <sheetData>
    <row r="1" spans="1:8" x14ac:dyDescent="0.25">
      <c r="A1" s="9"/>
      <c r="B1" s="23"/>
      <c r="C1" s="22" t="s">
        <v>12</v>
      </c>
      <c r="D1" s="22"/>
      <c r="E1" s="22"/>
      <c r="F1" s="20"/>
      <c r="G1" s="9"/>
      <c r="H1" s="9"/>
    </row>
    <row r="2" spans="1:8" ht="16.5" x14ac:dyDescent="0.25">
      <c r="A2" s="9"/>
      <c r="B2" s="23"/>
      <c r="C2" s="22" t="s">
        <v>13</v>
      </c>
      <c r="D2" s="23"/>
      <c r="E2" s="23"/>
      <c r="F2" s="18"/>
      <c r="G2" s="9"/>
      <c r="H2" s="9"/>
    </row>
    <row r="3" spans="1:8" x14ac:dyDescent="0.25">
      <c r="A3" s="9"/>
      <c r="B3" s="23"/>
      <c r="C3" s="24" t="s">
        <v>14</v>
      </c>
      <c r="D3" s="24"/>
      <c r="E3" s="24"/>
      <c r="F3" s="18"/>
      <c r="G3" s="9"/>
      <c r="H3" s="9"/>
    </row>
    <row r="4" spans="1:8" ht="18.75" x14ac:dyDescent="0.25">
      <c r="A4" s="9"/>
      <c r="B4" s="9"/>
      <c r="C4" s="28" t="s">
        <v>82</v>
      </c>
      <c r="D4" s="25"/>
      <c r="E4" s="26"/>
      <c r="F4" s="26"/>
      <c r="G4" s="9"/>
      <c r="H4" s="9"/>
    </row>
    <row r="5" spans="1:8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  <c r="H5" s="9"/>
    </row>
    <row r="6" spans="1:8" x14ac:dyDescent="0.25">
      <c r="A6" s="10">
        <v>1</v>
      </c>
      <c r="B6" s="15" t="s">
        <v>78</v>
      </c>
      <c r="C6" s="9">
        <v>2500</v>
      </c>
      <c r="D6" s="40">
        <v>2500</v>
      </c>
      <c r="E6" s="17">
        <v>0</v>
      </c>
      <c r="F6" s="29"/>
      <c r="G6" s="9"/>
      <c r="H6" s="9"/>
    </row>
    <row r="7" spans="1:8" x14ac:dyDescent="0.25">
      <c r="A7" s="10">
        <v>2</v>
      </c>
      <c r="B7" s="9" t="s">
        <v>39</v>
      </c>
      <c r="C7" s="10">
        <v>2500</v>
      </c>
      <c r="D7" s="42">
        <v>2500</v>
      </c>
      <c r="E7" s="10">
        <f>C7-D7</f>
        <v>0</v>
      </c>
      <c r="F7" s="10"/>
      <c r="G7" s="9"/>
      <c r="H7" s="9"/>
    </row>
    <row r="8" spans="1:8" x14ac:dyDescent="0.25">
      <c r="A8" s="10">
        <v>3</v>
      </c>
      <c r="B8" s="9" t="s">
        <v>38</v>
      </c>
      <c r="C8" s="10">
        <v>2500</v>
      </c>
      <c r="D8" s="42">
        <v>2500</v>
      </c>
      <c r="E8" s="10">
        <f t="shared" ref="E8:E14" si="0">C8-D8</f>
        <v>0</v>
      </c>
      <c r="F8" s="10"/>
      <c r="G8" s="9"/>
      <c r="H8" s="9"/>
    </row>
    <row r="9" spans="1:8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si="0"/>
        <v>0</v>
      </c>
      <c r="F9" s="16"/>
      <c r="G9" s="9"/>
      <c r="H9" s="9"/>
    </row>
    <row r="10" spans="1:8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  <c r="H10" s="9"/>
    </row>
    <row r="11" spans="1:8" x14ac:dyDescent="0.25">
      <c r="A11" s="10">
        <v>6</v>
      </c>
      <c r="B11" s="15" t="s">
        <v>5</v>
      </c>
      <c r="C11" s="10">
        <v>2500</v>
      </c>
      <c r="D11" s="40">
        <v>2500</v>
      </c>
      <c r="E11" s="10">
        <f t="shared" si="0"/>
        <v>0</v>
      </c>
      <c r="F11" s="16"/>
      <c r="G11" s="9"/>
      <c r="H11" s="9"/>
    </row>
    <row r="12" spans="1:8" x14ac:dyDescent="0.25">
      <c r="A12" s="10">
        <v>7</v>
      </c>
      <c r="B12" s="15" t="s">
        <v>2</v>
      </c>
      <c r="C12" s="10">
        <v>2500</v>
      </c>
      <c r="D12" s="40">
        <v>2500</v>
      </c>
      <c r="E12" s="10">
        <f t="shared" si="0"/>
        <v>0</v>
      </c>
      <c r="F12" s="16"/>
      <c r="G12" s="9"/>
      <c r="H12" s="9"/>
    </row>
    <row r="13" spans="1:8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  <c r="H13" s="9"/>
    </row>
    <row r="14" spans="1:8" x14ac:dyDescent="0.25">
      <c r="A14" s="10">
        <v>9</v>
      </c>
      <c r="B14" s="15" t="s">
        <v>47</v>
      </c>
      <c r="C14" s="10">
        <v>2500</v>
      </c>
      <c r="D14" s="40">
        <v>2500</v>
      </c>
      <c r="E14" s="10">
        <f t="shared" si="0"/>
        <v>0</v>
      </c>
      <c r="F14" s="16"/>
      <c r="G14" s="9"/>
      <c r="H14" s="9"/>
    </row>
    <row r="15" spans="1:8" x14ac:dyDescent="0.25">
      <c r="A15" s="29">
        <v>10</v>
      </c>
      <c r="B15" s="15" t="s">
        <v>37</v>
      </c>
      <c r="C15" s="10"/>
      <c r="D15" s="41"/>
      <c r="E15" s="10"/>
      <c r="F15" s="16"/>
      <c r="G15" s="9"/>
      <c r="H15" s="9"/>
    </row>
    <row r="16" spans="1:8" x14ac:dyDescent="0.25">
      <c r="A16" s="10"/>
      <c r="B16" s="16"/>
      <c r="C16" s="35">
        <f>SUM(C6:C15)</f>
        <v>20000</v>
      </c>
      <c r="D16" s="34">
        <f>SUM(D6:D15)</f>
        <v>20000</v>
      </c>
      <c r="E16" s="34">
        <f>SUM(E6:E15)</f>
        <v>0</v>
      </c>
      <c r="F16" s="16"/>
      <c r="G16" s="9"/>
      <c r="H16" s="9"/>
    </row>
    <row r="17" spans="1:8" x14ac:dyDescent="0.25">
      <c r="A17" s="9"/>
      <c r="B17" s="4"/>
      <c r="C17" s="4" t="s">
        <v>61</v>
      </c>
      <c r="D17" s="1">
        <f>D16</f>
        <v>20000</v>
      </c>
      <c r="E17" s="4"/>
      <c r="F17" s="4"/>
      <c r="G17" s="9"/>
      <c r="H17" s="9"/>
    </row>
    <row r="18" spans="1:8" x14ac:dyDescent="0.25">
      <c r="A18" s="9"/>
      <c r="B18" s="9"/>
      <c r="C18" s="4"/>
      <c r="D18" s="21"/>
      <c r="E18" s="4"/>
      <c r="F18" s="4"/>
      <c r="G18" s="9"/>
      <c r="H18" s="9"/>
    </row>
    <row r="19" spans="1:8" ht="23.25" x14ac:dyDescent="0.35">
      <c r="A19" s="9"/>
      <c r="B19" s="49" t="s">
        <v>62</v>
      </c>
      <c r="C19" s="9"/>
      <c r="D19" s="9"/>
      <c r="E19" s="9"/>
      <c r="F19" s="9"/>
      <c r="G19" s="9"/>
      <c r="H19" s="9"/>
    </row>
    <row r="20" spans="1:8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  <c r="H20" s="9"/>
    </row>
    <row r="21" spans="1:8" x14ac:dyDescent="0.25">
      <c r="A21" s="9"/>
      <c r="B21" s="10" t="s">
        <v>65</v>
      </c>
      <c r="C21" s="51">
        <f>C16</f>
        <v>20000</v>
      </c>
      <c r="D21" s="10"/>
      <c r="E21" s="10"/>
      <c r="F21" s="9"/>
      <c r="G21" s="9"/>
      <c r="H21" s="9"/>
    </row>
    <row r="22" spans="1:8" x14ac:dyDescent="0.25">
      <c r="A22" s="9"/>
      <c r="B22" s="10"/>
      <c r="C22" s="51"/>
      <c r="D22" s="10"/>
      <c r="E22" s="10"/>
      <c r="F22" s="9"/>
      <c r="G22" s="9"/>
      <c r="H22" s="9"/>
    </row>
    <row r="23" spans="1:8" x14ac:dyDescent="0.25">
      <c r="A23" s="9"/>
      <c r="B23" s="10"/>
      <c r="C23" s="51">
        <f>SUM(C21:C22)</f>
        <v>20000</v>
      </c>
      <c r="D23" s="10"/>
      <c r="E23" s="10"/>
      <c r="F23" s="9"/>
      <c r="G23" s="9"/>
      <c r="H23" s="9"/>
    </row>
    <row r="24" spans="1:8" x14ac:dyDescent="0.25">
      <c r="A24" s="9"/>
      <c r="B24" s="10" t="s">
        <v>66</v>
      </c>
      <c r="C24" s="52">
        <v>7.0000000000000007E-2</v>
      </c>
      <c r="D24" s="51">
        <f>C21*C24</f>
        <v>1400.0000000000002</v>
      </c>
      <c r="E24" s="10"/>
      <c r="F24" s="9"/>
      <c r="G24" s="9"/>
      <c r="H24" s="9"/>
    </row>
    <row r="25" spans="1:8" x14ac:dyDescent="0.25">
      <c r="A25" s="9"/>
      <c r="B25" s="10" t="s">
        <v>83</v>
      </c>
      <c r="C25" s="10"/>
      <c r="D25" s="10">
        <v>18600</v>
      </c>
      <c r="E25" s="10"/>
      <c r="F25" s="9"/>
      <c r="G25" s="9"/>
      <c r="H25" s="9"/>
    </row>
    <row r="26" spans="1:8" x14ac:dyDescent="0.25">
      <c r="A26" s="9"/>
      <c r="B26" s="10"/>
      <c r="C26" s="10"/>
      <c r="D26" s="10"/>
      <c r="E26" s="10"/>
      <c r="F26" s="9"/>
      <c r="G26" s="9"/>
      <c r="H26" s="9"/>
    </row>
    <row r="27" spans="1:8" x14ac:dyDescent="0.25">
      <c r="A27" s="9"/>
      <c r="B27" s="10"/>
      <c r="C27" s="10"/>
      <c r="D27" s="10"/>
      <c r="E27" s="10"/>
      <c r="F27" s="9"/>
      <c r="G27" s="9"/>
      <c r="H27" s="9"/>
    </row>
    <row r="28" spans="1:8" x14ac:dyDescent="0.25">
      <c r="A28" s="9"/>
      <c r="B28" s="10"/>
      <c r="C28" s="10"/>
      <c r="D28" s="10"/>
      <c r="E28" s="10"/>
      <c r="F28" s="9"/>
      <c r="G28" s="9"/>
      <c r="H28" s="9"/>
    </row>
    <row r="29" spans="1:8" x14ac:dyDescent="0.25">
      <c r="A29" s="45"/>
      <c r="B29" s="10"/>
      <c r="C29" s="10"/>
      <c r="D29" s="10"/>
      <c r="E29" s="10"/>
      <c r="F29" s="9"/>
      <c r="G29" s="9"/>
      <c r="H29" s="9"/>
    </row>
    <row r="30" spans="1:8" x14ac:dyDescent="0.25">
      <c r="A30" s="9"/>
      <c r="B30" s="10"/>
      <c r="C30" s="10"/>
      <c r="D30" s="10"/>
      <c r="E30" s="10"/>
      <c r="F30" s="9"/>
      <c r="G30" s="9"/>
      <c r="H30" s="9"/>
    </row>
    <row r="31" spans="1:8" x14ac:dyDescent="0.25">
      <c r="A31" s="48"/>
      <c r="B31" s="53" t="s">
        <v>68</v>
      </c>
      <c r="C31" s="54">
        <f>C23</f>
        <v>20000</v>
      </c>
      <c r="D31" s="54">
        <f>SUM(D24:D30)</f>
        <v>20000</v>
      </c>
      <c r="E31" s="54">
        <f>C31-D31</f>
        <v>0</v>
      </c>
      <c r="F31" s="9"/>
      <c r="G31" s="9"/>
      <c r="H31" s="9"/>
    </row>
    <row r="32" spans="1:8" x14ac:dyDescent="0.25">
      <c r="A32" s="18" t="s">
        <v>57</v>
      </c>
      <c r="B32" s="10"/>
      <c r="C32" s="10"/>
      <c r="D32" s="10"/>
      <c r="E32" s="10"/>
      <c r="F32" s="9"/>
      <c r="G32" s="9"/>
      <c r="H32" s="9"/>
    </row>
    <row r="33" spans="1:8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  <c r="H33" s="9"/>
    </row>
    <row r="34" spans="1:8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  <c r="H34" s="9"/>
    </row>
    <row r="35" spans="1:8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  <c r="H35" s="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sqref="A1:H39"/>
    </sheetView>
  </sheetViews>
  <sheetFormatPr defaultRowHeight="15" x14ac:dyDescent="0.25"/>
  <cols>
    <col min="2" max="2" width="15.7109375" customWidth="1"/>
  </cols>
  <sheetData>
    <row r="1" spans="1:7" x14ac:dyDescent="0.25">
      <c r="A1" s="9"/>
      <c r="B1" s="23"/>
      <c r="C1" s="22" t="s">
        <v>12</v>
      </c>
      <c r="D1" s="22"/>
      <c r="E1" s="22"/>
      <c r="F1" s="20"/>
      <c r="G1" s="9"/>
    </row>
    <row r="2" spans="1:7" ht="16.5" x14ac:dyDescent="0.25">
      <c r="A2" s="9"/>
      <c r="B2" s="23"/>
      <c r="C2" s="22" t="s">
        <v>13</v>
      </c>
      <c r="D2" s="23"/>
      <c r="E2" s="23"/>
      <c r="F2" s="18"/>
      <c r="G2" s="9"/>
    </row>
    <row r="3" spans="1:7" x14ac:dyDescent="0.25">
      <c r="A3" s="9"/>
      <c r="B3" s="23"/>
      <c r="C3" s="24" t="s">
        <v>14</v>
      </c>
      <c r="D3" s="24"/>
      <c r="E3" s="24"/>
      <c r="F3" s="18"/>
      <c r="G3" s="9"/>
    </row>
    <row r="4" spans="1:7" ht="18.75" x14ac:dyDescent="0.25">
      <c r="A4" s="9"/>
      <c r="B4" s="9"/>
      <c r="C4" s="28" t="s">
        <v>87</v>
      </c>
      <c r="D4" s="25"/>
      <c r="E4" s="26"/>
      <c r="F4" s="26"/>
      <c r="G4" s="9"/>
    </row>
    <row r="5" spans="1:7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</row>
    <row r="6" spans="1:7" x14ac:dyDescent="0.25">
      <c r="A6" s="10">
        <v>1</v>
      </c>
      <c r="B6" s="15" t="s">
        <v>78</v>
      </c>
      <c r="C6" s="9">
        <v>2500</v>
      </c>
      <c r="D6" s="40">
        <v>2500</v>
      </c>
      <c r="E6" s="17">
        <v>0</v>
      </c>
      <c r="F6" s="29"/>
      <c r="G6" s="9"/>
    </row>
    <row r="7" spans="1:7" x14ac:dyDescent="0.25">
      <c r="A7" s="10">
        <v>2</v>
      </c>
      <c r="B7" s="9" t="s">
        <v>39</v>
      </c>
      <c r="C7" s="10">
        <v>2500</v>
      </c>
      <c r="D7" s="42">
        <v>2500</v>
      </c>
      <c r="E7" s="10">
        <f>C7-D7</f>
        <v>0</v>
      </c>
      <c r="F7" s="10"/>
      <c r="G7" s="9"/>
    </row>
    <row r="8" spans="1:7" x14ac:dyDescent="0.25">
      <c r="A8" s="10">
        <v>3</v>
      </c>
      <c r="B8" s="9" t="s">
        <v>38</v>
      </c>
      <c r="C8" s="10">
        <v>2500</v>
      </c>
      <c r="D8" s="42">
        <v>2500</v>
      </c>
      <c r="E8" s="10">
        <f t="shared" ref="E8:E14" si="0">C8-D8</f>
        <v>0</v>
      </c>
      <c r="F8" s="10"/>
      <c r="G8" s="9"/>
    </row>
    <row r="9" spans="1:7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si="0"/>
        <v>0</v>
      </c>
      <c r="F9" s="16"/>
      <c r="G9" s="9"/>
    </row>
    <row r="10" spans="1:7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</row>
    <row r="11" spans="1:7" x14ac:dyDescent="0.25">
      <c r="A11" s="10">
        <v>6</v>
      </c>
      <c r="B11" s="15" t="s">
        <v>5</v>
      </c>
      <c r="C11" s="10">
        <v>2500</v>
      </c>
      <c r="D11" s="40">
        <v>2500</v>
      </c>
      <c r="E11" s="10">
        <f t="shared" si="0"/>
        <v>0</v>
      </c>
      <c r="F11" s="16"/>
      <c r="G11" s="9"/>
    </row>
    <row r="12" spans="1:7" x14ac:dyDescent="0.25">
      <c r="A12" s="10">
        <v>7</v>
      </c>
      <c r="B12" s="15" t="s">
        <v>2</v>
      </c>
      <c r="C12" s="10"/>
      <c r="D12" s="40"/>
      <c r="E12" s="10">
        <f t="shared" si="0"/>
        <v>0</v>
      </c>
      <c r="F12" s="16" t="s">
        <v>86</v>
      </c>
      <c r="G12" s="9"/>
    </row>
    <row r="13" spans="1:7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</row>
    <row r="14" spans="1:7" x14ac:dyDescent="0.25">
      <c r="A14" s="10">
        <v>9</v>
      </c>
      <c r="B14" s="15" t="s">
        <v>47</v>
      </c>
      <c r="C14" s="10">
        <v>2500</v>
      </c>
      <c r="D14" s="40">
        <v>2500</v>
      </c>
      <c r="E14" s="10">
        <f t="shared" si="0"/>
        <v>0</v>
      </c>
      <c r="F14" s="16"/>
      <c r="G14" s="9"/>
    </row>
    <row r="15" spans="1:7" x14ac:dyDescent="0.25">
      <c r="A15" s="29">
        <v>10</v>
      </c>
      <c r="B15" s="15" t="s">
        <v>37</v>
      </c>
      <c r="C15" s="10"/>
      <c r="D15" s="41"/>
      <c r="E15" s="10"/>
      <c r="F15" s="16"/>
      <c r="G15" s="9"/>
    </row>
    <row r="16" spans="1:7" x14ac:dyDescent="0.25">
      <c r="A16" s="10"/>
      <c r="B16" s="16"/>
      <c r="C16" s="35">
        <f>SUM(C6:C15)</f>
        <v>17500</v>
      </c>
      <c r="D16" s="34">
        <f>SUM(D6:D15)</f>
        <v>17500</v>
      </c>
      <c r="E16" s="34">
        <f>SUM(E6:E15)</f>
        <v>0</v>
      </c>
      <c r="F16" s="16"/>
      <c r="G16" s="9"/>
    </row>
    <row r="17" spans="1:11" x14ac:dyDescent="0.25">
      <c r="A17" s="9"/>
      <c r="B17" s="4"/>
      <c r="C17" s="4" t="s">
        <v>61</v>
      </c>
      <c r="D17" s="1">
        <f>D16</f>
        <v>17500</v>
      </c>
      <c r="E17" s="4"/>
      <c r="F17" s="4"/>
      <c r="G17" s="9"/>
    </row>
    <row r="18" spans="1:11" x14ac:dyDescent="0.25">
      <c r="A18" s="9"/>
      <c r="B18" s="9"/>
      <c r="C18" s="4"/>
      <c r="D18" s="21"/>
      <c r="E18" s="4"/>
      <c r="F18" s="4"/>
      <c r="G18" s="9"/>
    </row>
    <row r="19" spans="1:11" ht="23.25" x14ac:dyDescent="0.35">
      <c r="A19" s="9"/>
      <c r="B19" s="49" t="s">
        <v>62</v>
      </c>
      <c r="C19" s="9"/>
      <c r="D19" s="9"/>
      <c r="E19" s="9"/>
      <c r="F19" s="9"/>
      <c r="G19" s="9"/>
    </row>
    <row r="20" spans="1:11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</row>
    <row r="21" spans="1:11" x14ac:dyDescent="0.25">
      <c r="A21" s="9"/>
      <c r="B21" s="10" t="s">
        <v>65</v>
      </c>
      <c r="C21" s="51">
        <f>C16</f>
        <v>17500</v>
      </c>
      <c r="D21" s="10"/>
      <c r="E21" s="10"/>
      <c r="F21" s="9"/>
      <c r="G21" s="9"/>
      <c r="K21">
        <v>20000</v>
      </c>
    </row>
    <row r="22" spans="1:11" x14ac:dyDescent="0.25">
      <c r="A22" s="9"/>
      <c r="B22" s="10"/>
      <c r="C22" s="51"/>
      <c r="D22" s="10"/>
      <c r="E22" s="10"/>
      <c r="F22" s="9"/>
      <c r="G22" s="9"/>
      <c r="K22">
        <v>5000</v>
      </c>
    </row>
    <row r="23" spans="1:11" x14ac:dyDescent="0.25">
      <c r="A23" s="9"/>
      <c r="B23" s="10"/>
      <c r="C23" s="51">
        <f>SUM(C21:C22)</f>
        <v>17500</v>
      </c>
      <c r="D23" s="10"/>
      <c r="E23" s="10"/>
      <c r="F23" s="9"/>
      <c r="G23" s="9"/>
      <c r="K23">
        <v>95000</v>
      </c>
    </row>
    <row r="24" spans="1:11" x14ac:dyDescent="0.25">
      <c r="A24" s="9"/>
      <c r="B24" s="10" t="s">
        <v>66</v>
      </c>
      <c r="C24" s="52">
        <v>7.0000000000000007E-2</v>
      </c>
      <c r="D24" s="51">
        <f>C21*C24</f>
        <v>1225.0000000000002</v>
      </c>
      <c r="E24" s="10"/>
      <c r="F24" s="9"/>
      <c r="G24" s="9"/>
      <c r="K24">
        <v>25000</v>
      </c>
    </row>
    <row r="25" spans="1:11" x14ac:dyDescent="0.25">
      <c r="A25" s="9"/>
      <c r="B25" s="10" t="s">
        <v>83</v>
      </c>
      <c r="C25" s="10"/>
      <c r="D25" s="10">
        <v>16275</v>
      </c>
      <c r="E25" s="10"/>
      <c r="F25" s="9"/>
      <c r="G25" s="9"/>
      <c r="K25">
        <v>19000</v>
      </c>
    </row>
    <row r="26" spans="1:11" x14ac:dyDescent="0.25">
      <c r="A26" s="9"/>
      <c r="B26" s="10"/>
      <c r="C26" s="10"/>
      <c r="D26" s="10"/>
      <c r="E26" s="10"/>
      <c r="F26" s="9"/>
      <c r="G26" s="9"/>
      <c r="K26">
        <v>26000</v>
      </c>
    </row>
    <row r="27" spans="1:11" x14ac:dyDescent="0.25">
      <c r="A27" s="9"/>
      <c r="B27" s="10"/>
      <c r="C27" s="10"/>
      <c r="D27" s="10"/>
      <c r="E27" s="10"/>
      <c r="F27" s="9"/>
      <c r="G27" s="9"/>
      <c r="K27">
        <v>3500</v>
      </c>
    </row>
    <row r="28" spans="1:11" x14ac:dyDescent="0.25">
      <c r="A28" s="9"/>
      <c r="B28" s="10"/>
      <c r="C28" s="10"/>
      <c r="D28" s="10"/>
      <c r="E28" s="10"/>
      <c r="F28" s="9"/>
      <c r="G28" s="9"/>
      <c r="K28">
        <v>21150</v>
      </c>
    </row>
    <row r="29" spans="1:11" x14ac:dyDescent="0.25">
      <c r="A29" s="45"/>
      <c r="B29" s="10"/>
      <c r="C29" s="10"/>
      <c r="D29" s="10"/>
      <c r="E29" s="10"/>
      <c r="F29" s="9"/>
      <c r="G29" s="9"/>
      <c r="K29">
        <v>5000</v>
      </c>
    </row>
    <row r="30" spans="1:11" x14ac:dyDescent="0.25">
      <c r="A30" s="9"/>
      <c r="B30" s="10"/>
      <c r="C30" s="10"/>
      <c r="D30" s="10"/>
      <c r="E30" s="10"/>
      <c r="F30" s="9"/>
      <c r="G30" s="9"/>
      <c r="K30">
        <v>23000</v>
      </c>
    </row>
    <row r="31" spans="1:11" x14ac:dyDescent="0.25">
      <c r="A31" s="48"/>
      <c r="B31" s="53" t="s">
        <v>68</v>
      </c>
      <c r="C31" s="54">
        <f>C23</f>
        <v>17500</v>
      </c>
      <c r="D31" s="54">
        <f>SUM(D24:D30)</f>
        <v>17500</v>
      </c>
      <c r="E31" s="54">
        <f>C31-D31</f>
        <v>0</v>
      </c>
      <c r="F31" s="9"/>
      <c r="G31" s="9"/>
      <c r="K31">
        <f>SUM(K21:K30)</f>
        <v>242650</v>
      </c>
    </row>
    <row r="32" spans="1:11" x14ac:dyDescent="0.25">
      <c r="A32" s="18" t="s">
        <v>57</v>
      </c>
      <c r="B32" s="10"/>
      <c r="C32" s="10"/>
      <c r="D32" s="10"/>
      <c r="E32" s="10"/>
      <c r="F32" s="9"/>
      <c r="G32" s="9"/>
    </row>
    <row r="33" spans="1:7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</row>
    <row r="34" spans="1:7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</row>
    <row r="35" spans="1:7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</row>
    <row r="36" spans="1:7" x14ac:dyDescent="0.25">
      <c r="A36" s="9"/>
      <c r="B36" s="9"/>
      <c r="C36" s="9"/>
      <c r="D36" s="9"/>
      <c r="E36" s="9"/>
      <c r="F36" s="9"/>
      <c r="G36" s="9"/>
    </row>
    <row r="37" spans="1:7" x14ac:dyDescent="0.25">
      <c r="A37" s="9"/>
      <c r="B37" s="9"/>
      <c r="C37" s="9"/>
      <c r="D37" s="9"/>
      <c r="E37" s="9"/>
      <c r="F37" s="9"/>
      <c r="G37" s="9"/>
    </row>
    <row r="38" spans="1:7" x14ac:dyDescent="0.25">
      <c r="A38" s="9"/>
      <c r="B38" s="9"/>
      <c r="C38" s="9"/>
      <c r="D38" s="9"/>
      <c r="E38" s="9"/>
      <c r="F38" s="9"/>
      <c r="G38" s="9"/>
    </row>
    <row r="39" spans="1:7" x14ac:dyDescent="0.25">
      <c r="A39" s="9"/>
      <c r="B39" s="9"/>
      <c r="C39" s="9"/>
      <c r="D39" s="9"/>
      <c r="E39" s="9"/>
      <c r="F39" s="9"/>
      <c r="G39" s="9"/>
    </row>
    <row r="40" spans="1:7" x14ac:dyDescent="0.25">
      <c r="A40" s="9"/>
      <c r="B40" s="9"/>
      <c r="C40" s="9"/>
      <c r="D40" s="9"/>
      <c r="E40" s="9"/>
      <c r="F40" s="9"/>
      <c r="G40" s="9"/>
    </row>
    <row r="41" spans="1:7" x14ac:dyDescent="0.25">
      <c r="A41" s="9"/>
      <c r="B41" s="9"/>
      <c r="C41" s="9"/>
      <c r="D41" s="9"/>
      <c r="E41" s="9"/>
      <c r="F41" s="9"/>
      <c r="G41" s="9"/>
    </row>
    <row r="42" spans="1:7" x14ac:dyDescent="0.25">
      <c r="A42" s="9"/>
      <c r="B42" s="9"/>
      <c r="C42" s="9"/>
      <c r="D42" s="9"/>
      <c r="E42" s="9"/>
      <c r="F42" s="9"/>
      <c r="G42" s="9"/>
    </row>
  </sheetData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sqref="A1:G38"/>
    </sheetView>
  </sheetViews>
  <sheetFormatPr defaultRowHeight="15" x14ac:dyDescent="0.25"/>
  <cols>
    <col min="1" max="1" width="4.85546875" customWidth="1"/>
    <col min="2" max="2" width="20.42578125" customWidth="1"/>
  </cols>
  <sheetData>
    <row r="1" spans="1:8" x14ac:dyDescent="0.25">
      <c r="A1" s="9"/>
      <c r="B1" s="23"/>
      <c r="C1" s="22" t="s">
        <v>12</v>
      </c>
      <c r="D1" s="22"/>
      <c r="E1" s="22"/>
      <c r="F1" s="20"/>
      <c r="G1" s="9"/>
      <c r="H1" s="9"/>
    </row>
    <row r="2" spans="1:8" ht="16.5" x14ac:dyDescent="0.25">
      <c r="A2" s="9"/>
      <c r="B2" s="23"/>
      <c r="C2" s="22" t="s">
        <v>13</v>
      </c>
      <c r="D2" s="23"/>
      <c r="E2" s="23"/>
      <c r="F2" s="18"/>
      <c r="G2" s="9"/>
      <c r="H2" s="9"/>
    </row>
    <row r="3" spans="1:8" x14ac:dyDescent="0.25">
      <c r="A3" s="9"/>
      <c r="B3" s="23"/>
      <c r="C3" s="24" t="s">
        <v>14</v>
      </c>
      <c r="D3" s="24"/>
      <c r="E3" s="24"/>
      <c r="F3" s="18"/>
      <c r="G3" s="9"/>
      <c r="H3" s="9"/>
    </row>
    <row r="4" spans="1:8" ht="18.75" x14ac:dyDescent="0.25">
      <c r="A4" s="9"/>
      <c r="B4" s="9"/>
      <c r="C4" s="28" t="s">
        <v>88</v>
      </c>
      <c r="D4" s="25"/>
      <c r="E4" s="26"/>
      <c r="F4" s="26"/>
      <c r="G4" s="9"/>
      <c r="H4" s="9"/>
    </row>
    <row r="5" spans="1:8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  <c r="H5" s="9"/>
    </row>
    <row r="6" spans="1:8" x14ac:dyDescent="0.25">
      <c r="A6" s="10">
        <v>1</v>
      </c>
      <c r="B6" s="15" t="s">
        <v>78</v>
      </c>
      <c r="C6" s="9">
        <v>2500</v>
      </c>
      <c r="D6" s="40">
        <v>2500</v>
      </c>
      <c r="E6" s="17">
        <f>C6-D6</f>
        <v>0</v>
      </c>
      <c r="F6" s="29"/>
      <c r="G6" s="9"/>
      <c r="H6" s="9"/>
    </row>
    <row r="7" spans="1:8" x14ac:dyDescent="0.25">
      <c r="A7" s="10">
        <v>2</v>
      </c>
      <c r="B7" s="9" t="s">
        <v>89</v>
      </c>
      <c r="C7" s="10">
        <v>2500</v>
      </c>
      <c r="D7" s="42"/>
      <c r="E7" s="10">
        <f>C7-D7</f>
        <v>2500</v>
      </c>
      <c r="F7" s="10"/>
      <c r="G7" s="9"/>
      <c r="H7" s="9"/>
    </row>
    <row r="8" spans="1:8" x14ac:dyDescent="0.25">
      <c r="A8" s="10">
        <v>3</v>
      </c>
      <c r="B8" s="9" t="s">
        <v>38</v>
      </c>
      <c r="C8" s="10">
        <v>2500</v>
      </c>
      <c r="D8" s="42">
        <v>2500</v>
      </c>
      <c r="E8" s="10">
        <f t="shared" ref="E8:E14" si="0">C8-D8</f>
        <v>0</v>
      </c>
      <c r="F8" s="10"/>
      <c r="G8" s="9"/>
      <c r="H8" s="9"/>
    </row>
    <row r="9" spans="1:8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si="0"/>
        <v>0</v>
      </c>
      <c r="F9" s="16"/>
      <c r="G9" s="9"/>
      <c r="H9" s="9"/>
    </row>
    <row r="10" spans="1:8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  <c r="H10" s="9"/>
    </row>
    <row r="11" spans="1:8" x14ac:dyDescent="0.25">
      <c r="A11" s="10">
        <v>6</v>
      </c>
      <c r="B11" s="15" t="s">
        <v>5</v>
      </c>
      <c r="C11" s="10">
        <v>2500</v>
      </c>
      <c r="D11" s="40">
        <v>2500</v>
      </c>
      <c r="E11" s="10">
        <f t="shared" si="0"/>
        <v>0</v>
      </c>
      <c r="F11" s="16"/>
      <c r="G11" s="9"/>
      <c r="H11" s="9"/>
    </row>
    <row r="12" spans="1:8" x14ac:dyDescent="0.25">
      <c r="A12" s="10">
        <v>7</v>
      </c>
      <c r="B12" s="15" t="s">
        <v>90</v>
      </c>
      <c r="C12" s="10"/>
      <c r="D12" s="40"/>
      <c r="E12" s="10"/>
      <c r="F12" s="16"/>
      <c r="G12" s="9"/>
      <c r="H12" s="9"/>
    </row>
    <row r="13" spans="1:8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  <c r="H13" s="9"/>
    </row>
    <row r="14" spans="1:8" x14ac:dyDescent="0.25">
      <c r="A14" s="10">
        <v>9</v>
      </c>
      <c r="B14" s="15" t="s">
        <v>47</v>
      </c>
      <c r="C14" s="10">
        <v>2500</v>
      </c>
      <c r="D14" s="40">
        <v>2500</v>
      </c>
      <c r="E14" s="10">
        <f t="shared" si="0"/>
        <v>0</v>
      </c>
      <c r="F14" s="16"/>
      <c r="G14" s="9"/>
      <c r="H14" s="9"/>
    </row>
    <row r="15" spans="1:8" x14ac:dyDescent="0.25">
      <c r="A15" s="29">
        <v>10</v>
      </c>
      <c r="B15" s="15" t="s">
        <v>37</v>
      </c>
      <c r="C15" s="10"/>
      <c r="D15" s="41"/>
      <c r="E15" s="10"/>
      <c r="F15" s="16"/>
      <c r="G15" s="9"/>
      <c r="H15" s="9"/>
    </row>
    <row r="16" spans="1:8" x14ac:dyDescent="0.25">
      <c r="A16" s="10"/>
      <c r="B16" s="16"/>
      <c r="C16" s="35">
        <f>SUM(C6:C15)</f>
        <v>17500</v>
      </c>
      <c r="D16" s="34">
        <f>SUM(D6:D15)</f>
        <v>15000</v>
      </c>
      <c r="E16" s="34">
        <f>SUM(E6:E15)</f>
        <v>2500</v>
      </c>
      <c r="F16" s="16"/>
      <c r="G16" s="9"/>
      <c r="H16" s="9"/>
    </row>
    <row r="17" spans="1:8" x14ac:dyDescent="0.25">
      <c r="A17" s="9"/>
      <c r="B17" s="4"/>
      <c r="C17" s="4" t="s">
        <v>61</v>
      </c>
      <c r="D17" s="1">
        <f>D16</f>
        <v>15000</v>
      </c>
      <c r="E17" s="4"/>
      <c r="F17" s="4"/>
      <c r="G17" s="9"/>
      <c r="H17" s="9"/>
    </row>
    <row r="18" spans="1:8" x14ac:dyDescent="0.25">
      <c r="A18" s="9"/>
      <c r="B18" s="9"/>
      <c r="C18" s="4"/>
      <c r="D18" s="21"/>
      <c r="E18" s="4"/>
      <c r="F18" s="4"/>
      <c r="G18" s="9"/>
      <c r="H18" s="9"/>
    </row>
    <row r="19" spans="1:8" ht="23.25" x14ac:dyDescent="0.35">
      <c r="A19" s="9"/>
      <c r="B19" s="49" t="s">
        <v>62</v>
      </c>
      <c r="C19" s="9"/>
      <c r="D19" s="9"/>
      <c r="E19" s="9"/>
      <c r="F19" s="9"/>
      <c r="G19" s="9"/>
      <c r="H19" s="9"/>
    </row>
    <row r="20" spans="1:8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  <c r="H20" s="9"/>
    </row>
    <row r="21" spans="1:8" x14ac:dyDescent="0.25">
      <c r="A21" s="9"/>
      <c r="B21" s="10" t="s">
        <v>65</v>
      </c>
      <c r="C21" s="51">
        <f>C16</f>
        <v>17500</v>
      </c>
      <c r="D21" s="10"/>
      <c r="E21" s="10"/>
      <c r="F21" s="9"/>
      <c r="G21" s="9"/>
      <c r="H21" s="9"/>
    </row>
    <row r="22" spans="1:8" x14ac:dyDescent="0.25">
      <c r="A22" s="9"/>
      <c r="B22" s="10"/>
      <c r="C22" s="51"/>
      <c r="D22" s="10"/>
      <c r="E22" s="10"/>
      <c r="F22" s="9"/>
      <c r="G22" s="9"/>
      <c r="H22" s="9"/>
    </row>
    <row r="23" spans="1:8" x14ac:dyDescent="0.25">
      <c r="A23" s="9"/>
      <c r="B23" s="10"/>
      <c r="C23" s="51">
        <f>SUM(C21:C22)</f>
        <v>17500</v>
      </c>
      <c r="D23" s="10"/>
      <c r="E23" s="10"/>
      <c r="F23" s="9"/>
      <c r="G23" s="9"/>
      <c r="H23" s="9"/>
    </row>
    <row r="24" spans="1:8" x14ac:dyDescent="0.25">
      <c r="A24" s="9"/>
      <c r="B24" s="10" t="s">
        <v>66</v>
      </c>
      <c r="C24" s="52">
        <v>7.0000000000000007E-2</v>
      </c>
      <c r="D24" s="51">
        <f>C21*C24</f>
        <v>1225.0000000000002</v>
      </c>
      <c r="E24" s="10"/>
      <c r="F24" s="9"/>
      <c r="G24" s="9"/>
      <c r="H24" s="9"/>
    </row>
    <row r="25" spans="1:8" x14ac:dyDescent="0.25">
      <c r="A25" s="9"/>
      <c r="B25" s="10"/>
      <c r="C25" s="10"/>
      <c r="D25" s="10"/>
      <c r="E25" s="10"/>
      <c r="F25" s="9"/>
      <c r="G25" s="9"/>
      <c r="H25" s="9"/>
    </row>
    <row r="26" spans="1:8" x14ac:dyDescent="0.25">
      <c r="A26" s="9"/>
      <c r="B26" s="10" t="s">
        <v>21</v>
      </c>
      <c r="C26" s="51">
        <f>C23-D24</f>
        <v>16275</v>
      </c>
      <c r="D26" s="10"/>
      <c r="E26" s="10"/>
      <c r="F26" s="9"/>
      <c r="G26" s="9"/>
      <c r="H26" s="9"/>
    </row>
    <row r="27" spans="1:8" x14ac:dyDescent="0.25">
      <c r="A27" s="9"/>
      <c r="B27" s="10"/>
      <c r="C27" s="10"/>
      <c r="D27" s="10"/>
      <c r="E27" s="10"/>
      <c r="F27" s="9"/>
      <c r="G27" s="9"/>
      <c r="H27" s="9"/>
    </row>
    <row r="28" spans="1:8" x14ac:dyDescent="0.25">
      <c r="A28" s="9"/>
      <c r="B28" s="10"/>
      <c r="C28" s="10"/>
      <c r="D28" s="10"/>
      <c r="E28" s="10"/>
      <c r="F28" s="9"/>
      <c r="G28" s="9"/>
      <c r="H28" s="9"/>
    </row>
    <row r="29" spans="1:8" x14ac:dyDescent="0.25">
      <c r="A29" s="45"/>
      <c r="B29" s="10"/>
      <c r="C29" s="10"/>
      <c r="D29" s="10"/>
      <c r="E29" s="10"/>
      <c r="F29" s="9"/>
      <c r="G29" s="9"/>
      <c r="H29" s="9"/>
    </row>
    <row r="30" spans="1:8" x14ac:dyDescent="0.25">
      <c r="A30" s="9"/>
      <c r="B30" s="10"/>
      <c r="C30" s="10"/>
      <c r="D30" s="10"/>
      <c r="E30" s="10"/>
      <c r="F30" s="9"/>
      <c r="G30" s="9"/>
      <c r="H30" s="9"/>
    </row>
    <row r="31" spans="1:8" x14ac:dyDescent="0.25">
      <c r="A31" s="48"/>
      <c r="B31" s="53" t="s">
        <v>68</v>
      </c>
      <c r="C31" s="54">
        <f>C23</f>
        <v>17500</v>
      </c>
      <c r="D31" s="54">
        <f>SUM(D24:D30)</f>
        <v>1225.0000000000002</v>
      </c>
      <c r="E31" s="54">
        <f>C31-D31</f>
        <v>16275</v>
      </c>
      <c r="F31" s="9"/>
      <c r="G31" s="9"/>
      <c r="H31" s="9"/>
    </row>
    <row r="32" spans="1:8" x14ac:dyDescent="0.25">
      <c r="A32" s="18" t="s">
        <v>57</v>
      </c>
      <c r="B32" s="10"/>
      <c r="C32" s="10"/>
      <c r="D32" s="10"/>
      <c r="E32" s="10"/>
      <c r="F32" s="9"/>
      <c r="G32" s="9"/>
      <c r="H32" s="9"/>
    </row>
    <row r="33" spans="1:8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  <c r="H33" s="9"/>
    </row>
    <row r="34" spans="1:8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  <c r="H34" s="9"/>
    </row>
    <row r="35" spans="1:8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  <c r="H35" s="9"/>
    </row>
    <row r="36" spans="1:8" x14ac:dyDescent="0.25">
      <c r="A36" s="9"/>
      <c r="B36" s="9"/>
      <c r="C36" s="9"/>
      <c r="D36" s="9"/>
      <c r="E36" s="9"/>
      <c r="F36" s="9"/>
      <c r="G36" s="9"/>
      <c r="H36" s="9"/>
    </row>
    <row r="37" spans="1:8" x14ac:dyDescent="0.25">
      <c r="A37" s="9"/>
      <c r="B37" s="9"/>
      <c r="C37" s="9"/>
      <c r="D37" s="9"/>
      <c r="E37" s="9"/>
      <c r="F37" s="9"/>
      <c r="G37" s="9"/>
      <c r="H37" s="9"/>
    </row>
    <row r="38" spans="1:8" x14ac:dyDescent="0.25">
      <c r="A38" s="9"/>
      <c r="B38" s="9"/>
      <c r="C38" s="9"/>
      <c r="D38" s="9"/>
      <c r="E38" s="9"/>
      <c r="F38" s="9"/>
      <c r="G38" s="9"/>
      <c r="H38" s="9"/>
    </row>
    <row r="39" spans="1:8" x14ac:dyDescent="0.25">
      <c r="A39" s="9"/>
      <c r="B39" s="9"/>
      <c r="C39" s="9"/>
      <c r="D39" s="9"/>
      <c r="E39" s="9"/>
      <c r="F39" s="9"/>
      <c r="G39" s="9"/>
      <c r="H39" s="9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H36" sqref="H36"/>
    </sheetView>
  </sheetViews>
  <sheetFormatPr defaultRowHeight="15" x14ac:dyDescent="0.25"/>
  <cols>
    <col min="2" max="2" width="18.42578125" bestFit="1" customWidth="1"/>
  </cols>
  <sheetData>
    <row r="1" spans="1:7" x14ac:dyDescent="0.25">
      <c r="A1" s="9"/>
      <c r="B1" s="23"/>
      <c r="C1" s="22" t="s">
        <v>12</v>
      </c>
      <c r="D1" s="22"/>
      <c r="E1" s="22"/>
      <c r="F1" s="20"/>
      <c r="G1" s="9"/>
    </row>
    <row r="2" spans="1:7" ht="16.5" x14ac:dyDescent="0.25">
      <c r="A2" s="9"/>
      <c r="B2" s="23"/>
      <c r="C2" s="22" t="s">
        <v>13</v>
      </c>
      <c r="D2" s="23"/>
      <c r="E2" s="23"/>
      <c r="F2" s="18"/>
      <c r="G2" s="9"/>
    </row>
    <row r="3" spans="1:7" x14ac:dyDescent="0.25">
      <c r="A3" s="9" t="s">
        <v>91</v>
      </c>
      <c r="B3" s="23"/>
      <c r="C3" s="24" t="s">
        <v>14</v>
      </c>
      <c r="D3" s="24"/>
      <c r="E3" s="24"/>
      <c r="F3" s="18"/>
      <c r="G3" s="9"/>
    </row>
    <row r="4" spans="1:7" ht="18.75" x14ac:dyDescent="0.25">
      <c r="A4" s="9"/>
      <c r="B4" s="9"/>
      <c r="C4" s="28" t="s">
        <v>92</v>
      </c>
      <c r="D4" s="25"/>
      <c r="E4" s="26"/>
      <c r="F4" s="26"/>
      <c r="G4" s="9"/>
    </row>
    <row r="5" spans="1:7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</row>
    <row r="6" spans="1:7" x14ac:dyDescent="0.25">
      <c r="A6" s="10">
        <v>1</v>
      </c>
      <c r="B6" s="15" t="s">
        <v>78</v>
      </c>
      <c r="C6" s="9">
        <v>2500</v>
      </c>
      <c r="D6" s="40">
        <v>2500</v>
      </c>
      <c r="E6" s="17">
        <f>C6-D6</f>
        <v>0</v>
      </c>
      <c r="F6" s="29"/>
      <c r="G6" s="9"/>
    </row>
    <row r="7" spans="1:7" x14ac:dyDescent="0.25">
      <c r="A7" s="10">
        <v>2</v>
      </c>
      <c r="B7" s="9" t="s">
        <v>89</v>
      </c>
      <c r="C7" s="10">
        <v>2500</v>
      </c>
      <c r="D7" s="42">
        <v>2500</v>
      </c>
      <c r="E7" s="10">
        <f>C7-D7</f>
        <v>0</v>
      </c>
      <c r="F7" s="10"/>
      <c r="G7" s="9"/>
    </row>
    <row r="8" spans="1:7" x14ac:dyDescent="0.25">
      <c r="A8" s="10">
        <v>3</v>
      </c>
      <c r="B8" s="9" t="s">
        <v>38</v>
      </c>
      <c r="C8" s="10">
        <v>2500</v>
      </c>
      <c r="D8" s="42">
        <v>2500</v>
      </c>
      <c r="E8" s="10">
        <f t="shared" ref="E8:E14" si="0">C8-D8</f>
        <v>0</v>
      </c>
      <c r="F8" s="10"/>
      <c r="G8" s="9"/>
    </row>
    <row r="9" spans="1:7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si="0"/>
        <v>0</v>
      </c>
      <c r="F9" s="16"/>
      <c r="G9" s="9"/>
    </row>
    <row r="10" spans="1:7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</row>
    <row r="11" spans="1:7" x14ac:dyDescent="0.25">
      <c r="A11" s="10">
        <v>6</v>
      </c>
      <c r="B11" s="15" t="s">
        <v>5</v>
      </c>
      <c r="C11" s="10">
        <v>2500</v>
      </c>
      <c r="D11" s="40">
        <v>2500</v>
      </c>
      <c r="E11" s="10">
        <f t="shared" si="0"/>
        <v>0</v>
      </c>
      <c r="F11" s="16"/>
      <c r="G11" s="9"/>
    </row>
    <row r="12" spans="1:7" x14ac:dyDescent="0.25">
      <c r="A12" s="10">
        <v>7</v>
      </c>
      <c r="B12" s="15" t="s">
        <v>90</v>
      </c>
      <c r="C12" s="10"/>
      <c r="D12" s="40"/>
      <c r="E12" s="10"/>
      <c r="F12" s="16"/>
      <c r="G12" s="9"/>
    </row>
    <row r="13" spans="1:7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</row>
    <row r="14" spans="1:7" x14ac:dyDescent="0.25">
      <c r="A14" s="10">
        <v>9</v>
      </c>
      <c r="B14" s="15" t="s">
        <v>47</v>
      </c>
      <c r="C14" s="10">
        <v>2500</v>
      </c>
      <c r="D14" s="40"/>
      <c r="E14" s="10">
        <f t="shared" si="0"/>
        <v>2500</v>
      </c>
      <c r="F14" s="16"/>
      <c r="G14" s="9"/>
    </row>
    <row r="15" spans="1:7" x14ac:dyDescent="0.25">
      <c r="A15" s="29">
        <v>10</v>
      </c>
      <c r="B15" s="15" t="s">
        <v>37</v>
      </c>
      <c r="C15" s="10"/>
      <c r="D15" s="41"/>
      <c r="E15" s="10"/>
      <c r="F15" s="16"/>
      <c r="G15" s="9"/>
    </row>
    <row r="16" spans="1:7" x14ac:dyDescent="0.25">
      <c r="A16" s="10"/>
      <c r="B16" s="16"/>
      <c r="C16" s="35">
        <f>SUM(C6:C15)</f>
        <v>17500</v>
      </c>
      <c r="D16" s="34">
        <f>SUM(D6:D15)</f>
        <v>15000</v>
      </c>
      <c r="E16" s="34">
        <f>SUM(E6:E15)</f>
        <v>2500</v>
      </c>
      <c r="F16" s="16"/>
      <c r="G16" s="9"/>
    </row>
    <row r="17" spans="1:7" x14ac:dyDescent="0.25">
      <c r="A17" s="9"/>
      <c r="B17" s="4"/>
      <c r="C17" s="4" t="s">
        <v>61</v>
      </c>
      <c r="D17" s="1">
        <f>D16</f>
        <v>15000</v>
      </c>
      <c r="E17" s="4"/>
      <c r="F17" s="4"/>
      <c r="G17" s="9"/>
    </row>
    <row r="18" spans="1:7" x14ac:dyDescent="0.25">
      <c r="A18" s="9"/>
      <c r="B18" s="9"/>
      <c r="C18" s="4"/>
      <c r="D18" s="21"/>
      <c r="E18" s="4"/>
      <c r="F18" s="4"/>
      <c r="G18" s="9"/>
    </row>
    <row r="19" spans="1:7" ht="23.25" x14ac:dyDescent="0.35">
      <c r="A19" s="9"/>
      <c r="B19" s="49" t="s">
        <v>62</v>
      </c>
      <c r="C19" s="9"/>
      <c r="D19" s="9"/>
      <c r="E19" s="9"/>
      <c r="F19" s="9"/>
      <c r="G19" s="9"/>
    </row>
    <row r="20" spans="1:7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</row>
    <row r="21" spans="1:7" x14ac:dyDescent="0.25">
      <c r="A21" s="9"/>
      <c r="B21" s="10" t="s">
        <v>65</v>
      </c>
      <c r="C21" s="51">
        <f>C16</f>
        <v>17500</v>
      </c>
      <c r="D21" s="10"/>
      <c r="E21" s="10"/>
      <c r="F21" s="9"/>
      <c r="G21" s="9"/>
    </row>
    <row r="22" spans="1:7" x14ac:dyDescent="0.25">
      <c r="A22" s="9"/>
      <c r="B22" s="10"/>
      <c r="C22" s="51"/>
      <c r="D22" s="10"/>
      <c r="E22" s="10"/>
      <c r="F22" s="9"/>
      <c r="G22" s="9"/>
    </row>
    <row r="23" spans="1:7" x14ac:dyDescent="0.25">
      <c r="A23" s="9"/>
      <c r="B23" s="10"/>
      <c r="C23" s="51">
        <f>SUM(C21:C22)</f>
        <v>17500</v>
      </c>
      <c r="D23" s="10"/>
      <c r="E23" s="10"/>
      <c r="F23" s="9"/>
      <c r="G23" s="9"/>
    </row>
    <row r="24" spans="1:7" x14ac:dyDescent="0.25">
      <c r="A24" s="9"/>
      <c r="B24" s="10" t="s">
        <v>66</v>
      </c>
      <c r="C24" s="52">
        <v>7.0000000000000007E-2</v>
      </c>
      <c r="D24" s="51">
        <f>C21*C24</f>
        <v>1225.0000000000002</v>
      </c>
      <c r="E24" s="10"/>
      <c r="F24" s="9"/>
      <c r="G24" s="9"/>
    </row>
    <row r="25" spans="1:7" x14ac:dyDescent="0.25">
      <c r="A25" s="9"/>
      <c r="B25" s="10"/>
      <c r="C25" s="10"/>
      <c r="D25" s="10"/>
      <c r="E25" s="10"/>
      <c r="F25" s="9"/>
      <c r="G25" s="9"/>
    </row>
    <row r="26" spans="1:7" x14ac:dyDescent="0.25">
      <c r="A26" s="9"/>
      <c r="B26" s="10" t="s">
        <v>21</v>
      </c>
      <c r="C26" s="51">
        <f>C23-D24</f>
        <v>16275</v>
      </c>
      <c r="D26" s="10"/>
      <c r="E26" s="10"/>
      <c r="F26" s="9"/>
      <c r="G26" s="9"/>
    </row>
    <row r="27" spans="1:7" x14ac:dyDescent="0.25">
      <c r="A27" s="9"/>
      <c r="B27" s="10"/>
      <c r="C27" s="10"/>
      <c r="D27" s="10"/>
      <c r="E27" s="10"/>
      <c r="F27" s="9"/>
      <c r="G27" s="9"/>
    </row>
    <row r="28" spans="1:7" x14ac:dyDescent="0.25">
      <c r="A28" s="9"/>
      <c r="B28" s="10"/>
      <c r="C28" s="10"/>
      <c r="D28" s="10"/>
      <c r="E28" s="10"/>
      <c r="F28" s="9"/>
      <c r="G28" s="9"/>
    </row>
    <row r="29" spans="1:7" x14ac:dyDescent="0.25">
      <c r="A29" s="45"/>
      <c r="B29" s="10"/>
      <c r="C29" s="10"/>
      <c r="D29" s="10"/>
      <c r="E29" s="10"/>
      <c r="F29" s="9"/>
      <c r="G29" s="9"/>
    </row>
    <row r="30" spans="1:7" x14ac:dyDescent="0.25">
      <c r="A30" s="9"/>
      <c r="B30" s="10"/>
      <c r="C30" s="10"/>
      <c r="D30" s="10"/>
      <c r="E30" s="10"/>
      <c r="F30" s="9"/>
      <c r="G30" s="9"/>
    </row>
    <row r="31" spans="1:7" x14ac:dyDescent="0.25">
      <c r="A31" s="48"/>
      <c r="B31" s="53" t="s">
        <v>68</v>
      </c>
      <c r="C31" s="54">
        <f>C23</f>
        <v>17500</v>
      </c>
      <c r="D31" s="54">
        <f>SUM(D24:D30)</f>
        <v>1225.0000000000002</v>
      </c>
      <c r="E31" s="54">
        <f>C31-D31</f>
        <v>16275</v>
      </c>
      <c r="F31" s="9"/>
      <c r="G31" s="9"/>
    </row>
    <row r="32" spans="1:7" x14ac:dyDescent="0.25">
      <c r="A32" s="18" t="s">
        <v>57</v>
      </c>
      <c r="B32" s="10"/>
      <c r="C32" s="10"/>
      <c r="D32" s="10"/>
      <c r="E32" s="10"/>
      <c r="F32" s="9"/>
      <c r="G32" s="9"/>
    </row>
    <row r="33" spans="1:7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</row>
    <row r="34" spans="1:7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</row>
    <row r="35" spans="1:7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</row>
    <row r="36" spans="1:7" x14ac:dyDescent="0.25">
      <c r="A36" s="9"/>
      <c r="B36" s="9"/>
      <c r="C36" s="9"/>
      <c r="D36" s="9"/>
      <c r="E36" s="9"/>
      <c r="F36" s="9"/>
      <c r="G36" s="9"/>
    </row>
    <row r="37" spans="1:7" x14ac:dyDescent="0.25">
      <c r="A37" s="9"/>
      <c r="B37" s="9"/>
      <c r="C37" s="9"/>
      <c r="D37" s="9"/>
      <c r="E37" s="9"/>
      <c r="F37" s="9"/>
      <c r="G37" s="9"/>
    </row>
    <row r="38" spans="1:7" x14ac:dyDescent="0.25">
      <c r="A38" s="9"/>
      <c r="B38" s="9"/>
      <c r="C38" s="9"/>
      <c r="D38" s="9"/>
      <c r="E38" s="9"/>
      <c r="F38" s="9"/>
      <c r="G38" s="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N27" sqref="M24:N27"/>
    </sheetView>
  </sheetViews>
  <sheetFormatPr defaultRowHeight="15" x14ac:dyDescent="0.25"/>
  <cols>
    <col min="2" max="2" width="19" customWidth="1"/>
  </cols>
  <sheetData>
    <row r="1" spans="1:9" x14ac:dyDescent="0.25">
      <c r="A1" s="9"/>
      <c r="B1" s="23"/>
      <c r="C1" s="22" t="s">
        <v>12</v>
      </c>
      <c r="D1" s="22"/>
      <c r="E1" s="22"/>
      <c r="F1" s="20"/>
      <c r="G1" s="9"/>
      <c r="H1" s="9"/>
      <c r="I1" s="9"/>
    </row>
    <row r="2" spans="1:9" ht="16.5" x14ac:dyDescent="0.25">
      <c r="A2" s="9"/>
      <c r="B2" s="23"/>
      <c r="C2" s="22" t="s">
        <v>13</v>
      </c>
      <c r="D2" s="23"/>
      <c r="E2" s="23"/>
      <c r="F2" s="18"/>
      <c r="G2" s="9"/>
      <c r="H2" s="9"/>
      <c r="I2" s="9"/>
    </row>
    <row r="3" spans="1:9" x14ac:dyDescent="0.25">
      <c r="A3" s="9" t="s">
        <v>91</v>
      </c>
      <c r="B3" s="23"/>
      <c r="C3" s="24" t="s">
        <v>14</v>
      </c>
      <c r="D3" s="24"/>
      <c r="E3" s="24"/>
      <c r="F3" s="18"/>
      <c r="G3" s="9"/>
      <c r="H3" s="9"/>
      <c r="I3" s="9"/>
    </row>
    <row r="4" spans="1:9" ht="18.75" x14ac:dyDescent="0.25">
      <c r="A4" s="9"/>
      <c r="B4" s="9"/>
      <c r="C4" s="28" t="s">
        <v>94</v>
      </c>
      <c r="D4" s="25"/>
      <c r="E4" s="26"/>
      <c r="F4" s="26"/>
      <c r="G4" s="9"/>
      <c r="H4" s="9"/>
      <c r="I4" s="9"/>
    </row>
    <row r="5" spans="1:9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  <c r="H5" s="9"/>
      <c r="I5" s="9"/>
    </row>
    <row r="6" spans="1:9" x14ac:dyDescent="0.25">
      <c r="A6" s="10">
        <v>1</v>
      </c>
      <c r="B6" s="15" t="s">
        <v>78</v>
      </c>
      <c r="C6" s="9">
        <v>2500</v>
      </c>
      <c r="D6" s="40">
        <v>2500</v>
      </c>
      <c r="E6" s="17">
        <f>C6-D6</f>
        <v>0</v>
      </c>
      <c r="F6" s="29"/>
      <c r="G6" s="9"/>
      <c r="H6" s="9"/>
      <c r="I6" s="9"/>
    </row>
    <row r="7" spans="1:9" x14ac:dyDescent="0.25">
      <c r="A7" s="10">
        <v>2</v>
      </c>
      <c r="B7" s="9" t="s">
        <v>89</v>
      </c>
      <c r="C7" s="10">
        <v>2500</v>
      </c>
      <c r="D7" s="42">
        <v>2500</v>
      </c>
      <c r="E7" s="10">
        <f>C7-D7</f>
        <v>0</v>
      </c>
      <c r="F7" s="10"/>
      <c r="G7" s="9"/>
      <c r="H7" s="9"/>
      <c r="I7" s="9"/>
    </row>
    <row r="8" spans="1:9" x14ac:dyDescent="0.25">
      <c r="A8" s="10">
        <v>3</v>
      </c>
      <c r="B8" s="9" t="s">
        <v>38</v>
      </c>
      <c r="C8" s="10">
        <v>2500</v>
      </c>
      <c r="D8" s="42">
        <v>2500</v>
      </c>
      <c r="E8" s="10">
        <f t="shared" ref="E8:E14" si="0">C8-D8</f>
        <v>0</v>
      </c>
      <c r="F8" s="10"/>
      <c r="G8" s="9"/>
      <c r="H8" s="9"/>
      <c r="I8" s="9"/>
    </row>
    <row r="9" spans="1:9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si="0"/>
        <v>0</v>
      </c>
      <c r="F9" s="16"/>
      <c r="G9" s="9"/>
      <c r="H9" s="9"/>
      <c r="I9" s="9"/>
    </row>
    <row r="10" spans="1:9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  <c r="H10" s="9"/>
      <c r="I10" s="9"/>
    </row>
    <row r="11" spans="1:9" x14ac:dyDescent="0.25">
      <c r="A11" s="10">
        <v>6</v>
      </c>
      <c r="B11" s="15" t="s">
        <v>5</v>
      </c>
      <c r="C11" s="10">
        <v>2500</v>
      </c>
      <c r="D11" s="40">
        <v>2500</v>
      </c>
      <c r="E11" s="10">
        <f t="shared" si="0"/>
        <v>0</v>
      </c>
      <c r="F11" s="16"/>
      <c r="G11" s="9"/>
      <c r="H11" s="9"/>
      <c r="I11" s="9"/>
    </row>
    <row r="12" spans="1:9" x14ac:dyDescent="0.25">
      <c r="A12" s="10">
        <v>7</v>
      </c>
      <c r="B12" s="15" t="s">
        <v>93</v>
      </c>
      <c r="C12" s="10">
        <v>2500</v>
      </c>
      <c r="D12" s="40"/>
      <c r="E12" s="10"/>
      <c r="F12" s="16"/>
      <c r="G12" s="9"/>
      <c r="H12" s="9"/>
      <c r="I12" s="9"/>
    </row>
    <row r="13" spans="1:9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  <c r="H13" s="9"/>
      <c r="I13" s="9"/>
    </row>
    <row r="14" spans="1:9" x14ac:dyDescent="0.25">
      <c r="A14" s="10">
        <v>9</v>
      </c>
      <c r="B14" s="15" t="s">
        <v>47</v>
      </c>
      <c r="C14" s="10">
        <v>2500</v>
      </c>
      <c r="D14" s="40"/>
      <c r="E14" s="10">
        <f t="shared" si="0"/>
        <v>2500</v>
      </c>
      <c r="F14" s="16"/>
      <c r="G14" s="9"/>
      <c r="H14" s="9"/>
      <c r="I14" s="9"/>
    </row>
    <row r="15" spans="1:9" x14ac:dyDescent="0.25">
      <c r="A15" s="29">
        <v>10</v>
      </c>
      <c r="B15" s="15" t="s">
        <v>37</v>
      </c>
      <c r="C15" s="10"/>
      <c r="D15" s="41"/>
      <c r="E15" s="10"/>
      <c r="F15" s="16"/>
      <c r="G15" s="9"/>
      <c r="H15" s="9"/>
      <c r="I15" s="9"/>
    </row>
    <row r="16" spans="1:9" x14ac:dyDescent="0.25">
      <c r="A16" s="10"/>
      <c r="B16" s="16"/>
      <c r="C16" s="35">
        <f>SUM(C6:C15)</f>
        <v>20000</v>
      </c>
      <c r="D16" s="34">
        <f>SUM(D6:D15)</f>
        <v>15000</v>
      </c>
      <c r="E16" s="34">
        <f>SUM(E6:E15)</f>
        <v>2500</v>
      </c>
      <c r="F16" s="16"/>
      <c r="G16" s="9"/>
      <c r="H16" s="9"/>
      <c r="I16" s="9"/>
    </row>
    <row r="17" spans="1:9" x14ac:dyDescent="0.25">
      <c r="A17" s="9"/>
      <c r="B17" s="4"/>
      <c r="C17" s="4" t="s">
        <v>61</v>
      </c>
      <c r="D17" s="1">
        <f>D16</f>
        <v>15000</v>
      </c>
      <c r="E17" s="4"/>
      <c r="F17" s="4"/>
      <c r="G17" s="9"/>
      <c r="H17" s="9"/>
      <c r="I17" s="9"/>
    </row>
    <row r="18" spans="1:9" x14ac:dyDescent="0.25">
      <c r="A18" s="9"/>
      <c r="B18" s="9"/>
      <c r="C18" s="4"/>
      <c r="D18" s="21"/>
      <c r="E18" s="4"/>
      <c r="F18" s="4"/>
      <c r="G18" s="9"/>
      <c r="H18" s="9"/>
      <c r="I18" s="9"/>
    </row>
    <row r="19" spans="1:9" ht="23.25" x14ac:dyDescent="0.35">
      <c r="A19" s="9"/>
      <c r="B19" s="49" t="s">
        <v>62</v>
      </c>
      <c r="C19" s="9"/>
      <c r="D19" s="9"/>
      <c r="E19" s="9"/>
      <c r="F19" s="9"/>
      <c r="G19" s="9"/>
      <c r="H19" s="9"/>
      <c r="I19" s="9"/>
    </row>
    <row r="20" spans="1:9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  <c r="H20" s="9"/>
      <c r="I20" s="9"/>
    </row>
    <row r="21" spans="1:9" x14ac:dyDescent="0.25">
      <c r="A21" s="9"/>
      <c r="B21" s="10" t="s">
        <v>65</v>
      </c>
      <c r="C21" s="51">
        <f>C16</f>
        <v>20000</v>
      </c>
      <c r="D21" s="10"/>
      <c r="E21" s="10"/>
      <c r="F21" s="9"/>
      <c r="G21" s="9"/>
      <c r="H21" s="9"/>
      <c r="I21" s="9"/>
    </row>
    <row r="22" spans="1:9" x14ac:dyDescent="0.25">
      <c r="A22" s="9"/>
      <c r="B22" s="10" t="s">
        <v>95</v>
      </c>
      <c r="C22" s="51">
        <v>16275</v>
      </c>
      <c r="D22" s="10"/>
      <c r="E22" s="10"/>
      <c r="F22" s="9"/>
      <c r="G22" s="9"/>
      <c r="H22" s="9"/>
      <c r="I22" s="9"/>
    </row>
    <row r="23" spans="1:9" x14ac:dyDescent="0.25">
      <c r="A23" s="9"/>
      <c r="B23" s="10"/>
      <c r="C23" s="51">
        <f>SUM(C21:C22)</f>
        <v>36275</v>
      </c>
      <c r="D23" s="10"/>
      <c r="E23" s="10"/>
      <c r="F23" s="9"/>
      <c r="G23" s="9"/>
      <c r="H23" s="9"/>
      <c r="I23" s="9"/>
    </row>
    <row r="24" spans="1:9" x14ac:dyDescent="0.25">
      <c r="A24" s="9"/>
      <c r="B24" s="10" t="s">
        <v>66</v>
      </c>
      <c r="C24" s="52">
        <v>7.0000000000000007E-2</v>
      </c>
      <c r="D24" s="51">
        <f>C21*C24</f>
        <v>1400.0000000000002</v>
      </c>
      <c r="E24" s="10"/>
      <c r="F24" s="9"/>
      <c r="G24" s="9"/>
      <c r="H24" s="9"/>
      <c r="I24" s="9"/>
    </row>
    <row r="25" spans="1:9" x14ac:dyDescent="0.25">
      <c r="A25" s="9"/>
      <c r="B25" s="10"/>
      <c r="C25" s="10"/>
      <c r="D25" s="10"/>
      <c r="E25" s="10"/>
      <c r="F25" s="9"/>
      <c r="G25" s="9"/>
      <c r="H25" s="9"/>
      <c r="I25" s="9"/>
    </row>
    <row r="26" spans="1:9" x14ac:dyDescent="0.25">
      <c r="A26" s="9"/>
      <c r="B26" s="10" t="s">
        <v>21</v>
      </c>
      <c r="C26" s="51">
        <f>C23-D24</f>
        <v>34875</v>
      </c>
      <c r="D26" s="10"/>
      <c r="E26" s="10"/>
      <c r="F26" s="9"/>
      <c r="G26" s="9"/>
      <c r="H26" s="9"/>
      <c r="I26" s="9"/>
    </row>
    <row r="27" spans="1:9" x14ac:dyDescent="0.25">
      <c r="A27" s="9"/>
      <c r="B27" s="10" t="s">
        <v>96</v>
      </c>
      <c r="D27" s="10">
        <v>32500</v>
      </c>
      <c r="E27" s="10"/>
      <c r="F27" s="9"/>
      <c r="G27" s="9"/>
      <c r="H27" s="9"/>
      <c r="I27" s="9"/>
    </row>
    <row r="28" spans="1:9" x14ac:dyDescent="0.25">
      <c r="A28" s="9"/>
      <c r="B28" s="10"/>
      <c r="C28" s="10"/>
      <c r="D28" s="10"/>
      <c r="E28" s="10"/>
      <c r="F28" s="9"/>
      <c r="G28" s="9"/>
      <c r="H28" s="9"/>
      <c r="I28" s="9"/>
    </row>
    <row r="29" spans="1:9" x14ac:dyDescent="0.25">
      <c r="A29" s="45"/>
      <c r="B29" s="10"/>
      <c r="C29" s="10"/>
      <c r="D29" s="10"/>
      <c r="E29" s="10"/>
      <c r="F29" s="9"/>
      <c r="G29" s="9"/>
      <c r="H29" s="9"/>
      <c r="I29" s="9"/>
    </row>
    <row r="30" spans="1:9" x14ac:dyDescent="0.25">
      <c r="A30" s="9"/>
      <c r="B30" s="10"/>
      <c r="C30" s="10"/>
      <c r="D30" s="10"/>
      <c r="E30" s="10"/>
      <c r="F30" s="9"/>
      <c r="G30" s="9"/>
      <c r="H30" s="9"/>
      <c r="I30" s="9"/>
    </row>
    <row r="31" spans="1:9" x14ac:dyDescent="0.25">
      <c r="A31" s="48"/>
      <c r="B31" s="53" t="s">
        <v>68</v>
      </c>
      <c r="C31" s="54">
        <f>C23</f>
        <v>36275</v>
      </c>
      <c r="D31" s="54">
        <f>SUM(D24:D30)</f>
        <v>33900</v>
      </c>
      <c r="E31" s="54">
        <f>C31-D31</f>
        <v>2375</v>
      </c>
      <c r="F31" s="9"/>
      <c r="G31" s="9"/>
      <c r="H31" s="9"/>
      <c r="I31" s="9"/>
    </row>
    <row r="32" spans="1:9" x14ac:dyDescent="0.25">
      <c r="A32" s="18" t="s">
        <v>57</v>
      </c>
      <c r="B32" s="10"/>
      <c r="C32" s="10"/>
      <c r="D32" s="10"/>
      <c r="E32" s="10"/>
      <c r="F32" s="9"/>
      <c r="G32" s="9"/>
      <c r="H32" s="9"/>
      <c r="I32" s="9"/>
    </row>
    <row r="33" spans="1:9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  <c r="H33" s="9"/>
      <c r="I33" s="9"/>
    </row>
    <row r="34" spans="1:9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  <c r="H34" s="9"/>
      <c r="I34" s="9"/>
    </row>
    <row r="35" spans="1:9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  <c r="H35" s="9"/>
      <c r="I35" s="9"/>
    </row>
    <row r="36" spans="1:9" x14ac:dyDescent="0.25">
      <c r="A36" s="9"/>
      <c r="B36" s="9"/>
      <c r="C36" s="9"/>
      <c r="D36" s="9"/>
      <c r="E36" s="9"/>
      <c r="F36" s="9"/>
      <c r="G36" s="9"/>
      <c r="H36" s="9"/>
      <c r="I36" s="9"/>
    </row>
    <row r="37" spans="1:9" x14ac:dyDescent="0.25">
      <c r="A37" s="9"/>
      <c r="B37" s="9"/>
      <c r="C37" s="9"/>
      <c r="D37" s="9"/>
      <c r="E37" s="9"/>
      <c r="F37" s="9"/>
      <c r="G37" s="9"/>
      <c r="H37" s="9"/>
      <c r="I37" s="9"/>
    </row>
    <row r="38" spans="1:9" x14ac:dyDescent="0.25">
      <c r="A38" s="9"/>
      <c r="B38" s="9"/>
      <c r="C38" s="9"/>
      <c r="D38" s="9"/>
      <c r="E38" s="9"/>
      <c r="F38" s="9"/>
      <c r="G38" s="9"/>
      <c r="H38" s="9"/>
      <c r="I38" s="9"/>
    </row>
    <row r="39" spans="1:9" x14ac:dyDescent="0.25">
      <c r="A39" s="9"/>
      <c r="B39" s="9"/>
      <c r="C39" s="9"/>
      <c r="D39" s="9"/>
      <c r="E39" s="9"/>
      <c r="F39" s="9"/>
      <c r="G39" s="9"/>
      <c r="H39" s="9"/>
      <c r="I39" s="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B22" sqref="B22"/>
    </sheetView>
  </sheetViews>
  <sheetFormatPr defaultRowHeight="15" x14ac:dyDescent="0.25"/>
  <cols>
    <col min="5" max="5" width="13.5703125" customWidth="1"/>
  </cols>
  <sheetData>
    <row r="1" spans="1:8" x14ac:dyDescent="0.25">
      <c r="A1" s="9"/>
      <c r="B1" s="23"/>
      <c r="C1" s="22" t="s">
        <v>12</v>
      </c>
      <c r="D1" s="22"/>
      <c r="E1" s="22"/>
      <c r="F1" s="20"/>
      <c r="G1" s="9"/>
      <c r="H1" s="9"/>
    </row>
    <row r="2" spans="1:8" ht="16.5" x14ac:dyDescent="0.25">
      <c r="A2" s="9"/>
      <c r="B2" s="23"/>
      <c r="C2" s="22" t="s">
        <v>13</v>
      </c>
      <c r="D2" s="23"/>
      <c r="E2" s="23"/>
      <c r="F2" s="18"/>
      <c r="G2" s="9"/>
      <c r="H2" s="9"/>
    </row>
    <row r="3" spans="1:8" x14ac:dyDescent="0.25">
      <c r="A3" s="9" t="s">
        <v>91</v>
      </c>
      <c r="B3" s="23"/>
      <c r="C3" s="24" t="s">
        <v>14</v>
      </c>
      <c r="D3" s="24"/>
      <c r="E3" s="24"/>
      <c r="F3" s="18"/>
      <c r="G3" s="9"/>
      <c r="H3" s="9"/>
    </row>
    <row r="4" spans="1:8" ht="18.75" x14ac:dyDescent="0.25">
      <c r="A4" s="9"/>
      <c r="B4" s="9"/>
      <c r="C4" s="28" t="s">
        <v>94</v>
      </c>
      <c r="D4" s="25"/>
      <c r="E4" s="26"/>
      <c r="F4" s="26"/>
      <c r="G4" s="9"/>
      <c r="H4" s="9"/>
    </row>
    <row r="5" spans="1:8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  <c r="H5" s="9"/>
    </row>
    <row r="6" spans="1:8" x14ac:dyDescent="0.25">
      <c r="A6" s="10">
        <v>1</v>
      </c>
      <c r="B6" s="15" t="s">
        <v>78</v>
      </c>
      <c r="C6" s="9">
        <v>2500</v>
      </c>
      <c r="D6" s="40">
        <v>2500</v>
      </c>
      <c r="E6" s="17">
        <f>C6-D6</f>
        <v>0</v>
      </c>
      <c r="F6" s="29"/>
      <c r="G6" s="9"/>
      <c r="H6" s="9"/>
    </row>
    <row r="7" spans="1:8" x14ac:dyDescent="0.25">
      <c r="A7" s="10">
        <v>2</v>
      </c>
      <c r="B7" s="9" t="s">
        <v>89</v>
      </c>
      <c r="C7" s="10">
        <v>2500</v>
      </c>
      <c r="D7" s="42">
        <v>2500</v>
      </c>
      <c r="E7" s="10">
        <f>C7-D7</f>
        <v>0</v>
      </c>
      <c r="F7" s="10"/>
      <c r="G7" s="9"/>
      <c r="H7" s="9"/>
    </row>
    <row r="8" spans="1:8" x14ac:dyDescent="0.25">
      <c r="A8" s="10">
        <v>3</v>
      </c>
      <c r="B8" s="9" t="s">
        <v>38</v>
      </c>
      <c r="C8" s="10"/>
      <c r="D8" s="42"/>
      <c r="E8" s="10"/>
      <c r="F8" s="10"/>
      <c r="G8" s="9"/>
      <c r="H8" s="9"/>
    </row>
    <row r="9" spans="1:8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ref="E9:E14" si="0">C9-D9</f>
        <v>0</v>
      </c>
      <c r="F9" s="16"/>
      <c r="G9" s="9"/>
      <c r="H9" s="9"/>
    </row>
    <row r="10" spans="1:8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  <c r="H10" s="9"/>
    </row>
    <row r="11" spans="1:8" x14ac:dyDescent="0.25">
      <c r="A11" s="10">
        <v>6</v>
      </c>
      <c r="B11" s="15" t="s">
        <v>5</v>
      </c>
      <c r="C11" s="10"/>
      <c r="D11" s="40"/>
      <c r="E11" s="10">
        <f t="shared" si="0"/>
        <v>0</v>
      </c>
      <c r="F11" s="16"/>
      <c r="G11" s="9"/>
      <c r="H11" s="9"/>
    </row>
    <row r="12" spans="1:8" x14ac:dyDescent="0.25">
      <c r="A12" s="10">
        <v>7</v>
      </c>
      <c r="B12" s="15" t="s">
        <v>93</v>
      </c>
      <c r="C12" s="10">
        <v>2500</v>
      </c>
      <c r="D12" s="40"/>
      <c r="E12" s="10"/>
      <c r="F12" s="16"/>
      <c r="G12" s="9"/>
      <c r="H12" s="9"/>
    </row>
    <row r="13" spans="1:8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  <c r="H13" s="9"/>
    </row>
    <row r="14" spans="1:8" x14ac:dyDescent="0.25">
      <c r="A14" s="10">
        <v>9</v>
      </c>
      <c r="B14" s="15" t="s">
        <v>47</v>
      </c>
      <c r="C14" s="10">
        <v>2500</v>
      </c>
      <c r="D14" s="40"/>
      <c r="E14" s="10">
        <f t="shared" si="0"/>
        <v>2500</v>
      </c>
      <c r="F14" s="16"/>
      <c r="G14" s="9"/>
      <c r="H14" s="9"/>
    </row>
    <row r="15" spans="1:8" x14ac:dyDescent="0.25">
      <c r="A15" s="29">
        <v>10</v>
      </c>
      <c r="B15" s="15" t="s">
        <v>37</v>
      </c>
      <c r="C15" s="10"/>
      <c r="D15" s="41"/>
      <c r="E15" s="10"/>
      <c r="F15" s="16"/>
      <c r="G15" s="9"/>
      <c r="H15" s="9"/>
    </row>
    <row r="16" spans="1:8" x14ac:dyDescent="0.25">
      <c r="A16" s="10"/>
      <c r="B16" s="16"/>
      <c r="C16" s="35">
        <f>SUM(C6:C15)</f>
        <v>15000</v>
      </c>
      <c r="D16" s="34">
        <f>SUM(D6:D15)</f>
        <v>10000</v>
      </c>
      <c r="E16" s="34"/>
      <c r="F16" s="16"/>
      <c r="G16" s="9"/>
      <c r="H16" s="9"/>
    </row>
    <row r="17" spans="1:8" x14ac:dyDescent="0.25">
      <c r="A17" s="9"/>
      <c r="B17" s="4"/>
      <c r="C17" s="4" t="s">
        <v>61</v>
      </c>
      <c r="D17" s="1">
        <f>D16</f>
        <v>10000</v>
      </c>
      <c r="E17" s="4"/>
      <c r="F17" s="4"/>
      <c r="G17" s="9"/>
      <c r="H17" s="9"/>
    </row>
    <row r="18" spans="1:8" x14ac:dyDescent="0.25">
      <c r="A18" s="9"/>
      <c r="B18" s="9"/>
      <c r="C18" s="4"/>
      <c r="D18" s="21"/>
      <c r="E18" s="4"/>
      <c r="F18" s="4"/>
      <c r="G18" s="9"/>
      <c r="H18" s="9"/>
    </row>
    <row r="19" spans="1:8" ht="23.25" x14ac:dyDescent="0.35">
      <c r="A19" s="9"/>
      <c r="B19" s="49" t="s">
        <v>62</v>
      </c>
      <c r="C19" s="9"/>
      <c r="D19" s="9"/>
      <c r="E19" s="9"/>
      <c r="F19" s="9"/>
      <c r="G19" s="9"/>
      <c r="H19" s="9"/>
    </row>
    <row r="20" spans="1:8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  <c r="H20" s="9"/>
    </row>
    <row r="21" spans="1:8" x14ac:dyDescent="0.25">
      <c r="A21" s="9"/>
      <c r="B21" s="10" t="s">
        <v>65</v>
      </c>
      <c r="C21" s="51">
        <f>C16</f>
        <v>15000</v>
      </c>
      <c r="D21" s="10"/>
      <c r="E21" s="10"/>
      <c r="F21" s="9"/>
      <c r="G21" s="9"/>
      <c r="H21" s="9"/>
    </row>
    <row r="22" spans="1:8" x14ac:dyDescent="0.25">
      <c r="A22" s="9"/>
      <c r="B22" s="10" t="s">
        <v>105</v>
      </c>
      <c r="C22" s="51">
        <f>'MARCH 2017'!E31</f>
        <v>2375</v>
      </c>
      <c r="D22" s="10"/>
      <c r="E22" s="10"/>
      <c r="F22" s="9"/>
      <c r="G22" s="9"/>
      <c r="H22" s="9"/>
    </row>
    <row r="23" spans="1:8" x14ac:dyDescent="0.25">
      <c r="A23" s="9"/>
      <c r="B23" s="10"/>
      <c r="C23" s="51">
        <f>SUM(C21:C22)</f>
        <v>17375</v>
      </c>
      <c r="D23" s="10"/>
      <c r="E23" s="10"/>
      <c r="F23" s="9"/>
      <c r="G23" s="9"/>
      <c r="H23" s="9"/>
    </row>
    <row r="24" spans="1:8" x14ac:dyDescent="0.25">
      <c r="A24" s="9"/>
      <c r="B24" s="10" t="s">
        <v>66</v>
      </c>
      <c r="C24" s="52">
        <v>7.0000000000000007E-2</v>
      </c>
      <c r="D24" s="51">
        <f>C21*C24</f>
        <v>1050</v>
      </c>
      <c r="E24" s="10"/>
      <c r="F24" s="9"/>
      <c r="G24" s="9"/>
      <c r="H24" s="9"/>
    </row>
    <row r="25" spans="1:8" x14ac:dyDescent="0.25">
      <c r="A25" s="9"/>
      <c r="B25" s="10"/>
      <c r="C25" s="10"/>
      <c r="D25" s="10"/>
      <c r="E25" s="10"/>
      <c r="F25" s="9"/>
      <c r="G25" s="9"/>
      <c r="H25" s="9"/>
    </row>
    <row r="26" spans="1:8" x14ac:dyDescent="0.25">
      <c r="A26" s="9"/>
      <c r="B26" s="10" t="s">
        <v>21</v>
      </c>
      <c r="C26" s="51">
        <f>C23-D24</f>
        <v>16325</v>
      </c>
      <c r="D26" s="10"/>
      <c r="E26" s="10"/>
      <c r="F26" s="9"/>
      <c r="G26" s="9"/>
      <c r="H26" s="9"/>
    </row>
    <row r="27" spans="1:8" x14ac:dyDescent="0.25">
      <c r="A27" s="9"/>
      <c r="B27" s="10"/>
      <c r="C27" s="9"/>
      <c r="D27" s="10"/>
      <c r="E27" s="10"/>
      <c r="F27" s="9"/>
      <c r="G27" s="9"/>
      <c r="H27" s="9"/>
    </row>
    <row r="28" spans="1:8" x14ac:dyDescent="0.25">
      <c r="A28" s="9"/>
      <c r="B28" s="10"/>
      <c r="C28" s="10"/>
      <c r="D28" s="10"/>
      <c r="E28" s="10"/>
      <c r="F28" s="9"/>
      <c r="G28" s="9"/>
      <c r="H28" s="9"/>
    </row>
    <row r="29" spans="1:8" x14ac:dyDescent="0.25">
      <c r="A29" s="45"/>
      <c r="B29" s="10"/>
      <c r="C29" s="10"/>
      <c r="D29" s="10"/>
      <c r="E29" s="10"/>
      <c r="F29" s="9"/>
      <c r="G29" s="9"/>
      <c r="H29" s="9"/>
    </row>
    <row r="30" spans="1:8" x14ac:dyDescent="0.25">
      <c r="A30" s="9"/>
      <c r="B30" s="10"/>
      <c r="C30" s="10"/>
      <c r="D30" s="10"/>
      <c r="E30" s="10"/>
      <c r="F30" s="9"/>
      <c r="G30" s="9"/>
      <c r="H30" s="9"/>
    </row>
    <row r="31" spans="1:8" x14ac:dyDescent="0.25">
      <c r="A31" s="48"/>
      <c r="B31" s="53" t="s">
        <v>68</v>
      </c>
      <c r="C31" s="54">
        <f>C23</f>
        <v>17375</v>
      </c>
      <c r="D31" s="54">
        <f>SUM(D24:D30)</f>
        <v>1050</v>
      </c>
      <c r="E31" s="54">
        <f>C31-D31</f>
        <v>16325</v>
      </c>
      <c r="F31" s="9"/>
      <c r="G31" s="9"/>
      <c r="H31" s="9"/>
    </row>
    <row r="32" spans="1:8" x14ac:dyDescent="0.25">
      <c r="A32" s="18" t="s">
        <v>57</v>
      </c>
      <c r="B32" s="10"/>
      <c r="C32" s="10"/>
      <c r="D32" s="10"/>
      <c r="E32" s="10"/>
      <c r="F32" s="9"/>
      <c r="G32" s="9"/>
      <c r="H32" s="9"/>
    </row>
    <row r="33" spans="1:8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  <c r="H33" s="9"/>
    </row>
    <row r="34" spans="1:8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  <c r="H34" s="9"/>
    </row>
    <row r="35" spans="1:8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  <c r="H35" s="9"/>
    </row>
    <row r="36" spans="1:8" x14ac:dyDescent="0.25">
      <c r="A36" s="9"/>
      <c r="B36" s="9"/>
      <c r="C36" s="9"/>
      <c r="D36" s="9"/>
      <c r="E36" s="9"/>
      <c r="F36" s="9"/>
      <c r="G36" s="9"/>
      <c r="H36" s="9"/>
    </row>
    <row r="37" spans="1:8" x14ac:dyDescent="0.25">
      <c r="A37" s="9"/>
      <c r="B37" s="9"/>
      <c r="C37" s="9"/>
      <c r="D37" s="9"/>
      <c r="E37" s="9"/>
      <c r="F37" s="9"/>
      <c r="G37" s="9"/>
      <c r="H37" s="9"/>
    </row>
    <row r="38" spans="1:8" x14ac:dyDescent="0.25">
      <c r="A38" s="9"/>
      <c r="B38" s="9"/>
      <c r="C38" s="9"/>
      <c r="D38" s="9"/>
      <c r="E38" s="9"/>
      <c r="F38" s="9"/>
      <c r="G38" s="9"/>
      <c r="H38" s="9"/>
    </row>
    <row r="39" spans="1:8" x14ac:dyDescent="0.25">
      <c r="A39" s="9"/>
      <c r="B39" s="9"/>
      <c r="C39" s="9"/>
      <c r="D39" s="9"/>
      <c r="E39" s="9"/>
      <c r="F39" s="9"/>
      <c r="G39" s="9"/>
      <c r="H39" s="9"/>
    </row>
    <row r="40" spans="1:8" x14ac:dyDescent="0.25">
      <c r="A40" s="9"/>
      <c r="B40" s="9"/>
      <c r="C40" s="9"/>
      <c r="D40" s="9"/>
      <c r="E40" s="9"/>
      <c r="F40" s="9"/>
      <c r="G40" s="9"/>
      <c r="H40" s="9"/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22" sqref="B22"/>
    </sheetView>
  </sheetViews>
  <sheetFormatPr defaultRowHeight="15" x14ac:dyDescent="0.25"/>
  <sheetData>
    <row r="1" spans="1:7" x14ac:dyDescent="0.25">
      <c r="A1" s="9"/>
      <c r="B1" s="23"/>
      <c r="C1" s="22" t="s">
        <v>12</v>
      </c>
      <c r="D1" s="22"/>
      <c r="E1" s="22"/>
      <c r="F1" s="20"/>
      <c r="G1" s="9"/>
    </row>
    <row r="2" spans="1:7" ht="16.5" x14ac:dyDescent="0.25">
      <c r="A2" s="9"/>
      <c r="B2" s="23"/>
      <c r="C2" s="22" t="s">
        <v>13</v>
      </c>
      <c r="D2" s="23"/>
      <c r="E2" s="23"/>
      <c r="F2" s="18"/>
      <c r="G2" s="9"/>
    </row>
    <row r="3" spans="1:7" x14ac:dyDescent="0.25">
      <c r="A3" s="9" t="s">
        <v>91</v>
      </c>
      <c r="B3" s="23"/>
      <c r="C3" s="24" t="s">
        <v>14</v>
      </c>
      <c r="D3" s="24"/>
      <c r="E3" s="24"/>
      <c r="F3" s="18"/>
      <c r="G3" s="9"/>
    </row>
    <row r="4" spans="1:7" ht="18.75" x14ac:dyDescent="0.25">
      <c r="A4" s="9"/>
      <c r="B4" s="9"/>
      <c r="C4" s="28" t="s">
        <v>98</v>
      </c>
      <c r="D4" s="25"/>
      <c r="E4" s="26"/>
      <c r="F4" s="26"/>
      <c r="G4" s="9"/>
    </row>
    <row r="5" spans="1:7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</row>
    <row r="6" spans="1:7" x14ac:dyDescent="0.25">
      <c r="A6" s="10">
        <v>1</v>
      </c>
      <c r="B6" s="15" t="s">
        <v>78</v>
      </c>
      <c r="C6" s="9">
        <v>2500</v>
      </c>
      <c r="D6" s="40">
        <v>2500</v>
      </c>
      <c r="E6" s="17">
        <f>C6-D6</f>
        <v>0</v>
      </c>
      <c r="F6" s="29"/>
      <c r="G6" s="9"/>
    </row>
    <row r="7" spans="1:7" x14ac:dyDescent="0.25">
      <c r="A7" s="10">
        <v>2</v>
      </c>
      <c r="B7" s="9" t="s">
        <v>89</v>
      </c>
      <c r="C7" s="10">
        <v>2500</v>
      </c>
      <c r="D7" s="42">
        <v>2500</v>
      </c>
      <c r="E7" s="10">
        <f>C7-D7</f>
        <v>0</v>
      </c>
      <c r="F7" s="10"/>
      <c r="G7" s="9"/>
    </row>
    <row r="8" spans="1:7" x14ac:dyDescent="0.25">
      <c r="A8" s="10">
        <v>3</v>
      </c>
      <c r="B8" s="9" t="s">
        <v>38</v>
      </c>
      <c r="C8" s="10"/>
      <c r="D8" s="42">
        <v>2500</v>
      </c>
      <c r="E8" s="10">
        <f t="shared" ref="E8:E14" si="0">C8-D8</f>
        <v>-2500</v>
      </c>
      <c r="F8" s="10"/>
      <c r="G8" s="9"/>
    </row>
    <row r="9" spans="1:7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si="0"/>
        <v>0</v>
      </c>
      <c r="F9" s="16"/>
      <c r="G9" s="9"/>
    </row>
    <row r="10" spans="1:7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</row>
    <row r="11" spans="1:7" x14ac:dyDescent="0.25">
      <c r="A11" s="10">
        <v>6</v>
      </c>
      <c r="B11" s="15" t="s">
        <v>5</v>
      </c>
      <c r="C11" s="10"/>
      <c r="D11" s="40">
        <v>2500</v>
      </c>
      <c r="E11" s="10">
        <f t="shared" si="0"/>
        <v>-2500</v>
      </c>
      <c r="F11" s="16"/>
      <c r="G11" s="9"/>
    </row>
    <row r="12" spans="1:7" x14ac:dyDescent="0.25">
      <c r="A12" s="10">
        <v>7</v>
      </c>
      <c r="B12" s="15" t="s">
        <v>93</v>
      </c>
      <c r="C12" s="10">
        <v>2500</v>
      </c>
      <c r="D12" s="40"/>
      <c r="E12" s="10"/>
      <c r="F12" s="16"/>
      <c r="G12" s="9"/>
    </row>
    <row r="13" spans="1:7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</row>
    <row r="14" spans="1:7" x14ac:dyDescent="0.25">
      <c r="A14" s="10">
        <v>9</v>
      </c>
      <c r="B14" s="15" t="s">
        <v>47</v>
      </c>
      <c r="C14" s="10">
        <v>2500</v>
      </c>
      <c r="D14" s="40"/>
      <c r="E14" s="10">
        <f t="shared" si="0"/>
        <v>2500</v>
      </c>
      <c r="F14" s="16"/>
      <c r="G14" s="9"/>
    </row>
    <row r="15" spans="1:7" x14ac:dyDescent="0.25">
      <c r="A15" s="29">
        <v>10</v>
      </c>
      <c r="B15" s="15" t="s">
        <v>37</v>
      </c>
      <c r="C15" s="10"/>
      <c r="D15" s="41"/>
      <c r="E15" s="10"/>
      <c r="F15" s="16"/>
      <c r="G15" s="9"/>
    </row>
    <row r="16" spans="1:7" x14ac:dyDescent="0.25">
      <c r="A16" s="10"/>
      <c r="B16" s="16"/>
      <c r="C16" s="35" t="s">
        <v>97</v>
      </c>
      <c r="D16" s="34">
        <f>SUM(D6:D15)</f>
        <v>15000</v>
      </c>
      <c r="E16" s="34">
        <f>SUM(E6:E15)</f>
        <v>-2500</v>
      </c>
      <c r="F16" s="16"/>
      <c r="G16" s="9"/>
    </row>
    <row r="17" spans="1:7" x14ac:dyDescent="0.25">
      <c r="A17" s="9"/>
      <c r="B17" s="4"/>
      <c r="C17" s="4" t="s">
        <v>61</v>
      </c>
      <c r="D17" s="1">
        <f>D16</f>
        <v>15000</v>
      </c>
      <c r="E17" s="4"/>
      <c r="F17" s="4"/>
      <c r="G17" s="9"/>
    </row>
    <row r="18" spans="1:7" x14ac:dyDescent="0.25">
      <c r="A18" s="9"/>
      <c r="B18" s="9"/>
      <c r="C18" s="4"/>
      <c r="D18" s="21"/>
      <c r="E18" s="4"/>
      <c r="F18" s="4"/>
      <c r="G18" s="9"/>
    </row>
    <row r="19" spans="1:7" ht="23.25" x14ac:dyDescent="0.35">
      <c r="A19" s="9"/>
      <c r="B19" s="49" t="s">
        <v>62</v>
      </c>
      <c r="C19" s="9"/>
      <c r="D19" s="9"/>
      <c r="E19" s="9"/>
      <c r="F19" s="9"/>
      <c r="G19" s="9"/>
    </row>
    <row r="20" spans="1:7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</row>
    <row r="21" spans="1:7" x14ac:dyDescent="0.25">
      <c r="A21" s="9"/>
      <c r="B21" s="10" t="s">
        <v>65</v>
      </c>
      <c r="C21" s="51">
        <f>D16</f>
        <v>15000</v>
      </c>
      <c r="D21" s="10"/>
      <c r="E21" s="10"/>
      <c r="F21" s="9"/>
      <c r="G21" s="9"/>
    </row>
    <row r="22" spans="1:7" x14ac:dyDescent="0.25">
      <c r="A22" s="9"/>
      <c r="B22" s="10" t="s">
        <v>104</v>
      </c>
      <c r="C22" s="51">
        <v>16325</v>
      </c>
      <c r="D22" s="10"/>
      <c r="E22" s="10"/>
      <c r="F22" s="9"/>
      <c r="G22" s="9"/>
    </row>
    <row r="23" spans="1:7" x14ac:dyDescent="0.25">
      <c r="A23" s="9"/>
      <c r="B23" s="10"/>
      <c r="C23" s="51">
        <f>SUM(C21:C22)</f>
        <v>31325</v>
      </c>
      <c r="D23" s="10"/>
      <c r="E23" s="10"/>
      <c r="F23" s="9"/>
      <c r="G23" s="9"/>
    </row>
    <row r="24" spans="1:7" x14ac:dyDescent="0.25">
      <c r="A24" s="9"/>
      <c r="B24" s="10" t="s">
        <v>66</v>
      </c>
      <c r="C24" s="52">
        <v>7.0000000000000007E-2</v>
      </c>
      <c r="D24" s="51">
        <f>C21*C24</f>
        <v>1050</v>
      </c>
      <c r="E24" s="10"/>
      <c r="F24" s="9"/>
      <c r="G24" s="9"/>
    </row>
    <row r="25" spans="1:7" x14ac:dyDescent="0.25">
      <c r="A25" s="9"/>
      <c r="B25" s="10"/>
      <c r="C25" s="10"/>
      <c r="D25" s="10"/>
      <c r="E25" s="10"/>
      <c r="F25" s="9"/>
      <c r="G25" s="9"/>
    </row>
    <row r="26" spans="1:7" x14ac:dyDescent="0.25">
      <c r="A26" s="9"/>
      <c r="B26" s="10" t="s">
        <v>21</v>
      </c>
      <c r="C26" s="51">
        <f>C23-D24</f>
        <v>30275</v>
      </c>
      <c r="D26" s="10"/>
      <c r="E26" s="10"/>
      <c r="F26" s="9"/>
      <c r="G26" s="9"/>
    </row>
    <row r="27" spans="1:7" x14ac:dyDescent="0.25">
      <c r="A27" s="9"/>
      <c r="B27" s="10" t="s">
        <v>96</v>
      </c>
      <c r="C27" s="9"/>
      <c r="D27" s="10"/>
      <c r="E27" s="10"/>
      <c r="F27" s="9"/>
      <c r="G27" s="9"/>
    </row>
    <row r="28" spans="1:7" x14ac:dyDescent="0.25">
      <c r="A28" s="9"/>
      <c r="B28" s="10"/>
      <c r="C28" s="10"/>
      <c r="D28" s="10"/>
      <c r="E28" s="10"/>
      <c r="F28" s="9"/>
      <c r="G28" s="9"/>
    </row>
    <row r="29" spans="1:7" x14ac:dyDescent="0.25">
      <c r="A29" s="45"/>
      <c r="B29" s="10"/>
      <c r="C29" s="10"/>
      <c r="D29" s="10"/>
      <c r="E29" s="10"/>
      <c r="F29" s="9"/>
      <c r="G29" s="9"/>
    </row>
    <row r="30" spans="1:7" x14ac:dyDescent="0.25">
      <c r="A30" s="9"/>
      <c r="B30" s="10"/>
      <c r="C30" s="10"/>
      <c r="D30" s="10"/>
      <c r="E30" s="10"/>
      <c r="F30" s="9"/>
      <c r="G30" s="9"/>
    </row>
    <row r="31" spans="1:7" x14ac:dyDescent="0.25">
      <c r="A31" s="48"/>
      <c r="B31" s="53" t="s">
        <v>68</v>
      </c>
      <c r="C31" s="54">
        <f>C23</f>
        <v>31325</v>
      </c>
      <c r="D31" s="54">
        <f>SUM(D24:D30)</f>
        <v>1050</v>
      </c>
      <c r="E31" s="54">
        <f>C31-D31</f>
        <v>30275</v>
      </c>
      <c r="F31" s="9"/>
      <c r="G31" s="9"/>
    </row>
    <row r="32" spans="1:7" x14ac:dyDescent="0.25">
      <c r="A32" s="18" t="s">
        <v>57</v>
      </c>
      <c r="B32" s="10"/>
      <c r="C32" s="10"/>
      <c r="D32" s="10"/>
      <c r="E32" s="10"/>
      <c r="F32" s="9"/>
      <c r="G32" s="9"/>
    </row>
    <row r="33" spans="1:7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</row>
    <row r="34" spans="1:7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</row>
    <row r="35" spans="1:7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C21" sqref="C21"/>
    </sheetView>
  </sheetViews>
  <sheetFormatPr defaultRowHeight="15" x14ac:dyDescent="0.25"/>
  <cols>
    <col min="2" max="2" width="15.5703125" customWidth="1"/>
  </cols>
  <sheetData>
    <row r="1" spans="1:7" x14ac:dyDescent="0.25">
      <c r="A1" s="9"/>
      <c r="B1" s="23"/>
      <c r="C1" s="22" t="s">
        <v>12</v>
      </c>
      <c r="D1" s="22"/>
      <c r="E1" s="22"/>
      <c r="F1" s="20"/>
      <c r="G1" s="9"/>
    </row>
    <row r="2" spans="1:7" ht="16.5" x14ac:dyDescent="0.25">
      <c r="A2" s="9"/>
      <c r="B2" s="23"/>
      <c r="C2" s="22" t="s">
        <v>13</v>
      </c>
      <c r="D2" s="23"/>
      <c r="E2" s="23"/>
      <c r="F2" s="18"/>
      <c r="G2" s="9"/>
    </row>
    <row r="3" spans="1:7" x14ac:dyDescent="0.25">
      <c r="A3" s="9" t="s">
        <v>91</v>
      </c>
      <c r="B3" s="23"/>
      <c r="C3" s="24" t="s">
        <v>14</v>
      </c>
      <c r="D3" s="24"/>
      <c r="E3" s="24"/>
      <c r="F3" s="18"/>
      <c r="G3" s="9"/>
    </row>
    <row r="4" spans="1:7" ht="18.75" x14ac:dyDescent="0.25">
      <c r="A4" s="9"/>
      <c r="B4" s="9"/>
      <c r="C4" s="28" t="s">
        <v>102</v>
      </c>
      <c r="D4" s="25"/>
      <c r="E4" s="26"/>
      <c r="F4" s="26"/>
      <c r="G4" s="9"/>
    </row>
    <row r="5" spans="1:7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</row>
    <row r="6" spans="1:7" x14ac:dyDescent="0.25">
      <c r="A6" s="10">
        <v>1</v>
      </c>
      <c r="B6" s="15" t="s">
        <v>78</v>
      </c>
      <c r="C6" s="9">
        <v>2500</v>
      </c>
      <c r="D6" s="40">
        <v>2500</v>
      </c>
      <c r="E6" s="17">
        <f>C6-D6</f>
        <v>0</v>
      </c>
      <c r="F6" s="29"/>
      <c r="G6" s="9"/>
    </row>
    <row r="7" spans="1:7" x14ac:dyDescent="0.25">
      <c r="A7" s="10">
        <v>2</v>
      </c>
      <c r="B7" s="9" t="s">
        <v>89</v>
      </c>
      <c r="C7" s="10">
        <v>2500</v>
      </c>
      <c r="D7" s="42">
        <v>2500</v>
      </c>
      <c r="E7" s="10">
        <f>C7-D7</f>
        <v>0</v>
      </c>
      <c r="F7" s="10"/>
      <c r="G7" s="9"/>
    </row>
    <row r="8" spans="1:7" x14ac:dyDescent="0.25">
      <c r="A8" s="10">
        <v>3</v>
      </c>
      <c r="B8" s="9" t="s">
        <v>99</v>
      </c>
      <c r="C8" s="10">
        <v>2500</v>
      </c>
      <c r="D8" s="42">
        <v>2500</v>
      </c>
      <c r="E8" s="10">
        <f t="shared" ref="E8:E15" si="0">C8-D8</f>
        <v>0</v>
      </c>
      <c r="F8" s="10"/>
      <c r="G8" s="9"/>
    </row>
    <row r="9" spans="1:7" x14ac:dyDescent="0.25">
      <c r="A9" s="10">
        <v>4</v>
      </c>
      <c r="B9" s="15" t="s">
        <v>3</v>
      </c>
      <c r="C9" s="10">
        <v>2500</v>
      </c>
      <c r="D9" s="40">
        <v>2500</v>
      </c>
      <c r="E9" s="10">
        <f t="shared" si="0"/>
        <v>0</v>
      </c>
      <c r="F9" s="16"/>
      <c r="G9" s="9"/>
    </row>
    <row r="10" spans="1:7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</row>
    <row r="11" spans="1:7" x14ac:dyDescent="0.25">
      <c r="A11" s="10">
        <v>6</v>
      </c>
      <c r="B11" s="15" t="s">
        <v>5</v>
      </c>
      <c r="C11" s="10">
        <v>2500</v>
      </c>
      <c r="D11" s="40">
        <v>2500</v>
      </c>
      <c r="E11" s="10">
        <f t="shared" si="0"/>
        <v>0</v>
      </c>
      <c r="F11" s="16"/>
      <c r="G11" s="9"/>
    </row>
    <row r="12" spans="1:7" x14ac:dyDescent="0.25">
      <c r="A12" s="10">
        <v>7</v>
      </c>
      <c r="B12" s="15" t="s">
        <v>93</v>
      </c>
      <c r="C12" s="10">
        <v>2500</v>
      </c>
      <c r="D12" s="40"/>
      <c r="E12" s="10"/>
      <c r="F12" s="16"/>
      <c r="G12" s="9"/>
    </row>
    <row r="13" spans="1:7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</row>
    <row r="14" spans="1:7" x14ac:dyDescent="0.25">
      <c r="A14" s="10">
        <v>9</v>
      </c>
      <c r="B14" s="15" t="s">
        <v>47</v>
      </c>
      <c r="C14" s="10">
        <v>2500</v>
      </c>
      <c r="D14" s="40"/>
      <c r="E14" s="10">
        <f t="shared" si="0"/>
        <v>2500</v>
      </c>
      <c r="F14" s="16"/>
      <c r="G14" s="9"/>
    </row>
    <row r="15" spans="1:7" x14ac:dyDescent="0.25">
      <c r="A15" s="29">
        <v>10</v>
      </c>
      <c r="B15" s="15" t="s">
        <v>93</v>
      </c>
      <c r="C15" s="10">
        <v>2500</v>
      </c>
      <c r="D15" s="41"/>
      <c r="E15" s="10">
        <f t="shared" si="0"/>
        <v>2500</v>
      </c>
      <c r="F15" s="16"/>
      <c r="G15" s="9"/>
    </row>
    <row r="16" spans="1:7" x14ac:dyDescent="0.25">
      <c r="A16" s="10"/>
      <c r="B16" s="16"/>
      <c r="C16" s="35">
        <f>SUM(C6:C15)</f>
        <v>22500</v>
      </c>
      <c r="D16" s="34">
        <f>SUM(D6:D15)</f>
        <v>15000</v>
      </c>
      <c r="E16" s="34">
        <f>SUM(E6:E15)</f>
        <v>5000</v>
      </c>
      <c r="F16" s="16"/>
      <c r="G16" s="9"/>
    </row>
    <row r="17" spans="1:7" x14ac:dyDescent="0.25">
      <c r="A17" s="9"/>
      <c r="B17" s="4"/>
      <c r="C17" s="4" t="s">
        <v>61</v>
      </c>
      <c r="D17" s="1">
        <f>D16</f>
        <v>15000</v>
      </c>
      <c r="E17" s="4"/>
      <c r="F17" s="4"/>
      <c r="G17" s="9"/>
    </row>
    <row r="18" spans="1:7" x14ac:dyDescent="0.25">
      <c r="A18" s="9"/>
      <c r="B18" s="9"/>
      <c r="C18" s="4"/>
      <c r="D18" s="21"/>
      <c r="E18" s="4"/>
      <c r="F18" s="4"/>
      <c r="G18" s="9"/>
    </row>
    <row r="19" spans="1:7" ht="23.25" x14ac:dyDescent="0.35">
      <c r="A19" s="9"/>
      <c r="B19" s="49" t="s">
        <v>62</v>
      </c>
      <c r="C19" s="9"/>
      <c r="D19" s="9"/>
      <c r="E19" s="9"/>
      <c r="F19" s="9"/>
      <c r="G19" s="9"/>
    </row>
    <row r="20" spans="1:7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</row>
    <row r="21" spans="1:7" x14ac:dyDescent="0.25">
      <c r="A21" s="9"/>
      <c r="B21" s="10" t="s">
        <v>65</v>
      </c>
      <c r="C21" s="51">
        <f>C16</f>
        <v>22500</v>
      </c>
      <c r="D21" s="10"/>
      <c r="E21" s="10"/>
      <c r="F21" s="9"/>
      <c r="G21" s="9"/>
    </row>
    <row r="22" spans="1:7" x14ac:dyDescent="0.25">
      <c r="A22" s="9"/>
      <c r="B22" s="10" t="s">
        <v>103</v>
      </c>
      <c r="C22" s="51">
        <v>30275</v>
      </c>
      <c r="D22" s="10"/>
      <c r="E22" s="10"/>
      <c r="F22" s="9"/>
      <c r="G22" s="9"/>
    </row>
    <row r="23" spans="1:7" x14ac:dyDescent="0.25">
      <c r="A23" s="9"/>
      <c r="B23" s="10"/>
      <c r="C23" s="51">
        <f>SUM(C21:C22)</f>
        <v>52775</v>
      </c>
      <c r="D23" s="10"/>
      <c r="E23" s="10"/>
      <c r="F23" s="9"/>
      <c r="G23" s="9"/>
    </row>
    <row r="24" spans="1:7" x14ac:dyDescent="0.25">
      <c r="A24" s="9"/>
      <c r="B24" s="10" t="s">
        <v>66</v>
      </c>
      <c r="C24" s="52">
        <v>7.0000000000000007E-2</v>
      </c>
      <c r="D24" s="51">
        <f>C21*C24</f>
        <v>1575.0000000000002</v>
      </c>
      <c r="E24" s="10"/>
      <c r="F24" s="9"/>
      <c r="G24" s="9"/>
    </row>
    <row r="25" spans="1:7" x14ac:dyDescent="0.25">
      <c r="A25" s="9"/>
      <c r="B25" s="10"/>
      <c r="C25" s="10"/>
      <c r="D25" s="10"/>
      <c r="E25" s="10"/>
      <c r="F25" s="9"/>
      <c r="G25" s="9"/>
    </row>
    <row r="26" spans="1:7" x14ac:dyDescent="0.25">
      <c r="A26" s="9"/>
      <c r="B26" s="10" t="s">
        <v>21</v>
      </c>
      <c r="C26" s="51">
        <f>C23-D24</f>
        <v>51200</v>
      </c>
      <c r="D26" s="10"/>
      <c r="E26" s="10"/>
      <c r="F26" s="9"/>
      <c r="G26" s="9"/>
    </row>
    <row r="27" spans="1:7" x14ac:dyDescent="0.25">
      <c r="A27" s="9"/>
      <c r="B27" s="10" t="s">
        <v>100</v>
      </c>
      <c r="C27" s="9"/>
      <c r="D27" s="10">
        <v>30275</v>
      </c>
      <c r="E27" s="10"/>
      <c r="F27" s="9"/>
      <c r="G27" s="9"/>
    </row>
    <row r="28" spans="1:7" x14ac:dyDescent="0.25">
      <c r="A28" s="9"/>
      <c r="B28" s="10" t="s">
        <v>101</v>
      </c>
      <c r="C28" s="10"/>
      <c r="D28" s="10">
        <v>1000</v>
      </c>
      <c r="E28" s="10"/>
      <c r="F28" s="9"/>
      <c r="G28" s="9"/>
    </row>
    <row r="29" spans="1:7" x14ac:dyDescent="0.25">
      <c r="A29" s="45"/>
      <c r="B29" s="10"/>
      <c r="C29" s="10"/>
      <c r="D29" s="10"/>
      <c r="E29" s="10"/>
      <c r="F29" s="9"/>
      <c r="G29" s="9"/>
    </row>
    <row r="30" spans="1:7" x14ac:dyDescent="0.25">
      <c r="A30" s="9"/>
      <c r="B30" s="10"/>
      <c r="C30" s="10"/>
      <c r="D30" s="10"/>
      <c r="E30" s="10"/>
      <c r="F30" s="9"/>
      <c r="G30" s="9"/>
    </row>
    <row r="31" spans="1:7" x14ac:dyDescent="0.25">
      <c r="A31" s="48"/>
      <c r="B31" s="53" t="s">
        <v>68</v>
      </c>
      <c r="C31" s="54">
        <f>C26</f>
        <v>51200</v>
      </c>
      <c r="D31" s="54">
        <f>SUM(D27:D30)</f>
        <v>31275</v>
      </c>
      <c r="E31" s="54">
        <f>C31-D31</f>
        <v>19925</v>
      </c>
      <c r="F31" s="9"/>
      <c r="G31" s="9"/>
    </row>
    <row r="32" spans="1:7" x14ac:dyDescent="0.25">
      <c r="A32" s="18" t="s">
        <v>57</v>
      </c>
      <c r="B32" s="10"/>
      <c r="C32" s="10"/>
      <c r="D32" s="10"/>
      <c r="E32" s="10"/>
      <c r="F32" s="9"/>
      <c r="G32" s="9"/>
    </row>
    <row r="33" spans="1:7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</row>
    <row r="34" spans="1:7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</row>
    <row r="35" spans="1:7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5" workbookViewId="0">
      <selection activeCell="G21" sqref="G21"/>
    </sheetView>
  </sheetViews>
  <sheetFormatPr defaultRowHeight="15" x14ac:dyDescent="0.25"/>
  <cols>
    <col min="2" max="2" width="16.28515625" customWidth="1"/>
    <col min="6" max="6" width="15.85546875" customWidth="1"/>
  </cols>
  <sheetData>
    <row r="1" spans="1:7" x14ac:dyDescent="0.25">
      <c r="A1" s="9"/>
      <c r="B1" s="23"/>
      <c r="C1" s="22" t="s">
        <v>12</v>
      </c>
      <c r="D1" s="22"/>
      <c r="E1" s="22"/>
      <c r="F1" s="20"/>
      <c r="G1" s="9"/>
    </row>
    <row r="2" spans="1:7" ht="16.5" x14ac:dyDescent="0.25">
      <c r="A2" s="9"/>
      <c r="B2" s="23"/>
      <c r="C2" s="22" t="s">
        <v>13</v>
      </c>
      <c r="D2" s="23"/>
      <c r="E2" s="23"/>
      <c r="F2" s="18"/>
      <c r="G2" s="9"/>
    </row>
    <row r="3" spans="1:7" x14ac:dyDescent="0.25">
      <c r="A3" s="9" t="s">
        <v>91</v>
      </c>
      <c r="B3" s="23"/>
      <c r="C3" s="24" t="s">
        <v>14</v>
      </c>
      <c r="D3" s="24"/>
      <c r="E3" s="24"/>
      <c r="F3" s="18"/>
      <c r="G3" s="9"/>
    </row>
    <row r="4" spans="1:7" ht="18.75" x14ac:dyDescent="0.25">
      <c r="A4" s="9"/>
      <c r="B4" s="9"/>
      <c r="C4" s="28" t="s">
        <v>106</v>
      </c>
      <c r="D4" s="25"/>
      <c r="E4" s="26"/>
      <c r="F4" s="26"/>
      <c r="G4" s="9"/>
    </row>
    <row r="5" spans="1:7" x14ac:dyDescent="0.25">
      <c r="A5" s="12"/>
      <c r="B5" s="11" t="s">
        <v>0</v>
      </c>
      <c r="C5" s="11" t="s">
        <v>7</v>
      </c>
      <c r="D5" s="11" t="s">
        <v>9</v>
      </c>
      <c r="E5" s="11" t="s">
        <v>40</v>
      </c>
      <c r="F5" s="16"/>
      <c r="G5" s="9"/>
    </row>
    <row r="6" spans="1:7" x14ac:dyDescent="0.25">
      <c r="A6" s="10">
        <v>1</v>
      </c>
      <c r="B6" s="15" t="s">
        <v>78</v>
      </c>
      <c r="C6" s="9">
        <v>2500</v>
      </c>
      <c r="D6" s="40">
        <v>2500</v>
      </c>
      <c r="E6" s="17">
        <f>C6-D6</f>
        <v>0</v>
      </c>
      <c r="F6" s="29"/>
      <c r="G6" s="9"/>
    </row>
    <row r="7" spans="1:7" x14ac:dyDescent="0.25">
      <c r="A7" s="10">
        <v>2</v>
      </c>
      <c r="B7" s="9" t="s">
        <v>89</v>
      </c>
      <c r="C7" s="10">
        <v>2500</v>
      </c>
      <c r="D7" s="42">
        <v>2500</v>
      </c>
      <c r="E7" s="10">
        <f>C7-D7</f>
        <v>0</v>
      </c>
      <c r="F7" s="10"/>
      <c r="G7" s="9"/>
    </row>
    <row r="8" spans="1:7" x14ac:dyDescent="0.25">
      <c r="A8" s="10">
        <v>3</v>
      </c>
      <c r="B8" s="9" t="s">
        <v>99</v>
      </c>
      <c r="C8" s="10">
        <v>2500</v>
      </c>
      <c r="D8" s="42">
        <v>2500</v>
      </c>
      <c r="E8" s="10">
        <f t="shared" ref="E8:E15" si="0">C8-D8</f>
        <v>0</v>
      </c>
      <c r="F8" s="10"/>
      <c r="G8" s="9"/>
    </row>
    <row r="9" spans="1:7" x14ac:dyDescent="0.25">
      <c r="A9" s="10">
        <v>4</v>
      </c>
      <c r="B9" s="15" t="s">
        <v>3</v>
      </c>
      <c r="C9" s="10">
        <v>2500</v>
      </c>
      <c r="D9" s="40">
        <v>0</v>
      </c>
      <c r="E9" s="10">
        <f t="shared" si="0"/>
        <v>2500</v>
      </c>
      <c r="F9" s="16"/>
      <c r="G9" s="9"/>
    </row>
    <row r="10" spans="1:7" x14ac:dyDescent="0.25">
      <c r="A10" s="10">
        <v>5</v>
      </c>
      <c r="B10" s="15" t="s">
        <v>4</v>
      </c>
      <c r="C10" s="10">
        <v>2500</v>
      </c>
      <c r="D10" s="40">
        <v>2500</v>
      </c>
      <c r="E10" s="10">
        <f t="shared" si="0"/>
        <v>0</v>
      </c>
      <c r="F10" s="16"/>
      <c r="G10" s="9"/>
    </row>
    <row r="11" spans="1:7" x14ac:dyDescent="0.25">
      <c r="A11" s="10">
        <v>6</v>
      </c>
      <c r="B11" s="15" t="s">
        <v>5</v>
      </c>
      <c r="C11" s="10">
        <v>2500</v>
      </c>
      <c r="D11" s="40">
        <v>2500</v>
      </c>
      <c r="E11" s="10">
        <f t="shared" si="0"/>
        <v>0</v>
      </c>
      <c r="F11" s="16"/>
      <c r="G11" s="9"/>
    </row>
    <row r="12" spans="1:7" x14ac:dyDescent="0.25">
      <c r="A12" s="10">
        <v>7</v>
      </c>
      <c r="B12" s="15" t="s">
        <v>109</v>
      </c>
      <c r="C12" s="10">
        <v>2500</v>
      </c>
      <c r="D12" s="40">
        <v>2500</v>
      </c>
      <c r="E12" s="10">
        <f t="shared" si="0"/>
        <v>0</v>
      </c>
      <c r="F12" s="16"/>
      <c r="G12" s="9"/>
    </row>
    <row r="13" spans="1:7" x14ac:dyDescent="0.25">
      <c r="A13" s="10">
        <v>8</v>
      </c>
      <c r="B13" s="15" t="s">
        <v>48</v>
      </c>
      <c r="C13" s="10">
        <v>0</v>
      </c>
      <c r="D13" s="40">
        <v>0</v>
      </c>
      <c r="E13" s="10">
        <f t="shared" si="0"/>
        <v>0</v>
      </c>
      <c r="F13" s="16"/>
      <c r="G13" s="9"/>
    </row>
    <row r="14" spans="1:7" x14ac:dyDescent="0.25">
      <c r="A14" s="10">
        <v>9</v>
      </c>
      <c r="B14" s="15" t="s">
        <v>47</v>
      </c>
      <c r="C14" s="10">
        <v>2500</v>
      </c>
      <c r="D14" s="40">
        <v>2500</v>
      </c>
      <c r="E14" s="10">
        <f t="shared" si="0"/>
        <v>0</v>
      </c>
      <c r="F14" s="16"/>
      <c r="G14" s="9"/>
    </row>
    <row r="15" spans="1:7" x14ac:dyDescent="0.25">
      <c r="A15" s="29">
        <v>10</v>
      </c>
      <c r="B15" s="15" t="s">
        <v>110</v>
      </c>
      <c r="C15" s="10">
        <v>2500</v>
      </c>
      <c r="D15" s="40">
        <f>1700+800</f>
        <v>2500</v>
      </c>
      <c r="E15" s="10">
        <f t="shared" si="0"/>
        <v>0</v>
      </c>
      <c r="F15" s="16"/>
      <c r="G15" s="9"/>
    </row>
    <row r="16" spans="1:7" x14ac:dyDescent="0.25">
      <c r="A16" s="10"/>
      <c r="B16" s="16" t="s">
        <v>68</v>
      </c>
      <c r="C16" s="35">
        <f>SUM(C6:C15)</f>
        <v>22500</v>
      </c>
      <c r="D16" s="34">
        <f>SUM(D6:D15)</f>
        <v>20000</v>
      </c>
      <c r="E16" s="34">
        <f>SUM(E6:E15)</f>
        <v>2500</v>
      </c>
      <c r="F16" s="16"/>
      <c r="G16" s="9"/>
    </row>
    <row r="17" spans="1:9" x14ac:dyDescent="0.25">
      <c r="A17" s="9"/>
      <c r="B17" s="4"/>
      <c r="C17" s="4"/>
      <c r="D17" s="1"/>
      <c r="E17" s="4"/>
      <c r="F17" s="4"/>
      <c r="G17" s="9"/>
    </row>
    <row r="18" spans="1:9" x14ac:dyDescent="0.25">
      <c r="A18" s="9"/>
      <c r="B18" s="9"/>
      <c r="C18" s="4"/>
      <c r="D18" s="21"/>
      <c r="E18" s="4"/>
      <c r="F18" s="4"/>
      <c r="G18" s="9"/>
    </row>
    <row r="19" spans="1:9" ht="23.25" x14ac:dyDescent="0.35">
      <c r="A19" s="9"/>
      <c r="B19" s="49" t="s">
        <v>62</v>
      </c>
      <c r="C19" s="9"/>
      <c r="D19" s="9"/>
      <c r="E19" s="9"/>
      <c r="F19" s="9"/>
      <c r="G19" s="9"/>
    </row>
    <row r="20" spans="1:9" ht="23.25" x14ac:dyDescent="0.35">
      <c r="A20" s="9"/>
      <c r="B20" s="50" t="s">
        <v>63</v>
      </c>
      <c r="C20" s="50" t="s">
        <v>64</v>
      </c>
      <c r="D20" s="50" t="s">
        <v>53</v>
      </c>
      <c r="E20" s="50" t="s">
        <v>23</v>
      </c>
      <c r="F20" s="9"/>
      <c r="G20" s="9"/>
    </row>
    <row r="21" spans="1:9" x14ac:dyDescent="0.25">
      <c r="A21" s="9"/>
      <c r="B21" s="10" t="s">
        <v>107</v>
      </c>
      <c r="C21" s="51">
        <f>C16</f>
        <v>22500</v>
      </c>
      <c r="D21" s="10"/>
      <c r="E21" s="10"/>
      <c r="F21" s="10" t="s">
        <v>107</v>
      </c>
      <c r="G21" s="51">
        <f>D16</f>
        <v>20000</v>
      </c>
      <c r="H21" s="10"/>
      <c r="I21" s="10"/>
    </row>
    <row r="22" spans="1:9" x14ac:dyDescent="0.25">
      <c r="A22" s="9"/>
      <c r="B22" s="10" t="s">
        <v>108</v>
      </c>
      <c r="C22" s="51">
        <v>19925</v>
      </c>
      <c r="D22" s="10"/>
      <c r="E22" s="10"/>
      <c r="F22" s="10" t="s">
        <v>108</v>
      </c>
      <c r="G22" s="51">
        <v>19925</v>
      </c>
      <c r="H22" s="10"/>
      <c r="I22" s="10"/>
    </row>
    <row r="23" spans="1:9" x14ac:dyDescent="0.25">
      <c r="A23" s="9"/>
      <c r="B23" s="10"/>
      <c r="C23" s="51">
        <f>SUM(C21:C22)</f>
        <v>42425</v>
      </c>
      <c r="D23" s="10"/>
      <c r="E23" s="10"/>
      <c r="F23" s="10"/>
      <c r="G23" s="51">
        <f>SUM(G21:G22)</f>
        <v>39925</v>
      </c>
      <c r="H23" s="10"/>
      <c r="I23" s="10"/>
    </row>
    <row r="24" spans="1:9" x14ac:dyDescent="0.25">
      <c r="A24" s="9"/>
      <c r="B24" s="10" t="s">
        <v>66</v>
      </c>
      <c r="C24" s="52">
        <v>7.0000000000000007E-2</v>
      </c>
      <c r="D24" s="51">
        <f>C21*C24</f>
        <v>1575.0000000000002</v>
      </c>
      <c r="E24" s="10"/>
      <c r="F24" s="10" t="s">
        <v>66</v>
      </c>
      <c r="G24" s="52">
        <v>7.0000000000000007E-2</v>
      </c>
      <c r="H24" s="51">
        <f>G21*G24</f>
        <v>1400.0000000000002</v>
      </c>
      <c r="I24" s="10"/>
    </row>
    <row r="25" spans="1:9" x14ac:dyDescent="0.25">
      <c r="A25" s="9"/>
      <c r="B25" s="10"/>
      <c r="C25" s="10"/>
      <c r="D25" s="10"/>
      <c r="E25" s="10"/>
      <c r="F25" s="10"/>
      <c r="G25" s="10"/>
      <c r="H25" s="10"/>
      <c r="I25" s="10"/>
    </row>
    <row r="26" spans="1:9" x14ac:dyDescent="0.25">
      <c r="A26" s="9"/>
      <c r="B26" s="10" t="s">
        <v>21</v>
      </c>
      <c r="C26" s="51">
        <f>C23-D24</f>
        <v>40850</v>
      </c>
      <c r="D26" s="10"/>
      <c r="E26" s="10"/>
      <c r="F26" s="10" t="s">
        <v>21</v>
      </c>
      <c r="G26" s="51">
        <f>G23-H24</f>
        <v>38525</v>
      </c>
      <c r="H26" s="10"/>
      <c r="I26" s="10"/>
    </row>
    <row r="27" spans="1:9" x14ac:dyDescent="0.25">
      <c r="A27" s="9"/>
      <c r="B27" s="10" t="s">
        <v>100</v>
      </c>
      <c r="C27" s="9"/>
      <c r="D27" s="10"/>
      <c r="E27" s="10"/>
      <c r="F27" s="10" t="s">
        <v>100</v>
      </c>
      <c r="G27" s="9"/>
      <c r="H27" s="10"/>
      <c r="I27" s="10"/>
    </row>
    <row r="28" spans="1:9" x14ac:dyDescent="0.25">
      <c r="A28" s="9"/>
      <c r="B28" s="10" t="s">
        <v>101</v>
      </c>
      <c r="C28" s="10"/>
      <c r="D28" s="10"/>
      <c r="E28" s="10"/>
      <c r="F28" s="10" t="s">
        <v>101</v>
      </c>
      <c r="G28" s="10"/>
      <c r="H28" s="10"/>
      <c r="I28" s="10"/>
    </row>
    <row r="29" spans="1:9" x14ac:dyDescent="0.25">
      <c r="A29" s="45"/>
      <c r="B29" s="10"/>
      <c r="C29" s="10"/>
      <c r="D29" s="10"/>
      <c r="E29" s="10"/>
      <c r="F29" s="10"/>
      <c r="G29" s="10"/>
      <c r="H29" s="10"/>
      <c r="I29" s="10"/>
    </row>
    <row r="30" spans="1:9" x14ac:dyDescent="0.25">
      <c r="A30" s="9"/>
      <c r="B30" s="10"/>
      <c r="C30" s="10"/>
      <c r="D30" s="10"/>
      <c r="E30" s="10"/>
      <c r="F30" s="10"/>
      <c r="G30" s="10"/>
      <c r="H30" s="10"/>
      <c r="I30" s="10"/>
    </row>
    <row r="31" spans="1:9" x14ac:dyDescent="0.25">
      <c r="A31" s="48"/>
      <c r="B31" s="53" t="s">
        <v>68</v>
      </c>
      <c r="C31" s="54">
        <f>C26</f>
        <v>40850</v>
      </c>
      <c r="D31" s="54">
        <f>SUM(D27:D30)</f>
        <v>0</v>
      </c>
      <c r="E31" s="54">
        <f>C31-D31</f>
        <v>40850</v>
      </c>
      <c r="F31" s="53" t="s">
        <v>68</v>
      </c>
      <c r="G31" s="54">
        <f>G26</f>
        <v>38525</v>
      </c>
      <c r="H31" s="54">
        <f>SUM(H27:H30)</f>
        <v>0</v>
      </c>
      <c r="I31" s="54">
        <f>G31-H31</f>
        <v>38525</v>
      </c>
    </row>
    <row r="32" spans="1:9" x14ac:dyDescent="0.25">
      <c r="A32" s="18" t="s">
        <v>57</v>
      </c>
      <c r="B32" s="10"/>
      <c r="C32" s="10"/>
      <c r="D32" s="10"/>
      <c r="E32" s="10"/>
      <c r="F32" s="10"/>
      <c r="G32" s="10"/>
      <c r="H32" s="10"/>
      <c r="I32" s="10"/>
    </row>
    <row r="33" spans="1:7" x14ac:dyDescent="0.25">
      <c r="A33" s="9"/>
      <c r="B33" s="36" t="s">
        <v>69</v>
      </c>
      <c r="C33" s="36" t="s">
        <v>70</v>
      </c>
      <c r="D33" s="36" t="s">
        <v>71</v>
      </c>
      <c r="E33" s="36"/>
      <c r="F33" s="9"/>
      <c r="G33" s="9"/>
    </row>
    <row r="34" spans="1:7" x14ac:dyDescent="0.25">
      <c r="A34" s="9"/>
      <c r="B34" s="36" t="s">
        <v>72</v>
      </c>
      <c r="C34" s="36" t="s">
        <v>55</v>
      </c>
      <c r="D34" s="36" t="s">
        <v>76</v>
      </c>
      <c r="E34" s="36"/>
      <c r="F34" s="9"/>
      <c r="G34" s="9"/>
    </row>
    <row r="35" spans="1:7" x14ac:dyDescent="0.25">
      <c r="A35" s="9"/>
      <c r="B35" s="55" t="s">
        <v>73</v>
      </c>
      <c r="C35" s="36" t="s">
        <v>74</v>
      </c>
      <c r="D35" s="36" t="s">
        <v>75</v>
      </c>
      <c r="E35" s="36"/>
      <c r="F35" s="9"/>
      <c r="G35" s="9"/>
    </row>
    <row r="36" spans="1:7" x14ac:dyDescent="0.25">
      <c r="A36" s="9"/>
      <c r="B36" s="9"/>
      <c r="C36" s="9"/>
      <c r="D36" s="9"/>
      <c r="E36" s="9"/>
      <c r="F36" s="9"/>
      <c r="G3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pane xSplit="3" ySplit="1" topLeftCell="D4" activePane="bottomRight" state="frozenSplit"/>
      <selection pane="topRight" activeCell="C1" sqref="C1"/>
      <selection pane="bottomLeft" activeCell="A2" sqref="A2"/>
      <selection pane="bottomRight" activeCell="H36" sqref="H36"/>
    </sheetView>
  </sheetViews>
  <sheetFormatPr defaultRowHeight="15" x14ac:dyDescent="0.25"/>
  <cols>
    <col min="2" max="2" width="17.5703125" customWidth="1"/>
    <col min="3" max="3" width="8.85546875" style="4" customWidth="1"/>
    <col min="4" max="4" width="10.5703125" style="4" customWidth="1"/>
    <col min="5" max="5" width="8.28515625" style="4" customWidth="1"/>
    <col min="6" max="6" width="7.85546875" style="4" bestFit="1" customWidth="1"/>
  </cols>
  <sheetData>
    <row r="1" spans="1:7" s="3" customFormat="1" x14ac:dyDescent="0.25"/>
    <row r="2" spans="1:7" ht="30" x14ac:dyDescent="0.4">
      <c r="A2" s="23"/>
      <c r="B2" s="23"/>
      <c r="C2" s="22" t="s">
        <v>11</v>
      </c>
      <c r="D2" s="22"/>
      <c r="E2" s="19"/>
      <c r="F2"/>
    </row>
    <row r="3" spans="1:7" x14ac:dyDescent="0.25">
      <c r="A3" s="23"/>
      <c r="B3" s="22" t="s">
        <v>12</v>
      </c>
      <c r="C3" s="22"/>
      <c r="D3" s="22"/>
      <c r="E3" s="20"/>
      <c r="F3"/>
    </row>
    <row r="4" spans="1:7" ht="16.5" x14ac:dyDescent="0.25">
      <c r="A4" s="23"/>
      <c r="B4" s="22" t="s">
        <v>13</v>
      </c>
      <c r="C4" s="23"/>
      <c r="D4" s="23"/>
      <c r="E4" s="18"/>
      <c r="F4"/>
    </row>
    <row r="5" spans="1:7" x14ac:dyDescent="0.25">
      <c r="A5" s="23"/>
      <c r="B5" s="24" t="s">
        <v>14</v>
      </c>
      <c r="C5" s="24"/>
      <c r="D5" s="24"/>
      <c r="E5" s="18"/>
      <c r="F5"/>
    </row>
    <row r="6" spans="1:7" x14ac:dyDescent="0.25">
      <c r="A6" s="7"/>
      <c r="B6" s="3"/>
      <c r="C6" s="7"/>
      <c r="D6" s="7"/>
      <c r="E6" s="8"/>
      <c r="F6"/>
    </row>
    <row r="7" spans="1:7" ht="23.25" x14ac:dyDescent="0.35">
      <c r="C7" s="28" t="s">
        <v>16</v>
      </c>
      <c r="D7" s="25"/>
      <c r="E7" s="26"/>
      <c r="F7" s="26"/>
      <c r="G7" s="27"/>
    </row>
    <row r="8" spans="1:7" x14ac:dyDescent="0.25">
      <c r="A8" s="12"/>
      <c r="B8" s="11" t="s">
        <v>0</v>
      </c>
      <c r="C8" s="11" t="s">
        <v>7</v>
      </c>
      <c r="D8" s="11" t="s">
        <v>9</v>
      </c>
      <c r="E8" s="11"/>
      <c r="F8" s="16"/>
    </row>
    <row r="9" spans="1:7" s="2" customFormat="1" ht="16.5" customHeight="1" x14ac:dyDescent="0.25">
      <c r="A9" s="10">
        <v>1</v>
      </c>
      <c r="B9" s="15" t="s">
        <v>1</v>
      </c>
      <c r="C9" s="15" t="s">
        <v>8</v>
      </c>
      <c r="D9" s="17">
        <v>2500</v>
      </c>
      <c r="E9" s="17">
        <v>2500</v>
      </c>
      <c r="F9" s="29"/>
    </row>
    <row r="10" spans="1:7" x14ac:dyDescent="0.25">
      <c r="A10" s="10">
        <v>2</v>
      </c>
      <c r="B10" s="15" t="s">
        <v>3</v>
      </c>
      <c r="C10" s="15" t="s">
        <v>8</v>
      </c>
      <c r="D10" s="17">
        <v>2500</v>
      </c>
      <c r="E10" s="17">
        <v>4700</v>
      </c>
      <c r="F10" s="16"/>
    </row>
    <row r="11" spans="1:7" x14ac:dyDescent="0.25">
      <c r="A11" s="10">
        <v>3</v>
      </c>
      <c r="B11" s="15" t="s">
        <v>4</v>
      </c>
      <c r="C11" s="15" t="s">
        <v>8</v>
      </c>
      <c r="D11" s="17">
        <v>2500</v>
      </c>
      <c r="E11" s="17">
        <v>7200</v>
      </c>
      <c r="F11" s="16"/>
    </row>
    <row r="12" spans="1:7" x14ac:dyDescent="0.25">
      <c r="A12" s="10">
        <v>4</v>
      </c>
      <c r="B12" s="15" t="s">
        <v>2</v>
      </c>
      <c r="C12" s="15" t="s">
        <v>8</v>
      </c>
      <c r="D12" s="17">
        <v>2500</v>
      </c>
      <c r="E12" s="17">
        <v>9700</v>
      </c>
      <c r="F12" s="16"/>
    </row>
    <row r="13" spans="1:7" x14ac:dyDescent="0.25">
      <c r="A13" s="10">
        <v>5</v>
      </c>
      <c r="B13" s="15" t="s">
        <v>5</v>
      </c>
      <c r="C13" s="15" t="s">
        <v>8</v>
      </c>
      <c r="D13" s="17">
        <v>2500</v>
      </c>
      <c r="E13" s="17">
        <v>12200</v>
      </c>
      <c r="F13" s="16"/>
    </row>
    <row r="14" spans="1:7" x14ac:dyDescent="0.25">
      <c r="A14" s="10">
        <v>6</v>
      </c>
      <c r="B14" s="15" t="s">
        <v>1</v>
      </c>
      <c r="C14" s="15" t="s">
        <v>8</v>
      </c>
      <c r="D14" s="17">
        <v>2500</v>
      </c>
      <c r="E14" s="17">
        <v>14200</v>
      </c>
      <c r="F14" s="16"/>
    </row>
    <row r="15" spans="1:7" x14ac:dyDescent="0.25">
      <c r="A15" s="10">
        <v>7</v>
      </c>
      <c r="B15" s="15" t="s">
        <v>6</v>
      </c>
      <c r="C15" s="15" t="s">
        <v>8</v>
      </c>
      <c r="D15" s="17">
        <v>2500</v>
      </c>
      <c r="E15" s="17">
        <v>17200</v>
      </c>
      <c r="F15" s="16"/>
    </row>
    <row r="16" spans="1:7" x14ac:dyDescent="0.25">
      <c r="A16" s="10"/>
      <c r="B16" s="15"/>
      <c r="C16" s="15"/>
      <c r="D16" s="17"/>
      <c r="E16" s="17"/>
      <c r="F16" s="16"/>
    </row>
    <row r="17" spans="1:6" x14ac:dyDescent="0.25">
      <c r="A17" s="10"/>
      <c r="B17" s="15"/>
      <c r="C17" s="15"/>
      <c r="D17" s="17">
        <f>SUM(D9:D16)</f>
        <v>17500</v>
      </c>
      <c r="E17" s="17">
        <f>E15</f>
        <v>17200</v>
      </c>
      <c r="F17" s="16"/>
    </row>
    <row r="18" spans="1:6" x14ac:dyDescent="0.25">
      <c r="A18" s="29"/>
      <c r="B18" s="13"/>
      <c r="C18" s="13"/>
      <c r="D18" s="14">
        <f>D17</f>
        <v>17500</v>
      </c>
      <c r="E18" s="14">
        <f>E17</f>
        <v>17200</v>
      </c>
      <c r="F18" s="16"/>
    </row>
    <row r="19" spans="1:6" x14ac:dyDescent="0.25">
      <c r="A19" s="10"/>
      <c r="B19" s="16"/>
      <c r="C19" s="16"/>
      <c r="D19" s="16"/>
      <c r="E19" s="16"/>
      <c r="F19" s="16"/>
    </row>
    <row r="20" spans="1:6" x14ac:dyDescent="0.25">
      <c r="B20" s="4" t="s">
        <v>10</v>
      </c>
      <c r="D20" s="1">
        <f>D18</f>
        <v>17500</v>
      </c>
    </row>
    <row r="21" spans="1:6" x14ac:dyDescent="0.25">
      <c r="B21" s="4"/>
    </row>
    <row r="22" spans="1:6" x14ac:dyDescent="0.25">
      <c r="B22" s="4"/>
    </row>
    <row r="23" spans="1:6" x14ac:dyDescent="0.25">
      <c r="B23" s="4"/>
      <c r="C23" s="5">
        <v>7.0000000000000007E-2</v>
      </c>
      <c r="D23" s="4">
        <f>C23*D20</f>
        <v>1225.0000000000002</v>
      </c>
    </row>
    <row r="24" spans="1:6" x14ac:dyDescent="0.25">
      <c r="B24" s="4"/>
      <c r="D24" s="6">
        <f>D20-D23+D22</f>
        <v>16275</v>
      </c>
    </row>
    <row r="25" spans="1:6" x14ac:dyDescent="0.25">
      <c r="B25" s="4"/>
    </row>
  </sheetData>
  <pageMargins left="0.7" right="0.7" top="0.75" bottom="0.75" header="0.25" footer="0.3"/>
  <pageSetup orientation="portrait" horizontalDpi="0" verticalDpi="0" r:id="rId1"/>
  <headerFooter>
    <oddHeader>&amp;L&amp;"Arial,Bold"&amp;8 11:00 AM
&amp;"Arial,Bold"&amp;8 05-22-15
&amp;"Arial,Bold"&amp;8 Accrual Basis&amp;C&amp;"Arial,Bold"&amp;12 PETER  KARURI GATHUMBI
&amp;"Arial,Bold"&amp;14 Transactions by Account
&amp;"Arial,Bold"&amp;10 As of May 22, 2015</oddHeader>
    <oddFooter>&amp;R&amp;"Arial,Bold"&amp;8 Page 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M27" sqref="M27"/>
    </sheetView>
  </sheetViews>
  <sheetFormatPr defaultRowHeight="15" x14ac:dyDescent="0.25"/>
  <cols>
    <col min="2" max="2" width="12" customWidth="1"/>
    <col min="3" max="3" width="10.85546875" style="9" customWidth="1"/>
    <col min="4" max="4" width="9.7109375" customWidth="1"/>
    <col min="5" max="5" width="9.28515625" style="9" customWidth="1"/>
  </cols>
  <sheetData>
    <row r="1" spans="1:13" x14ac:dyDescent="0.25">
      <c r="A1" s="9"/>
      <c r="B1" s="23"/>
      <c r="C1" s="23"/>
      <c r="D1" s="22" t="s">
        <v>12</v>
      </c>
      <c r="E1" s="22"/>
      <c r="F1" s="22"/>
      <c r="G1" s="22"/>
      <c r="H1" s="20"/>
      <c r="I1" s="9"/>
      <c r="J1" s="9"/>
      <c r="K1" s="9"/>
    </row>
    <row r="2" spans="1:13" ht="16.5" x14ac:dyDescent="0.25">
      <c r="A2" s="9"/>
      <c r="B2" s="23"/>
      <c r="C2" s="23"/>
      <c r="D2" s="22" t="s">
        <v>13</v>
      </c>
      <c r="E2" s="22"/>
      <c r="F2" s="23"/>
      <c r="G2" s="23"/>
      <c r="H2" s="18"/>
      <c r="I2" s="9"/>
      <c r="J2" s="9"/>
      <c r="K2" s="9"/>
    </row>
    <row r="3" spans="1:13" x14ac:dyDescent="0.25">
      <c r="A3" s="9" t="s">
        <v>91</v>
      </c>
      <c r="B3" s="23"/>
      <c r="C3" s="23"/>
      <c r="D3" s="24" t="s">
        <v>14</v>
      </c>
      <c r="E3" s="24"/>
      <c r="F3" s="24"/>
      <c r="G3" s="24"/>
      <c r="H3" s="18"/>
      <c r="I3" s="9"/>
      <c r="J3" s="9"/>
      <c r="K3" s="9"/>
    </row>
    <row r="4" spans="1:13" ht="18.75" x14ac:dyDescent="0.25">
      <c r="A4" s="9"/>
      <c r="B4" s="9"/>
      <c r="D4" s="28" t="s">
        <v>124</v>
      </c>
      <c r="E4" s="28"/>
      <c r="F4" s="25"/>
      <c r="G4" s="26"/>
      <c r="H4" s="26"/>
      <c r="I4" s="9"/>
      <c r="J4" s="9"/>
      <c r="K4" s="9"/>
    </row>
    <row r="5" spans="1:13" x14ac:dyDescent="0.25">
      <c r="A5" s="12"/>
      <c r="B5" s="11" t="s">
        <v>0</v>
      </c>
      <c r="C5" s="11" t="s">
        <v>79</v>
      </c>
      <c r="D5" s="11" t="s">
        <v>7</v>
      </c>
      <c r="E5" s="11" t="s">
        <v>68</v>
      </c>
      <c r="F5" s="11" t="s">
        <v>9</v>
      </c>
      <c r="G5" s="11" t="s">
        <v>40</v>
      </c>
      <c r="H5" s="16"/>
      <c r="I5" s="9"/>
      <c r="J5" s="9"/>
      <c r="K5" s="9"/>
    </row>
    <row r="6" spans="1:13" x14ac:dyDescent="0.25">
      <c r="A6" s="10">
        <v>1</v>
      </c>
      <c r="B6" s="15" t="s">
        <v>78</v>
      </c>
      <c r="C6" s="60"/>
      <c r="D6" s="9">
        <v>2500</v>
      </c>
      <c r="F6" s="40">
        <v>2500</v>
      </c>
      <c r="G6" s="17">
        <f>D6-F6</f>
        <v>0</v>
      </c>
      <c r="H6" s="29"/>
      <c r="I6" s="9"/>
      <c r="J6" s="9"/>
      <c r="K6" s="9"/>
    </row>
    <row r="7" spans="1:13" x14ac:dyDescent="0.25">
      <c r="A7" s="10">
        <v>2</v>
      </c>
      <c r="B7" s="9" t="s">
        <v>89</v>
      </c>
      <c r="D7" s="10">
        <v>2500</v>
      </c>
      <c r="E7" s="10"/>
      <c r="F7" s="42">
        <v>2500</v>
      </c>
      <c r="G7" s="10">
        <f>D7-F7</f>
        <v>0</v>
      </c>
      <c r="H7" s="10"/>
      <c r="I7" s="9"/>
      <c r="J7" s="9"/>
      <c r="K7" s="9"/>
    </row>
    <row r="8" spans="1:13" x14ac:dyDescent="0.25">
      <c r="A8" s="10">
        <v>3</v>
      </c>
      <c r="B8" s="9" t="s">
        <v>99</v>
      </c>
      <c r="D8" s="10">
        <v>2500</v>
      </c>
      <c r="E8" s="10"/>
      <c r="F8" s="42">
        <v>2500</v>
      </c>
      <c r="G8" s="10">
        <f t="shared" ref="G8:G15" si="0">D8-F8</f>
        <v>0</v>
      </c>
      <c r="H8" s="10"/>
      <c r="I8" s="9"/>
      <c r="J8" s="9"/>
      <c r="K8" s="9"/>
    </row>
    <row r="9" spans="1:13" x14ac:dyDescent="0.25">
      <c r="A9" s="10">
        <v>4</v>
      </c>
      <c r="B9" s="15" t="s">
        <v>3</v>
      </c>
      <c r="C9" s="15"/>
      <c r="D9" s="10">
        <v>2500</v>
      </c>
      <c r="E9" s="10"/>
      <c r="F9" s="40">
        <v>2500</v>
      </c>
      <c r="G9" s="10">
        <f t="shared" si="0"/>
        <v>0</v>
      </c>
      <c r="H9" s="16"/>
      <c r="I9" s="9"/>
      <c r="J9" s="9"/>
      <c r="K9" s="9">
        <v>61</v>
      </c>
      <c r="L9">
        <v>170</v>
      </c>
      <c r="M9">
        <f>K9*L9</f>
        <v>10370</v>
      </c>
    </row>
    <row r="10" spans="1:13" x14ac:dyDescent="0.25">
      <c r="A10" s="10">
        <v>5</v>
      </c>
      <c r="B10" s="15" t="s">
        <v>4</v>
      </c>
      <c r="C10" s="15"/>
      <c r="D10" s="10">
        <v>2500</v>
      </c>
      <c r="E10" s="10"/>
      <c r="F10" s="40"/>
      <c r="G10" s="10">
        <f t="shared" si="0"/>
        <v>2500</v>
      </c>
      <c r="H10" s="16"/>
      <c r="I10" s="9"/>
      <c r="J10" s="9"/>
      <c r="K10" s="9"/>
    </row>
    <row r="11" spans="1:13" x14ac:dyDescent="0.25">
      <c r="A11" s="10">
        <v>6</v>
      </c>
      <c r="B11" s="15" t="s">
        <v>113</v>
      </c>
      <c r="C11" s="15"/>
      <c r="D11" s="10">
        <v>2500</v>
      </c>
      <c r="E11" s="10"/>
      <c r="F11" s="40"/>
      <c r="G11" s="10">
        <f t="shared" si="0"/>
        <v>2500</v>
      </c>
      <c r="H11" s="16"/>
      <c r="I11" s="9"/>
      <c r="J11" s="9"/>
      <c r="K11" s="9"/>
    </row>
    <row r="12" spans="1:13" x14ac:dyDescent="0.25">
      <c r="A12" s="10">
        <v>7</v>
      </c>
      <c r="B12" s="15" t="s">
        <v>109</v>
      </c>
      <c r="C12" s="15"/>
      <c r="D12" s="10">
        <v>2500</v>
      </c>
      <c r="E12" s="10"/>
      <c r="F12" s="40">
        <v>2500</v>
      </c>
      <c r="G12" s="10">
        <f t="shared" si="0"/>
        <v>0</v>
      </c>
      <c r="H12" s="16"/>
      <c r="I12" s="9"/>
      <c r="J12" s="9"/>
      <c r="K12" s="9"/>
    </row>
    <row r="13" spans="1:13" x14ac:dyDescent="0.25">
      <c r="A13" s="10">
        <v>8</v>
      </c>
      <c r="B13" s="15" t="s">
        <v>48</v>
      </c>
      <c r="C13" s="15"/>
      <c r="D13" s="10">
        <v>0</v>
      </c>
      <c r="E13" s="10"/>
      <c r="F13" s="40">
        <v>0</v>
      </c>
      <c r="G13" s="10">
        <f t="shared" si="0"/>
        <v>0</v>
      </c>
      <c r="H13" s="16"/>
      <c r="I13" s="9"/>
      <c r="J13" s="9"/>
      <c r="K13" s="9"/>
    </row>
    <row r="14" spans="1:13" x14ac:dyDescent="0.25">
      <c r="A14" s="10">
        <v>9</v>
      </c>
      <c r="B14" s="15" t="s">
        <v>47</v>
      </c>
      <c r="C14" s="15"/>
      <c r="D14" s="10">
        <v>2500</v>
      </c>
      <c r="E14" s="10"/>
      <c r="F14" s="40">
        <v>2500</v>
      </c>
      <c r="G14" s="10">
        <f t="shared" si="0"/>
        <v>0</v>
      </c>
      <c r="H14" s="16"/>
      <c r="I14" s="9"/>
      <c r="J14" s="9"/>
      <c r="K14" s="9"/>
    </row>
    <row r="15" spans="1:13" x14ac:dyDescent="0.25">
      <c r="A15" s="29">
        <v>10</v>
      </c>
      <c r="B15" s="15" t="s">
        <v>110</v>
      </c>
      <c r="C15" s="15" t="s">
        <v>114</v>
      </c>
      <c r="D15" s="10">
        <v>2500</v>
      </c>
      <c r="E15" s="10"/>
      <c r="F15" s="40">
        <f>1700+800</f>
        <v>2500</v>
      </c>
      <c r="G15" s="10">
        <f t="shared" si="0"/>
        <v>0</v>
      </c>
      <c r="H15" s="16"/>
      <c r="I15" s="9"/>
      <c r="J15" s="9"/>
      <c r="K15" s="9"/>
    </row>
    <row r="16" spans="1:13" x14ac:dyDescent="0.25">
      <c r="A16" s="10"/>
      <c r="B16" s="16" t="s">
        <v>68</v>
      </c>
      <c r="C16" s="16"/>
      <c r="D16" s="35">
        <f>SUM(D6:D15)</f>
        <v>22500</v>
      </c>
      <c r="E16" s="35"/>
      <c r="F16" s="34">
        <f>SUM(F6:F15)</f>
        <v>17500</v>
      </c>
      <c r="G16" s="34">
        <f>SUM(G6:G15)</f>
        <v>5000</v>
      </c>
      <c r="H16" s="16"/>
      <c r="I16" s="9"/>
      <c r="J16" s="9"/>
      <c r="K16" s="9"/>
    </row>
    <row r="17" spans="1:11" x14ac:dyDescent="0.25">
      <c r="A17" s="9"/>
      <c r="B17" s="4"/>
      <c r="C17" s="4"/>
      <c r="D17" s="4"/>
      <c r="E17" s="4"/>
      <c r="F17" s="1"/>
      <c r="G17" s="4"/>
      <c r="H17" s="4"/>
      <c r="I17" s="9"/>
      <c r="J17" s="9"/>
      <c r="K17" s="9"/>
    </row>
    <row r="18" spans="1:11" x14ac:dyDescent="0.25">
      <c r="A18" s="9"/>
      <c r="B18" s="9"/>
      <c r="D18" s="4"/>
      <c r="E18" s="4"/>
      <c r="F18" s="21"/>
      <c r="G18" s="4"/>
      <c r="H18" s="4"/>
      <c r="I18" s="9"/>
      <c r="J18" s="9"/>
      <c r="K18" s="9"/>
    </row>
    <row r="19" spans="1:11" ht="23.25" x14ac:dyDescent="0.35">
      <c r="A19" s="9"/>
      <c r="B19" s="49" t="s">
        <v>62</v>
      </c>
      <c r="C19" s="49"/>
      <c r="D19" s="9" t="s">
        <v>116</v>
      </c>
      <c r="F19" s="9"/>
      <c r="G19" s="9"/>
      <c r="H19" s="9" t="s">
        <v>115</v>
      </c>
      <c r="I19" s="9"/>
      <c r="J19" s="9"/>
      <c r="K19" s="9"/>
    </row>
    <row r="20" spans="1:11" ht="23.25" x14ac:dyDescent="0.35">
      <c r="A20" s="9"/>
      <c r="B20" s="50" t="s">
        <v>63</v>
      </c>
      <c r="C20" s="50"/>
      <c r="D20" s="50" t="s">
        <v>64</v>
      </c>
      <c r="E20" s="50"/>
      <c r="F20" s="50" t="s">
        <v>53</v>
      </c>
      <c r="G20" s="50" t="s">
        <v>23</v>
      </c>
      <c r="H20" s="62" t="s">
        <v>117</v>
      </c>
      <c r="I20" s="50" t="s">
        <v>64</v>
      </c>
      <c r="J20" s="50"/>
      <c r="K20" s="50" t="s">
        <v>23</v>
      </c>
    </row>
    <row r="21" spans="1:11" s="9" customFormat="1" ht="15.75" x14ac:dyDescent="0.25">
      <c r="B21" s="10" t="s">
        <v>111</v>
      </c>
      <c r="C21" s="10"/>
      <c r="D21" s="59">
        <f>D16</f>
        <v>22500</v>
      </c>
      <c r="E21" s="59"/>
      <c r="F21" s="56"/>
      <c r="G21" s="56"/>
      <c r="H21" s="10" t="s">
        <v>111</v>
      </c>
      <c r="I21" s="34">
        <f>F16</f>
        <v>17500</v>
      </c>
      <c r="J21" s="59">
        <f>J16</f>
        <v>0</v>
      </c>
    </row>
    <row r="22" spans="1:11" x14ac:dyDescent="0.25">
      <c r="A22" s="9"/>
      <c r="B22" s="10" t="s">
        <v>112</v>
      </c>
      <c r="C22" s="10"/>
      <c r="D22" s="51">
        <f>D16</f>
        <v>22500</v>
      </c>
      <c r="E22" s="51"/>
      <c r="F22" s="10"/>
      <c r="G22" s="10"/>
      <c r="H22" s="10" t="s">
        <v>118</v>
      </c>
      <c r="I22" s="51">
        <f>F16</f>
        <v>17500</v>
      </c>
      <c r="J22" s="10"/>
      <c r="K22" s="10"/>
    </row>
    <row r="23" spans="1:11" x14ac:dyDescent="0.25">
      <c r="A23" s="9"/>
      <c r="B23" s="10" t="s">
        <v>108</v>
      </c>
      <c r="C23" s="10"/>
      <c r="D23" s="51">
        <v>19925</v>
      </c>
      <c r="E23" s="51"/>
      <c r="F23" s="10"/>
      <c r="G23" s="10"/>
      <c r="H23" s="10" t="s">
        <v>108</v>
      </c>
      <c r="I23" s="51">
        <v>19925</v>
      </c>
      <c r="J23" s="10"/>
      <c r="K23" s="10"/>
    </row>
    <row r="24" spans="1:11" x14ac:dyDescent="0.25">
      <c r="A24" s="9"/>
      <c r="B24" s="10"/>
      <c r="C24" s="10"/>
      <c r="D24" s="57">
        <f>SUM(D21:D23)</f>
        <v>64925</v>
      </c>
      <c r="E24" s="57"/>
      <c r="F24" s="10"/>
      <c r="G24" s="10"/>
      <c r="H24" s="10"/>
      <c r="I24" s="51">
        <f>SUM(I21:I23)</f>
        <v>54925</v>
      </c>
      <c r="J24" s="10"/>
      <c r="K24" s="10"/>
    </row>
    <row r="25" spans="1:11" x14ac:dyDescent="0.25">
      <c r="A25" s="9"/>
      <c r="B25" s="10" t="s">
        <v>66</v>
      </c>
      <c r="C25" s="10"/>
      <c r="D25" s="52">
        <v>7.0000000000000007E-2</v>
      </c>
      <c r="E25" s="52"/>
      <c r="F25" s="51">
        <f>D22*D25</f>
        <v>1575.0000000000002</v>
      </c>
      <c r="G25" s="10"/>
      <c r="H25" s="10" t="s">
        <v>66</v>
      </c>
      <c r="I25" s="52">
        <v>7.0000000000000007E-2</v>
      </c>
      <c r="J25" s="51">
        <f>I22*I25</f>
        <v>1225.0000000000002</v>
      </c>
      <c r="K25" s="10"/>
    </row>
    <row r="26" spans="1:1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x14ac:dyDescent="0.25">
      <c r="A27" s="9"/>
      <c r="B27" s="10" t="s">
        <v>21</v>
      </c>
      <c r="C27" s="10"/>
      <c r="D27" s="51">
        <f>D24-F25</f>
        <v>63350</v>
      </c>
      <c r="E27" s="51"/>
      <c r="F27" s="10"/>
      <c r="G27" s="10"/>
      <c r="H27" s="10" t="s">
        <v>21</v>
      </c>
      <c r="I27" s="51">
        <f>I24-J25</f>
        <v>53700</v>
      </c>
      <c r="J27" s="10"/>
      <c r="K27" s="10"/>
    </row>
    <row r="28" spans="1:11" x14ac:dyDescent="0.25">
      <c r="A28" s="9"/>
      <c r="B28" s="58">
        <v>42833</v>
      </c>
      <c r="C28" s="61"/>
      <c r="D28" s="9"/>
      <c r="E28" s="10">
        <v>40000</v>
      </c>
      <c r="G28" s="10"/>
      <c r="H28" s="10" t="s">
        <v>119</v>
      </c>
      <c r="I28" s="9"/>
      <c r="J28" s="10">
        <v>40000</v>
      </c>
      <c r="K28" s="10"/>
    </row>
    <row r="29" spans="1:11" x14ac:dyDescent="0.25">
      <c r="A29" s="9"/>
      <c r="B29" s="10" t="s">
        <v>101</v>
      </c>
      <c r="C29" s="10"/>
      <c r="D29" s="10"/>
      <c r="E29" s="10"/>
      <c r="F29" s="10"/>
      <c r="G29" s="10"/>
      <c r="H29" s="10" t="s">
        <v>101</v>
      </c>
      <c r="I29" s="10"/>
      <c r="J29" s="10"/>
      <c r="K29" s="10"/>
    </row>
    <row r="30" spans="1:11" x14ac:dyDescent="0.25">
      <c r="A30" s="45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1" x14ac:dyDescent="0.2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1" x14ac:dyDescent="0.25">
      <c r="A32" s="48"/>
      <c r="B32" s="53" t="s">
        <v>68</v>
      </c>
      <c r="C32" s="53"/>
      <c r="D32" s="54">
        <f>D27</f>
        <v>63350</v>
      </c>
      <c r="E32" s="54">
        <f>E28</f>
        <v>40000</v>
      </c>
      <c r="F32" s="54">
        <f>D32-E32</f>
        <v>23350</v>
      </c>
      <c r="G32" s="54">
        <f>D32-F32</f>
        <v>40000</v>
      </c>
      <c r="H32" s="53" t="s">
        <v>68</v>
      </c>
      <c r="I32" s="54">
        <f>I27</f>
        <v>53700</v>
      </c>
      <c r="J32" s="54">
        <f>SUM(J28:J31)</f>
        <v>40000</v>
      </c>
      <c r="K32" s="54">
        <f>I32-J32</f>
        <v>13700</v>
      </c>
    </row>
    <row r="33" spans="1:11" x14ac:dyDescent="0.25">
      <c r="A33" s="18" t="s">
        <v>57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 x14ac:dyDescent="0.25">
      <c r="A34" s="9"/>
      <c r="B34" s="36" t="s">
        <v>69</v>
      </c>
      <c r="C34" s="36"/>
      <c r="D34" s="36" t="s">
        <v>70</v>
      </c>
      <c r="E34" s="36"/>
      <c r="F34" s="36" t="s">
        <v>71</v>
      </c>
      <c r="G34" s="36"/>
      <c r="H34" s="9"/>
      <c r="I34" s="9"/>
      <c r="J34" s="9"/>
      <c r="K34" s="9"/>
    </row>
    <row r="35" spans="1:11" x14ac:dyDescent="0.25">
      <c r="A35" s="9"/>
      <c r="B35" s="36" t="s">
        <v>72</v>
      </c>
      <c r="C35" s="36"/>
      <c r="D35" s="36" t="s">
        <v>55</v>
      </c>
      <c r="E35" s="36"/>
      <c r="F35" s="36" t="s">
        <v>76</v>
      </c>
      <c r="G35" s="36"/>
      <c r="H35" s="9"/>
      <c r="I35" s="9"/>
      <c r="J35" s="9"/>
      <c r="K35" s="9"/>
    </row>
    <row r="36" spans="1:11" x14ac:dyDescent="0.25">
      <c r="A36" s="9"/>
      <c r="B36" s="55" t="s">
        <v>73</v>
      </c>
      <c r="C36" s="55"/>
      <c r="D36" s="36" t="s">
        <v>74</v>
      </c>
      <c r="E36" s="36"/>
      <c r="F36" s="36" t="s">
        <v>75</v>
      </c>
      <c r="G36" s="36"/>
      <c r="H36" s="9"/>
      <c r="I36" s="9"/>
      <c r="J36" s="9"/>
      <c r="K36" s="9"/>
    </row>
    <row r="37" spans="1:11" x14ac:dyDescent="0.25">
      <c r="A37" s="9"/>
      <c r="B37" s="9"/>
      <c r="D37" s="9"/>
      <c r="F37" s="9"/>
      <c r="G37" s="9"/>
      <c r="H37" s="9"/>
      <c r="I37" s="9"/>
      <c r="J37" s="9"/>
      <c r="K37" s="9"/>
    </row>
    <row r="38" spans="1:11" x14ac:dyDescent="0.25">
      <c r="A38" s="9"/>
      <c r="B38" s="9"/>
      <c r="D38" s="9"/>
      <c r="F38" s="9"/>
      <c r="G38" s="9"/>
      <c r="H38" s="9"/>
      <c r="I38" s="9"/>
      <c r="J38" s="9"/>
      <c r="K38" s="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4" workbookViewId="0">
      <selection activeCell="D32" sqref="D32"/>
    </sheetView>
  </sheetViews>
  <sheetFormatPr defaultRowHeight="15" x14ac:dyDescent="0.25"/>
  <cols>
    <col min="2" max="2" width="15.7109375" customWidth="1"/>
    <col min="8" max="8" width="11.85546875" customWidth="1"/>
  </cols>
  <sheetData>
    <row r="1" spans="1:14" x14ac:dyDescent="0.25">
      <c r="A1" s="9"/>
      <c r="B1" s="23"/>
      <c r="C1" s="23"/>
      <c r="D1" s="22" t="s">
        <v>12</v>
      </c>
      <c r="E1" s="22"/>
      <c r="F1" s="22"/>
      <c r="G1" s="22"/>
      <c r="H1" s="20"/>
      <c r="I1" s="9"/>
      <c r="J1" s="9"/>
      <c r="K1" s="9"/>
    </row>
    <row r="2" spans="1:14" ht="16.5" x14ac:dyDescent="0.25">
      <c r="A2" s="9"/>
      <c r="B2" s="23"/>
      <c r="C2" s="23"/>
      <c r="D2" s="22" t="s">
        <v>13</v>
      </c>
      <c r="E2" s="22"/>
      <c r="F2" s="23"/>
      <c r="G2" s="23"/>
      <c r="H2" s="18"/>
      <c r="I2" s="9"/>
      <c r="J2" s="9"/>
      <c r="K2" s="9"/>
    </row>
    <row r="3" spans="1:14" x14ac:dyDescent="0.25">
      <c r="A3" s="9" t="s">
        <v>91</v>
      </c>
      <c r="B3" s="23"/>
      <c r="C3" s="23"/>
      <c r="D3" s="24" t="s">
        <v>14</v>
      </c>
      <c r="E3" s="24"/>
      <c r="F3" s="24"/>
      <c r="G3" s="24"/>
      <c r="H3" s="18"/>
      <c r="I3" s="9"/>
      <c r="J3" s="9"/>
      <c r="K3" s="9"/>
    </row>
    <row r="4" spans="1:14" ht="18.75" x14ac:dyDescent="0.25">
      <c r="A4" s="9"/>
      <c r="B4" s="9"/>
      <c r="C4" s="9"/>
      <c r="D4" s="28" t="s">
        <v>125</v>
      </c>
      <c r="E4" s="28"/>
      <c r="F4" s="25"/>
      <c r="G4" s="26"/>
      <c r="H4" s="26"/>
      <c r="I4" s="9"/>
      <c r="J4" s="9"/>
      <c r="K4" s="9"/>
    </row>
    <row r="5" spans="1:14" x14ac:dyDescent="0.25">
      <c r="A5" s="12"/>
      <c r="B5" s="11" t="s">
        <v>0</v>
      </c>
      <c r="C5" s="11" t="s">
        <v>79</v>
      </c>
      <c r="D5" s="11" t="s">
        <v>7</v>
      </c>
      <c r="E5" s="11" t="s">
        <v>68</v>
      </c>
      <c r="F5" s="11" t="s">
        <v>9</v>
      </c>
      <c r="G5" s="11" t="s">
        <v>40</v>
      </c>
      <c r="H5" s="16"/>
      <c r="I5" s="9"/>
      <c r="J5" s="35">
        <f>N5-D6</f>
        <v>-2500</v>
      </c>
      <c r="K5" s="35"/>
      <c r="M5" s="35" t="s">
        <v>123</v>
      </c>
      <c r="N5" s="15" t="s">
        <v>97</v>
      </c>
    </row>
    <row r="6" spans="1:14" x14ac:dyDescent="0.25">
      <c r="A6" s="10">
        <v>1</v>
      </c>
      <c r="B6" s="63" t="s">
        <v>78</v>
      </c>
      <c r="C6" s="10">
        <v>0</v>
      </c>
      <c r="D6" s="9">
        <v>2500</v>
      </c>
      <c r="E6" s="10">
        <v>2500</v>
      </c>
      <c r="F6" s="40">
        <v>2500</v>
      </c>
      <c r="G6" s="17">
        <f>D6-F6</f>
        <v>0</v>
      </c>
      <c r="H6" s="29"/>
      <c r="I6" s="9"/>
      <c r="J6" s="10"/>
      <c r="K6" s="35"/>
      <c r="M6" s="10"/>
      <c r="N6" s="15" t="s">
        <v>97</v>
      </c>
    </row>
    <row r="7" spans="1:14" x14ac:dyDescent="0.25">
      <c r="A7" s="10">
        <v>2</v>
      </c>
      <c r="B7" s="9" t="s">
        <v>89</v>
      </c>
      <c r="C7" s="10">
        <v>0</v>
      </c>
      <c r="D7" s="65">
        <v>2500</v>
      </c>
      <c r="E7" s="10">
        <v>2500</v>
      </c>
      <c r="F7" s="42">
        <v>2500</v>
      </c>
      <c r="G7" s="10">
        <f>D7-F7</f>
        <v>0</v>
      </c>
      <c r="H7" s="10"/>
      <c r="I7" s="9"/>
      <c r="J7" s="10"/>
      <c r="K7" s="35"/>
      <c r="L7" s="35" t="s">
        <v>123</v>
      </c>
      <c r="M7" s="10"/>
      <c r="N7" s="15" t="s">
        <v>97</v>
      </c>
    </row>
    <row r="8" spans="1:14" x14ac:dyDescent="0.25">
      <c r="A8" s="10">
        <v>3</v>
      </c>
      <c r="B8" s="9" t="s">
        <v>120</v>
      </c>
      <c r="C8" s="10">
        <v>0</v>
      </c>
      <c r="D8" s="65">
        <v>2500</v>
      </c>
      <c r="E8" s="10">
        <v>2500</v>
      </c>
      <c r="F8" s="42">
        <v>2500</v>
      </c>
      <c r="G8" s="10">
        <f t="shared" ref="G8:G15" si="0">D8-F8</f>
        <v>0</v>
      </c>
      <c r="H8" s="10"/>
      <c r="I8" s="9"/>
      <c r="J8" s="10"/>
      <c r="K8" s="35"/>
      <c r="L8" s="35"/>
      <c r="M8" s="10"/>
      <c r="N8" s="15" t="s">
        <v>97</v>
      </c>
    </row>
    <row r="9" spans="1:14" x14ac:dyDescent="0.25">
      <c r="A9" s="10">
        <v>4</v>
      </c>
      <c r="B9" s="63" t="s">
        <v>3</v>
      </c>
      <c r="C9" s="10">
        <v>0</v>
      </c>
      <c r="D9" s="65">
        <v>2500</v>
      </c>
      <c r="E9" s="10">
        <v>2500</v>
      </c>
      <c r="F9" s="40">
        <v>2500</v>
      </c>
      <c r="G9" s="10">
        <f t="shared" si="0"/>
        <v>0</v>
      </c>
      <c r="H9" s="16"/>
      <c r="I9" s="9"/>
      <c r="J9" s="10"/>
      <c r="K9" s="35"/>
      <c r="L9" s="35"/>
      <c r="M9" s="10"/>
      <c r="N9" s="15" t="s">
        <v>8</v>
      </c>
    </row>
    <row r="10" spans="1:14" x14ac:dyDescent="0.25">
      <c r="A10" s="10">
        <v>5</v>
      </c>
      <c r="B10" s="63" t="s">
        <v>4</v>
      </c>
      <c r="C10" s="10">
        <v>2500</v>
      </c>
      <c r="D10" s="65">
        <v>2500</v>
      </c>
      <c r="E10" s="10">
        <v>5000</v>
      </c>
      <c r="F10" s="40">
        <v>2000</v>
      </c>
      <c r="G10" s="10">
        <v>3000</v>
      </c>
      <c r="H10" s="16"/>
      <c r="I10" s="9"/>
      <c r="J10" s="10"/>
      <c r="K10" s="35"/>
      <c r="L10" s="35"/>
      <c r="M10" s="10"/>
      <c r="N10" s="15" t="s">
        <v>97</v>
      </c>
    </row>
    <row r="11" spans="1:14" x14ac:dyDescent="0.25">
      <c r="A11" s="10">
        <v>6</v>
      </c>
      <c r="B11" s="63" t="s">
        <v>113</v>
      </c>
      <c r="C11" s="10">
        <v>2500</v>
      </c>
      <c r="D11" s="65">
        <v>2500</v>
      </c>
      <c r="E11" s="10">
        <v>5000</v>
      </c>
      <c r="F11" s="40"/>
      <c r="G11" s="10">
        <f t="shared" si="0"/>
        <v>2500</v>
      </c>
      <c r="H11" s="16"/>
      <c r="I11" s="9"/>
      <c r="J11" s="10"/>
      <c r="K11" s="35"/>
      <c r="L11" s="35"/>
      <c r="M11" s="10"/>
      <c r="N11" s="15" t="s">
        <v>97</v>
      </c>
    </row>
    <row r="12" spans="1:14" x14ac:dyDescent="0.25">
      <c r="A12" s="10">
        <v>7</v>
      </c>
      <c r="B12" s="63" t="s">
        <v>109</v>
      </c>
      <c r="C12" s="10">
        <v>0</v>
      </c>
      <c r="D12" s="65">
        <v>2500</v>
      </c>
      <c r="E12" s="10">
        <v>2500</v>
      </c>
      <c r="F12" s="40">
        <v>2500</v>
      </c>
      <c r="G12" s="10">
        <f t="shared" si="0"/>
        <v>0</v>
      </c>
      <c r="H12" s="16"/>
      <c r="I12" s="9"/>
      <c r="J12" s="10"/>
      <c r="K12" s="35"/>
      <c r="L12" s="35"/>
      <c r="M12" s="10"/>
      <c r="N12" s="15" t="s">
        <v>97</v>
      </c>
    </row>
    <row r="13" spans="1:14" x14ac:dyDescent="0.25">
      <c r="A13" s="10">
        <v>8</v>
      </c>
      <c r="B13" s="63" t="s">
        <v>48</v>
      </c>
      <c r="C13" s="10">
        <v>0</v>
      </c>
      <c r="D13" s="65">
        <v>0</v>
      </c>
      <c r="E13" s="10">
        <v>2500</v>
      </c>
      <c r="F13" s="40">
        <v>0</v>
      </c>
      <c r="G13" s="10">
        <f t="shared" si="0"/>
        <v>0</v>
      </c>
      <c r="H13" s="16"/>
      <c r="I13" s="9"/>
      <c r="J13" s="10"/>
      <c r="K13" s="35"/>
      <c r="L13" s="35"/>
      <c r="M13" s="10"/>
      <c r="N13" s="15" t="s">
        <v>97</v>
      </c>
    </row>
    <row r="14" spans="1:14" x14ac:dyDescent="0.25">
      <c r="A14" s="10">
        <v>9</v>
      </c>
      <c r="B14" s="63" t="s">
        <v>47</v>
      </c>
      <c r="C14" s="10">
        <v>0</v>
      </c>
      <c r="D14" s="65">
        <v>2500</v>
      </c>
      <c r="E14" s="10">
        <v>2500</v>
      </c>
      <c r="F14" s="40">
        <v>2500</v>
      </c>
      <c r="G14" s="10">
        <f t="shared" si="0"/>
        <v>0</v>
      </c>
      <c r="H14" s="16"/>
      <c r="I14" s="9"/>
      <c r="J14" s="10"/>
      <c r="K14" s="35"/>
      <c r="L14" s="35"/>
      <c r="M14" s="10"/>
      <c r="N14" s="15" t="s">
        <v>97</v>
      </c>
    </row>
    <row r="15" spans="1:14" x14ac:dyDescent="0.25">
      <c r="A15" s="29">
        <v>10</v>
      </c>
      <c r="B15" s="63" t="s">
        <v>110</v>
      </c>
      <c r="C15" s="10">
        <v>0</v>
      </c>
      <c r="D15" s="65">
        <v>2500</v>
      </c>
      <c r="E15" s="10">
        <v>2500</v>
      </c>
      <c r="F15" s="40">
        <f>1700+800</f>
        <v>2500</v>
      </c>
      <c r="G15" s="10">
        <f t="shared" si="0"/>
        <v>0</v>
      </c>
      <c r="H15" s="16"/>
      <c r="I15" s="9"/>
      <c r="J15" s="9"/>
      <c r="K15" s="9"/>
      <c r="L15" s="35"/>
      <c r="N15" s="16"/>
    </row>
    <row r="16" spans="1:14" x14ac:dyDescent="0.25">
      <c r="A16" s="10"/>
      <c r="B16" s="64" t="s">
        <v>68</v>
      </c>
      <c r="C16" s="10"/>
      <c r="D16" s="66">
        <f>SUM(D6:D15)</f>
        <v>22500</v>
      </c>
      <c r="E16" s="10">
        <f>SUM(E6:E15)</f>
        <v>30000</v>
      </c>
      <c r="F16" s="34">
        <f>SUM(F6:F15)</f>
        <v>19500</v>
      </c>
      <c r="G16" s="34">
        <f>SUM(G6:G15)</f>
        <v>5500</v>
      </c>
      <c r="H16" s="16"/>
      <c r="I16" s="9"/>
      <c r="J16" s="9"/>
      <c r="K16" s="9"/>
      <c r="L16" s="35"/>
    </row>
    <row r="17" spans="1:12" x14ac:dyDescent="0.25">
      <c r="A17" s="9"/>
      <c r="B17" s="4"/>
      <c r="C17" s="4"/>
      <c r="D17" s="4"/>
      <c r="E17" s="4"/>
      <c r="F17" s="1"/>
      <c r="G17" s="4"/>
      <c r="H17" s="4"/>
      <c r="I17" s="9"/>
      <c r="J17" s="9"/>
      <c r="K17" s="9"/>
      <c r="L17" s="35"/>
    </row>
    <row r="18" spans="1:12" x14ac:dyDescent="0.25">
      <c r="A18" s="9"/>
      <c r="B18" s="9"/>
      <c r="C18" s="9"/>
      <c r="D18" s="4"/>
      <c r="E18" s="4"/>
      <c r="F18" s="21"/>
      <c r="G18" s="4"/>
      <c r="H18" s="4"/>
      <c r="I18" s="9"/>
      <c r="J18" s="9"/>
      <c r="K18" s="9"/>
    </row>
    <row r="19" spans="1:12" ht="23.25" x14ac:dyDescent="0.35">
      <c r="A19" s="9"/>
      <c r="B19" s="49" t="s">
        <v>62</v>
      </c>
      <c r="C19" s="49"/>
      <c r="D19" s="9" t="s">
        <v>116</v>
      </c>
      <c r="E19" s="9"/>
      <c r="F19" s="9"/>
      <c r="G19" s="9"/>
      <c r="H19" s="9" t="s">
        <v>115</v>
      </c>
      <c r="I19" s="9"/>
      <c r="J19" s="9"/>
      <c r="K19" s="9"/>
    </row>
    <row r="20" spans="1:12" ht="23.25" x14ac:dyDescent="0.35">
      <c r="A20" s="9"/>
      <c r="B20" s="50" t="s">
        <v>63</v>
      </c>
      <c r="C20" s="50"/>
      <c r="D20" s="50" t="s">
        <v>64</v>
      </c>
      <c r="E20" s="50"/>
      <c r="F20" s="50" t="s">
        <v>53</v>
      </c>
      <c r="G20" s="50" t="s">
        <v>23</v>
      </c>
      <c r="H20" s="62" t="s">
        <v>117</v>
      </c>
      <c r="I20" s="50" t="s">
        <v>64</v>
      </c>
      <c r="J20" s="50"/>
      <c r="K20" s="50" t="s">
        <v>23</v>
      </c>
    </row>
    <row r="21" spans="1:12" ht="15.75" x14ac:dyDescent="0.25">
      <c r="A21" s="9"/>
      <c r="B21" s="10" t="s">
        <v>121</v>
      </c>
      <c r="C21" s="10"/>
      <c r="D21" s="59">
        <f>D16</f>
        <v>22500</v>
      </c>
      <c r="E21" s="59"/>
      <c r="F21" s="56"/>
      <c r="G21" s="56"/>
      <c r="H21" s="10" t="s">
        <v>126</v>
      </c>
      <c r="I21" s="34">
        <f>F16</f>
        <v>19500</v>
      </c>
      <c r="J21" s="59">
        <f>J16</f>
        <v>0</v>
      </c>
      <c r="K21" s="9"/>
    </row>
    <row r="22" spans="1:12" x14ac:dyDescent="0.25">
      <c r="A22" s="9"/>
      <c r="B22" s="10" t="s">
        <v>122</v>
      </c>
      <c r="C22" s="10"/>
      <c r="D22" s="51">
        <f>'AUGUST   2017'!F32</f>
        <v>23350</v>
      </c>
      <c r="E22" s="51"/>
      <c r="F22" s="10"/>
      <c r="G22" s="10"/>
      <c r="H22" s="10" t="s">
        <v>79</v>
      </c>
      <c r="I22" s="51">
        <f>'AUGUST   2017'!K32</f>
        <v>13700</v>
      </c>
      <c r="J22" s="10"/>
      <c r="K22" s="10"/>
    </row>
    <row r="23" spans="1:12" x14ac:dyDescent="0.25">
      <c r="A23" s="9"/>
      <c r="B23" s="10"/>
      <c r="C23" s="10"/>
      <c r="D23" s="51"/>
      <c r="E23" s="51"/>
      <c r="F23" s="10"/>
      <c r="G23" s="10"/>
      <c r="H23" s="10"/>
      <c r="I23" s="51"/>
      <c r="J23" s="10"/>
      <c r="K23" s="10"/>
    </row>
    <row r="24" spans="1:12" x14ac:dyDescent="0.25">
      <c r="A24" s="9"/>
      <c r="B24" s="10"/>
      <c r="C24" s="10"/>
      <c r="D24" s="57">
        <f>SUM(D21:D23)</f>
        <v>45850</v>
      </c>
      <c r="E24" s="57"/>
      <c r="F24" s="10"/>
      <c r="G24" s="10"/>
      <c r="H24" s="10"/>
      <c r="I24" s="51">
        <f>SUM(I21:I23)</f>
        <v>33200</v>
      </c>
      <c r="J24" s="10"/>
      <c r="K24" s="10"/>
    </row>
    <row r="25" spans="1:12" x14ac:dyDescent="0.25">
      <c r="A25" s="9"/>
      <c r="B25" s="10" t="s">
        <v>66</v>
      </c>
      <c r="C25" s="10"/>
      <c r="D25" s="52">
        <v>7.0000000000000007E-2</v>
      </c>
      <c r="E25" s="51">
        <f>D25*D21</f>
        <v>1575.0000000000002</v>
      </c>
      <c r="G25" s="10"/>
      <c r="H25" s="10" t="s">
        <v>66</v>
      </c>
      <c r="I25" s="52">
        <v>7.0000000000000007E-2</v>
      </c>
      <c r="J25" s="51">
        <f>I25*D21</f>
        <v>1575.0000000000002</v>
      </c>
      <c r="K25" s="10"/>
    </row>
    <row r="26" spans="1:12" x14ac:dyDescent="0.2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2" x14ac:dyDescent="0.25">
      <c r="A27" s="9"/>
      <c r="B27" s="10" t="s">
        <v>21</v>
      </c>
      <c r="C27" s="10"/>
      <c r="D27" s="51">
        <f>D24-E25</f>
        <v>44275</v>
      </c>
      <c r="E27" s="51"/>
      <c r="F27" s="10"/>
      <c r="G27" s="10"/>
      <c r="H27" s="10" t="s">
        <v>21</v>
      </c>
      <c r="I27" s="51">
        <f>I24-J25</f>
        <v>31625</v>
      </c>
      <c r="J27" s="10"/>
      <c r="K27" s="10"/>
    </row>
    <row r="28" spans="1:12" x14ac:dyDescent="0.25">
      <c r="A28" s="9"/>
      <c r="B28" s="58">
        <v>42410</v>
      </c>
      <c r="C28" s="61"/>
      <c r="D28" s="9"/>
      <c r="E28" s="9"/>
      <c r="F28" s="10"/>
      <c r="G28" s="10"/>
      <c r="H28" s="58">
        <v>42410</v>
      </c>
      <c r="I28" s="9"/>
      <c r="J28" s="10"/>
      <c r="K28" s="10"/>
    </row>
    <row r="29" spans="1:12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12" x14ac:dyDescent="0.25">
      <c r="A30" s="45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2" x14ac:dyDescent="0.2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2" x14ac:dyDescent="0.25">
      <c r="A32" s="48"/>
      <c r="B32" s="53" t="s">
        <v>68</v>
      </c>
      <c r="C32" s="53"/>
      <c r="D32" s="54">
        <f>D27</f>
        <v>44275</v>
      </c>
      <c r="E32" s="54"/>
      <c r="F32" s="54">
        <f>D32-E32</f>
        <v>44275</v>
      </c>
      <c r="G32" s="54">
        <f>D32-F32</f>
        <v>0</v>
      </c>
      <c r="H32" s="53" t="s">
        <v>68</v>
      </c>
      <c r="I32" s="54">
        <f>I27</f>
        <v>31625</v>
      </c>
      <c r="J32" s="54">
        <f>SUM(J28:J31)</f>
        <v>0</v>
      </c>
      <c r="K32" s="54">
        <f>I32-J32</f>
        <v>31625</v>
      </c>
    </row>
    <row r="33" spans="1:11" x14ac:dyDescent="0.25">
      <c r="A33" s="18" t="s">
        <v>57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 x14ac:dyDescent="0.25">
      <c r="A34" s="9"/>
      <c r="B34" s="36" t="s">
        <v>69</v>
      </c>
      <c r="C34" s="36"/>
      <c r="D34" s="36" t="s">
        <v>70</v>
      </c>
      <c r="E34" s="36"/>
      <c r="F34" s="36" t="s">
        <v>71</v>
      </c>
      <c r="G34" s="36"/>
      <c r="H34" s="9"/>
      <c r="I34" s="9"/>
      <c r="J34" s="9"/>
      <c r="K34" s="9">
        <v>7000</v>
      </c>
    </row>
    <row r="35" spans="1:11" x14ac:dyDescent="0.25">
      <c r="A35" s="9"/>
      <c r="B35" s="36" t="s">
        <v>72</v>
      </c>
      <c r="C35" s="36"/>
      <c r="D35" s="36" t="s">
        <v>55</v>
      </c>
      <c r="E35" s="36"/>
      <c r="F35" s="36" t="s">
        <v>76</v>
      </c>
      <c r="G35" s="36"/>
      <c r="H35" s="9"/>
      <c r="I35" s="9"/>
      <c r="J35" s="9"/>
      <c r="K35" s="9"/>
    </row>
    <row r="36" spans="1:11" x14ac:dyDescent="0.25">
      <c r="A36" s="9"/>
      <c r="B36" s="55" t="s">
        <v>73</v>
      </c>
      <c r="C36" s="55"/>
      <c r="D36" s="36" t="s">
        <v>74</v>
      </c>
      <c r="E36" s="36"/>
      <c r="F36" s="36" t="s">
        <v>75</v>
      </c>
      <c r="G36" s="36"/>
      <c r="H36" s="9"/>
      <c r="I36" s="9"/>
      <c r="J36" s="9"/>
      <c r="K36" s="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E33" sqref="E33"/>
    </sheetView>
  </sheetViews>
  <sheetFormatPr defaultRowHeight="15" x14ac:dyDescent="0.25"/>
  <cols>
    <col min="1" max="1" width="9.140625" style="9"/>
    <col min="2" max="2" width="15.7109375" style="9" customWidth="1"/>
    <col min="3" max="4" width="9.140625" style="9"/>
    <col min="5" max="5" width="10.85546875" style="9" customWidth="1"/>
    <col min="6" max="6" width="11.28515625" style="9" customWidth="1"/>
    <col min="7" max="7" width="9.140625" style="9"/>
    <col min="8" max="8" width="13.7109375" style="9" customWidth="1"/>
    <col min="9" max="10" width="9.140625" style="9"/>
    <col min="11" max="11" width="10.5703125" style="9" customWidth="1"/>
    <col min="12" max="16384" width="9.140625" style="9"/>
  </cols>
  <sheetData>
    <row r="1" spans="1:14" x14ac:dyDescent="0.25">
      <c r="B1" s="23"/>
      <c r="C1" s="23"/>
      <c r="D1" s="22" t="s">
        <v>12</v>
      </c>
      <c r="E1" s="22"/>
      <c r="F1" s="22"/>
      <c r="G1" s="22"/>
      <c r="H1" s="20"/>
    </row>
    <row r="2" spans="1:14" ht="16.5" x14ac:dyDescent="0.25">
      <c r="B2" s="23"/>
      <c r="C2" s="23"/>
      <c r="D2" s="22" t="s">
        <v>13</v>
      </c>
      <c r="E2" s="22"/>
      <c r="F2" s="23"/>
      <c r="G2" s="23"/>
      <c r="H2" s="18"/>
    </row>
    <row r="3" spans="1:14" x14ac:dyDescent="0.25">
      <c r="A3" s="9" t="s">
        <v>91</v>
      </c>
      <c r="B3" s="23"/>
      <c r="C3" s="23"/>
      <c r="D3" s="24" t="s">
        <v>14</v>
      </c>
      <c r="E3" s="24"/>
      <c r="F3" s="24"/>
      <c r="G3" s="24"/>
      <c r="H3" s="18"/>
    </row>
    <row r="4" spans="1:14" ht="18.75" x14ac:dyDescent="0.25">
      <c r="D4" s="28" t="s">
        <v>128</v>
      </c>
      <c r="E4" s="28"/>
      <c r="F4" s="25"/>
      <c r="G4" s="26"/>
      <c r="H4" s="26"/>
    </row>
    <row r="5" spans="1:14" x14ac:dyDescent="0.25">
      <c r="A5" s="12"/>
      <c r="B5" s="11" t="s">
        <v>0</v>
      </c>
      <c r="C5" s="11" t="s">
        <v>79</v>
      </c>
      <c r="D5" s="11" t="s">
        <v>7</v>
      </c>
      <c r="E5" s="11" t="s">
        <v>68</v>
      </c>
      <c r="F5" s="11" t="s">
        <v>9</v>
      </c>
      <c r="G5" s="11" t="s">
        <v>40</v>
      </c>
      <c r="H5" s="16"/>
      <c r="J5" s="35">
        <f>N5-D6</f>
        <v>-2500</v>
      </c>
      <c r="K5" s="35"/>
      <c r="M5" s="35" t="s">
        <v>123</v>
      </c>
      <c r="N5" s="15" t="s">
        <v>97</v>
      </c>
    </row>
    <row r="6" spans="1:14" x14ac:dyDescent="0.25">
      <c r="A6" s="10">
        <v>1</v>
      </c>
      <c r="B6" s="63" t="s">
        <v>78</v>
      </c>
      <c r="C6" s="10"/>
      <c r="D6" s="9">
        <v>2500</v>
      </c>
      <c r="E6" s="10">
        <f>C6+D6</f>
        <v>2500</v>
      </c>
      <c r="F6" s="40">
        <v>2500</v>
      </c>
      <c r="G6" s="17">
        <f>E6-F6</f>
        <v>0</v>
      </c>
      <c r="H6" s="29"/>
      <c r="J6" s="10"/>
      <c r="K6" s="35"/>
      <c r="M6" s="10"/>
      <c r="N6" s="15" t="s">
        <v>97</v>
      </c>
    </row>
    <row r="7" spans="1:14" x14ac:dyDescent="0.25">
      <c r="A7" s="10">
        <v>2</v>
      </c>
      <c r="B7" s="9" t="s">
        <v>89</v>
      </c>
      <c r="C7" s="10">
        <v>0</v>
      </c>
      <c r="D7" s="65">
        <v>2500</v>
      </c>
      <c r="E7" s="10">
        <f t="shared" ref="E7:E13" si="0">C7+D7</f>
        <v>2500</v>
      </c>
      <c r="F7" s="42">
        <v>2500</v>
      </c>
      <c r="G7" s="17">
        <f t="shared" ref="G7:G14" si="1">E7-F7</f>
        <v>0</v>
      </c>
      <c r="H7" s="10"/>
      <c r="J7" s="10"/>
      <c r="K7" s="35"/>
      <c r="L7" s="35" t="s">
        <v>123</v>
      </c>
      <c r="M7" s="10"/>
      <c r="N7" s="15" t="s">
        <v>97</v>
      </c>
    </row>
    <row r="8" spans="1:14" x14ac:dyDescent="0.25">
      <c r="A8" s="10">
        <v>3</v>
      </c>
      <c r="B8" s="9" t="s">
        <v>120</v>
      </c>
      <c r="C8" s="10"/>
      <c r="D8" s="65">
        <v>2500</v>
      </c>
      <c r="E8" s="10">
        <f t="shared" si="0"/>
        <v>2500</v>
      </c>
      <c r="F8" s="42">
        <v>2500</v>
      </c>
      <c r="G8" s="17">
        <f t="shared" si="1"/>
        <v>0</v>
      </c>
      <c r="H8" s="10"/>
      <c r="J8" s="10"/>
      <c r="K8" s="35"/>
      <c r="L8" s="35"/>
      <c r="M8" s="10"/>
      <c r="N8" s="15" t="s">
        <v>97</v>
      </c>
    </row>
    <row r="9" spans="1:14" x14ac:dyDescent="0.25">
      <c r="A9" s="10">
        <v>4</v>
      </c>
      <c r="B9" s="63" t="s">
        <v>3</v>
      </c>
      <c r="C9" s="10">
        <v>100</v>
      </c>
      <c r="D9" s="65">
        <v>2500</v>
      </c>
      <c r="E9" s="10">
        <f t="shared" si="0"/>
        <v>2600</v>
      </c>
      <c r="F9" s="40">
        <v>2500</v>
      </c>
      <c r="G9" s="17">
        <f t="shared" si="1"/>
        <v>100</v>
      </c>
      <c r="H9" s="16"/>
      <c r="J9" s="10"/>
      <c r="K9" s="35"/>
      <c r="L9" s="35"/>
      <c r="M9" s="10"/>
      <c r="N9" s="15" t="s">
        <v>8</v>
      </c>
    </row>
    <row r="10" spans="1:14" x14ac:dyDescent="0.25">
      <c r="A10" s="10">
        <v>5</v>
      </c>
      <c r="B10" s="63" t="s">
        <v>4</v>
      </c>
      <c r="C10" s="10">
        <v>800</v>
      </c>
      <c r="D10" s="65">
        <v>2500</v>
      </c>
      <c r="E10" s="10">
        <f t="shared" si="0"/>
        <v>3300</v>
      </c>
      <c r="F10" s="40">
        <v>2500</v>
      </c>
      <c r="G10" s="17">
        <f t="shared" si="1"/>
        <v>800</v>
      </c>
      <c r="H10" s="16"/>
      <c r="J10" s="10"/>
      <c r="K10" s="35"/>
      <c r="L10" s="35"/>
      <c r="M10" s="10"/>
      <c r="N10" s="15" t="s">
        <v>97</v>
      </c>
    </row>
    <row r="11" spans="1:14" x14ac:dyDescent="0.25">
      <c r="A11" s="10">
        <v>6</v>
      </c>
      <c r="B11" s="63" t="s">
        <v>113</v>
      </c>
      <c r="C11" s="10">
        <v>10000</v>
      </c>
      <c r="D11" s="65">
        <v>2500</v>
      </c>
      <c r="E11" s="10">
        <f t="shared" si="0"/>
        <v>12500</v>
      </c>
      <c r="F11" s="40">
        <v>2500</v>
      </c>
      <c r="G11" s="17"/>
      <c r="H11" s="16"/>
      <c r="J11" s="10"/>
      <c r="K11" s="35"/>
      <c r="L11" s="35"/>
      <c r="M11" s="10"/>
      <c r="N11" s="15" t="s">
        <v>97</v>
      </c>
    </row>
    <row r="12" spans="1:14" x14ac:dyDescent="0.25">
      <c r="A12" s="10">
        <v>7</v>
      </c>
      <c r="B12" s="63" t="s">
        <v>109</v>
      </c>
      <c r="C12" s="10"/>
      <c r="D12" s="65">
        <v>2500</v>
      </c>
      <c r="E12" s="10">
        <f t="shared" si="0"/>
        <v>2500</v>
      </c>
      <c r="F12" s="40">
        <v>2500</v>
      </c>
      <c r="G12" s="17">
        <f t="shared" si="1"/>
        <v>0</v>
      </c>
      <c r="H12" s="16"/>
      <c r="J12" s="10"/>
      <c r="K12" s="35"/>
      <c r="L12" s="35"/>
      <c r="M12" s="10"/>
      <c r="N12" s="15" t="s">
        <v>97</v>
      </c>
    </row>
    <row r="13" spans="1:14" x14ac:dyDescent="0.25">
      <c r="A13" s="10">
        <v>8</v>
      </c>
      <c r="B13" s="63" t="s">
        <v>48</v>
      </c>
      <c r="C13" s="10">
        <v>0</v>
      </c>
      <c r="D13" s="65">
        <v>0</v>
      </c>
      <c r="E13" s="10">
        <f t="shared" si="0"/>
        <v>0</v>
      </c>
      <c r="F13" s="40">
        <v>0</v>
      </c>
      <c r="G13" s="17">
        <f t="shared" si="1"/>
        <v>0</v>
      </c>
      <c r="H13" s="16"/>
      <c r="J13" s="10"/>
      <c r="K13" s="35"/>
      <c r="L13" s="35"/>
      <c r="M13" s="10"/>
      <c r="N13" s="15" t="s">
        <v>97</v>
      </c>
    </row>
    <row r="14" spans="1:14" x14ac:dyDescent="0.25">
      <c r="A14" s="10">
        <v>9</v>
      </c>
      <c r="B14" s="63" t="s">
        <v>47</v>
      </c>
      <c r="C14" s="10">
        <v>1500</v>
      </c>
      <c r="D14" s="65">
        <v>2500</v>
      </c>
      <c r="E14" s="10">
        <f>C14+D14</f>
        <v>4000</v>
      </c>
      <c r="F14" s="40">
        <v>2500</v>
      </c>
      <c r="G14" s="17">
        <f t="shared" si="1"/>
        <v>1500</v>
      </c>
      <c r="H14" s="16"/>
      <c r="J14" s="10"/>
      <c r="K14" s="35"/>
      <c r="L14" s="35"/>
      <c r="M14" s="10"/>
      <c r="N14" s="15" t="s">
        <v>97</v>
      </c>
    </row>
    <row r="15" spans="1:14" x14ac:dyDescent="0.25">
      <c r="A15" s="29">
        <v>10</v>
      </c>
      <c r="B15" s="63" t="s">
        <v>110</v>
      </c>
      <c r="C15" s="10">
        <v>0</v>
      </c>
      <c r="D15" s="65">
        <v>2500</v>
      </c>
      <c r="E15" s="10">
        <f>C15+D15</f>
        <v>2500</v>
      </c>
      <c r="F15" s="40">
        <f>1700+800</f>
        <v>2500</v>
      </c>
      <c r="G15" s="17">
        <f>E15-F15</f>
        <v>0</v>
      </c>
      <c r="H15" s="16"/>
      <c r="L15" s="35"/>
      <c r="N15" s="16"/>
    </row>
    <row r="16" spans="1:14" x14ac:dyDescent="0.25">
      <c r="A16" s="10"/>
      <c r="B16" s="64" t="s">
        <v>68</v>
      </c>
      <c r="C16" s="10"/>
      <c r="D16" s="66">
        <f>SUM(D6:D15)</f>
        <v>22500</v>
      </c>
      <c r="E16" s="10">
        <f>SUM(E6:E15)</f>
        <v>34900</v>
      </c>
      <c r="F16" s="34">
        <f>SUM(F6:F15)</f>
        <v>22500</v>
      </c>
      <c r="G16" s="34">
        <f>SUM(G6:G15)</f>
        <v>2400</v>
      </c>
      <c r="H16" s="16"/>
      <c r="L16" s="35"/>
    </row>
    <row r="17" spans="1:12" x14ac:dyDescent="0.25">
      <c r="B17" s="4"/>
      <c r="C17" s="4"/>
      <c r="D17" s="4"/>
      <c r="E17" s="4"/>
      <c r="F17" s="1"/>
      <c r="G17" s="4"/>
      <c r="H17" s="4"/>
      <c r="L17" s="35"/>
    </row>
    <row r="18" spans="1:12" x14ac:dyDescent="0.25">
      <c r="D18" s="4"/>
      <c r="E18" s="4"/>
      <c r="F18" s="21"/>
      <c r="G18" s="4"/>
      <c r="H18" s="4"/>
    </row>
    <row r="19" spans="1:12" ht="23.25" x14ac:dyDescent="0.35">
      <c r="B19" s="49" t="s">
        <v>62</v>
      </c>
      <c r="C19" s="49"/>
      <c r="D19" s="9" t="s">
        <v>116</v>
      </c>
      <c r="H19" s="9" t="s">
        <v>115</v>
      </c>
    </row>
    <row r="20" spans="1:12" ht="15.75" x14ac:dyDescent="0.25">
      <c r="B20" s="56" t="s">
        <v>63</v>
      </c>
      <c r="C20" s="56"/>
      <c r="D20" s="56" t="s">
        <v>64</v>
      </c>
      <c r="E20" s="56" t="s">
        <v>53</v>
      </c>
      <c r="F20" s="56" t="s">
        <v>23</v>
      </c>
      <c r="G20" s="56"/>
      <c r="H20" s="82" t="s">
        <v>117</v>
      </c>
      <c r="I20" s="56" t="s">
        <v>64</v>
      </c>
      <c r="J20" s="56" t="s">
        <v>53</v>
      </c>
      <c r="K20" s="56" t="s">
        <v>23</v>
      </c>
    </row>
    <row r="21" spans="1:12" ht="15.75" x14ac:dyDescent="0.25">
      <c r="B21" s="10" t="s">
        <v>127</v>
      </c>
      <c r="C21" s="10"/>
      <c r="D21" s="59">
        <f>D16</f>
        <v>22500</v>
      </c>
      <c r="E21" s="59"/>
      <c r="F21" s="56"/>
      <c r="G21" s="56"/>
      <c r="H21" s="10" t="s">
        <v>127</v>
      </c>
      <c r="I21" s="34">
        <f>F16</f>
        <v>22500</v>
      </c>
      <c r="J21" s="59">
        <f>J16</f>
        <v>0</v>
      </c>
    </row>
    <row r="22" spans="1:12" x14ac:dyDescent="0.25">
      <c r="B22" s="10" t="s">
        <v>79</v>
      </c>
      <c r="C22" s="10"/>
      <c r="D22" s="51">
        <f>'SEPTE 2017'!F32</f>
        <v>44275</v>
      </c>
      <c r="E22" s="51"/>
      <c r="F22" s="10"/>
      <c r="G22" s="10"/>
      <c r="H22" s="10" t="s">
        <v>79</v>
      </c>
      <c r="I22" s="51">
        <f>'SEPTE 2017'!K32</f>
        <v>31625</v>
      </c>
      <c r="J22" s="10"/>
      <c r="K22" s="10"/>
    </row>
    <row r="23" spans="1:12" x14ac:dyDescent="0.25">
      <c r="B23" s="10"/>
      <c r="C23" s="10"/>
      <c r="D23" s="51"/>
      <c r="E23" s="51"/>
      <c r="F23" s="10"/>
      <c r="G23" s="10"/>
      <c r="H23" s="10"/>
      <c r="I23" s="51"/>
      <c r="J23" s="10"/>
      <c r="K23" s="10"/>
    </row>
    <row r="24" spans="1:12" x14ac:dyDescent="0.25">
      <c r="B24" s="10"/>
      <c r="C24" s="10"/>
      <c r="D24" s="57">
        <f>SUM(D21:D23)</f>
        <v>66775</v>
      </c>
      <c r="E24" s="57"/>
      <c r="F24" s="10"/>
      <c r="G24" s="10"/>
      <c r="H24" s="10"/>
      <c r="I24" s="51">
        <f>SUM(I21:I23)</f>
        <v>54125</v>
      </c>
      <c r="J24" s="10"/>
      <c r="K24" s="10"/>
    </row>
    <row r="25" spans="1:12" x14ac:dyDescent="0.25">
      <c r="B25" s="10" t="s">
        <v>66</v>
      </c>
      <c r="C25" s="10"/>
      <c r="D25" s="52">
        <v>7.0000000000000007E-2</v>
      </c>
      <c r="E25" s="51">
        <f>D25*D21</f>
        <v>1575.0000000000002</v>
      </c>
      <c r="G25" s="10"/>
      <c r="H25" s="10" t="s">
        <v>66</v>
      </c>
      <c r="I25" s="52">
        <v>7.0000000000000007E-2</v>
      </c>
      <c r="J25" s="51">
        <f>I21*I25</f>
        <v>1575.0000000000002</v>
      </c>
      <c r="K25" s="10"/>
    </row>
    <row r="26" spans="1:12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2" x14ac:dyDescent="0.25">
      <c r="B27" s="10" t="s">
        <v>21</v>
      </c>
      <c r="C27" s="10"/>
      <c r="D27" s="51">
        <f>D24-E25</f>
        <v>65200</v>
      </c>
      <c r="E27" s="51"/>
      <c r="F27" s="10"/>
      <c r="G27" s="10"/>
      <c r="H27" s="10" t="s">
        <v>21</v>
      </c>
      <c r="I27" s="51">
        <f>I24-J25</f>
        <v>52550</v>
      </c>
      <c r="J27" s="10"/>
      <c r="K27" s="10"/>
    </row>
    <row r="28" spans="1:12" x14ac:dyDescent="0.25">
      <c r="B28" s="58">
        <v>42745</v>
      </c>
      <c r="C28" s="61"/>
      <c r="E28" s="9">
        <v>31000</v>
      </c>
      <c r="F28" s="10"/>
      <c r="G28" s="10"/>
      <c r="H28" s="58">
        <v>42745</v>
      </c>
      <c r="J28" s="10">
        <v>31000</v>
      </c>
      <c r="K28" s="10"/>
    </row>
    <row r="29" spans="1:12" x14ac:dyDescent="0.25">
      <c r="B29" s="58">
        <v>42776</v>
      </c>
      <c r="C29" s="10"/>
      <c r="D29" s="10"/>
      <c r="E29" s="10">
        <v>35000</v>
      </c>
      <c r="F29" s="10"/>
      <c r="G29" s="10"/>
      <c r="H29" s="58">
        <v>42776</v>
      </c>
      <c r="I29" s="10"/>
      <c r="J29" s="10">
        <v>35000</v>
      </c>
      <c r="K29" s="10"/>
    </row>
    <row r="30" spans="1:12" x14ac:dyDescent="0.25">
      <c r="A30" s="45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2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2" x14ac:dyDescent="0.25">
      <c r="A32" s="48"/>
      <c r="B32" s="53" t="s">
        <v>68</v>
      </c>
      <c r="C32" s="53"/>
      <c r="D32" s="54">
        <f>D27</f>
        <v>65200</v>
      </c>
      <c r="E32" s="54">
        <f>E25+E28+E29</f>
        <v>67575</v>
      </c>
      <c r="F32" s="54">
        <f>D32-E32</f>
        <v>-2375</v>
      </c>
      <c r="G32" s="54"/>
      <c r="H32" s="53" t="s">
        <v>68</v>
      </c>
      <c r="I32" s="54">
        <f>I27</f>
        <v>52550</v>
      </c>
      <c r="J32" s="54">
        <f>J25+J28+J29</f>
        <v>67575</v>
      </c>
      <c r="K32" s="54">
        <f>I32-J32</f>
        <v>-15025</v>
      </c>
    </row>
    <row r="33" spans="1:11" x14ac:dyDescent="0.25">
      <c r="A33" s="18" t="s">
        <v>57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 x14ac:dyDescent="0.25">
      <c r="B34" s="36" t="s">
        <v>69</v>
      </c>
      <c r="C34" s="36"/>
      <c r="D34" s="36" t="s">
        <v>70</v>
      </c>
      <c r="E34" s="36"/>
      <c r="F34" s="36" t="s">
        <v>71</v>
      </c>
      <c r="G34" s="36"/>
      <c r="K34" s="9">
        <v>7000</v>
      </c>
    </row>
    <row r="35" spans="1:11" x14ac:dyDescent="0.25">
      <c r="B35" s="36" t="s">
        <v>72</v>
      </c>
      <c r="C35" s="36"/>
      <c r="D35" s="36" t="s">
        <v>55</v>
      </c>
      <c r="E35" s="36"/>
      <c r="F35" s="36" t="s">
        <v>76</v>
      </c>
      <c r="G35" s="36"/>
    </row>
    <row r="36" spans="1:11" x14ac:dyDescent="0.25">
      <c r="B36" s="55" t="s">
        <v>73</v>
      </c>
      <c r="C36" s="55"/>
      <c r="D36" s="36" t="s">
        <v>74</v>
      </c>
      <c r="E36" s="36"/>
      <c r="F36" s="36" t="s">
        <v>75</v>
      </c>
      <c r="G36" s="36"/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F31" sqref="F31"/>
    </sheetView>
  </sheetViews>
  <sheetFormatPr defaultRowHeight="15" x14ac:dyDescent="0.25"/>
  <cols>
    <col min="1" max="1" width="4.28515625" style="9" customWidth="1"/>
    <col min="2" max="2" width="18.5703125" style="9" customWidth="1"/>
    <col min="3" max="3" width="9.140625" style="9" customWidth="1"/>
    <col min="4" max="4" width="7.5703125" style="9" customWidth="1"/>
    <col min="5" max="5" width="7.85546875" style="9" customWidth="1"/>
    <col min="6" max="6" width="9.5703125" style="9" customWidth="1"/>
    <col min="7" max="7" width="9.140625" style="9"/>
    <col min="8" max="8" width="10.42578125" style="9" customWidth="1"/>
    <col min="9" max="9" width="9.85546875" style="9" bestFit="1" customWidth="1"/>
    <col min="10" max="10" width="9.140625" style="9"/>
    <col min="11" max="11" width="10.5703125" style="9" customWidth="1"/>
    <col min="12" max="16384" width="9.140625" style="9"/>
  </cols>
  <sheetData>
    <row r="1" spans="1:17" ht="23.25" x14ac:dyDescent="0.35">
      <c r="B1" s="23"/>
      <c r="C1" s="70" t="s">
        <v>91</v>
      </c>
      <c r="D1" s="24"/>
      <c r="E1" s="24"/>
      <c r="F1" s="24"/>
      <c r="G1" s="24"/>
      <c r="H1" s="18"/>
    </row>
    <row r="2" spans="1:17" ht="18.75" x14ac:dyDescent="0.25">
      <c r="D2" s="28" t="s">
        <v>144</v>
      </c>
      <c r="E2" s="28"/>
      <c r="F2" s="25"/>
      <c r="G2" s="26"/>
      <c r="H2" s="26"/>
      <c r="J2" s="36"/>
      <c r="K2" s="36"/>
      <c r="L2" s="36"/>
      <c r="M2" s="36"/>
      <c r="N2" s="36"/>
      <c r="O2" s="36"/>
    </row>
    <row r="3" spans="1:17" x14ac:dyDescent="0.25">
      <c r="A3" s="12"/>
      <c r="B3" s="11" t="s">
        <v>0</v>
      </c>
      <c r="C3" s="11" t="s">
        <v>79</v>
      </c>
      <c r="D3" s="11" t="s">
        <v>7</v>
      </c>
      <c r="E3" s="11" t="s">
        <v>68</v>
      </c>
      <c r="F3" s="11" t="s">
        <v>9</v>
      </c>
      <c r="G3" s="11" t="s">
        <v>40</v>
      </c>
      <c r="H3" s="16"/>
      <c r="J3" s="68"/>
      <c r="K3" s="68"/>
      <c r="L3" s="36"/>
      <c r="M3" s="68"/>
      <c r="N3" s="60"/>
      <c r="O3" s="36"/>
    </row>
    <row r="4" spans="1:17" x14ac:dyDescent="0.25">
      <c r="A4" s="10">
        <v>1</v>
      </c>
      <c r="B4" s="63" t="s">
        <v>78</v>
      </c>
      <c r="C4" s="10"/>
      <c r="D4" s="9">
        <v>2500</v>
      </c>
      <c r="E4" s="10">
        <f>C4+D4</f>
        <v>2500</v>
      </c>
      <c r="F4" s="40">
        <v>2500</v>
      </c>
      <c r="G4" s="17">
        <f>E4-F4</f>
        <v>0</v>
      </c>
      <c r="H4" s="29"/>
      <c r="J4" s="36"/>
      <c r="K4" s="68"/>
      <c r="L4" s="36"/>
      <c r="M4" s="36"/>
      <c r="N4" s="60"/>
      <c r="O4" s="36"/>
    </row>
    <row r="5" spans="1:17" x14ac:dyDescent="0.25">
      <c r="A5" s="10">
        <v>2</v>
      </c>
      <c r="B5" s="9" t="s">
        <v>129</v>
      </c>
      <c r="C5" s="10">
        <v>0</v>
      </c>
      <c r="D5" s="65">
        <v>2500</v>
      </c>
      <c r="E5" s="10">
        <f t="shared" ref="E5:E11" si="0">C5+D5</f>
        <v>2500</v>
      </c>
      <c r="F5" s="42">
        <v>2500</v>
      </c>
      <c r="G5" s="17">
        <f t="shared" ref="G5:G12" si="1">E5-F5</f>
        <v>0</v>
      </c>
      <c r="H5" s="10"/>
      <c r="J5" s="36"/>
      <c r="K5" s="68"/>
      <c r="L5" s="68"/>
      <c r="M5" s="68"/>
      <c r="N5" s="60"/>
      <c r="O5" s="36"/>
    </row>
    <row r="6" spans="1:17" x14ac:dyDescent="0.25">
      <c r="A6" s="10">
        <v>3</v>
      </c>
      <c r="B6" s="9" t="s">
        <v>120</v>
      </c>
      <c r="C6" s="10"/>
      <c r="D6" s="65">
        <v>2500</v>
      </c>
      <c r="E6" s="10">
        <f t="shared" si="0"/>
        <v>2500</v>
      </c>
      <c r="F6" s="42">
        <v>2500</v>
      </c>
      <c r="G6" s="17">
        <f t="shared" si="1"/>
        <v>0</v>
      </c>
      <c r="H6" s="10"/>
      <c r="J6" s="36"/>
      <c r="K6" s="68"/>
      <c r="L6" s="68"/>
      <c r="M6" s="68"/>
      <c r="N6" s="60"/>
      <c r="O6" s="36"/>
    </row>
    <row r="7" spans="1:17" x14ac:dyDescent="0.25">
      <c r="A7" s="10">
        <v>4</v>
      </c>
      <c r="B7" s="63" t="s">
        <v>3</v>
      </c>
      <c r="C7" s="10">
        <v>100</v>
      </c>
      <c r="D7" s="65">
        <v>2500</v>
      </c>
      <c r="E7" s="10">
        <f t="shared" si="0"/>
        <v>2600</v>
      </c>
      <c r="F7" s="40"/>
      <c r="G7" s="17">
        <f t="shared" si="1"/>
        <v>2600</v>
      </c>
      <c r="H7" s="16"/>
      <c r="J7" s="36"/>
      <c r="K7" s="68"/>
      <c r="L7" s="68"/>
      <c r="M7" s="36"/>
      <c r="N7" s="60"/>
      <c r="O7" s="36"/>
    </row>
    <row r="8" spans="1:17" x14ac:dyDescent="0.25">
      <c r="A8" s="10">
        <v>5</v>
      </c>
      <c r="B8" s="63" t="s">
        <v>4</v>
      </c>
      <c r="C8" s="10">
        <v>800</v>
      </c>
      <c r="D8" s="65">
        <v>2500</v>
      </c>
      <c r="E8" s="10">
        <f t="shared" si="0"/>
        <v>3300</v>
      </c>
      <c r="F8" s="40"/>
      <c r="G8" s="17">
        <f t="shared" si="1"/>
        <v>3300</v>
      </c>
      <c r="H8" s="16"/>
      <c r="J8" s="36"/>
      <c r="K8" s="68"/>
      <c r="L8" s="68"/>
      <c r="M8" s="36"/>
      <c r="N8" s="60"/>
      <c r="O8" s="36"/>
      <c r="Q8" s="35" t="s">
        <v>147</v>
      </c>
    </row>
    <row r="9" spans="1:17" x14ac:dyDescent="0.25">
      <c r="A9" s="10">
        <v>6</v>
      </c>
      <c r="B9" s="63" t="s">
        <v>113</v>
      </c>
      <c r="C9" s="10">
        <v>10000</v>
      </c>
      <c r="D9" s="65">
        <v>2500</v>
      </c>
      <c r="E9" s="10">
        <f t="shared" si="0"/>
        <v>12500</v>
      </c>
      <c r="F9" s="40">
        <v>2500</v>
      </c>
      <c r="G9" s="17">
        <f t="shared" si="1"/>
        <v>10000</v>
      </c>
      <c r="H9" s="16"/>
      <c r="J9" s="36"/>
      <c r="K9" s="68"/>
      <c r="L9" s="68"/>
      <c r="M9" s="36"/>
      <c r="N9" s="60"/>
      <c r="O9" s="36"/>
    </row>
    <row r="10" spans="1:17" x14ac:dyDescent="0.25">
      <c r="A10" s="10">
        <v>7</v>
      </c>
      <c r="B10" s="63" t="s">
        <v>109</v>
      </c>
      <c r="C10" s="10"/>
      <c r="D10" s="65">
        <v>2500</v>
      </c>
      <c r="E10" s="10">
        <f t="shared" si="0"/>
        <v>2500</v>
      </c>
      <c r="F10" s="40">
        <v>2500</v>
      </c>
      <c r="G10" s="17">
        <f t="shared" si="1"/>
        <v>0</v>
      </c>
      <c r="H10" s="16"/>
      <c r="J10" s="36"/>
      <c r="K10" s="68"/>
      <c r="L10" s="68"/>
      <c r="M10" s="36"/>
      <c r="N10" s="60"/>
      <c r="O10" s="36"/>
    </row>
    <row r="11" spans="1:17" x14ac:dyDescent="0.25">
      <c r="A11" s="10">
        <v>8</v>
      </c>
      <c r="B11" s="63" t="s">
        <v>48</v>
      </c>
      <c r="C11" s="10">
        <v>0</v>
      </c>
      <c r="D11" s="65">
        <v>0</v>
      </c>
      <c r="E11" s="10">
        <f t="shared" si="0"/>
        <v>0</v>
      </c>
      <c r="F11" s="40">
        <v>0</v>
      </c>
      <c r="G11" s="17">
        <f t="shared" si="1"/>
        <v>0</v>
      </c>
      <c r="H11" s="16"/>
      <c r="J11" s="68"/>
      <c r="K11" s="68"/>
      <c r="L11" s="68"/>
      <c r="M11" s="36"/>
      <c r="N11" s="60"/>
      <c r="O11" s="36"/>
    </row>
    <row r="12" spans="1:17" x14ac:dyDescent="0.25">
      <c r="A12" s="10">
        <v>9</v>
      </c>
      <c r="B12" s="63" t="s">
        <v>47</v>
      </c>
      <c r="C12" s="10">
        <v>1500</v>
      </c>
      <c r="D12" s="65">
        <v>2500</v>
      </c>
      <c r="E12" s="10">
        <f>C12+D12</f>
        <v>4000</v>
      </c>
      <c r="F12" s="40">
        <v>2500</v>
      </c>
      <c r="G12" s="17">
        <f t="shared" si="1"/>
        <v>1500</v>
      </c>
      <c r="H12" s="16"/>
      <c r="J12" s="36"/>
      <c r="K12" s="68"/>
      <c r="L12" s="68"/>
      <c r="M12" s="36"/>
      <c r="N12" s="60"/>
      <c r="O12" s="36"/>
    </row>
    <row r="13" spans="1:17" x14ac:dyDescent="0.25">
      <c r="A13" s="29">
        <v>10</v>
      </c>
      <c r="B13" s="63" t="s">
        <v>130</v>
      </c>
      <c r="C13" s="10">
        <v>0</v>
      </c>
      <c r="D13" s="65"/>
      <c r="E13" s="10">
        <f>C13+D13</f>
        <v>0</v>
      </c>
      <c r="F13" s="40"/>
      <c r="G13" s="17">
        <f>E13-F13</f>
        <v>0</v>
      </c>
      <c r="H13" s="16"/>
      <c r="J13" s="36"/>
      <c r="K13" s="36"/>
      <c r="L13" s="68"/>
      <c r="M13" s="36"/>
      <c r="N13" s="69"/>
      <c r="O13" s="36"/>
    </row>
    <row r="14" spans="1:17" x14ac:dyDescent="0.25">
      <c r="A14" s="10"/>
      <c r="B14" s="64" t="s">
        <v>68</v>
      </c>
      <c r="C14" s="10"/>
      <c r="D14" s="66">
        <f>SUM(D4:D13)</f>
        <v>20000</v>
      </c>
      <c r="E14" s="10">
        <f>SUM(E4:E13)</f>
        <v>32400</v>
      </c>
      <c r="F14" s="34">
        <f>SUM(F4:F13)</f>
        <v>15000</v>
      </c>
      <c r="G14" s="34">
        <f>SUM(G4:G13)</f>
        <v>17400</v>
      </c>
      <c r="H14" s="16"/>
      <c r="J14" s="36"/>
      <c r="K14" s="36"/>
      <c r="L14" s="68"/>
      <c r="M14" s="36"/>
      <c r="N14" s="36"/>
      <c r="O14" s="36"/>
    </row>
    <row r="15" spans="1:17" x14ac:dyDescent="0.25">
      <c r="B15" s="4"/>
      <c r="C15" s="4"/>
      <c r="D15" s="4"/>
      <c r="E15" s="4"/>
      <c r="F15" s="1"/>
      <c r="G15" s="4"/>
      <c r="H15" s="4"/>
      <c r="J15" s="36"/>
      <c r="K15" s="36"/>
      <c r="L15" s="68"/>
      <c r="M15" s="36"/>
      <c r="N15" s="36"/>
      <c r="O15" s="36"/>
    </row>
    <row r="16" spans="1:17" x14ac:dyDescent="0.25">
      <c r="D16" s="4"/>
      <c r="E16" s="4"/>
      <c r="F16" s="21"/>
      <c r="G16" s="4"/>
      <c r="H16" s="4"/>
    </row>
    <row r="17" spans="1:17" ht="23.25" x14ac:dyDescent="0.35">
      <c r="B17" s="90" t="s">
        <v>62</v>
      </c>
      <c r="C17" s="90"/>
      <c r="D17" s="10" t="s">
        <v>116</v>
      </c>
      <c r="E17" s="10"/>
      <c r="F17" s="10"/>
      <c r="G17" s="10"/>
      <c r="H17" s="10" t="s">
        <v>115</v>
      </c>
      <c r="I17" s="10"/>
      <c r="J17" s="10"/>
    </row>
    <row r="18" spans="1:17" ht="15.75" x14ac:dyDescent="0.25">
      <c r="B18" s="56" t="s">
        <v>63</v>
      </c>
      <c r="C18" s="56" t="s">
        <v>131</v>
      </c>
      <c r="D18" s="56"/>
      <c r="E18" s="56" t="s">
        <v>53</v>
      </c>
      <c r="F18" s="56" t="s">
        <v>23</v>
      </c>
      <c r="G18" s="82" t="s">
        <v>117</v>
      </c>
      <c r="H18" s="56" t="s">
        <v>64</v>
      </c>
      <c r="I18" s="56" t="s">
        <v>53</v>
      </c>
      <c r="J18" s="56" t="s">
        <v>23</v>
      </c>
      <c r="K18" s="36"/>
      <c r="L18" s="36"/>
      <c r="M18" s="36"/>
      <c r="N18" s="36"/>
      <c r="O18" s="36"/>
    </row>
    <row r="19" spans="1:17" ht="15.75" x14ac:dyDescent="0.25">
      <c r="B19" s="10" t="s">
        <v>132</v>
      </c>
      <c r="C19" s="35">
        <f>D14</f>
        <v>20000</v>
      </c>
      <c r="D19" s="59"/>
      <c r="E19" s="59"/>
      <c r="F19" s="56"/>
      <c r="G19" s="10" t="s">
        <v>132</v>
      </c>
      <c r="H19" s="34">
        <f>F14</f>
        <v>15000</v>
      </c>
      <c r="I19" s="59">
        <f>J14</f>
        <v>0</v>
      </c>
      <c r="J19" s="10"/>
      <c r="K19" s="36"/>
      <c r="L19" s="36"/>
      <c r="M19" s="36"/>
      <c r="N19" s="36"/>
      <c r="O19" s="36"/>
    </row>
    <row r="20" spans="1:17" x14ac:dyDescent="0.25">
      <c r="B20" s="10" t="s">
        <v>79</v>
      </c>
      <c r="C20" s="51">
        <f>OCTOMBER!F32</f>
        <v>-2375</v>
      </c>
      <c r="D20" s="51"/>
      <c r="E20" s="51"/>
      <c r="F20" s="10"/>
      <c r="G20" s="10" t="s">
        <v>79</v>
      </c>
      <c r="H20" s="51">
        <f>OCTOMBER!K32</f>
        <v>-15025</v>
      </c>
      <c r="I20" s="10"/>
      <c r="J20" s="10"/>
      <c r="K20" s="36"/>
      <c r="L20" s="36"/>
      <c r="M20" s="36"/>
      <c r="N20" s="68"/>
      <c r="O20" s="36"/>
      <c r="Q20" s="35" t="s">
        <v>148</v>
      </c>
    </row>
    <row r="21" spans="1:17" x14ac:dyDescent="0.25">
      <c r="B21" s="10"/>
      <c r="C21" s="35">
        <f>SUM(C19:C20)</f>
        <v>17625</v>
      </c>
      <c r="D21" s="51"/>
      <c r="E21" s="51"/>
      <c r="F21" s="10"/>
      <c r="G21" s="10"/>
      <c r="H21" s="51"/>
      <c r="I21" s="10"/>
      <c r="J21" s="10"/>
      <c r="K21" s="36"/>
      <c r="L21" s="36"/>
      <c r="M21" s="36"/>
      <c r="N21" s="36"/>
      <c r="O21" s="36"/>
    </row>
    <row r="22" spans="1:17" x14ac:dyDescent="0.25">
      <c r="B22" s="10"/>
      <c r="C22" s="81"/>
      <c r="D22" s="57"/>
      <c r="E22" s="57"/>
      <c r="F22" s="10"/>
      <c r="G22" s="10"/>
      <c r="H22" s="51">
        <f>SUM(H19:H21)</f>
        <v>-25</v>
      </c>
      <c r="I22" s="10"/>
      <c r="J22" s="10"/>
      <c r="K22" s="36"/>
      <c r="L22" s="36"/>
      <c r="M22" s="36"/>
      <c r="N22" s="36"/>
      <c r="O22" s="36"/>
    </row>
    <row r="23" spans="1:17" x14ac:dyDescent="0.25">
      <c r="B23" s="10" t="s">
        <v>66</v>
      </c>
      <c r="C23" s="10"/>
      <c r="D23" s="52"/>
      <c r="E23" s="51">
        <f>B24*C19</f>
        <v>1400.0000000000002</v>
      </c>
      <c r="F23" s="10"/>
      <c r="G23" s="10" t="s">
        <v>66</v>
      </c>
      <c r="H23" s="52">
        <v>7.0000000000000007E-2</v>
      </c>
      <c r="I23" s="51">
        <f>H23*C19</f>
        <v>1400.0000000000002</v>
      </c>
      <c r="J23" s="10"/>
      <c r="K23" s="36"/>
      <c r="L23" s="36"/>
      <c r="M23" s="36"/>
      <c r="N23" s="36"/>
      <c r="O23" s="36"/>
      <c r="P23" s="81" t="s">
        <v>195</v>
      </c>
    </row>
    <row r="24" spans="1:17" x14ac:dyDescent="0.25">
      <c r="B24" s="52">
        <v>7.0000000000000007E-2</v>
      </c>
      <c r="C24" s="35"/>
      <c r="D24" s="10"/>
      <c r="E24" s="10"/>
      <c r="F24" s="10"/>
      <c r="G24" s="10"/>
      <c r="H24" s="10"/>
      <c r="I24" s="10"/>
      <c r="J24" s="10"/>
      <c r="K24" s="36"/>
      <c r="L24" s="36"/>
      <c r="M24" s="36"/>
      <c r="N24" s="36"/>
      <c r="O24" s="36"/>
    </row>
    <row r="25" spans="1:17" x14ac:dyDescent="0.25">
      <c r="B25" s="10"/>
      <c r="C25" s="10"/>
      <c r="D25" s="51"/>
      <c r="E25" s="51"/>
      <c r="F25" s="10"/>
      <c r="G25" s="10"/>
      <c r="H25" s="51"/>
      <c r="I25" s="10"/>
      <c r="J25" s="10"/>
      <c r="K25" s="36"/>
      <c r="L25" s="36"/>
      <c r="M25" s="36"/>
      <c r="N25" s="36"/>
      <c r="O25" s="36"/>
      <c r="P25" s="54" t="e">
        <f>P23-E30</f>
        <v>#VALUE!</v>
      </c>
    </row>
    <row r="26" spans="1:17" x14ac:dyDescent="0.25">
      <c r="B26" s="58"/>
      <c r="C26" s="58"/>
      <c r="D26" s="10"/>
      <c r="E26" s="10"/>
      <c r="F26" s="10"/>
      <c r="G26" s="58"/>
      <c r="H26" s="10"/>
      <c r="I26" s="10"/>
      <c r="J26" s="10"/>
      <c r="K26" s="36"/>
      <c r="L26" s="36"/>
      <c r="M26" s="36"/>
      <c r="N26" s="36"/>
      <c r="O26" s="36"/>
    </row>
    <row r="27" spans="1:17" x14ac:dyDescent="0.25">
      <c r="B27" s="58"/>
      <c r="C27" s="10"/>
      <c r="D27" s="10"/>
      <c r="E27" s="10"/>
      <c r="F27" s="10"/>
      <c r="G27" s="58"/>
      <c r="H27" s="10"/>
      <c r="I27" s="10"/>
      <c r="J27" s="10"/>
      <c r="K27" s="36"/>
      <c r="L27" s="89"/>
      <c r="M27" s="36"/>
      <c r="N27" s="36"/>
      <c r="O27" s="36"/>
    </row>
    <row r="28" spans="1:17" x14ac:dyDescent="0.25">
      <c r="A28" s="45"/>
      <c r="B28" s="10"/>
      <c r="C28" s="10"/>
      <c r="D28" s="10"/>
      <c r="E28" s="10"/>
      <c r="F28" s="10"/>
      <c r="G28" s="10"/>
      <c r="H28" s="10"/>
      <c r="I28" s="10"/>
      <c r="J28" s="10"/>
      <c r="K28" s="36"/>
      <c r="L28" s="36"/>
      <c r="M28" s="36"/>
      <c r="N28" s="36"/>
      <c r="O28" s="36"/>
    </row>
    <row r="29" spans="1:17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36"/>
      <c r="L29" s="36"/>
      <c r="M29" s="36"/>
      <c r="N29" s="36"/>
      <c r="O29" s="36"/>
    </row>
    <row r="30" spans="1:17" x14ac:dyDescent="0.25">
      <c r="A30" s="48"/>
      <c r="B30" s="53" t="s">
        <v>68</v>
      </c>
      <c r="C30" s="81">
        <f>C21</f>
        <v>17625</v>
      </c>
      <c r="D30" s="10"/>
      <c r="E30" s="54">
        <f>E23+E26+E27</f>
        <v>1400.0000000000002</v>
      </c>
      <c r="F30" s="81">
        <f>C30-E30</f>
        <v>16225</v>
      </c>
      <c r="G30" s="53" t="s">
        <v>68</v>
      </c>
      <c r="H30" s="54">
        <f>H22</f>
        <v>-25</v>
      </c>
      <c r="I30" s="54">
        <f>I23+I26+I27</f>
        <v>1400.0000000000002</v>
      </c>
      <c r="J30" s="54">
        <f>H30-I30</f>
        <v>-1425.0000000000002</v>
      </c>
      <c r="N30" s="35" t="s">
        <v>148</v>
      </c>
    </row>
    <row r="31" spans="1:17" x14ac:dyDescent="0.25">
      <c r="A31" s="18" t="s">
        <v>57</v>
      </c>
      <c r="B31" s="10"/>
      <c r="C31" s="10"/>
      <c r="D31" s="10"/>
      <c r="E31" s="10"/>
      <c r="F31" s="10"/>
      <c r="G31" s="10"/>
      <c r="H31" s="10"/>
      <c r="I31" s="10"/>
      <c r="J31" s="10"/>
    </row>
    <row r="34" spans="2:7" x14ac:dyDescent="0.25">
      <c r="B34" s="36" t="s">
        <v>69</v>
      </c>
      <c r="C34" s="36"/>
      <c r="D34" s="36" t="s">
        <v>70</v>
      </c>
      <c r="E34" s="36"/>
      <c r="F34" s="36" t="s">
        <v>71</v>
      </c>
      <c r="G34" s="36"/>
    </row>
    <row r="35" spans="2:7" x14ac:dyDescent="0.25">
      <c r="B35" s="36" t="s">
        <v>72</v>
      </c>
      <c r="C35" s="36"/>
      <c r="D35" s="36" t="s">
        <v>55</v>
      </c>
      <c r="E35" s="36"/>
      <c r="F35" s="36" t="s">
        <v>76</v>
      </c>
      <c r="G35" s="36"/>
    </row>
    <row r="36" spans="2:7" x14ac:dyDescent="0.25">
      <c r="B36" s="55" t="s">
        <v>73</v>
      </c>
      <c r="C36" s="55"/>
      <c r="D36" s="36" t="s">
        <v>74</v>
      </c>
      <c r="E36" s="36"/>
      <c r="F36" s="36" t="s">
        <v>75</v>
      </c>
      <c r="G36" s="36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J34" sqref="J34"/>
    </sheetView>
  </sheetViews>
  <sheetFormatPr defaultRowHeight="15" x14ac:dyDescent="0.25"/>
  <cols>
    <col min="1" max="1" width="3" customWidth="1"/>
    <col min="2" max="2" width="16.28515625" customWidth="1"/>
    <col min="9" max="9" width="10.42578125" customWidth="1"/>
  </cols>
  <sheetData>
    <row r="1" spans="1:15" ht="23.25" x14ac:dyDescent="0.35">
      <c r="A1" s="9"/>
      <c r="B1" s="23"/>
      <c r="C1" s="70" t="s">
        <v>91</v>
      </c>
      <c r="D1" s="24"/>
      <c r="E1" s="24"/>
      <c r="F1" s="24"/>
      <c r="G1" s="24"/>
      <c r="H1" s="18"/>
      <c r="I1" s="9"/>
      <c r="J1" s="9"/>
      <c r="K1" s="9"/>
    </row>
    <row r="2" spans="1:15" ht="18.75" x14ac:dyDescent="0.25">
      <c r="A2" s="9"/>
      <c r="B2" s="9"/>
      <c r="C2" s="9"/>
      <c r="D2" s="28" t="s">
        <v>134</v>
      </c>
      <c r="E2" s="28"/>
      <c r="F2" s="25"/>
      <c r="G2" s="26"/>
      <c r="H2" s="26"/>
      <c r="I2" s="9"/>
      <c r="J2" s="36"/>
      <c r="K2" s="36"/>
    </row>
    <row r="3" spans="1:15" x14ac:dyDescent="0.25">
      <c r="A3" s="12"/>
      <c r="B3" s="11" t="s">
        <v>0</v>
      </c>
      <c r="C3" s="11" t="s">
        <v>79</v>
      </c>
      <c r="D3" s="11" t="s">
        <v>7</v>
      </c>
      <c r="E3" s="11" t="s">
        <v>68</v>
      </c>
      <c r="F3" s="11" t="s">
        <v>9</v>
      </c>
      <c r="G3" s="11" t="s">
        <v>40</v>
      </c>
      <c r="H3" s="16"/>
      <c r="I3" s="9"/>
      <c r="J3" s="68"/>
      <c r="K3" s="68"/>
    </row>
    <row r="4" spans="1:15" x14ac:dyDescent="0.25">
      <c r="A4" s="10">
        <v>1</v>
      </c>
      <c r="B4" s="63" t="s">
        <v>78</v>
      </c>
      <c r="C4" s="10"/>
      <c r="D4" s="9">
        <v>2500</v>
      </c>
      <c r="E4" s="10">
        <f>C4+D4</f>
        <v>2500</v>
      </c>
      <c r="F4" s="98">
        <v>2500</v>
      </c>
      <c r="G4" s="92">
        <f>E4-F4</f>
        <v>0</v>
      </c>
      <c r="H4" s="29"/>
      <c r="I4" s="9"/>
      <c r="J4" s="36"/>
      <c r="K4" s="68"/>
    </row>
    <row r="5" spans="1:15" x14ac:dyDescent="0.25">
      <c r="A5" s="10">
        <v>2</v>
      </c>
      <c r="B5" s="9" t="s">
        <v>135</v>
      </c>
      <c r="C5" s="10">
        <v>0</v>
      </c>
      <c r="D5" s="65">
        <v>2500</v>
      </c>
      <c r="E5" s="10">
        <f t="shared" ref="E5:E11" si="0">C5+D5</f>
        <v>2500</v>
      </c>
      <c r="F5" s="99">
        <v>2500</v>
      </c>
      <c r="G5" s="92">
        <f t="shared" ref="G5:G12" si="1">E5-F5</f>
        <v>0</v>
      </c>
      <c r="H5" s="10"/>
      <c r="I5" s="9"/>
      <c r="J5" s="36"/>
      <c r="K5" s="68"/>
    </row>
    <row r="6" spans="1:15" x14ac:dyDescent="0.25">
      <c r="A6" s="10">
        <v>3</v>
      </c>
      <c r="B6" s="9" t="s">
        <v>136</v>
      </c>
      <c r="C6" s="10"/>
      <c r="D6" s="65">
        <v>2500</v>
      </c>
      <c r="E6" s="10">
        <f t="shared" si="0"/>
        <v>2500</v>
      </c>
      <c r="F6" s="99">
        <v>2500</v>
      </c>
      <c r="G6" s="92">
        <f t="shared" si="1"/>
        <v>0</v>
      </c>
      <c r="H6" s="10"/>
      <c r="I6" s="9"/>
      <c r="J6" s="36"/>
      <c r="K6" s="68"/>
    </row>
    <row r="7" spans="1:15" x14ac:dyDescent="0.25">
      <c r="A7" s="10">
        <v>4</v>
      </c>
      <c r="B7" s="63" t="s">
        <v>3</v>
      </c>
      <c r="C7" s="10">
        <v>100</v>
      </c>
      <c r="D7" s="65">
        <v>2500</v>
      </c>
      <c r="E7" s="10">
        <f t="shared" si="0"/>
        <v>2600</v>
      </c>
      <c r="F7" s="98">
        <v>2500</v>
      </c>
      <c r="G7" s="92">
        <f t="shared" si="1"/>
        <v>100</v>
      </c>
      <c r="H7" s="16"/>
      <c r="I7" s="9"/>
      <c r="J7" s="36"/>
      <c r="K7" s="68"/>
    </row>
    <row r="8" spans="1:15" x14ac:dyDescent="0.25">
      <c r="A8" s="10">
        <v>5</v>
      </c>
      <c r="B8" s="63" t="s">
        <v>137</v>
      </c>
      <c r="C8" s="10"/>
      <c r="D8" s="65">
        <v>1420</v>
      </c>
      <c r="E8" s="10">
        <f t="shared" si="0"/>
        <v>1420</v>
      </c>
      <c r="F8" s="98"/>
      <c r="G8" s="92">
        <f>E8-F8</f>
        <v>1420</v>
      </c>
      <c r="H8" s="16"/>
      <c r="I8" s="9"/>
      <c r="J8" s="36"/>
      <c r="K8" s="68"/>
    </row>
    <row r="9" spans="1:15" x14ac:dyDescent="0.25">
      <c r="A9" s="10">
        <v>6</v>
      </c>
      <c r="B9" s="63" t="s">
        <v>113</v>
      </c>
      <c r="C9" s="10">
        <v>10000</v>
      </c>
      <c r="D9" s="65">
        <v>2500</v>
      </c>
      <c r="E9" s="10">
        <f t="shared" si="0"/>
        <v>12500</v>
      </c>
      <c r="F9" s="98">
        <v>2500</v>
      </c>
      <c r="G9" s="92">
        <f t="shared" si="1"/>
        <v>10000</v>
      </c>
      <c r="H9" s="16"/>
      <c r="I9" s="9"/>
      <c r="J9" s="36"/>
      <c r="K9" s="81"/>
      <c r="L9" s="51" t="e">
        <f>D23*O15</f>
        <v>#VALUE!</v>
      </c>
    </row>
    <row r="10" spans="1:15" x14ac:dyDescent="0.25">
      <c r="A10" s="10">
        <v>7</v>
      </c>
      <c r="B10" s="63" t="s">
        <v>109</v>
      </c>
      <c r="C10" s="10"/>
      <c r="D10" s="65">
        <v>2500</v>
      </c>
      <c r="E10" s="10">
        <f t="shared" si="0"/>
        <v>2500</v>
      </c>
      <c r="F10" s="98">
        <v>2500</v>
      </c>
      <c r="G10" s="92">
        <f>E10-F10</f>
        <v>0</v>
      </c>
      <c r="H10" s="16"/>
      <c r="I10" s="9"/>
      <c r="J10" s="36"/>
      <c r="K10" s="68"/>
    </row>
    <row r="11" spans="1:15" x14ac:dyDescent="0.25">
      <c r="A11" s="10">
        <v>8</v>
      </c>
      <c r="B11" s="63" t="s">
        <v>48</v>
      </c>
      <c r="C11" s="10">
        <v>0</v>
      </c>
      <c r="D11" s="65">
        <v>0</v>
      </c>
      <c r="E11" s="10">
        <f t="shared" si="0"/>
        <v>0</v>
      </c>
      <c r="F11" s="98">
        <v>0</v>
      </c>
      <c r="G11" s="92">
        <f t="shared" si="1"/>
        <v>0</v>
      </c>
      <c r="H11" s="16"/>
      <c r="I11" s="9"/>
      <c r="J11" s="36"/>
      <c r="K11" s="68"/>
      <c r="O11" s="35" t="s">
        <v>149</v>
      </c>
    </row>
    <row r="12" spans="1:15" x14ac:dyDescent="0.25">
      <c r="A12" s="10">
        <v>9</v>
      </c>
      <c r="B12" s="63" t="s">
        <v>47</v>
      </c>
      <c r="C12" s="10">
        <v>1500</v>
      </c>
      <c r="D12" s="65">
        <v>2500</v>
      </c>
      <c r="E12" s="10">
        <f>C12+D12</f>
        <v>4000</v>
      </c>
      <c r="F12" s="98">
        <v>2500</v>
      </c>
      <c r="G12" s="92">
        <f t="shared" si="1"/>
        <v>1500</v>
      </c>
      <c r="H12" s="16"/>
      <c r="I12" s="9"/>
      <c r="J12" s="36"/>
      <c r="K12" s="68"/>
    </row>
    <row r="13" spans="1:15" x14ac:dyDescent="0.25">
      <c r="A13" s="29">
        <v>10</v>
      </c>
      <c r="B13" s="63" t="s">
        <v>130</v>
      </c>
      <c r="C13" s="10">
        <v>0</v>
      </c>
      <c r="D13" s="65"/>
      <c r="E13" s="10">
        <f>C13+D13</f>
        <v>0</v>
      </c>
      <c r="F13" s="98"/>
      <c r="G13" s="92">
        <f>E13-F13</f>
        <v>0</v>
      </c>
      <c r="H13" s="16"/>
      <c r="I13" s="9"/>
      <c r="J13" s="36"/>
      <c r="K13" s="36"/>
    </row>
    <row r="14" spans="1:15" x14ac:dyDescent="0.25">
      <c r="A14" s="10"/>
      <c r="B14" s="64" t="s">
        <v>68</v>
      </c>
      <c r="C14" s="10"/>
      <c r="D14" s="66">
        <f>SUM(D4:D13)</f>
        <v>18920</v>
      </c>
      <c r="E14" s="10">
        <f>SUM(E4:E13)</f>
        <v>30520</v>
      </c>
      <c r="F14" s="34">
        <f>SUM(F4:F13)</f>
        <v>17500</v>
      </c>
      <c r="G14" s="34">
        <f>SUM(G4:G13)</f>
        <v>13020</v>
      </c>
      <c r="H14" s="16"/>
      <c r="I14" s="9"/>
      <c r="J14" s="36"/>
      <c r="K14" s="36"/>
    </row>
    <row r="15" spans="1:15" x14ac:dyDescent="0.25">
      <c r="A15" s="9"/>
      <c r="B15" s="4"/>
      <c r="C15" s="4"/>
      <c r="D15" s="4"/>
      <c r="E15" s="4"/>
      <c r="F15" s="1"/>
      <c r="G15" s="4"/>
      <c r="H15" s="4"/>
      <c r="I15" s="9"/>
      <c r="J15" s="36"/>
      <c r="K15" s="36"/>
      <c r="O15" s="35" t="s">
        <v>166</v>
      </c>
    </row>
    <row r="16" spans="1:15" x14ac:dyDescent="0.25">
      <c r="A16" s="9"/>
      <c r="B16" s="9"/>
      <c r="C16" s="9"/>
      <c r="D16" s="4"/>
      <c r="E16" s="4"/>
      <c r="F16" s="21"/>
      <c r="G16" s="4"/>
      <c r="H16" s="4"/>
      <c r="I16" s="9"/>
      <c r="J16" s="9"/>
      <c r="K16" s="9"/>
      <c r="M16" s="36"/>
      <c r="N16" s="36"/>
      <c r="O16" s="36"/>
    </row>
    <row r="17" spans="1:18" ht="23.25" x14ac:dyDescent="0.35">
      <c r="A17" s="9"/>
      <c r="B17" s="90" t="s">
        <v>62</v>
      </c>
      <c r="C17" s="90"/>
      <c r="D17" s="10" t="s">
        <v>116</v>
      </c>
      <c r="E17" s="10"/>
      <c r="F17" s="10"/>
      <c r="G17" s="10"/>
      <c r="H17" s="10" t="s">
        <v>115</v>
      </c>
      <c r="I17" s="10"/>
      <c r="J17" s="10"/>
      <c r="K17" s="9"/>
      <c r="M17" s="36"/>
      <c r="N17" s="36"/>
      <c r="O17" s="35" t="s">
        <v>147</v>
      </c>
    </row>
    <row r="18" spans="1:18" ht="15.75" x14ac:dyDescent="0.25">
      <c r="A18" s="9"/>
      <c r="B18" s="56" t="s">
        <v>63</v>
      </c>
      <c r="C18" s="56" t="s">
        <v>131</v>
      </c>
      <c r="D18" s="56"/>
      <c r="E18" s="56" t="s">
        <v>53</v>
      </c>
      <c r="F18" s="56" t="s">
        <v>23</v>
      </c>
      <c r="G18" s="82" t="s">
        <v>117</v>
      </c>
      <c r="H18" s="56" t="s">
        <v>64</v>
      </c>
      <c r="I18" s="56" t="s">
        <v>53</v>
      </c>
      <c r="J18" s="56" t="s">
        <v>23</v>
      </c>
      <c r="M18" s="36"/>
      <c r="N18" s="87"/>
      <c r="O18" s="36"/>
    </row>
    <row r="19" spans="1:18" ht="15.75" x14ac:dyDescent="0.25">
      <c r="A19" s="9"/>
      <c r="B19" s="10" t="s">
        <v>132</v>
      </c>
      <c r="C19" s="81">
        <f>D14</f>
        <v>18920</v>
      </c>
      <c r="D19" s="59"/>
      <c r="E19" s="59"/>
      <c r="F19" s="56"/>
      <c r="G19" s="10" t="s">
        <v>132</v>
      </c>
      <c r="H19" s="34">
        <f>F14</f>
        <v>17500</v>
      </c>
      <c r="I19" s="59">
        <f>J14</f>
        <v>0</v>
      </c>
      <c r="J19" s="10"/>
      <c r="M19" s="36"/>
      <c r="N19" s="36"/>
      <c r="O19" s="36"/>
    </row>
    <row r="20" spans="1:18" x14ac:dyDescent="0.25">
      <c r="A20" s="9"/>
      <c r="B20" s="10" t="s">
        <v>79</v>
      </c>
      <c r="C20" s="94">
        <f>NOVEMBER!F30</f>
        <v>16225</v>
      </c>
      <c r="D20" s="51"/>
      <c r="E20" s="51"/>
      <c r="F20" s="10"/>
      <c r="G20" s="10" t="s">
        <v>79</v>
      </c>
      <c r="H20" s="51">
        <f>NOVEMBER!J30</f>
        <v>-1425.0000000000002</v>
      </c>
      <c r="I20" s="10"/>
      <c r="J20" s="10"/>
      <c r="M20" s="36"/>
      <c r="N20" s="68"/>
      <c r="O20" s="36"/>
    </row>
    <row r="21" spans="1:18" x14ac:dyDescent="0.25">
      <c r="A21" s="9"/>
      <c r="B21" s="10"/>
      <c r="C21" s="10"/>
      <c r="D21" s="51"/>
      <c r="E21" s="51"/>
      <c r="F21" s="10"/>
      <c r="G21" s="10"/>
      <c r="H21" s="51"/>
      <c r="I21" s="10"/>
      <c r="J21" s="10"/>
      <c r="M21" s="36"/>
      <c r="N21" s="36"/>
      <c r="O21" s="36"/>
    </row>
    <row r="22" spans="1:18" x14ac:dyDescent="0.25">
      <c r="A22" s="9"/>
      <c r="B22" s="10" t="s">
        <v>68</v>
      </c>
      <c r="C22" s="81">
        <f>SUM(C19:C21)</f>
        <v>35145</v>
      </c>
      <c r="D22" s="57"/>
      <c r="E22" s="57"/>
      <c r="F22" s="10"/>
      <c r="G22" s="10" t="s">
        <v>68</v>
      </c>
      <c r="H22" s="51">
        <f>SUM(H19:H21)</f>
        <v>16075</v>
      </c>
      <c r="I22" s="10"/>
      <c r="J22" s="10"/>
      <c r="M22" s="36"/>
      <c r="N22" s="36"/>
      <c r="O22" s="35" t="s">
        <v>167</v>
      </c>
      <c r="P22" s="54">
        <f>D25</f>
        <v>0</v>
      </c>
      <c r="Q22" s="54" t="e">
        <f>L9+E26+E27</f>
        <v>#VALUE!</v>
      </c>
      <c r="R22" s="81" t="e">
        <f>O22-Q22</f>
        <v>#VALUE!</v>
      </c>
    </row>
    <row r="23" spans="1:18" x14ac:dyDescent="0.25">
      <c r="A23" s="9"/>
      <c r="B23" s="10" t="s">
        <v>66</v>
      </c>
      <c r="C23" s="10"/>
      <c r="D23" s="52">
        <v>7.0000000000000007E-2</v>
      </c>
      <c r="E23" s="81">
        <f>D23*C19</f>
        <v>1324.4</v>
      </c>
      <c r="F23" s="10"/>
      <c r="G23" s="10" t="s">
        <v>133</v>
      </c>
      <c r="H23" s="52">
        <v>7.0000000000000007E-2</v>
      </c>
      <c r="I23" s="51">
        <f>E23</f>
        <v>1324.4</v>
      </c>
      <c r="J23" s="10"/>
      <c r="M23" s="36"/>
      <c r="N23" s="36"/>
      <c r="O23" s="36"/>
    </row>
    <row r="24" spans="1:18" x14ac:dyDescent="0.25">
      <c r="A24" s="9"/>
      <c r="B24" s="52">
        <v>7.0000000000000007E-2</v>
      </c>
      <c r="C24" s="35"/>
      <c r="D24" s="10"/>
      <c r="E24" s="10"/>
      <c r="F24" s="10"/>
      <c r="G24" s="10"/>
      <c r="H24" s="10"/>
      <c r="I24" s="10"/>
      <c r="J24" s="10"/>
      <c r="M24" s="36"/>
      <c r="N24" s="81" t="s">
        <v>168</v>
      </c>
      <c r="O24" s="81" t="s">
        <v>149</v>
      </c>
    </row>
    <row r="25" spans="1:18" x14ac:dyDescent="0.25">
      <c r="A25" s="9"/>
      <c r="B25" s="10"/>
      <c r="C25" s="35"/>
      <c r="D25" s="51"/>
      <c r="E25" s="51"/>
      <c r="F25" s="10"/>
      <c r="G25" s="10"/>
      <c r="H25" s="51"/>
      <c r="I25" s="10"/>
      <c r="J25" s="10"/>
      <c r="M25" s="36"/>
      <c r="N25" s="36"/>
      <c r="O25" s="81" t="s">
        <v>173</v>
      </c>
    </row>
    <row r="26" spans="1:18" x14ac:dyDescent="0.25">
      <c r="A26" s="9"/>
      <c r="B26" s="58"/>
      <c r="C26" s="58"/>
      <c r="D26" s="10"/>
      <c r="E26" s="10"/>
      <c r="F26" s="10"/>
      <c r="G26" s="58"/>
      <c r="H26" s="10"/>
      <c r="I26" s="10"/>
      <c r="J26" s="10"/>
      <c r="M26" s="36"/>
      <c r="N26" s="36"/>
      <c r="O26" s="36"/>
    </row>
    <row r="27" spans="1:18" x14ac:dyDescent="0.25">
      <c r="A27" s="9"/>
      <c r="B27" s="58"/>
      <c r="C27" s="10"/>
      <c r="D27" s="10"/>
      <c r="E27" s="10"/>
      <c r="F27" s="10"/>
      <c r="G27" s="58"/>
      <c r="H27" s="10"/>
      <c r="I27" s="10"/>
      <c r="J27" s="10"/>
      <c r="M27" s="88"/>
      <c r="N27" s="36"/>
      <c r="O27" s="36"/>
    </row>
    <row r="28" spans="1:18" x14ac:dyDescent="0.25">
      <c r="A28" s="45"/>
      <c r="B28" s="10"/>
      <c r="C28" s="10"/>
      <c r="D28" s="10"/>
      <c r="E28" s="10"/>
      <c r="F28" s="10"/>
      <c r="G28" s="10"/>
      <c r="H28" s="10"/>
      <c r="I28" s="10"/>
      <c r="J28" s="10"/>
      <c r="M28" s="36"/>
      <c r="N28" s="36"/>
      <c r="O28" s="36"/>
    </row>
    <row r="29" spans="1:18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M29" s="81" t="s">
        <v>148</v>
      </c>
      <c r="N29" s="36"/>
      <c r="O29" s="36"/>
    </row>
    <row r="30" spans="1:18" x14ac:dyDescent="0.25">
      <c r="A30" s="48"/>
      <c r="B30" s="53" t="s">
        <v>68</v>
      </c>
      <c r="C30" s="81">
        <f>C22</f>
        <v>35145</v>
      </c>
      <c r="E30" s="81">
        <f>SUM(E23:E29)</f>
        <v>1324.4</v>
      </c>
      <c r="F30" s="81">
        <f>C30-E30</f>
        <v>33820.6</v>
      </c>
      <c r="G30" s="53" t="s">
        <v>68</v>
      </c>
      <c r="H30" s="54">
        <f>H22</f>
        <v>16075</v>
      </c>
      <c r="I30" s="54">
        <f>SUM(I23:I29)</f>
        <v>1324.4</v>
      </c>
      <c r="J30" s="54">
        <f>H30-I30</f>
        <v>14750.6</v>
      </c>
    </row>
    <row r="31" spans="1:18" x14ac:dyDescent="0.25">
      <c r="A31" s="18" t="s">
        <v>57</v>
      </c>
      <c r="B31" s="10"/>
      <c r="C31" s="10"/>
      <c r="D31" s="10"/>
      <c r="E31" s="10"/>
      <c r="F31" s="10"/>
      <c r="G31" s="10"/>
      <c r="H31" s="10"/>
      <c r="I31" s="10"/>
      <c r="J31" s="10"/>
    </row>
    <row r="32" spans="1:18" x14ac:dyDescent="0.25">
      <c r="A32" s="9"/>
      <c r="B32" s="36" t="s">
        <v>69</v>
      </c>
      <c r="C32" s="36"/>
      <c r="D32" s="36" t="s">
        <v>70</v>
      </c>
      <c r="E32" s="36"/>
      <c r="F32" s="36" t="s">
        <v>71</v>
      </c>
      <c r="G32" s="36"/>
      <c r="H32" s="9"/>
      <c r="I32" s="9"/>
      <c r="J32" s="9"/>
      <c r="K32" s="9"/>
    </row>
    <row r="33" spans="1:11" x14ac:dyDescent="0.25">
      <c r="A33" s="9"/>
      <c r="B33" s="36" t="s">
        <v>72</v>
      </c>
      <c r="C33" s="36"/>
      <c r="D33" s="36" t="s">
        <v>55</v>
      </c>
      <c r="E33" s="36"/>
      <c r="F33" s="36" t="s">
        <v>76</v>
      </c>
      <c r="G33" s="36"/>
      <c r="H33" s="9"/>
      <c r="I33" s="9"/>
      <c r="J33" s="9"/>
      <c r="K33" s="9"/>
    </row>
    <row r="34" spans="1:11" x14ac:dyDescent="0.25">
      <c r="A34" s="9"/>
      <c r="B34" s="55" t="s">
        <v>73</v>
      </c>
      <c r="C34" s="55"/>
      <c r="D34" s="36" t="s">
        <v>74</v>
      </c>
      <c r="E34" s="36"/>
      <c r="F34" s="36" t="s">
        <v>75</v>
      </c>
      <c r="G34" s="36"/>
      <c r="H34" s="9"/>
      <c r="I34" s="9"/>
      <c r="J34" s="9"/>
      <c r="K34" s="9"/>
    </row>
    <row r="37" spans="1:11" x14ac:dyDescent="0.25">
      <c r="I37" s="67"/>
    </row>
  </sheetData>
  <pageMargins left="0.25" right="0.25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F15" sqref="F15"/>
    </sheetView>
  </sheetViews>
  <sheetFormatPr defaultRowHeight="15" x14ac:dyDescent="0.25"/>
  <cols>
    <col min="1" max="1" width="3.140625" style="9" customWidth="1"/>
    <col min="2" max="2" width="15.42578125" customWidth="1"/>
  </cols>
  <sheetData>
    <row r="1" spans="1:18" ht="18" customHeight="1" x14ac:dyDescent="0.35">
      <c r="B1" s="75"/>
      <c r="D1" s="76" t="s">
        <v>91</v>
      </c>
      <c r="E1" s="77"/>
      <c r="F1" s="77"/>
      <c r="G1" s="71"/>
      <c r="H1" s="72"/>
      <c r="I1" s="73"/>
      <c r="J1" s="9"/>
      <c r="K1" s="9"/>
    </row>
    <row r="2" spans="1:18" ht="18.75" x14ac:dyDescent="0.3">
      <c r="C2" s="79" t="s">
        <v>141</v>
      </c>
      <c r="F2" s="80"/>
      <c r="G2" s="74"/>
      <c r="H2" s="74"/>
      <c r="I2" s="73"/>
      <c r="J2" s="36"/>
      <c r="K2" s="36"/>
    </row>
    <row r="3" spans="1:18" s="9" customFormat="1" ht="18.75" x14ac:dyDescent="0.3">
      <c r="B3" s="78"/>
      <c r="D3" s="79" t="s">
        <v>142</v>
      </c>
      <c r="E3" s="78"/>
      <c r="F3" s="80"/>
      <c r="G3" s="74"/>
      <c r="H3" s="74"/>
      <c r="I3" s="73"/>
      <c r="J3" s="36"/>
      <c r="K3" s="36"/>
    </row>
    <row r="4" spans="1:18" x14ac:dyDescent="0.25">
      <c r="A4" s="10"/>
      <c r="B4" s="83" t="s">
        <v>0</v>
      </c>
      <c r="C4" s="11" t="s">
        <v>154</v>
      </c>
      <c r="D4" s="11" t="s">
        <v>7</v>
      </c>
      <c r="E4" s="11" t="s">
        <v>68</v>
      </c>
      <c r="F4" s="11" t="s">
        <v>9</v>
      </c>
      <c r="G4" s="11" t="s">
        <v>40</v>
      </c>
      <c r="H4" s="16"/>
      <c r="I4" s="9"/>
      <c r="J4" s="68"/>
      <c r="K4" s="68"/>
    </row>
    <row r="5" spans="1:18" x14ac:dyDescent="0.25">
      <c r="A5" s="10">
        <v>1</v>
      </c>
      <c r="B5" s="84" t="s">
        <v>143</v>
      </c>
      <c r="C5" s="10"/>
      <c r="D5" s="9">
        <v>2500</v>
      </c>
      <c r="E5" s="10">
        <f>C5+D5</f>
        <v>2500</v>
      </c>
      <c r="F5" s="40">
        <v>2500</v>
      </c>
      <c r="G5" s="92">
        <f>E5-F5</f>
        <v>0</v>
      </c>
      <c r="H5" s="29"/>
      <c r="I5" s="9"/>
      <c r="J5" s="36"/>
      <c r="K5" s="68"/>
      <c r="L5" s="36"/>
      <c r="M5" s="36"/>
      <c r="N5" s="36"/>
      <c r="O5" s="36"/>
      <c r="P5" s="36"/>
      <c r="Q5" s="36"/>
      <c r="R5" s="36"/>
    </row>
    <row r="6" spans="1:18" x14ac:dyDescent="0.25">
      <c r="A6" s="10">
        <v>2</v>
      </c>
      <c r="B6" s="48" t="s">
        <v>138</v>
      </c>
      <c r="C6" s="10"/>
      <c r="D6" s="65">
        <v>2500</v>
      </c>
      <c r="E6" s="10">
        <f t="shared" ref="E6:E11" si="0">C6+D6</f>
        <v>2500</v>
      </c>
      <c r="F6" s="42">
        <v>2500</v>
      </c>
      <c r="G6" s="92">
        <f t="shared" ref="G6:G13" si="1">E6-F6</f>
        <v>0</v>
      </c>
      <c r="H6" s="10"/>
      <c r="I6" s="9"/>
      <c r="J6" s="36"/>
      <c r="K6" s="68"/>
      <c r="L6" s="36"/>
      <c r="M6" s="36"/>
      <c r="N6" s="36"/>
      <c r="O6" s="36"/>
      <c r="P6" s="36"/>
      <c r="Q6" s="36"/>
      <c r="R6" s="36"/>
    </row>
    <row r="7" spans="1:18" x14ac:dyDescent="0.25">
      <c r="A7" s="10">
        <v>3</v>
      </c>
      <c r="B7" s="48" t="s">
        <v>136</v>
      </c>
      <c r="C7" s="10"/>
      <c r="D7" s="65">
        <v>2500</v>
      </c>
      <c r="E7" s="10">
        <f t="shared" si="0"/>
        <v>2500</v>
      </c>
      <c r="F7" s="42">
        <v>2500</v>
      </c>
      <c r="G7" s="92">
        <f t="shared" si="1"/>
        <v>0</v>
      </c>
      <c r="H7" s="10"/>
      <c r="I7" s="9"/>
      <c r="J7" s="36"/>
      <c r="K7" s="68"/>
      <c r="L7" s="36"/>
      <c r="M7" s="36"/>
      <c r="N7" s="36"/>
      <c r="O7" s="36"/>
      <c r="P7" s="36"/>
      <c r="Q7" s="36"/>
      <c r="R7" s="36"/>
    </row>
    <row r="8" spans="1:18" x14ac:dyDescent="0.25">
      <c r="A8" s="85">
        <v>4</v>
      </c>
      <c r="B8" s="84" t="s">
        <v>139</v>
      </c>
      <c r="C8" s="10">
        <v>100</v>
      </c>
      <c r="D8" s="65">
        <v>2500</v>
      </c>
      <c r="E8" s="10">
        <f t="shared" si="0"/>
        <v>2600</v>
      </c>
      <c r="F8" s="40">
        <v>1900</v>
      </c>
      <c r="G8" s="92">
        <f t="shared" si="1"/>
        <v>700</v>
      </c>
      <c r="H8" s="16"/>
      <c r="I8" s="9"/>
      <c r="J8" s="36"/>
      <c r="K8" s="68"/>
      <c r="L8" s="36"/>
      <c r="M8" s="36"/>
      <c r="N8" s="36"/>
      <c r="O8" s="36"/>
      <c r="P8" s="36"/>
      <c r="Q8" s="36"/>
      <c r="R8" s="36"/>
    </row>
    <row r="9" spans="1:18" x14ac:dyDescent="0.25">
      <c r="A9" s="85">
        <v>5</v>
      </c>
      <c r="B9" s="84" t="s">
        <v>137</v>
      </c>
      <c r="C9" s="10">
        <v>1420</v>
      </c>
      <c r="D9" s="65">
        <v>2500</v>
      </c>
      <c r="E9" s="10">
        <f t="shared" si="0"/>
        <v>3920</v>
      </c>
      <c r="F9" s="40">
        <v>2500</v>
      </c>
      <c r="G9" s="92">
        <f t="shared" si="1"/>
        <v>1420</v>
      </c>
      <c r="H9" s="16"/>
      <c r="I9" s="9"/>
      <c r="J9" s="36"/>
      <c r="K9" s="68"/>
      <c r="L9" s="36"/>
      <c r="M9" s="36"/>
      <c r="N9" s="36"/>
      <c r="O9" s="36"/>
      <c r="P9" s="36"/>
      <c r="Q9" s="36"/>
      <c r="R9" s="36"/>
    </row>
    <row r="10" spans="1:18" x14ac:dyDescent="0.25">
      <c r="A10" s="85">
        <v>6</v>
      </c>
      <c r="B10" s="84" t="s">
        <v>113</v>
      </c>
      <c r="C10" s="10">
        <v>10000</v>
      </c>
      <c r="D10" s="65">
        <v>2500</v>
      </c>
      <c r="E10" s="10">
        <f t="shared" si="0"/>
        <v>12500</v>
      </c>
      <c r="F10" s="40">
        <v>2500</v>
      </c>
      <c r="G10" s="92">
        <f t="shared" si="1"/>
        <v>10000</v>
      </c>
      <c r="H10" s="16"/>
      <c r="I10" s="9"/>
      <c r="J10" s="36"/>
      <c r="K10" s="68"/>
      <c r="L10" s="36"/>
      <c r="M10" s="36"/>
      <c r="N10" s="36"/>
      <c r="O10" s="36"/>
      <c r="P10" s="36"/>
      <c r="Q10" s="36"/>
      <c r="R10" s="36"/>
    </row>
    <row r="11" spans="1:18" x14ac:dyDescent="0.25">
      <c r="A11" s="85">
        <v>7</v>
      </c>
      <c r="B11" s="84" t="s">
        <v>109</v>
      </c>
      <c r="C11" s="10"/>
      <c r="D11" s="65">
        <v>2500</v>
      </c>
      <c r="E11" s="10">
        <f t="shared" si="0"/>
        <v>2500</v>
      </c>
      <c r="F11" s="40">
        <v>2500</v>
      </c>
      <c r="G11" s="92">
        <f t="shared" si="1"/>
        <v>0</v>
      </c>
      <c r="H11" s="16"/>
      <c r="I11" s="9"/>
      <c r="J11" s="36"/>
      <c r="K11" s="68"/>
      <c r="L11" s="36"/>
      <c r="M11" s="36"/>
      <c r="N11" s="36"/>
      <c r="O11" s="36"/>
      <c r="P11" s="36"/>
      <c r="Q11" s="36"/>
      <c r="R11" s="36"/>
    </row>
    <row r="12" spans="1:18" x14ac:dyDescent="0.25">
      <c r="A12" s="85">
        <v>8</v>
      </c>
      <c r="B12" s="84" t="s">
        <v>48</v>
      </c>
      <c r="C12" s="10"/>
      <c r="D12" s="65"/>
      <c r="E12" s="10"/>
      <c r="F12" s="40"/>
      <c r="G12" s="92"/>
      <c r="H12" s="16"/>
      <c r="I12" s="9"/>
      <c r="J12" s="36"/>
      <c r="K12" s="68"/>
      <c r="L12" s="36"/>
      <c r="M12" s="36"/>
      <c r="N12" s="36"/>
      <c r="O12" s="36"/>
      <c r="P12" s="36"/>
      <c r="Q12" s="36"/>
      <c r="R12" s="36"/>
    </row>
    <row r="13" spans="1:18" x14ac:dyDescent="0.25">
      <c r="A13" s="85">
        <v>9</v>
      </c>
      <c r="B13" s="84" t="s">
        <v>47</v>
      </c>
      <c r="C13" s="10">
        <v>1500</v>
      </c>
      <c r="D13" s="65">
        <v>2500</v>
      </c>
      <c r="E13" s="10">
        <f>C13+D13</f>
        <v>4000</v>
      </c>
      <c r="F13" s="40">
        <v>2500</v>
      </c>
      <c r="G13" s="92">
        <f t="shared" si="1"/>
        <v>1500</v>
      </c>
      <c r="H13" s="16"/>
      <c r="I13" s="9"/>
      <c r="J13" s="36"/>
      <c r="K13" s="68"/>
      <c r="L13" s="36"/>
      <c r="M13" s="36"/>
      <c r="N13" s="36"/>
      <c r="O13" s="36"/>
      <c r="P13" s="36"/>
      <c r="Q13" s="36"/>
      <c r="R13" s="36"/>
    </row>
    <row r="14" spans="1:18" x14ac:dyDescent="0.25">
      <c r="A14" s="85">
        <v>10</v>
      </c>
      <c r="B14" s="84" t="s">
        <v>130</v>
      </c>
      <c r="C14" s="10"/>
      <c r="D14" s="65"/>
      <c r="E14" s="10"/>
      <c r="F14" s="40"/>
      <c r="G14" s="17"/>
      <c r="H14" s="16"/>
      <c r="I14" s="9"/>
      <c r="J14" s="36"/>
      <c r="K14" s="36"/>
      <c r="L14" s="36"/>
      <c r="M14" s="36"/>
      <c r="N14" s="36"/>
      <c r="O14" s="36"/>
      <c r="P14" s="87"/>
      <c r="Q14" s="36"/>
      <c r="R14" s="36"/>
    </row>
    <row r="15" spans="1:18" x14ac:dyDescent="0.25">
      <c r="A15" s="10"/>
      <c r="B15" s="86" t="s">
        <v>68</v>
      </c>
      <c r="C15" s="10"/>
      <c r="D15" s="66">
        <f>SUM(D5:D14)</f>
        <v>20000</v>
      </c>
      <c r="E15" s="10">
        <f>SUM(E5:E14)</f>
        <v>33020</v>
      </c>
      <c r="F15" s="34">
        <f>SUM(F5:F14)</f>
        <v>19400</v>
      </c>
      <c r="G15" s="34">
        <f>SUM(G5:G14)</f>
        <v>13620</v>
      </c>
      <c r="H15" s="16"/>
      <c r="I15" s="9"/>
      <c r="J15" s="36"/>
      <c r="K15" s="36"/>
      <c r="L15" s="36"/>
      <c r="M15" s="36"/>
      <c r="N15" s="88"/>
      <c r="O15" s="36"/>
      <c r="P15" s="36"/>
      <c r="Q15" s="36"/>
      <c r="R15" s="36"/>
    </row>
    <row r="16" spans="1:18" x14ac:dyDescent="0.25">
      <c r="B16" s="4"/>
      <c r="C16" s="4"/>
      <c r="D16" s="4"/>
      <c r="E16" s="4"/>
      <c r="F16" s="1"/>
      <c r="G16" s="4"/>
      <c r="H16" s="4"/>
      <c r="I16" s="9"/>
      <c r="J16" s="36"/>
      <c r="K16" s="36"/>
      <c r="L16" s="36"/>
      <c r="M16" s="36"/>
      <c r="N16" s="36"/>
      <c r="O16" s="36"/>
      <c r="P16" s="36"/>
      <c r="Q16" s="36"/>
      <c r="R16" s="36"/>
    </row>
    <row r="17" spans="2:18" x14ac:dyDescent="0.25">
      <c r="B17" s="9"/>
      <c r="C17" s="9"/>
      <c r="D17" s="4"/>
      <c r="E17" s="4"/>
      <c r="F17" s="21"/>
      <c r="G17" s="4"/>
      <c r="H17" s="4"/>
      <c r="I17" s="9"/>
      <c r="J17" s="9"/>
      <c r="K17" s="36"/>
      <c r="L17" s="36"/>
      <c r="M17" s="36"/>
      <c r="N17" s="36"/>
      <c r="O17" s="36"/>
      <c r="P17" s="36"/>
      <c r="Q17" s="36"/>
      <c r="R17" s="36"/>
    </row>
    <row r="18" spans="2:18" ht="23.25" x14ac:dyDescent="0.35">
      <c r="B18" s="90" t="s">
        <v>62</v>
      </c>
      <c r="C18" s="90"/>
      <c r="D18" s="10" t="s">
        <v>116</v>
      </c>
      <c r="E18" s="10"/>
      <c r="F18" s="10"/>
      <c r="G18" s="10"/>
      <c r="H18" s="10" t="s">
        <v>115</v>
      </c>
      <c r="I18" s="10"/>
      <c r="J18" s="10"/>
      <c r="K18" s="36"/>
      <c r="L18" s="36"/>
      <c r="M18" s="36"/>
      <c r="N18" s="68"/>
      <c r="O18" s="36"/>
      <c r="P18" s="36"/>
      <c r="Q18" s="36"/>
      <c r="R18" s="36"/>
    </row>
    <row r="19" spans="2:18" ht="15.75" x14ac:dyDescent="0.25">
      <c r="B19" s="56" t="s">
        <v>63</v>
      </c>
      <c r="C19" s="56"/>
      <c r="D19" s="56" t="s">
        <v>131</v>
      </c>
      <c r="E19" s="56" t="s">
        <v>53</v>
      </c>
      <c r="F19" s="56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  <c r="K19" s="36"/>
      <c r="L19" s="36"/>
      <c r="M19" s="36"/>
      <c r="N19" s="36"/>
      <c r="O19" s="36"/>
      <c r="P19" s="36"/>
      <c r="Q19" s="36"/>
      <c r="R19" s="36"/>
    </row>
    <row r="20" spans="2:18" x14ac:dyDescent="0.25">
      <c r="B20" s="10" t="s">
        <v>140</v>
      </c>
      <c r="C20" s="10"/>
      <c r="D20" s="51">
        <f>D15</f>
        <v>20000</v>
      </c>
      <c r="E20" s="51"/>
      <c r="F20" s="10"/>
      <c r="G20" s="10" t="s">
        <v>140</v>
      </c>
      <c r="H20" s="34">
        <f>F15</f>
        <v>19400</v>
      </c>
      <c r="I20" s="10"/>
      <c r="J20" s="10"/>
      <c r="K20" s="36"/>
      <c r="L20" s="36"/>
      <c r="M20" s="36"/>
      <c r="N20" s="36"/>
      <c r="O20" s="36"/>
      <c r="P20" s="36"/>
      <c r="Q20" s="36"/>
      <c r="R20" s="36"/>
    </row>
    <row r="21" spans="2:18" x14ac:dyDescent="0.25">
      <c r="B21" s="10" t="s">
        <v>79</v>
      </c>
      <c r="C21" s="10"/>
      <c r="D21" s="81">
        <f>DECE!F30</f>
        <v>33820.6</v>
      </c>
      <c r="E21" s="51"/>
      <c r="F21" s="10"/>
      <c r="G21" s="10" t="s">
        <v>79</v>
      </c>
      <c r="H21" s="51">
        <f>DECE!J30</f>
        <v>14750.6</v>
      </c>
      <c r="I21" s="10"/>
      <c r="J21" s="10"/>
    </row>
    <row r="22" spans="2:18" x14ac:dyDescent="0.25">
      <c r="B22" s="10" t="s">
        <v>68</v>
      </c>
      <c r="C22" s="10"/>
      <c r="D22" s="35">
        <f>SUM(D20:D21)</f>
        <v>53820.6</v>
      </c>
      <c r="E22" s="57"/>
      <c r="F22" s="10"/>
      <c r="G22" s="10" t="s">
        <v>68</v>
      </c>
      <c r="H22" s="51">
        <f>SUM(H20:H21)</f>
        <v>34150.6</v>
      </c>
      <c r="I22" s="10"/>
      <c r="J22" s="10"/>
    </row>
    <row r="23" spans="2:18" x14ac:dyDescent="0.25">
      <c r="B23" s="10"/>
      <c r="C23" s="10"/>
      <c r="D23" s="52"/>
      <c r="E23" s="51"/>
      <c r="F23" s="10"/>
      <c r="G23" s="10"/>
      <c r="H23" s="10"/>
      <c r="I23" s="10"/>
      <c r="J23" s="10"/>
    </row>
    <row r="24" spans="2:18" x14ac:dyDescent="0.25">
      <c r="B24" s="10"/>
      <c r="C24" s="35"/>
      <c r="D24" s="10"/>
      <c r="E24" s="10"/>
      <c r="F24" s="10"/>
      <c r="G24" s="10"/>
      <c r="H24" s="10"/>
      <c r="I24" s="10"/>
      <c r="J24" s="10"/>
    </row>
    <row r="25" spans="2:18" x14ac:dyDescent="0.25">
      <c r="B25" s="10" t="s">
        <v>66</v>
      </c>
      <c r="C25" s="35" t="s">
        <v>153</v>
      </c>
      <c r="D25" s="51"/>
      <c r="E25" s="51">
        <f>D20*C25</f>
        <v>1400.0000000000002</v>
      </c>
      <c r="F25" s="10"/>
      <c r="G25" s="10" t="s">
        <v>133</v>
      </c>
      <c r="H25" s="52">
        <v>7.0000000000000007E-2</v>
      </c>
      <c r="I25" s="51">
        <f>H25*D20</f>
        <v>1400.0000000000002</v>
      </c>
      <c r="J25" s="10"/>
    </row>
    <row r="26" spans="2:18" x14ac:dyDescent="0.25">
      <c r="B26" s="58"/>
      <c r="C26" s="58"/>
      <c r="D26" s="10"/>
      <c r="E26" s="10"/>
      <c r="F26" s="10"/>
      <c r="G26" s="58"/>
      <c r="H26" s="10"/>
      <c r="I26" s="10"/>
      <c r="J26" s="10"/>
    </row>
    <row r="27" spans="2:18" x14ac:dyDescent="0.25">
      <c r="B27" s="58"/>
      <c r="C27" s="10"/>
      <c r="D27" s="10"/>
      <c r="E27" s="10"/>
      <c r="F27" s="10"/>
      <c r="G27" s="58"/>
      <c r="H27" s="10"/>
      <c r="I27" s="10"/>
      <c r="J27" s="10"/>
    </row>
    <row r="28" spans="2:18" x14ac:dyDescent="0.25">
      <c r="B28" s="10"/>
      <c r="C28" s="10"/>
      <c r="D28" s="10"/>
      <c r="E28" s="10"/>
      <c r="F28" s="10"/>
      <c r="G28" s="10"/>
      <c r="H28" s="10"/>
      <c r="I28" s="10"/>
      <c r="J28" s="10"/>
    </row>
    <row r="29" spans="2:18" x14ac:dyDescent="0.25">
      <c r="B29" s="10"/>
      <c r="C29" s="10"/>
      <c r="D29" s="10"/>
      <c r="E29" s="10"/>
      <c r="F29" s="10"/>
      <c r="G29" s="10"/>
      <c r="H29" s="10"/>
      <c r="I29" s="10"/>
      <c r="J29" s="10"/>
    </row>
    <row r="30" spans="2:18" x14ac:dyDescent="0.25">
      <c r="B30" s="131" t="s">
        <v>68</v>
      </c>
      <c r="C30" s="132"/>
      <c r="D30" s="133">
        <f>D22</f>
        <v>53820.6</v>
      </c>
      <c r="E30" s="133">
        <f>SUM(E25:E29)</f>
        <v>1400.0000000000002</v>
      </c>
      <c r="F30" s="133">
        <f>D30-E30</f>
        <v>52420.6</v>
      </c>
      <c r="G30" s="131" t="s">
        <v>68</v>
      </c>
      <c r="H30" s="133">
        <f>H22</f>
        <v>34150.6</v>
      </c>
      <c r="I30" s="133">
        <f>SUM(I25:I29)</f>
        <v>1400.0000000000002</v>
      </c>
      <c r="J30" s="133">
        <f>H30-I30</f>
        <v>32750.6</v>
      </c>
    </row>
    <row r="31" spans="2:18" x14ac:dyDescent="0.25">
      <c r="H31" s="9"/>
      <c r="I31" s="9"/>
      <c r="J31" s="9"/>
      <c r="K31" s="9"/>
    </row>
    <row r="32" spans="2:18" x14ac:dyDescent="0.25">
      <c r="B32" s="36" t="s">
        <v>184</v>
      </c>
      <c r="C32" s="36"/>
      <c r="D32" s="36" t="s">
        <v>186</v>
      </c>
      <c r="E32" s="36"/>
      <c r="F32" s="36" t="s">
        <v>187</v>
      </c>
      <c r="G32" s="36"/>
      <c r="H32" s="9"/>
      <c r="I32" s="9"/>
      <c r="J32" s="9"/>
      <c r="K32" s="9"/>
    </row>
    <row r="33" spans="2:11" x14ac:dyDescent="0.25">
      <c r="B33" s="36"/>
      <c r="C33" s="36"/>
      <c r="D33" s="36"/>
      <c r="E33" s="36"/>
      <c r="F33" s="36"/>
      <c r="G33" s="36"/>
      <c r="H33" s="9"/>
      <c r="I33" s="9"/>
      <c r="J33" s="9"/>
      <c r="K33" s="9"/>
    </row>
    <row r="34" spans="2:11" x14ac:dyDescent="0.25">
      <c r="B34" s="55" t="s">
        <v>185</v>
      </c>
      <c r="C34" s="55"/>
      <c r="D34" s="36" t="s">
        <v>72</v>
      </c>
      <c r="E34" s="36"/>
      <c r="F34" s="36" t="s">
        <v>188</v>
      </c>
      <c r="G34" s="36"/>
      <c r="H34" s="9"/>
      <c r="I34" s="9"/>
      <c r="J34" s="9"/>
      <c r="K34" s="9"/>
    </row>
    <row r="35" spans="2:11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2:11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2:1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</row>
  </sheetData>
  <pageMargins left="0.25" right="0.25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H20" sqref="H20"/>
    </sheetView>
  </sheetViews>
  <sheetFormatPr defaultRowHeight="15" x14ac:dyDescent="0.25"/>
  <cols>
    <col min="1" max="1" width="3.85546875" customWidth="1"/>
    <col min="2" max="2" width="18.140625" customWidth="1"/>
    <col min="3" max="3" width="10.42578125" customWidth="1"/>
  </cols>
  <sheetData>
    <row r="1" spans="1:16" ht="19.5" x14ac:dyDescent="0.35">
      <c r="A1" s="9"/>
      <c r="B1" s="75"/>
      <c r="C1" s="9"/>
      <c r="D1" s="76" t="s">
        <v>91</v>
      </c>
      <c r="E1" s="77"/>
      <c r="F1" s="77"/>
      <c r="G1" s="71"/>
      <c r="H1" s="72"/>
      <c r="I1" s="73"/>
      <c r="J1" s="9"/>
      <c r="K1" s="9"/>
    </row>
    <row r="2" spans="1:16" ht="18.75" x14ac:dyDescent="0.3">
      <c r="A2" s="9"/>
      <c r="B2" s="9"/>
      <c r="C2" s="79" t="s">
        <v>141</v>
      </c>
      <c r="D2" s="9"/>
      <c r="E2" s="9"/>
      <c r="F2" s="80"/>
      <c r="G2" s="74"/>
      <c r="H2" s="74"/>
      <c r="I2" s="73"/>
      <c r="J2" s="36"/>
      <c r="K2" s="36"/>
    </row>
    <row r="3" spans="1:16" ht="18.75" x14ac:dyDescent="0.3">
      <c r="A3" s="9"/>
      <c r="B3" s="78"/>
      <c r="C3" s="9"/>
      <c r="D3" s="79" t="s">
        <v>146</v>
      </c>
      <c r="E3" s="78"/>
      <c r="F3" s="80"/>
      <c r="G3" s="74"/>
      <c r="H3" s="74"/>
      <c r="I3" s="73"/>
      <c r="J3" s="36"/>
      <c r="K3" s="36"/>
    </row>
    <row r="4" spans="1:16" x14ac:dyDescent="0.25">
      <c r="A4" s="10"/>
      <c r="B4" s="83" t="s">
        <v>0</v>
      </c>
      <c r="C4" s="11" t="s">
        <v>154</v>
      </c>
      <c r="D4" s="11" t="s">
        <v>7</v>
      </c>
      <c r="E4" s="11" t="s">
        <v>68</v>
      </c>
      <c r="F4" s="11" t="s">
        <v>9</v>
      </c>
      <c r="G4" s="11" t="s">
        <v>40</v>
      </c>
      <c r="H4" s="16"/>
      <c r="I4" s="9"/>
      <c r="J4" s="68"/>
      <c r="K4" s="68"/>
      <c r="M4" s="36"/>
      <c r="N4" s="36"/>
      <c r="O4" s="36"/>
      <c r="P4" s="36"/>
    </row>
    <row r="5" spans="1:16" x14ac:dyDescent="0.25">
      <c r="A5" s="10">
        <v>1</v>
      </c>
      <c r="B5" s="84" t="s">
        <v>143</v>
      </c>
      <c r="C5" s="10"/>
      <c r="D5" s="9">
        <v>2500</v>
      </c>
      <c r="E5" s="10">
        <f>C5+D5</f>
        <v>2500</v>
      </c>
      <c r="F5" s="40">
        <v>2500</v>
      </c>
      <c r="G5" s="92">
        <f>E5-F5</f>
        <v>0</v>
      </c>
      <c r="H5" s="29"/>
      <c r="I5" s="9"/>
      <c r="J5" s="36"/>
      <c r="K5" s="68"/>
      <c r="M5" s="36"/>
      <c r="N5" s="68"/>
      <c r="O5" s="36"/>
      <c r="P5" s="36"/>
    </row>
    <row r="6" spans="1:16" x14ac:dyDescent="0.25">
      <c r="A6" s="10">
        <v>2</v>
      </c>
      <c r="B6" s="48" t="s">
        <v>138</v>
      </c>
      <c r="C6" s="10"/>
      <c r="D6" s="65">
        <v>2500</v>
      </c>
      <c r="E6" s="10">
        <f t="shared" ref="E6:E11" si="0">C6+D6</f>
        <v>2500</v>
      </c>
      <c r="F6" s="42">
        <v>2500</v>
      </c>
      <c r="G6" s="92">
        <f t="shared" ref="G6:G13" si="1">E6-F6</f>
        <v>0</v>
      </c>
      <c r="H6" s="10"/>
      <c r="I6" s="9"/>
      <c r="J6" s="36"/>
      <c r="K6" s="68"/>
      <c r="M6" s="36"/>
      <c r="N6" s="36"/>
      <c r="O6" s="87"/>
      <c r="P6" s="36"/>
    </row>
    <row r="7" spans="1:16" x14ac:dyDescent="0.25">
      <c r="A7" s="10">
        <v>3</v>
      </c>
      <c r="B7" s="48" t="s">
        <v>136</v>
      </c>
      <c r="C7" s="10"/>
      <c r="D7" s="65">
        <v>2500</v>
      </c>
      <c r="E7" s="10">
        <f t="shared" si="0"/>
        <v>2500</v>
      </c>
      <c r="F7" s="42">
        <v>2500</v>
      </c>
      <c r="G7" s="92">
        <f t="shared" si="1"/>
        <v>0</v>
      </c>
      <c r="H7" s="10"/>
      <c r="I7" s="9"/>
      <c r="J7" s="36"/>
      <c r="K7" s="68"/>
      <c r="M7" s="36"/>
      <c r="N7" s="36"/>
      <c r="O7" s="36"/>
      <c r="P7" s="36"/>
    </row>
    <row r="8" spans="1:16" x14ac:dyDescent="0.25">
      <c r="A8" s="85">
        <v>4</v>
      </c>
      <c r="B8" s="84" t="s">
        <v>139</v>
      </c>
      <c r="C8" s="10">
        <v>700</v>
      </c>
      <c r="D8" s="65">
        <v>2500</v>
      </c>
      <c r="E8" s="10">
        <f t="shared" si="0"/>
        <v>3200</v>
      </c>
      <c r="F8" s="40">
        <v>2000</v>
      </c>
      <c r="G8" s="92">
        <f t="shared" si="1"/>
        <v>1200</v>
      </c>
      <c r="H8" s="16"/>
      <c r="I8" s="9"/>
      <c r="J8" s="36"/>
      <c r="K8" s="68"/>
      <c r="M8" s="36"/>
      <c r="N8" s="36"/>
      <c r="O8" s="36"/>
      <c r="P8" s="36"/>
    </row>
    <row r="9" spans="1:16" x14ac:dyDescent="0.25">
      <c r="A9" s="85">
        <v>5</v>
      </c>
      <c r="B9" s="84" t="s">
        <v>137</v>
      </c>
      <c r="C9" s="10">
        <v>1420</v>
      </c>
      <c r="D9" s="65">
        <v>2500</v>
      </c>
      <c r="E9" s="10">
        <f t="shared" si="0"/>
        <v>3920</v>
      </c>
      <c r="F9" s="40">
        <v>2500</v>
      </c>
      <c r="G9" s="92">
        <f t="shared" si="1"/>
        <v>1420</v>
      </c>
      <c r="H9" s="16"/>
      <c r="I9" s="9"/>
      <c r="J9" s="36"/>
      <c r="K9" s="68"/>
      <c r="M9" s="36"/>
      <c r="N9" s="36"/>
      <c r="O9" s="36"/>
      <c r="P9" s="36"/>
    </row>
    <row r="10" spans="1:16" x14ac:dyDescent="0.25">
      <c r="A10" s="85">
        <v>6</v>
      </c>
      <c r="B10" s="84" t="s">
        <v>113</v>
      </c>
      <c r="C10" s="10">
        <v>10000</v>
      </c>
      <c r="D10" s="65">
        <v>2500</v>
      </c>
      <c r="E10" s="10">
        <f t="shared" si="0"/>
        <v>12500</v>
      </c>
      <c r="F10" s="40"/>
      <c r="G10" s="92">
        <f t="shared" si="1"/>
        <v>12500</v>
      </c>
      <c r="H10" s="16"/>
      <c r="I10" s="9"/>
      <c r="J10" s="36"/>
      <c r="K10" s="68"/>
      <c r="M10" s="36"/>
      <c r="N10" s="36"/>
      <c r="O10" s="36"/>
      <c r="P10" s="36"/>
    </row>
    <row r="11" spans="1:16" x14ac:dyDescent="0.25">
      <c r="A11" s="85">
        <v>7</v>
      </c>
      <c r="B11" s="84" t="s">
        <v>109</v>
      </c>
      <c r="C11" s="10"/>
      <c r="D11" s="65">
        <v>2500</v>
      </c>
      <c r="E11" s="10">
        <f t="shared" si="0"/>
        <v>2500</v>
      </c>
      <c r="F11" s="40">
        <v>2500</v>
      </c>
      <c r="G11" s="92">
        <f t="shared" si="1"/>
        <v>0</v>
      </c>
      <c r="H11" s="16"/>
      <c r="I11" s="9"/>
      <c r="J11" s="36"/>
      <c r="K11" s="68"/>
      <c r="M11" s="36"/>
      <c r="N11" s="36"/>
      <c r="O11" s="36"/>
      <c r="P11" s="36"/>
    </row>
    <row r="12" spans="1:16" x14ac:dyDescent="0.25">
      <c r="A12" s="85">
        <v>8</v>
      </c>
      <c r="B12" s="84" t="s">
        <v>48</v>
      </c>
      <c r="C12" s="10"/>
      <c r="D12" s="65"/>
      <c r="E12" s="10"/>
      <c r="F12" s="40"/>
      <c r="G12" s="92"/>
      <c r="H12" s="16"/>
      <c r="I12" s="9"/>
      <c r="J12" s="36"/>
      <c r="K12" s="68"/>
      <c r="M12" s="36"/>
      <c r="N12" s="36"/>
      <c r="O12" s="36"/>
      <c r="P12" s="36"/>
    </row>
    <row r="13" spans="1:16" x14ac:dyDescent="0.25">
      <c r="A13" s="85">
        <v>9</v>
      </c>
      <c r="B13" s="84" t="s">
        <v>47</v>
      </c>
      <c r="C13" s="10">
        <v>1500</v>
      </c>
      <c r="D13" s="65">
        <v>2500</v>
      </c>
      <c r="E13" s="10">
        <f>C13+D13</f>
        <v>4000</v>
      </c>
      <c r="F13" s="40">
        <v>2500</v>
      </c>
      <c r="G13" s="92">
        <f t="shared" si="1"/>
        <v>1500</v>
      </c>
      <c r="H13" s="16"/>
      <c r="I13" s="9"/>
      <c r="J13" s="36"/>
      <c r="K13" s="68"/>
      <c r="M13" s="36"/>
      <c r="N13" s="36"/>
      <c r="O13" s="36"/>
      <c r="P13" s="36"/>
    </row>
    <row r="14" spans="1:16" x14ac:dyDescent="0.25">
      <c r="A14" s="85">
        <v>10</v>
      </c>
      <c r="B14" s="84" t="s">
        <v>130</v>
      </c>
      <c r="C14" s="10"/>
      <c r="D14" s="65"/>
      <c r="E14" s="10"/>
      <c r="F14" s="40"/>
      <c r="G14" s="92"/>
      <c r="H14" s="16"/>
      <c r="I14" s="9"/>
      <c r="J14" s="36"/>
      <c r="K14" s="36"/>
      <c r="M14" s="36"/>
      <c r="N14" s="36"/>
      <c r="O14" s="36"/>
      <c r="P14" s="36"/>
    </row>
    <row r="15" spans="1:16" x14ac:dyDescent="0.25">
      <c r="A15" s="10"/>
      <c r="B15" s="86" t="s">
        <v>68</v>
      </c>
      <c r="C15" s="10"/>
      <c r="D15" s="66">
        <f>SUM(D5:D14)</f>
        <v>20000</v>
      </c>
      <c r="E15" s="10">
        <f>SUM(E5:E14)</f>
        <v>33620</v>
      </c>
      <c r="F15" s="34">
        <f>SUM(F5:F14)</f>
        <v>17000</v>
      </c>
      <c r="G15" s="93">
        <f>SUM(G5:G14)</f>
        <v>16620</v>
      </c>
      <c r="H15" s="16"/>
      <c r="I15" s="9"/>
      <c r="J15" s="36"/>
      <c r="K15" s="36"/>
      <c r="M15" s="36"/>
      <c r="N15" s="36"/>
      <c r="O15" s="36"/>
      <c r="P15" s="36"/>
    </row>
    <row r="16" spans="1:16" x14ac:dyDescent="0.25">
      <c r="A16" s="9"/>
      <c r="B16" s="4"/>
      <c r="C16" s="4"/>
      <c r="D16" s="4"/>
      <c r="E16" s="4"/>
      <c r="F16" s="1"/>
      <c r="G16" s="4"/>
      <c r="H16" s="4"/>
      <c r="I16" s="9"/>
      <c r="J16" s="36"/>
      <c r="K16" s="36"/>
      <c r="M16" s="36"/>
      <c r="N16" s="36"/>
      <c r="O16" s="36"/>
      <c r="P16" s="36"/>
    </row>
    <row r="17" spans="1:16" x14ac:dyDescent="0.25">
      <c r="A17" s="9"/>
      <c r="B17" s="9"/>
      <c r="C17" s="9"/>
      <c r="D17" s="4"/>
      <c r="E17" s="4"/>
      <c r="F17" s="21"/>
      <c r="G17" s="4"/>
      <c r="H17" s="4"/>
      <c r="I17" s="9"/>
      <c r="J17" s="9"/>
      <c r="K17" s="9"/>
      <c r="M17" s="36"/>
      <c r="N17" s="36"/>
      <c r="O17" s="36"/>
      <c r="P17" s="88"/>
    </row>
    <row r="18" spans="1:16" ht="23.25" x14ac:dyDescent="0.35">
      <c r="A18" s="9"/>
      <c r="B18" s="90" t="s">
        <v>62</v>
      </c>
      <c r="C18" s="90"/>
      <c r="D18" s="10" t="s">
        <v>116</v>
      </c>
      <c r="E18" s="10"/>
      <c r="F18" s="10"/>
      <c r="G18" s="10"/>
      <c r="H18" s="10" t="s">
        <v>115</v>
      </c>
      <c r="I18" s="10"/>
      <c r="J18" s="10"/>
      <c r="K18" s="9"/>
      <c r="M18" s="36"/>
      <c r="N18" s="36"/>
      <c r="O18" s="36"/>
      <c r="P18" s="36"/>
    </row>
    <row r="19" spans="1:16" ht="15.75" x14ac:dyDescent="0.25">
      <c r="A19" s="9"/>
      <c r="B19" s="56" t="s">
        <v>63</v>
      </c>
      <c r="C19" s="56"/>
      <c r="D19" s="56" t="s">
        <v>131</v>
      </c>
      <c r="E19" s="56" t="s">
        <v>53</v>
      </c>
      <c r="F19" s="56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  <c r="K19" s="9"/>
      <c r="M19" s="36"/>
      <c r="N19" s="36"/>
      <c r="O19" s="36"/>
      <c r="P19" s="36"/>
    </row>
    <row r="20" spans="1:16" x14ac:dyDescent="0.25">
      <c r="A20" s="9"/>
      <c r="B20" s="10" t="s">
        <v>145</v>
      </c>
      <c r="C20" s="10"/>
      <c r="D20" s="51">
        <f>D15</f>
        <v>20000</v>
      </c>
      <c r="E20" s="51"/>
      <c r="F20" s="10"/>
      <c r="G20" s="10" t="s">
        <v>145</v>
      </c>
      <c r="H20" s="34">
        <f>F15</f>
        <v>17000</v>
      </c>
      <c r="I20" s="10"/>
      <c r="J20" s="10"/>
      <c r="K20" s="9"/>
      <c r="M20" s="36"/>
      <c r="N20" s="88"/>
      <c r="O20" s="88"/>
      <c r="P20" s="36"/>
    </row>
    <row r="21" spans="1:16" x14ac:dyDescent="0.25">
      <c r="A21" s="9"/>
      <c r="B21" s="10" t="s">
        <v>79</v>
      </c>
      <c r="C21" s="10"/>
      <c r="D21" s="91">
        <f>'JAN 18'!F30</f>
        <v>52420.6</v>
      </c>
      <c r="E21" s="51"/>
      <c r="F21" s="10"/>
      <c r="G21" s="10" t="s">
        <v>79</v>
      </c>
      <c r="H21" s="51">
        <f>'JAN 18'!J30</f>
        <v>32750.6</v>
      </c>
      <c r="I21" s="10"/>
      <c r="J21" s="10"/>
      <c r="K21" s="9"/>
      <c r="M21" s="36"/>
      <c r="N21" s="36"/>
      <c r="O21" s="36"/>
      <c r="P21" s="36"/>
    </row>
    <row r="22" spans="1:16" x14ac:dyDescent="0.25">
      <c r="A22" s="9"/>
      <c r="B22" s="10" t="s">
        <v>68</v>
      </c>
      <c r="C22" s="10"/>
      <c r="D22" s="91">
        <f>SUM(D20:D21)</f>
        <v>72420.600000000006</v>
      </c>
      <c r="E22" s="57"/>
      <c r="F22" s="10"/>
      <c r="G22" s="10" t="s">
        <v>68</v>
      </c>
      <c r="H22" s="51">
        <f>SUM(H20:H21)</f>
        <v>49750.6</v>
      </c>
      <c r="I22" s="10"/>
      <c r="J22" s="10"/>
      <c r="K22" s="9"/>
      <c r="M22" s="36"/>
      <c r="N22" s="36"/>
      <c r="O22" s="36"/>
      <c r="P22" s="36"/>
    </row>
    <row r="23" spans="1:16" x14ac:dyDescent="0.25">
      <c r="A23" s="9"/>
      <c r="B23" s="10"/>
      <c r="C23" s="10"/>
      <c r="D23" s="52"/>
      <c r="E23" s="51"/>
      <c r="F23" s="10"/>
      <c r="G23" s="10"/>
      <c r="H23" s="10"/>
      <c r="I23" s="10"/>
      <c r="J23" s="10"/>
      <c r="K23" s="9"/>
      <c r="M23" s="36"/>
      <c r="N23" s="36"/>
      <c r="O23" s="36"/>
      <c r="P23" s="36"/>
    </row>
    <row r="24" spans="1:16" x14ac:dyDescent="0.25">
      <c r="A24" s="9"/>
      <c r="B24" s="10"/>
      <c r="C24" s="35"/>
      <c r="D24" s="10"/>
      <c r="E24" s="10"/>
      <c r="F24" s="10"/>
      <c r="G24" s="10"/>
      <c r="H24" s="10"/>
      <c r="I24" s="10"/>
      <c r="J24" s="10"/>
      <c r="K24" s="9"/>
      <c r="M24" s="36"/>
      <c r="N24" s="36"/>
      <c r="O24" s="36"/>
      <c r="P24" s="36"/>
    </row>
    <row r="25" spans="1:16" x14ac:dyDescent="0.25">
      <c r="A25" s="9"/>
      <c r="B25" s="10" t="s">
        <v>66</v>
      </c>
      <c r="C25" s="35" t="s">
        <v>153</v>
      </c>
      <c r="D25" s="51"/>
      <c r="E25" s="51">
        <f>D20*C25</f>
        <v>1400.0000000000002</v>
      </c>
      <c r="F25" s="10"/>
      <c r="G25" s="10" t="s">
        <v>133</v>
      </c>
      <c r="H25" s="52">
        <v>7.0000000000000007E-2</v>
      </c>
      <c r="I25" s="51">
        <f>H25*D20</f>
        <v>1400.0000000000002</v>
      </c>
      <c r="J25" s="10"/>
      <c r="K25" s="9"/>
      <c r="M25" s="36"/>
      <c r="N25" s="36"/>
      <c r="O25" s="36"/>
      <c r="P25" s="36"/>
    </row>
    <row r="26" spans="1:16" x14ac:dyDescent="0.25">
      <c r="A26" s="9"/>
      <c r="B26" s="58"/>
      <c r="C26" s="58">
        <v>43146</v>
      </c>
      <c r="D26" s="10"/>
      <c r="E26" s="10">
        <v>30000</v>
      </c>
      <c r="F26" s="10"/>
      <c r="G26" s="58">
        <v>43146</v>
      </c>
      <c r="H26" s="10"/>
      <c r="I26" s="10">
        <v>30000</v>
      </c>
      <c r="J26" s="10"/>
      <c r="K26" s="9"/>
      <c r="M26" s="36"/>
      <c r="N26" s="36"/>
      <c r="O26" s="36"/>
      <c r="P26" s="36"/>
    </row>
    <row r="27" spans="1:16" x14ac:dyDescent="0.25">
      <c r="A27" s="9"/>
      <c r="B27" s="58"/>
      <c r="C27" s="58">
        <v>43157</v>
      </c>
      <c r="D27" s="10"/>
      <c r="E27" s="10">
        <v>14200</v>
      </c>
      <c r="F27" s="10"/>
      <c r="G27" s="58">
        <v>43157</v>
      </c>
      <c r="H27" s="10"/>
      <c r="I27" s="10">
        <v>14200</v>
      </c>
      <c r="J27" s="10"/>
      <c r="K27" s="9"/>
      <c r="M27" s="36"/>
      <c r="N27" s="36"/>
      <c r="O27" s="36"/>
      <c r="P27" s="36"/>
    </row>
    <row r="28" spans="1:16" x14ac:dyDescent="0.25">
      <c r="A28" s="9"/>
      <c r="B28" s="10"/>
      <c r="C28" s="10" t="s">
        <v>192</v>
      </c>
      <c r="D28" s="10"/>
      <c r="E28" s="10">
        <v>12500</v>
      </c>
      <c r="F28" s="10"/>
      <c r="G28" s="10"/>
      <c r="H28" s="10"/>
      <c r="I28" s="10"/>
      <c r="J28" s="10"/>
      <c r="K28" s="9"/>
      <c r="M28" s="36"/>
      <c r="N28" s="36"/>
      <c r="O28" s="36"/>
      <c r="P28" s="36"/>
    </row>
    <row r="29" spans="1:16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9"/>
    </row>
    <row r="30" spans="1:16" x14ac:dyDescent="0.25">
      <c r="A30" s="9"/>
      <c r="B30" s="131" t="s">
        <v>68</v>
      </c>
      <c r="C30" s="132"/>
      <c r="D30" s="133">
        <f>D22</f>
        <v>72420.600000000006</v>
      </c>
      <c r="E30" s="133">
        <f>SUM(E25:E29)</f>
        <v>58100</v>
      </c>
      <c r="F30" s="133">
        <f>D30-E30</f>
        <v>14320.600000000006</v>
      </c>
      <c r="G30" s="131" t="s">
        <v>68</v>
      </c>
      <c r="H30" s="133">
        <f>H22</f>
        <v>49750.6</v>
      </c>
      <c r="I30" s="133">
        <f>SUM(I25:I29)</f>
        <v>45600</v>
      </c>
      <c r="J30" s="133">
        <f>H30-I30</f>
        <v>4150.5999999999985</v>
      </c>
      <c r="K30" s="9"/>
    </row>
    <row r="31" spans="1:16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6" x14ac:dyDescent="0.25">
      <c r="A32" s="9"/>
      <c r="B32" s="36" t="s">
        <v>184</v>
      </c>
      <c r="C32" s="36"/>
      <c r="D32" s="36" t="s">
        <v>186</v>
      </c>
      <c r="E32" s="36"/>
      <c r="F32" s="36" t="s">
        <v>187</v>
      </c>
      <c r="G32" s="36"/>
      <c r="H32" s="9"/>
      <c r="I32" s="9"/>
      <c r="J32" s="9"/>
      <c r="K32" s="9"/>
    </row>
    <row r="33" spans="1:11" x14ac:dyDescent="0.25">
      <c r="A33" s="9"/>
      <c r="B33" s="36"/>
      <c r="C33" s="36"/>
      <c r="D33" s="36"/>
      <c r="E33" s="36"/>
      <c r="F33" s="36"/>
      <c r="G33" s="36"/>
      <c r="H33" s="9"/>
      <c r="I33" s="9"/>
      <c r="J33" s="9"/>
      <c r="K33" s="9"/>
    </row>
    <row r="34" spans="1:11" x14ac:dyDescent="0.25">
      <c r="A34" s="9"/>
      <c r="B34" s="55" t="s">
        <v>185</v>
      </c>
      <c r="C34" s="55"/>
      <c r="D34" s="36" t="s">
        <v>72</v>
      </c>
      <c r="E34" s="36"/>
      <c r="F34" s="36" t="s">
        <v>188</v>
      </c>
      <c r="G34" s="36"/>
      <c r="H34" s="9"/>
      <c r="I34" s="9"/>
      <c r="J34" s="9"/>
      <c r="K34" s="9"/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B8" sqref="B8"/>
    </sheetView>
  </sheetViews>
  <sheetFormatPr defaultRowHeight="15" x14ac:dyDescent="0.25"/>
  <cols>
    <col min="1" max="1" width="3.85546875" customWidth="1"/>
    <col min="2" max="2" width="15.42578125" customWidth="1"/>
    <col min="3" max="3" width="7.42578125" customWidth="1"/>
    <col min="4" max="4" width="10.28515625" customWidth="1"/>
  </cols>
  <sheetData>
    <row r="1" spans="1:14" ht="19.5" x14ac:dyDescent="0.35">
      <c r="A1" s="9"/>
      <c r="B1" s="75"/>
      <c r="C1" s="9"/>
      <c r="D1" s="76" t="s">
        <v>91</v>
      </c>
      <c r="E1" s="77"/>
      <c r="F1" s="77"/>
      <c r="G1" s="71"/>
      <c r="H1" s="72"/>
      <c r="I1" s="73"/>
      <c r="J1" s="9"/>
      <c r="K1" s="9"/>
    </row>
    <row r="2" spans="1:14" ht="18.75" x14ac:dyDescent="0.3">
      <c r="A2" s="9"/>
      <c r="B2" s="9"/>
      <c r="C2" s="79" t="s">
        <v>141</v>
      </c>
      <c r="D2" s="9"/>
      <c r="E2" s="9"/>
      <c r="F2" s="80"/>
      <c r="G2" s="74"/>
      <c r="H2" s="74"/>
      <c r="I2" s="73"/>
      <c r="J2" s="36"/>
      <c r="K2" s="36"/>
    </row>
    <row r="3" spans="1:14" ht="18.75" x14ac:dyDescent="0.3">
      <c r="A3" s="9"/>
      <c r="B3" s="78"/>
      <c r="C3" s="9"/>
      <c r="D3" s="79" t="s">
        <v>151</v>
      </c>
      <c r="E3" s="78"/>
      <c r="F3" s="80"/>
      <c r="G3" s="74"/>
      <c r="H3" s="74"/>
      <c r="I3" s="73"/>
      <c r="J3" s="36"/>
      <c r="K3" s="36"/>
    </row>
    <row r="4" spans="1:14" x14ac:dyDescent="0.25">
      <c r="A4" s="10"/>
      <c r="B4" s="83" t="s">
        <v>0</v>
      </c>
      <c r="C4" s="11" t="s">
        <v>154</v>
      </c>
      <c r="D4" s="11" t="s">
        <v>7</v>
      </c>
      <c r="E4" s="11" t="s">
        <v>68</v>
      </c>
      <c r="F4" s="11" t="s">
        <v>9</v>
      </c>
      <c r="G4" s="11" t="s">
        <v>40</v>
      </c>
      <c r="H4" s="16"/>
      <c r="I4" s="9"/>
      <c r="J4" s="68"/>
      <c r="K4" s="68"/>
    </row>
    <row r="5" spans="1:14" x14ac:dyDescent="0.25">
      <c r="A5" s="10">
        <v>1</v>
      </c>
      <c r="B5" s="15" t="s">
        <v>143</v>
      </c>
      <c r="C5" s="10"/>
      <c r="D5" s="10">
        <v>2500</v>
      </c>
      <c r="E5" s="10">
        <f>C5+D5</f>
        <v>2500</v>
      </c>
      <c r="F5" s="98">
        <v>2500</v>
      </c>
      <c r="G5" s="92">
        <f>E5-F5</f>
        <v>0</v>
      </c>
      <c r="H5" s="29"/>
      <c r="I5" s="9"/>
      <c r="J5" s="36"/>
      <c r="K5" s="68"/>
      <c r="N5" s="31"/>
    </row>
    <row r="6" spans="1:14" x14ac:dyDescent="0.25">
      <c r="A6" s="10">
        <v>2</v>
      </c>
      <c r="B6" s="102" t="s">
        <v>138</v>
      </c>
      <c r="C6" s="10"/>
      <c r="D6" s="10">
        <v>2500</v>
      </c>
      <c r="E6" s="10">
        <f t="shared" ref="E6:E11" si="0">C6+D6</f>
        <v>2500</v>
      </c>
      <c r="F6" s="99">
        <v>2500</v>
      </c>
      <c r="G6" s="92">
        <f t="shared" ref="G6:G13" si="1">E6-F6</f>
        <v>0</v>
      </c>
      <c r="H6" s="10"/>
      <c r="I6" s="9"/>
      <c r="J6" s="36"/>
      <c r="K6" s="68"/>
      <c r="N6" s="68"/>
    </row>
    <row r="7" spans="1:14" x14ac:dyDescent="0.25">
      <c r="A7" s="10">
        <v>3</v>
      </c>
      <c r="B7" s="102" t="s">
        <v>136</v>
      </c>
      <c r="C7" s="10"/>
      <c r="D7" s="10">
        <v>2500</v>
      </c>
      <c r="E7" s="10">
        <f t="shared" si="0"/>
        <v>2500</v>
      </c>
      <c r="F7" s="99">
        <v>2500</v>
      </c>
      <c r="G7" s="92">
        <f t="shared" si="1"/>
        <v>0</v>
      </c>
      <c r="H7" s="10"/>
      <c r="I7" s="9"/>
      <c r="J7" s="36"/>
      <c r="K7" s="68"/>
    </row>
    <row r="8" spans="1:14" x14ac:dyDescent="0.25">
      <c r="A8" s="85">
        <v>4</v>
      </c>
      <c r="B8" s="15" t="s">
        <v>139</v>
      </c>
      <c r="C8" s="10">
        <v>1200</v>
      </c>
      <c r="D8" s="10">
        <v>2500</v>
      </c>
      <c r="E8" s="10">
        <f t="shared" si="0"/>
        <v>3700</v>
      </c>
      <c r="F8" s="98"/>
      <c r="G8" s="92">
        <f t="shared" si="1"/>
        <v>3700</v>
      </c>
      <c r="H8" s="16"/>
      <c r="I8" s="9"/>
      <c r="J8" s="36"/>
      <c r="K8" s="68"/>
    </row>
    <row r="9" spans="1:14" x14ac:dyDescent="0.25">
      <c r="A9" s="85">
        <v>5</v>
      </c>
      <c r="B9" s="15" t="s">
        <v>137</v>
      </c>
      <c r="C9" s="10">
        <v>1420</v>
      </c>
      <c r="D9" s="10">
        <v>2500</v>
      </c>
      <c r="E9" s="10">
        <f t="shared" si="0"/>
        <v>3920</v>
      </c>
      <c r="F9" s="98">
        <v>2500</v>
      </c>
      <c r="G9" s="92">
        <f t="shared" si="1"/>
        <v>1420</v>
      </c>
      <c r="H9" s="16"/>
      <c r="I9" s="9"/>
      <c r="J9" s="36"/>
      <c r="K9" s="68"/>
    </row>
    <row r="10" spans="1:14" x14ac:dyDescent="0.25">
      <c r="A10" s="85">
        <v>6</v>
      </c>
      <c r="B10" s="84" t="s">
        <v>152</v>
      </c>
      <c r="C10" s="10"/>
      <c r="D10" s="65">
        <v>2500</v>
      </c>
      <c r="E10" s="10">
        <f t="shared" si="0"/>
        <v>2500</v>
      </c>
      <c r="F10" s="98">
        <v>2500</v>
      </c>
      <c r="G10" s="92">
        <f t="shared" si="1"/>
        <v>0</v>
      </c>
      <c r="H10" s="16"/>
      <c r="I10" s="9"/>
      <c r="J10" s="36"/>
      <c r="K10" s="68"/>
    </row>
    <row r="11" spans="1:14" x14ac:dyDescent="0.25">
      <c r="A11" s="85">
        <v>7</v>
      </c>
      <c r="B11" s="84" t="s">
        <v>109</v>
      </c>
      <c r="C11" s="10"/>
      <c r="D11" s="65">
        <v>2500</v>
      </c>
      <c r="E11" s="10">
        <f t="shared" si="0"/>
        <v>2500</v>
      </c>
      <c r="F11" s="98">
        <v>2500</v>
      </c>
      <c r="G11" s="92">
        <f t="shared" si="1"/>
        <v>0</v>
      </c>
      <c r="H11" s="16"/>
      <c r="I11" s="9"/>
      <c r="J11" s="36"/>
      <c r="K11" s="68"/>
    </row>
    <row r="12" spans="1:14" x14ac:dyDescent="0.25">
      <c r="A12" s="85">
        <v>8</v>
      </c>
      <c r="B12" s="84" t="s">
        <v>48</v>
      </c>
      <c r="C12" s="10"/>
      <c r="D12" s="65"/>
      <c r="E12" s="10"/>
      <c r="F12" s="98"/>
      <c r="G12" s="92"/>
      <c r="H12" s="16"/>
      <c r="I12" s="9"/>
      <c r="J12" s="36"/>
      <c r="K12" s="68"/>
    </row>
    <row r="13" spans="1:14" x14ac:dyDescent="0.25">
      <c r="A13" s="85">
        <v>9</v>
      </c>
      <c r="B13" s="84" t="s">
        <v>47</v>
      </c>
      <c r="C13" s="10">
        <v>1500</v>
      </c>
      <c r="D13" s="65">
        <v>2500</v>
      </c>
      <c r="E13" s="10">
        <f>C13+D13</f>
        <v>4000</v>
      </c>
      <c r="F13" s="98">
        <v>2000</v>
      </c>
      <c r="G13" s="92">
        <f t="shared" si="1"/>
        <v>2000</v>
      </c>
      <c r="H13" s="16"/>
      <c r="I13" s="9"/>
      <c r="J13" s="36"/>
      <c r="K13" s="68"/>
    </row>
    <row r="14" spans="1:14" x14ac:dyDescent="0.25">
      <c r="A14" s="85">
        <v>10</v>
      </c>
      <c r="B14" s="84" t="s">
        <v>155</v>
      </c>
      <c r="C14" s="10"/>
      <c r="D14" s="65"/>
      <c r="E14" s="10"/>
      <c r="F14" s="40"/>
      <c r="G14" s="92"/>
      <c r="H14" s="16"/>
      <c r="I14" s="9"/>
      <c r="J14" s="36"/>
      <c r="K14" s="36"/>
    </row>
    <row r="15" spans="1:14" x14ac:dyDescent="0.25">
      <c r="A15" s="10"/>
      <c r="B15" s="86" t="s">
        <v>68</v>
      </c>
      <c r="C15" s="10"/>
      <c r="D15" s="66">
        <f>SUM(D5:D14)</f>
        <v>20000</v>
      </c>
      <c r="E15" s="10">
        <f>SUM(E5:E14)</f>
        <v>24120</v>
      </c>
      <c r="F15" s="34">
        <f>SUM(F5:F14)</f>
        <v>17000</v>
      </c>
      <c r="G15" s="93">
        <f>SUM(G5:G14)</f>
        <v>7120</v>
      </c>
      <c r="H15" s="16"/>
      <c r="I15" s="9"/>
      <c r="J15" s="36"/>
      <c r="K15" s="36"/>
    </row>
    <row r="16" spans="1:14" x14ac:dyDescent="0.25">
      <c r="A16" s="9"/>
      <c r="B16" s="4"/>
      <c r="C16" s="4"/>
      <c r="D16" s="4"/>
      <c r="E16" s="4"/>
      <c r="F16" s="1"/>
      <c r="G16" s="4"/>
      <c r="H16" s="4"/>
      <c r="I16" s="9"/>
      <c r="J16" s="36"/>
      <c r="K16" s="36"/>
    </row>
    <row r="17" spans="1:11" x14ac:dyDescent="0.25">
      <c r="A17" s="9"/>
      <c r="B17" s="9"/>
      <c r="C17" s="9"/>
      <c r="D17" s="4"/>
      <c r="E17" s="4"/>
      <c r="F17" s="21"/>
      <c r="G17" s="4"/>
      <c r="H17" s="4"/>
      <c r="I17" s="9"/>
      <c r="J17" s="9"/>
      <c r="K17" s="9"/>
    </row>
    <row r="18" spans="1:11" ht="15.75" x14ac:dyDescent="0.25">
      <c r="A18" s="9"/>
      <c r="B18" s="96" t="s">
        <v>62</v>
      </c>
      <c r="C18" s="96"/>
      <c r="D18" s="97" t="s">
        <v>116</v>
      </c>
      <c r="E18" s="97"/>
      <c r="F18" s="97"/>
      <c r="G18" s="97"/>
      <c r="H18" s="97" t="s">
        <v>115</v>
      </c>
      <c r="I18" s="97"/>
      <c r="J18" s="97"/>
      <c r="K18" s="9"/>
    </row>
    <row r="19" spans="1:11" ht="15.75" x14ac:dyDescent="0.25">
      <c r="A19" s="9"/>
      <c r="B19" s="56" t="s">
        <v>63</v>
      </c>
      <c r="C19" s="56"/>
      <c r="D19" s="56" t="s">
        <v>131</v>
      </c>
      <c r="E19" s="56" t="s">
        <v>53</v>
      </c>
      <c r="F19" s="56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  <c r="K19" s="9"/>
    </row>
    <row r="20" spans="1:11" x14ac:dyDescent="0.25">
      <c r="A20" s="9"/>
      <c r="B20" s="10" t="s">
        <v>150</v>
      </c>
      <c r="C20" s="10"/>
      <c r="D20" s="94">
        <f>D15</f>
        <v>20000</v>
      </c>
      <c r="E20" s="51"/>
      <c r="F20" s="10"/>
      <c r="G20" s="10" t="s">
        <v>150</v>
      </c>
      <c r="H20" s="93">
        <f>F15</f>
        <v>17000</v>
      </c>
      <c r="I20" s="10"/>
      <c r="J20" s="10"/>
      <c r="K20" s="9"/>
    </row>
    <row r="21" spans="1:11" x14ac:dyDescent="0.25">
      <c r="A21" s="9"/>
      <c r="B21" s="10" t="s">
        <v>79</v>
      </c>
      <c r="C21" s="10"/>
      <c r="D21" s="51">
        <f>'FEB18'!F30</f>
        <v>14320.600000000006</v>
      </c>
      <c r="E21" s="51"/>
      <c r="F21" s="10"/>
      <c r="G21" s="10" t="s">
        <v>79</v>
      </c>
      <c r="H21" s="93">
        <f>'FEB18'!J30</f>
        <v>4150.5999999999985</v>
      </c>
      <c r="I21" s="10"/>
      <c r="J21" s="10"/>
      <c r="K21" s="9"/>
    </row>
    <row r="22" spans="1:11" x14ac:dyDescent="0.25">
      <c r="A22" s="9"/>
      <c r="B22" s="10" t="s">
        <v>68</v>
      </c>
      <c r="C22" s="10"/>
      <c r="D22" s="94">
        <f>SUM(D20:D21)</f>
        <v>34320.600000000006</v>
      </c>
      <c r="E22" s="57"/>
      <c r="F22" s="10"/>
      <c r="G22" s="10" t="s">
        <v>68</v>
      </c>
      <c r="H22" s="93">
        <f>SUM(H20:H21)</f>
        <v>21150.6</v>
      </c>
      <c r="I22" s="10"/>
      <c r="J22" s="10"/>
      <c r="K22" s="9"/>
    </row>
    <row r="23" spans="1:11" x14ac:dyDescent="0.25">
      <c r="A23" s="9"/>
      <c r="B23" s="10"/>
      <c r="C23" s="10"/>
      <c r="D23" s="52"/>
      <c r="E23" s="51"/>
      <c r="F23" s="10"/>
      <c r="G23" s="10"/>
      <c r="H23" s="10"/>
      <c r="I23" s="10"/>
      <c r="J23" s="10"/>
      <c r="K23" s="9"/>
    </row>
    <row r="24" spans="1:11" x14ac:dyDescent="0.25">
      <c r="A24" s="9"/>
      <c r="B24" s="10"/>
      <c r="C24" s="35"/>
      <c r="D24" s="10"/>
      <c r="E24" s="10"/>
      <c r="F24" s="10"/>
      <c r="G24" s="10"/>
      <c r="H24" s="10"/>
      <c r="I24" s="10"/>
      <c r="J24" s="10"/>
      <c r="K24" s="9"/>
    </row>
    <row r="25" spans="1:11" x14ac:dyDescent="0.25">
      <c r="A25" s="9"/>
      <c r="B25" s="10" t="s">
        <v>66</v>
      </c>
      <c r="C25" s="35" t="s">
        <v>153</v>
      </c>
      <c r="D25" s="51"/>
      <c r="E25" s="94">
        <f>D20*C25</f>
        <v>1400.0000000000002</v>
      </c>
      <c r="F25" s="10"/>
      <c r="G25" s="10" t="s">
        <v>133</v>
      </c>
      <c r="H25" s="52">
        <v>7.0000000000000007E-2</v>
      </c>
      <c r="I25" s="94">
        <f>H25*D20</f>
        <v>1400.0000000000002</v>
      </c>
      <c r="J25" s="10"/>
      <c r="K25" s="9"/>
    </row>
    <row r="26" spans="1:11" x14ac:dyDescent="0.25">
      <c r="A26" s="9"/>
      <c r="B26" s="58">
        <v>43183</v>
      </c>
      <c r="C26" s="58"/>
      <c r="D26" s="10"/>
      <c r="E26" s="10">
        <v>20000</v>
      </c>
      <c r="F26" s="10"/>
      <c r="G26" s="58">
        <v>43183</v>
      </c>
      <c r="H26" s="10"/>
      <c r="I26" s="10">
        <v>20000</v>
      </c>
      <c r="J26" s="10"/>
      <c r="K26" s="9"/>
    </row>
    <row r="27" spans="1:11" x14ac:dyDescent="0.25">
      <c r="A27" s="9"/>
      <c r="B27" s="58"/>
      <c r="C27" s="58"/>
      <c r="D27" s="10"/>
      <c r="E27" s="10"/>
      <c r="F27" s="10"/>
      <c r="G27" s="58"/>
      <c r="H27" s="10"/>
      <c r="I27" s="10"/>
      <c r="J27" s="10"/>
      <c r="K27" s="9"/>
    </row>
    <row r="28" spans="1:1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9"/>
    </row>
    <row r="29" spans="1:1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9"/>
    </row>
    <row r="30" spans="1:11" x14ac:dyDescent="0.25">
      <c r="A30" s="9"/>
      <c r="B30" s="53" t="s">
        <v>68</v>
      </c>
      <c r="C30" s="67"/>
      <c r="D30" s="95">
        <f>D22</f>
        <v>34320.600000000006</v>
      </c>
      <c r="E30" s="95">
        <f>SUM(E25:E29)</f>
        <v>21400</v>
      </c>
      <c r="F30" s="95">
        <f>D30-E30</f>
        <v>12920.600000000006</v>
      </c>
      <c r="G30" s="53" t="s">
        <v>68</v>
      </c>
      <c r="H30" s="95">
        <f>H22</f>
        <v>21150.6</v>
      </c>
      <c r="I30" s="95">
        <f>SUM(I25:I29)</f>
        <v>21400</v>
      </c>
      <c r="J30" s="95">
        <f>H30-I30</f>
        <v>-249.40000000000146</v>
      </c>
      <c r="K30" s="9"/>
    </row>
    <row r="31" spans="1:1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25">
      <c r="A32" s="9"/>
      <c r="B32" s="36" t="s">
        <v>184</v>
      </c>
      <c r="C32" s="36"/>
      <c r="D32" s="36" t="s">
        <v>186</v>
      </c>
      <c r="E32" s="36"/>
      <c r="F32" s="36" t="s">
        <v>187</v>
      </c>
      <c r="G32" s="36"/>
      <c r="H32" s="9"/>
      <c r="I32" s="9"/>
      <c r="J32" s="9"/>
      <c r="K32" s="9"/>
    </row>
    <row r="33" spans="1:11" x14ac:dyDescent="0.25">
      <c r="A33" s="9"/>
      <c r="B33" s="36"/>
      <c r="C33" s="36"/>
      <c r="D33" s="36"/>
      <c r="E33" s="36"/>
      <c r="F33" s="36"/>
      <c r="G33" s="36"/>
      <c r="H33" s="9"/>
      <c r="I33" s="9"/>
      <c r="J33" s="9"/>
      <c r="K33" s="9"/>
    </row>
    <row r="34" spans="1:11" x14ac:dyDescent="0.25">
      <c r="A34" s="9"/>
      <c r="B34" s="55" t="s">
        <v>185</v>
      </c>
      <c r="C34" s="55"/>
      <c r="D34" s="36" t="s">
        <v>72</v>
      </c>
      <c r="E34" s="36"/>
      <c r="F34" s="36" t="s">
        <v>188</v>
      </c>
      <c r="G34" s="36"/>
      <c r="H34" s="9"/>
      <c r="I34" s="9"/>
      <c r="J34" s="9"/>
      <c r="K34" s="9"/>
    </row>
    <row r="35" spans="1:11" x14ac:dyDescent="0.25">
      <c r="B35" s="9"/>
      <c r="C35" s="9"/>
      <c r="D35" s="9"/>
      <c r="E35" s="9"/>
      <c r="F35" s="9"/>
      <c r="G35" s="9"/>
      <c r="H35" s="9"/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D21" sqref="D21"/>
    </sheetView>
  </sheetViews>
  <sheetFormatPr defaultRowHeight="15" x14ac:dyDescent="0.25"/>
  <cols>
    <col min="1" max="1" width="3.42578125" customWidth="1"/>
    <col min="2" max="2" width="15.42578125" customWidth="1"/>
  </cols>
  <sheetData>
    <row r="1" spans="1:18" ht="19.5" x14ac:dyDescent="0.35">
      <c r="A1" s="9"/>
      <c r="B1" s="75"/>
      <c r="C1" s="9"/>
      <c r="D1" s="76" t="s">
        <v>91</v>
      </c>
      <c r="E1" s="77"/>
      <c r="F1" s="77"/>
      <c r="G1" s="71"/>
      <c r="H1" s="72"/>
      <c r="I1" s="73"/>
      <c r="J1" s="9"/>
      <c r="K1" s="9"/>
    </row>
    <row r="2" spans="1:18" ht="18.75" x14ac:dyDescent="0.3">
      <c r="A2" s="9"/>
      <c r="B2" s="9"/>
      <c r="C2" s="79" t="s">
        <v>141</v>
      </c>
      <c r="D2" s="9"/>
      <c r="E2" s="9"/>
      <c r="F2" s="80"/>
      <c r="G2" s="74"/>
      <c r="H2" s="74"/>
      <c r="I2" s="73"/>
      <c r="J2" s="36"/>
      <c r="K2" s="36"/>
    </row>
    <row r="3" spans="1:18" ht="18.75" x14ac:dyDescent="0.3">
      <c r="A3" s="9"/>
      <c r="B3" s="78"/>
      <c r="C3" s="9"/>
      <c r="D3" s="79" t="s">
        <v>156</v>
      </c>
      <c r="E3" s="78"/>
      <c r="F3" s="80"/>
      <c r="G3" s="74"/>
      <c r="H3" s="74"/>
      <c r="I3" s="73"/>
      <c r="J3" s="36"/>
      <c r="K3" s="36"/>
    </row>
    <row r="4" spans="1:18" x14ac:dyDescent="0.25">
      <c r="A4" s="10"/>
      <c r="B4" s="83" t="s">
        <v>158</v>
      </c>
      <c r="C4" s="11" t="s">
        <v>154</v>
      </c>
      <c r="D4" s="11" t="s">
        <v>7</v>
      </c>
      <c r="E4" s="11" t="s">
        <v>68</v>
      </c>
      <c r="F4" s="11" t="s">
        <v>9</v>
      </c>
      <c r="G4" s="11" t="s">
        <v>157</v>
      </c>
      <c r="H4" s="16"/>
      <c r="I4" s="9"/>
      <c r="J4" s="68"/>
      <c r="K4" s="68"/>
    </row>
    <row r="5" spans="1:18" x14ac:dyDescent="0.25">
      <c r="A5" s="10">
        <v>1</v>
      </c>
      <c r="B5" s="84" t="s">
        <v>143</v>
      </c>
      <c r="C5" s="10"/>
      <c r="D5" s="9">
        <v>2500</v>
      </c>
      <c r="E5" s="10">
        <f>C5+D5</f>
        <v>2500</v>
      </c>
      <c r="F5" s="98"/>
      <c r="G5" s="92">
        <f>E5-F5</f>
        <v>2500</v>
      </c>
      <c r="H5" s="29"/>
      <c r="I5" s="9"/>
      <c r="J5" s="36"/>
      <c r="K5" s="68"/>
    </row>
    <row r="6" spans="1:18" x14ac:dyDescent="0.25">
      <c r="A6" s="10">
        <v>2</v>
      </c>
      <c r="B6" s="48" t="s">
        <v>138</v>
      </c>
      <c r="C6" s="10"/>
      <c r="D6" s="65">
        <v>2500</v>
      </c>
      <c r="E6" s="10">
        <f t="shared" ref="E6:E11" si="0">C6+D6</f>
        <v>2500</v>
      </c>
      <c r="F6" s="99">
        <v>2500</v>
      </c>
      <c r="G6" s="92">
        <f t="shared" ref="G6:G14" si="1">E6-F6</f>
        <v>0</v>
      </c>
      <c r="H6" s="10"/>
      <c r="I6" s="9"/>
      <c r="J6" s="36"/>
      <c r="K6" s="68"/>
    </row>
    <row r="7" spans="1:18" x14ac:dyDescent="0.25">
      <c r="A7" s="10">
        <v>3</v>
      </c>
      <c r="B7" s="48" t="s">
        <v>136</v>
      </c>
      <c r="C7" s="10"/>
      <c r="D7" s="65">
        <v>2500</v>
      </c>
      <c r="E7" s="10">
        <f t="shared" si="0"/>
        <v>2500</v>
      </c>
      <c r="F7" s="99">
        <v>2500</v>
      </c>
      <c r="G7" s="92">
        <f t="shared" si="1"/>
        <v>0</v>
      </c>
      <c r="H7" s="10"/>
      <c r="I7" s="9"/>
      <c r="J7" s="36"/>
      <c r="K7" s="68"/>
      <c r="O7" s="36"/>
      <c r="P7" s="36"/>
      <c r="Q7" s="36"/>
      <c r="R7" s="36"/>
    </row>
    <row r="8" spans="1:18" x14ac:dyDescent="0.25">
      <c r="A8" s="85">
        <v>4</v>
      </c>
      <c r="B8" s="84" t="s">
        <v>139</v>
      </c>
      <c r="C8" s="10">
        <v>3700</v>
      </c>
      <c r="D8" s="65">
        <v>2500</v>
      </c>
      <c r="E8" s="10">
        <f t="shared" si="0"/>
        <v>6200</v>
      </c>
      <c r="F8" s="98">
        <v>2500</v>
      </c>
      <c r="G8" s="92">
        <f t="shared" si="1"/>
        <v>3700</v>
      </c>
      <c r="H8" s="16"/>
      <c r="I8" s="9"/>
      <c r="J8" s="36"/>
      <c r="K8" s="68"/>
      <c r="O8" s="36"/>
      <c r="P8" s="36"/>
      <c r="Q8" s="36"/>
      <c r="R8" s="36"/>
    </row>
    <row r="9" spans="1:18" x14ac:dyDescent="0.25">
      <c r="A9" s="85">
        <v>5</v>
      </c>
      <c r="B9" s="84" t="s">
        <v>137</v>
      </c>
      <c r="C9" s="10">
        <v>1420</v>
      </c>
      <c r="D9" s="65">
        <v>2500</v>
      </c>
      <c r="E9" s="10">
        <f t="shared" si="0"/>
        <v>3920</v>
      </c>
      <c r="F9" s="98">
        <v>2250</v>
      </c>
      <c r="G9" s="92">
        <f t="shared" si="1"/>
        <v>1670</v>
      </c>
      <c r="H9" s="16"/>
      <c r="I9" s="9"/>
      <c r="J9" s="36"/>
      <c r="K9" s="68"/>
      <c r="O9" s="36"/>
      <c r="P9" s="68"/>
      <c r="Q9" s="36"/>
      <c r="R9" s="36"/>
    </row>
    <row r="10" spans="1:18" x14ac:dyDescent="0.25">
      <c r="A10" s="85">
        <v>6</v>
      </c>
      <c r="B10" s="84" t="s">
        <v>152</v>
      </c>
      <c r="C10" s="10"/>
      <c r="D10" s="65">
        <v>2500</v>
      </c>
      <c r="E10" s="10">
        <f t="shared" si="0"/>
        <v>2500</v>
      </c>
      <c r="F10" s="98">
        <v>1300</v>
      </c>
      <c r="G10" s="92">
        <f t="shared" si="1"/>
        <v>1200</v>
      </c>
      <c r="H10" s="16"/>
      <c r="I10" s="9"/>
      <c r="J10" s="36"/>
      <c r="K10" s="68"/>
      <c r="O10" s="36"/>
      <c r="P10" s="36"/>
      <c r="Q10" s="36"/>
      <c r="R10" s="36"/>
    </row>
    <row r="11" spans="1:18" x14ac:dyDescent="0.25">
      <c r="A11" s="85">
        <v>7</v>
      </c>
      <c r="B11" s="84" t="s">
        <v>109</v>
      </c>
      <c r="C11" s="10"/>
      <c r="D11" s="65">
        <v>2500</v>
      </c>
      <c r="E11" s="10">
        <f t="shared" si="0"/>
        <v>2500</v>
      </c>
      <c r="F11" s="98"/>
      <c r="G11" s="92">
        <f t="shared" si="1"/>
        <v>2500</v>
      </c>
      <c r="H11" s="16"/>
      <c r="I11" s="9"/>
      <c r="J11" s="36"/>
      <c r="K11" s="68"/>
      <c r="O11" s="36"/>
      <c r="P11" s="36"/>
      <c r="Q11" s="36"/>
      <c r="R11" s="36"/>
    </row>
    <row r="12" spans="1:18" x14ac:dyDescent="0.25">
      <c r="A12" s="85">
        <v>8</v>
      </c>
      <c r="B12" s="84" t="s">
        <v>48</v>
      </c>
      <c r="C12" s="10"/>
      <c r="D12" s="65"/>
      <c r="E12" s="10"/>
      <c r="F12" s="98"/>
      <c r="G12" s="92">
        <f t="shared" si="1"/>
        <v>0</v>
      </c>
      <c r="H12" s="16"/>
      <c r="I12" s="9"/>
      <c r="J12" s="36"/>
      <c r="K12" s="68"/>
      <c r="O12" s="36"/>
      <c r="P12" s="36"/>
      <c r="Q12" s="36"/>
      <c r="R12" s="36"/>
    </row>
    <row r="13" spans="1:18" x14ac:dyDescent="0.25">
      <c r="A13" s="85">
        <v>9</v>
      </c>
      <c r="B13" s="84" t="s">
        <v>47</v>
      </c>
      <c r="C13" s="10">
        <v>1500</v>
      </c>
      <c r="D13" s="65">
        <v>2500</v>
      </c>
      <c r="E13" s="10">
        <f>C13+D13</f>
        <v>4000</v>
      </c>
      <c r="F13" s="98">
        <v>2500</v>
      </c>
      <c r="G13" s="92">
        <f t="shared" si="1"/>
        <v>1500</v>
      </c>
      <c r="H13" s="16"/>
      <c r="I13" s="9"/>
      <c r="J13" s="36"/>
      <c r="K13" s="68"/>
      <c r="O13" s="36"/>
      <c r="P13" s="100"/>
      <c r="Q13" s="36"/>
      <c r="R13" s="36"/>
    </row>
    <row r="14" spans="1:18" x14ac:dyDescent="0.25">
      <c r="A14" s="85">
        <v>10</v>
      </c>
      <c r="B14" s="84" t="s">
        <v>155</v>
      </c>
      <c r="C14" s="10"/>
      <c r="D14" s="65">
        <v>2500</v>
      </c>
      <c r="E14" s="10">
        <f>C14+D14</f>
        <v>2500</v>
      </c>
      <c r="F14" s="98">
        <v>2500</v>
      </c>
      <c r="G14" s="92">
        <f t="shared" si="1"/>
        <v>0</v>
      </c>
      <c r="H14" s="16"/>
      <c r="I14" s="9"/>
      <c r="J14" s="36"/>
      <c r="K14" s="36"/>
      <c r="O14" s="36"/>
      <c r="P14" s="36"/>
      <c r="Q14" s="36"/>
      <c r="R14" s="36"/>
    </row>
    <row r="15" spans="1:18" x14ac:dyDescent="0.25">
      <c r="A15" s="10"/>
      <c r="B15" s="86" t="s">
        <v>68</v>
      </c>
      <c r="C15" s="10"/>
      <c r="D15" s="66">
        <f>SUM(D5:D14)</f>
        <v>22500</v>
      </c>
      <c r="E15" s="10">
        <f>SUM(E5:E14)</f>
        <v>29120</v>
      </c>
      <c r="F15" s="93">
        <f>SUM(F5:F14)</f>
        <v>16050</v>
      </c>
      <c r="G15" s="93">
        <f>SUM(G5:G14)</f>
        <v>13070</v>
      </c>
      <c r="H15" s="16"/>
      <c r="I15" s="9"/>
      <c r="J15" s="36"/>
      <c r="K15" s="36"/>
      <c r="O15" s="36"/>
      <c r="P15" s="36"/>
      <c r="Q15" s="36"/>
      <c r="R15" s="36"/>
    </row>
    <row r="16" spans="1:18" x14ac:dyDescent="0.25">
      <c r="A16" s="9"/>
      <c r="B16" s="4"/>
      <c r="C16" s="4"/>
      <c r="D16" s="4"/>
      <c r="E16" s="4"/>
      <c r="F16" s="1"/>
      <c r="G16" s="4"/>
      <c r="H16" s="4"/>
      <c r="I16" s="9"/>
      <c r="J16" s="36"/>
      <c r="K16" s="36"/>
      <c r="O16" s="36"/>
      <c r="P16" s="36"/>
      <c r="Q16" s="36"/>
      <c r="R16" s="100"/>
    </row>
    <row r="17" spans="1:18" x14ac:dyDescent="0.25">
      <c r="A17" s="9"/>
      <c r="B17" s="9"/>
      <c r="C17" s="9"/>
      <c r="D17" s="4"/>
      <c r="E17" s="4"/>
      <c r="F17" s="21"/>
      <c r="G17" s="4"/>
      <c r="H17" s="4"/>
      <c r="I17" s="9"/>
      <c r="J17" s="9"/>
      <c r="K17" s="9"/>
      <c r="O17" s="36"/>
      <c r="P17" s="36"/>
      <c r="Q17" s="36"/>
      <c r="R17" s="36"/>
    </row>
    <row r="18" spans="1:18" ht="15.75" x14ac:dyDescent="0.25">
      <c r="A18" s="9"/>
      <c r="B18" s="96" t="s">
        <v>62</v>
      </c>
      <c r="C18" s="96"/>
      <c r="D18" s="97" t="s">
        <v>116</v>
      </c>
      <c r="E18" s="97"/>
      <c r="F18" s="97"/>
      <c r="G18" s="97"/>
      <c r="H18" s="97" t="s">
        <v>115</v>
      </c>
      <c r="I18" s="97"/>
      <c r="J18" s="97"/>
      <c r="K18" s="9"/>
    </row>
    <row r="19" spans="1:18" ht="15.75" x14ac:dyDescent="0.25">
      <c r="A19" s="9"/>
      <c r="B19" s="56" t="s">
        <v>63</v>
      </c>
      <c r="C19" s="56"/>
      <c r="D19" s="56" t="s">
        <v>131</v>
      </c>
      <c r="E19" s="56" t="s">
        <v>53</v>
      </c>
      <c r="F19" s="56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  <c r="K19" s="9"/>
    </row>
    <row r="20" spans="1:18" x14ac:dyDescent="0.25">
      <c r="A20" s="9"/>
      <c r="B20" s="10" t="s">
        <v>159</v>
      </c>
      <c r="C20" s="10"/>
      <c r="D20" s="94">
        <f>D15</f>
        <v>22500</v>
      </c>
      <c r="E20" s="51"/>
      <c r="F20" s="10"/>
      <c r="G20" s="10" t="s">
        <v>159</v>
      </c>
      <c r="H20" s="93">
        <f>F15</f>
        <v>16050</v>
      </c>
      <c r="I20" s="10"/>
      <c r="J20" s="10"/>
      <c r="K20" s="9"/>
    </row>
    <row r="21" spans="1:18" x14ac:dyDescent="0.25">
      <c r="A21" s="9"/>
      <c r="B21" s="10" t="s">
        <v>79</v>
      </c>
      <c r="C21" s="10"/>
      <c r="D21" s="94">
        <f>MARCH!F30</f>
        <v>12920.600000000006</v>
      </c>
      <c r="E21" s="51"/>
      <c r="F21" s="10"/>
      <c r="G21" s="10" t="s">
        <v>79</v>
      </c>
      <c r="H21" s="93">
        <f>MARCH!J30</f>
        <v>-249.40000000000146</v>
      </c>
      <c r="I21" s="10"/>
      <c r="J21" s="10"/>
      <c r="K21" s="9"/>
    </row>
    <row r="22" spans="1:18" x14ac:dyDescent="0.25">
      <c r="A22" s="9"/>
      <c r="B22" s="10" t="s">
        <v>68</v>
      </c>
      <c r="C22" s="10"/>
      <c r="D22" s="94">
        <f>SUM(D20:D21)</f>
        <v>35420.600000000006</v>
      </c>
      <c r="E22" s="57"/>
      <c r="F22" s="10"/>
      <c r="G22" s="10" t="s">
        <v>68</v>
      </c>
      <c r="H22" s="93">
        <f>SUM(H20:H21)</f>
        <v>15800.599999999999</v>
      </c>
      <c r="I22" s="10"/>
      <c r="J22" s="10"/>
      <c r="K22" s="9"/>
    </row>
    <row r="23" spans="1:18" x14ac:dyDescent="0.25">
      <c r="A23" s="9"/>
      <c r="B23" s="10"/>
      <c r="C23" s="10"/>
      <c r="D23" s="52"/>
      <c r="E23" s="51"/>
      <c r="F23" s="10"/>
      <c r="G23" s="10"/>
      <c r="H23" s="10"/>
      <c r="I23" s="10"/>
      <c r="J23" s="10"/>
      <c r="K23" s="9"/>
    </row>
    <row r="24" spans="1:18" x14ac:dyDescent="0.25">
      <c r="A24" s="9"/>
      <c r="B24" s="10"/>
      <c r="C24" s="35"/>
      <c r="D24" s="10"/>
      <c r="E24" s="10"/>
      <c r="F24" s="10"/>
      <c r="G24" s="10"/>
      <c r="H24" s="10"/>
      <c r="I24" s="10"/>
      <c r="J24" s="10"/>
      <c r="K24" s="9"/>
    </row>
    <row r="25" spans="1:18" x14ac:dyDescent="0.25">
      <c r="A25" s="9"/>
      <c r="B25" s="10" t="s">
        <v>66</v>
      </c>
      <c r="C25" s="35" t="s">
        <v>153</v>
      </c>
      <c r="D25" s="51"/>
      <c r="E25" s="94">
        <f>D20*C25</f>
        <v>1575.0000000000002</v>
      </c>
      <c r="F25" s="10"/>
      <c r="G25" s="10" t="s">
        <v>133</v>
      </c>
      <c r="H25" s="52">
        <v>7.0000000000000007E-2</v>
      </c>
      <c r="I25" s="94">
        <f>H25*D20</f>
        <v>1575.0000000000002</v>
      </c>
      <c r="J25" s="10"/>
      <c r="K25" s="9"/>
    </row>
    <row r="26" spans="1:18" x14ac:dyDescent="0.25">
      <c r="A26" s="9"/>
      <c r="B26" s="10" t="s">
        <v>193</v>
      </c>
      <c r="C26" s="58"/>
      <c r="D26" s="10"/>
      <c r="E26" s="10">
        <v>1670</v>
      </c>
      <c r="F26" s="10"/>
      <c r="G26" s="58"/>
      <c r="H26" s="10"/>
      <c r="I26" s="10"/>
      <c r="J26" s="10"/>
      <c r="K26" s="9"/>
    </row>
    <row r="27" spans="1:18" x14ac:dyDescent="0.25">
      <c r="A27" s="9"/>
      <c r="B27" s="58"/>
      <c r="C27" s="58"/>
      <c r="D27" s="10"/>
      <c r="E27" s="10"/>
      <c r="F27" s="10"/>
      <c r="G27" s="58"/>
      <c r="H27" s="10"/>
      <c r="I27" s="10"/>
      <c r="J27" s="10"/>
      <c r="K27" s="9"/>
    </row>
    <row r="28" spans="1:18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9"/>
    </row>
    <row r="29" spans="1:18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9"/>
    </row>
    <row r="30" spans="1:18" x14ac:dyDescent="0.25">
      <c r="A30" s="9"/>
      <c r="B30" s="53" t="s">
        <v>68</v>
      </c>
      <c r="C30" s="132"/>
      <c r="D30" s="134">
        <f>D22</f>
        <v>35420.600000000006</v>
      </c>
      <c r="E30" s="134">
        <f>SUM(E25:E29)</f>
        <v>3245</v>
      </c>
      <c r="F30" s="134">
        <f>D30-E30</f>
        <v>32175.600000000006</v>
      </c>
      <c r="G30" s="131" t="s">
        <v>68</v>
      </c>
      <c r="H30" s="134">
        <f>H22</f>
        <v>15800.599999999999</v>
      </c>
      <c r="I30" s="134">
        <f>SUM(I25:I29)</f>
        <v>1575.0000000000002</v>
      </c>
      <c r="J30" s="134">
        <f>H30-I30</f>
        <v>14225.599999999999</v>
      </c>
      <c r="K30" s="9"/>
    </row>
    <row r="31" spans="1:18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8" x14ac:dyDescent="0.25">
      <c r="A32" s="9"/>
      <c r="B32" s="36" t="s">
        <v>184</v>
      </c>
      <c r="C32" s="36"/>
      <c r="D32" s="36" t="s">
        <v>186</v>
      </c>
      <c r="E32" s="36"/>
      <c r="F32" s="36" t="s">
        <v>187</v>
      </c>
      <c r="G32" s="36"/>
      <c r="H32" s="9"/>
      <c r="I32" s="9"/>
      <c r="J32" s="9"/>
      <c r="K32" s="9"/>
    </row>
    <row r="33" spans="1:11" x14ac:dyDescent="0.25">
      <c r="A33" s="9"/>
      <c r="B33" s="36"/>
      <c r="C33" s="36"/>
      <c r="D33" s="36"/>
      <c r="E33" s="36"/>
      <c r="F33" s="36"/>
      <c r="G33" s="36"/>
      <c r="H33" s="9"/>
      <c r="I33" s="9"/>
      <c r="J33" s="9"/>
      <c r="K33" s="9"/>
    </row>
    <row r="34" spans="1:11" x14ac:dyDescent="0.25">
      <c r="A34" s="9"/>
      <c r="B34" s="55" t="s">
        <v>185</v>
      </c>
      <c r="C34" s="55"/>
      <c r="D34" s="36" t="s">
        <v>72</v>
      </c>
      <c r="E34" s="36"/>
      <c r="F34" s="36" t="s">
        <v>188</v>
      </c>
      <c r="G34" s="36"/>
      <c r="H34" s="9"/>
      <c r="I34" s="9"/>
      <c r="J34" s="9"/>
      <c r="K34" s="9"/>
    </row>
    <row r="35" spans="1:11" x14ac:dyDescent="0.25">
      <c r="B35" s="9"/>
      <c r="C35" s="9"/>
      <c r="D35" s="9"/>
      <c r="E35" s="9"/>
      <c r="F35" s="9"/>
      <c r="G35" s="9"/>
      <c r="H35" s="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H20" sqref="H20"/>
    </sheetView>
  </sheetViews>
  <sheetFormatPr defaultRowHeight="15" x14ac:dyDescent="0.25"/>
  <cols>
    <col min="1" max="1" width="3.5703125" customWidth="1"/>
    <col min="2" max="2" width="15.5703125" customWidth="1"/>
  </cols>
  <sheetData>
    <row r="1" spans="1:10" ht="19.5" x14ac:dyDescent="0.35">
      <c r="A1" s="9"/>
      <c r="B1" s="75"/>
      <c r="C1" s="9"/>
      <c r="D1" s="76" t="s">
        <v>91</v>
      </c>
      <c r="E1" s="77"/>
      <c r="F1" s="77"/>
      <c r="G1" s="71"/>
      <c r="H1" s="72"/>
      <c r="I1" s="73"/>
      <c r="J1" s="9"/>
    </row>
    <row r="2" spans="1:10" ht="18.75" x14ac:dyDescent="0.3">
      <c r="A2" s="9"/>
      <c r="B2" s="9"/>
      <c r="C2" s="79" t="s">
        <v>141</v>
      </c>
      <c r="D2" s="9"/>
      <c r="E2" s="9"/>
      <c r="F2" s="80"/>
      <c r="G2" s="74"/>
      <c r="H2" s="74"/>
      <c r="I2" s="73"/>
      <c r="J2" s="36"/>
    </row>
    <row r="3" spans="1:10" ht="18.75" x14ac:dyDescent="0.3">
      <c r="A3" s="9"/>
      <c r="B3" s="78"/>
      <c r="C3" s="9"/>
      <c r="D3" s="79" t="s">
        <v>160</v>
      </c>
      <c r="E3" s="78"/>
      <c r="F3" s="80"/>
      <c r="G3" s="74"/>
      <c r="H3" s="74"/>
      <c r="I3" s="73"/>
      <c r="J3" s="36"/>
    </row>
    <row r="4" spans="1:10" x14ac:dyDescent="0.25">
      <c r="A4" s="10"/>
      <c r="B4" s="83" t="s">
        <v>158</v>
      </c>
      <c r="C4" s="11" t="s">
        <v>154</v>
      </c>
      <c r="D4" s="11" t="s">
        <v>7</v>
      </c>
      <c r="E4" s="11" t="s">
        <v>68</v>
      </c>
      <c r="F4" s="11" t="s">
        <v>9</v>
      </c>
      <c r="G4" s="11" t="s">
        <v>157</v>
      </c>
      <c r="H4" s="16"/>
      <c r="I4" s="9"/>
      <c r="J4" s="68"/>
    </row>
    <row r="5" spans="1:10" x14ac:dyDescent="0.25">
      <c r="A5" s="10">
        <v>1</v>
      </c>
      <c r="B5" s="84" t="s">
        <v>143</v>
      </c>
      <c r="C5" s="10">
        <v>2500</v>
      </c>
      <c r="D5" s="9">
        <v>2500</v>
      </c>
      <c r="E5" s="10">
        <f>C5+D5</f>
        <v>5000</v>
      </c>
      <c r="F5" s="98">
        <v>5000</v>
      </c>
      <c r="G5" s="92">
        <f>E5-F5</f>
        <v>0</v>
      </c>
      <c r="H5" s="29"/>
      <c r="I5" s="9"/>
      <c r="J5" s="36"/>
    </row>
    <row r="6" spans="1:10" x14ac:dyDescent="0.25">
      <c r="A6" s="10">
        <v>2</v>
      </c>
      <c r="B6" s="102" t="s">
        <v>138</v>
      </c>
      <c r="C6" s="10"/>
      <c r="D6" s="65">
        <v>2500</v>
      </c>
      <c r="E6" s="10">
        <f t="shared" ref="E6:E14" si="0">C6+D6</f>
        <v>2500</v>
      </c>
      <c r="F6" s="99">
        <v>2500</v>
      </c>
      <c r="G6" s="92">
        <f t="shared" ref="G6:G14" si="1">E6-F6</f>
        <v>0</v>
      </c>
      <c r="H6" s="10"/>
      <c r="I6" s="9"/>
      <c r="J6" s="36"/>
    </row>
    <row r="7" spans="1:10" x14ac:dyDescent="0.25">
      <c r="A7" s="10">
        <v>3</v>
      </c>
      <c r="B7" s="102" t="s">
        <v>136</v>
      </c>
      <c r="C7" s="10"/>
      <c r="D7" s="65">
        <v>2500</v>
      </c>
      <c r="E7" s="10">
        <f t="shared" si="0"/>
        <v>2500</v>
      </c>
      <c r="F7" s="99">
        <v>2500</v>
      </c>
      <c r="G7" s="92">
        <f t="shared" si="1"/>
        <v>0</v>
      </c>
      <c r="H7" s="10"/>
      <c r="I7" s="9"/>
      <c r="J7" s="36"/>
    </row>
    <row r="8" spans="1:10" x14ac:dyDescent="0.25">
      <c r="A8" s="85">
        <v>4</v>
      </c>
      <c r="B8" s="84" t="s">
        <v>170</v>
      </c>
      <c r="C8" s="10">
        <v>3700</v>
      </c>
      <c r="D8" s="65">
        <v>2500</v>
      </c>
      <c r="E8" s="10">
        <f t="shared" si="0"/>
        <v>6200</v>
      </c>
      <c r="F8" s="98">
        <v>2000</v>
      </c>
      <c r="G8" s="92">
        <f t="shared" si="1"/>
        <v>4200</v>
      </c>
      <c r="H8" s="16"/>
      <c r="I8" s="9"/>
      <c r="J8" s="36"/>
    </row>
    <row r="9" spans="1:10" x14ac:dyDescent="0.25">
      <c r="A9" s="85">
        <v>5</v>
      </c>
      <c r="B9" s="84" t="s">
        <v>163</v>
      </c>
      <c r="C9" s="10"/>
      <c r="D9" s="65">
        <v>2500</v>
      </c>
      <c r="E9" s="10">
        <f t="shared" si="0"/>
        <v>2500</v>
      </c>
      <c r="F9" s="98">
        <v>2000</v>
      </c>
      <c r="G9" s="92">
        <f t="shared" si="1"/>
        <v>500</v>
      </c>
      <c r="H9" s="16"/>
      <c r="I9" s="9"/>
      <c r="J9" s="36"/>
    </row>
    <row r="10" spans="1:10" x14ac:dyDescent="0.25">
      <c r="A10" s="85">
        <v>6</v>
      </c>
      <c r="B10" s="84" t="s">
        <v>152</v>
      </c>
      <c r="C10" s="10">
        <v>1200</v>
      </c>
      <c r="D10" s="65">
        <v>2500</v>
      </c>
      <c r="E10" s="10">
        <f t="shared" si="0"/>
        <v>3700</v>
      </c>
      <c r="F10" s="98">
        <v>2300</v>
      </c>
      <c r="G10" s="92">
        <f t="shared" si="1"/>
        <v>1400</v>
      </c>
      <c r="H10" s="16"/>
      <c r="I10" s="9"/>
      <c r="J10" s="36"/>
    </row>
    <row r="11" spans="1:10" x14ac:dyDescent="0.25">
      <c r="A11" s="85">
        <v>7</v>
      </c>
      <c r="B11" s="84" t="s">
        <v>109</v>
      </c>
      <c r="C11" s="10">
        <v>2500</v>
      </c>
      <c r="D11" s="65">
        <v>2500</v>
      </c>
      <c r="E11" s="10">
        <f t="shared" si="0"/>
        <v>5000</v>
      </c>
      <c r="F11" s="98">
        <v>3000</v>
      </c>
      <c r="G11" s="92">
        <f t="shared" si="1"/>
        <v>2000</v>
      </c>
      <c r="H11" s="16"/>
      <c r="I11" s="9"/>
      <c r="J11" s="36"/>
    </row>
    <row r="12" spans="1:10" x14ac:dyDescent="0.25">
      <c r="A12" s="85">
        <v>8</v>
      </c>
      <c r="B12" s="84" t="s">
        <v>48</v>
      </c>
      <c r="C12" s="10"/>
      <c r="D12" s="65"/>
      <c r="E12" s="10">
        <f t="shared" si="0"/>
        <v>0</v>
      </c>
      <c r="F12" s="98"/>
      <c r="G12" s="92">
        <f t="shared" si="1"/>
        <v>0</v>
      </c>
      <c r="H12" s="16"/>
      <c r="I12" s="9"/>
      <c r="J12" s="36"/>
    </row>
    <row r="13" spans="1:10" x14ac:dyDescent="0.25">
      <c r="A13" s="85">
        <v>9</v>
      </c>
      <c r="B13" s="84" t="s">
        <v>162</v>
      </c>
      <c r="C13" s="10"/>
      <c r="D13" s="65"/>
      <c r="E13" s="10">
        <f t="shared" si="0"/>
        <v>0</v>
      </c>
      <c r="F13" s="98"/>
      <c r="G13" s="92">
        <f t="shared" si="1"/>
        <v>0</v>
      </c>
      <c r="H13" s="16"/>
      <c r="I13" s="9"/>
      <c r="J13" s="36"/>
    </row>
    <row r="14" spans="1:10" x14ac:dyDescent="0.25">
      <c r="A14" s="85">
        <v>10</v>
      </c>
      <c r="B14" s="84" t="s">
        <v>155</v>
      </c>
      <c r="C14" s="10"/>
      <c r="D14" s="65">
        <v>2500</v>
      </c>
      <c r="E14" s="10">
        <f t="shared" si="0"/>
        <v>2500</v>
      </c>
      <c r="F14" s="98">
        <v>2500</v>
      </c>
      <c r="G14" s="92">
        <f t="shared" si="1"/>
        <v>0</v>
      </c>
      <c r="H14" s="16"/>
      <c r="I14" s="9"/>
      <c r="J14" s="36"/>
    </row>
    <row r="15" spans="1:10" x14ac:dyDescent="0.25">
      <c r="A15" s="10"/>
      <c r="B15" s="86" t="s">
        <v>68</v>
      </c>
      <c r="C15" s="10">
        <f>SUM(C5:C14)</f>
        <v>9900</v>
      </c>
      <c r="D15" s="66">
        <f>SUM(D5:D14)</f>
        <v>20000</v>
      </c>
      <c r="E15" s="10">
        <f>SUM(E5:E14)</f>
        <v>29900</v>
      </c>
      <c r="F15" s="93">
        <f>SUM(F5:F14)</f>
        <v>21800</v>
      </c>
      <c r="G15" s="93">
        <f>SUM(G5:G14)</f>
        <v>8100</v>
      </c>
      <c r="H15" s="16"/>
      <c r="I15" s="9"/>
      <c r="J15" s="36"/>
    </row>
    <row r="16" spans="1:10" x14ac:dyDescent="0.25">
      <c r="A16" s="9"/>
      <c r="B16" s="4"/>
      <c r="C16" s="4"/>
      <c r="D16" s="4"/>
      <c r="E16" s="4"/>
      <c r="F16" s="1"/>
      <c r="G16" s="4"/>
      <c r="H16" s="4"/>
      <c r="I16" s="9"/>
      <c r="J16" s="36"/>
    </row>
    <row r="17" spans="1:10" x14ac:dyDescent="0.25">
      <c r="A17" s="9"/>
      <c r="B17" s="9"/>
      <c r="C17" s="9"/>
      <c r="D17" s="4"/>
      <c r="E17" s="4"/>
      <c r="F17" s="21"/>
      <c r="G17" s="4"/>
      <c r="H17" s="4"/>
      <c r="I17" s="9"/>
      <c r="J17" s="9"/>
    </row>
    <row r="18" spans="1:10" ht="15.75" x14ac:dyDescent="0.25">
      <c r="A18" s="9"/>
      <c r="B18" s="96" t="s">
        <v>62</v>
      </c>
      <c r="C18" s="96"/>
      <c r="D18" s="97" t="s">
        <v>116</v>
      </c>
      <c r="E18" s="97"/>
      <c r="F18" s="97"/>
      <c r="G18" s="97"/>
      <c r="H18" s="97" t="s">
        <v>115</v>
      </c>
      <c r="I18" s="97"/>
      <c r="J18" s="97"/>
    </row>
    <row r="19" spans="1:10" ht="15.75" x14ac:dyDescent="0.25">
      <c r="A19" s="9"/>
      <c r="B19" s="56" t="s">
        <v>63</v>
      </c>
      <c r="C19" s="56"/>
      <c r="D19" s="56" t="s">
        <v>131</v>
      </c>
      <c r="E19" s="56" t="s">
        <v>53</v>
      </c>
      <c r="F19" s="56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</row>
    <row r="20" spans="1:10" x14ac:dyDescent="0.25">
      <c r="A20" s="9"/>
      <c r="B20" s="10" t="s">
        <v>161</v>
      </c>
      <c r="C20" s="10"/>
      <c r="D20" s="94">
        <f>D15</f>
        <v>20000</v>
      </c>
      <c r="E20" s="51"/>
      <c r="F20" s="10"/>
      <c r="G20" s="10" t="s">
        <v>161</v>
      </c>
      <c r="H20" s="93">
        <f>F15</f>
        <v>21800</v>
      </c>
      <c r="I20" s="10"/>
      <c r="J20" s="10"/>
    </row>
    <row r="21" spans="1:10" x14ac:dyDescent="0.25">
      <c r="A21" s="9"/>
      <c r="B21" s="10" t="s">
        <v>79</v>
      </c>
      <c r="C21" s="10"/>
      <c r="D21" s="94">
        <f>APRL!F30</f>
        <v>32175.600000000006</v>
      </c>
      <c r="E21" s="51"/>
      <c r="F21" s="10"/>
      <c r="G21" s="10" t="s">
        <v>79</v>
      </c>
      <c r="H21" s="93">
        <f>APRL!J30</f>
        <v>14225.599999999999</v>
      </c>
      <c r="I21" s="10"/>
      <c r="J21" s="10"/>
    </row>
    <row r="22" spans="1:10" x14ac:dyDescent="0.25">
      <c r="A22" s="9"/>
      <c r="B22" s="10" t="s">
        <v>68</v>
      </c>
      <c r="C22" s="10"/>
      <c r="D22" s="94">
        <f>SUM(D20:D21)</f>
        <v>52175.600000000006</v>
      </c>
      <c r="E22" s="57"/>
      <c r="F22" s="10"/>
      <c r="G22" s="10" t="s">
        <v>68</v>
      </c>
      <c r="H22" s="93">
        <f>SUM(H20:H21)</f>
        <v>36025.599999999999</v>
      </c>
      <c r="I22" s="10"/>
      <c r="J22" s="10"/>
    </row>
    <row r="23" spans="1:10" x14ac:dyDescent="0.25">
      <c r="A23" s="9"/>
      <c r="B23" s="10"/>
      <c r="C23" s="10"/>
      <c r="D23" s="52"/>
      <c r="E23" s="51"/>
      <c r="F23" s="10"/>
      <c r="G23" s="10"/>
      <c r="H23" s="10"/>
      <c r="I23" s="10"/>
      <c r="J23" s="10"/>
    </row>
    <row r="24" spans="1:10" x14ac:dyDescent="0.25">
      <c r="A24" s="9"/>
      <c r="B24" s="10"/>
      <c r="C24" s="35"/>
      <c r="D24" s="10"/>
      <c r="E24" s="10"/>
      <c r="F24" s="10"/>
      <c r="G24" s="10"/>
      <c r="H24" s="10"/>
      <c r="I24" s="10"/>
      <c r="J24" s="10"/>
    </row>
    <row r="25" spans="1:10" x14ac:dyDescent="0.25">
      <c r="A25" s="9"/>
      <c r="B25" s="10" t="s">
        <v>66</v>
      </c>
      <c r="C25" s="35" t="s">
        <v>153</v>
      </c>
      <c r="D25" s="51"/>
      <c r="E25" s="94">
        <f>D20*C25</f>
        <v>1400.0000000000002</v>
      </c>
      <c r="F25" s="10"/>
      <c r="G25" s="10" t="s">
        <v>133</v>
      </c>
      <c r="H25" s="52">
        <v>7.0000000000000007E-2</v>
      </c>
      <c r="I25" s="94">
        <f>H25*D20</f>
        <v>1400.0000000000002</v>
      </c>
      <c r="J25" s="10"/>
    </row>
    <row r="26" spans="1:10" x14ac:dyDescent="0.25">
      <c r="A26" s="9"/>
      <c r="B26" s="101">
        <v>43229</v>
      </c>
      <c r="C26" s="58"/>
      <c r="D26" s="10"/>
      <c r="E26" s="10">
        <v>14350</v>
      </c>
      <c r="F26" s="10"/>
      <c r="G26" s="58">
        <v>43229</v>
      </c>
      <c r="H26" s="10"/>
      <c r="I26" s="10">
        <v>14350</v>
      </c>
      <c r="J26" s="10"/>
    </row>
    <row r="27" spans="1:10" x14ac:dyDescent="0.25">
      <c r="A27" s="9"/>
      <c r="B27" s="58" t="s">
        <v>194</v>
      </c>
      <c r="C27" s="58"/>
      <c r="D27" s="10"/>
      <c r="E27" s="10">
        <v>1500</v>
      </c>
      <c r="F27" s="10"/>
      <c r="G27" s="58"/>
      <c r="H27" s="10"/>
      <c r="I27" s="10"/>
      <c r="J27" s="10"/>
    </row>
    <row r="28" spans="1:10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</row>
    <row r="29" spans="1:10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</row>
    <row r="30" spans="1:10" x14ac:dyDescent="0.25">
      <c r="A30" s="9"/>
      <c r="B30" s="53" t="s">
        <v>68</v>
      </c>
      <c r="C30" s="67"/>
      <c r="D30" s="94">
        <f>D22</f>
        <v>52175.600000000006</v>
      </c>
      <c r="E30" s="95">
        <f>SUM(E25:E29)</f>
        <v>17250</v>
      </c>
      <c r="F30" s="94">
        <f>D30-E30</f>
        <v>34925.600000000006</v>
      </c>
      <c r="G30" s="53" t="s">
        <v>68</v>
      </c>
      <c r="H30" s="95">
        <f>H22</f>
        <v>36025.599999999999</v>
      </c>
      <c r="I30" s="95">
        <f>SUM(I25:I29)</f>
        <v>15750</v>
      </c>
      <c r="J30" s="95">
        <f>H30-I30</f>
        <v>20275.599999999999</v>
      </c>
    </row>
    <row r="31" spans="1:10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 x14ac:dyDescent="0.25">
      <c r="A32" s="9"/>
      <c r="B32" s="36" t="s">
        <v>184</v>
      </c>
      <c r="C32" s="36"/>
      <c r="D32" s="36" t="s">
        <v>186</v>
      </c>
      <c r="E32" s="36"/>
      <c r="F32" s="36" t="s">
        <v>187</v>
      </c>
      <c r="G32" s="36"/>
      <c r="H32" s="9"/>
      <c r="I32" s="9"/>
      <c r="J32" s="9"/>
    </row>
    <row r="33" spans="1:10" x14ac:dyDescent="0.25">
      <c r="A33" s="9"/>
      <c r="B33" s="36"/>
      <c r="C33" s="36"/>
      <c r="D33" s="36"/>
      <c r="E33" s="36"/>
      <c r="F33" s="36"/>
      <c r="G33" s="36"/>
      <c r="H33" s="9"/>
      <c r="I33" s="9"/>
      <c r="J33" s="9"/>
    </row>
    <row r="34" spans="1:10" x14ac:dyDescent="0.25">
      <c r="A34" s="9"/>
      <c r="B34" s="55" t="s">
        <v>185</v>
      </c>
      <c r="C34" s="55"/>
      <c r="D34" s="36" t="s">
        <v>72</v>
      </c>
      <c r="E34" s="36"/>
      <c r="F34" s="36" t="s">
        <v>188</v>
      </c>
      <c r="G34" s="36"/>
      <c r="H34" s="9"/>
      <c r="I34" s="9"/>
      <c r="J34" s="9"/>
    </row>
    <row r="35" spans="1:10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spans="1:10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" zoomScaleNormal="100" workbookViewId="0">
      <selection activeCell="H20" sqref="H20"/>
    </sheetView>
  </sheetViews>
  <sheetFormatPr defaultRowHeight="15" x14ac:dyDescent="0.25"/>
  <cols>
    <col min="1" max="1" width="3.85546875" customWidth="1"/>
    <col min="2" max="2" width="15" customWidth="1"/>
  </cols>
  <sheetData>
    <row r="1" spans="1:11" ht="19.5" x14ac:dyDescent="0.35">
      <c r="A1" s="9"/>
      <c r="B1" s="75"/>
      <c r="C1" s="9"/>
      <c r="D1" s="76" t="s">
        <v>91</v>
      </c>
      <c r="E1" s="77"/>
      <c r="F1" s="77"/>
      <c r="G1" s="71"/>
      <c r="H1" s="72"/>
      <c r="I1" s="73"/>
      <c r="J1" s="9"/>
      <c r="K1" s="9"/>
    </row>
    <row r="2" spans="1:11" ht="18.75" x14ac:dyDescent="0.3">
      <c r="A2" s="9"/>
      <c r="B2" s="9"/>
      <c r="C2" s="79" t="s">
        <v>141</v>
      </c>
      <c r="D2" s="9"/>
      <c r="E2" s="9"/>
      <c r="F2" s="80"/>
      <c r="G2" s="74"/>
      <c r="H2" s="74"/>
      <c r="I2" s="73"/>
      <c r="J2" s="36"/>
      <c r="K2" s="9"/>
    </row>
    <row r="3" spans="1:11" ht="18.75" x14ac:dyDescent="0.3">
      <c r="A3" s="9"/>
      <c r="B3" s="78"/>
      <c r="C3" s="9"/>
      <c r="D3" s="79" t="s">
        <v>165</v>
      </c>
      <c r="E3" s="78"/>
      <c r="F3" s="80"/>
      <c r="G3" s="74"/>
      <c r="H3" s="74"/>
      <c r="I3" s="73"/>
      <c r="J3" s="36"/>
      <c r="K3" s="9"/>
    </row>
    <row r="4" spans="1:11" x14ac:dyDescent="0.25">
      <c r="A4" s="10"/>
      <c r="B4" s="83" t="s">
        <v>158</v>
      </c>
      <c r="C4" s="11" t="s">
        <v>154</v>
      </c>
      <c r="D4" s="11" t="s">
        <v>7</v>
      </c>
      <c r="E4" s="11" t="s">
        <v>68</v>
      </c>
      <c r="F4" s="11" t="s">
        <v>9</v>
      </c>
      <c r="G4" s="11" t="s">
        <v>157</v>
      </c>
      <c r="H4" s="16"/>
      <c r="I4" s="9"/>
      <c r="J4" s="68"/>
      <c r="K4" s="9"/>
    </row>
    <row r="5" spans="1:11" x14ac:dyDescent="0.25">
      <c r="A5" s="10">
        <v>1</v>
      </c>
      <c r="B5" s="15" t="s">
        <v>143</v>
      </c>
      <c r="C5" s="10"/>
      <c r="D5" s="9">
        <v>2500</v>
      </c>
      <c r="E5" s="10">
        <f>C5+D5</f>
        <v>2500</v>
      </c>
      <c r="F5" s="98">
        <v>2500</v>
      </c>
      <c r="G5" s="92">
        <f>E5-F5</f>
        <v>0</v>
      </c>
      <c r="H5" s="29"/>
      <c r="I5" s="9"/>
      <c r="J5" s="36"/>
      <c r="K5" s="9"/>
    </row>
    <row r="6" spans="1:11" x14ac:dyDescent="0.25">
      <c r="A6" s="10">
        <v>2</v>
      </c>
      <c r="B6" s="102" t="s">
        <v>138</v>
      </c>
      <c r="C6" s="10"/>
      <c r="D6" s="65">
        <v>2500</v>
      </c>
      <c r="E6" s="10">
        <f t="shared" ref="E6:E14" si="0">C6+D6</f>
        <v>2500</v>
      </c>
      <c r="F6" s="99">
        <v>2500</v>
      </c>
      <c r="G6" s="92">
        <f t="shared" ref="G6:G14" si="1">E6-F6</f>
        <v>0</v>
      </c>
      <c r="H6" s="10"/>
      <c r="I6" s="9"/>
      <c r="J6" s="36"/>
      <c r="K6" s="9"/>
    </row>
    <row r="7" spans="1:11" x14ac:dyDescent="0.25">
      <c r="A7" s="10">
        <v>3</v>
      </c>
      <c r="B7" s="102" t="s">
        <v>136</v>
      </c>
      <c r="C7" s="10"/>
      <c r="D7" s="65">
        <v>2500</v>
      </c>
      <c r="E7" s="10">
        <f t="shared" si="0"/>
        <v>2500</v>
      </c>
      <c r="F7" s="99">
        <v>2500</v>
      </c>
      <c r="G7" s="92">
        <f t="shared" si="1"/>
        <v>0</v>
      </c>
      <c r="H7" s="10"/>
      <c r="I7" s="9"/>
      <c r="J7" s="36"/>
      <c r="K7" s="9"/>
    </row>
    <row r="8" spans="1:11" x14ac:dyDescent="0.25">
      <c r="A8" s="85">
        <v>4</v>
      </c>
      <c r="B8" s="15" t="s">
        <v>170</v>
      </c>
      <c r="C8" s="10">
        <v>4200</v>
      </c>
      <c r="D8" s="65">
        <v>2500</v>
      </c>
      <c r="E8" s="10">
        <f t="shared" si="0"/>
        <v>6700</v>
      </c>
      <c r="F8" s="98">
        <v>4100</v>
      </c>
      <c r="G8" s="92">
        <f t="shared" si="1"/>
        <v>2600</v>
      </c>
      <c r="H8" s="16"/>
      <c r="I8" s="9"/>
      <c r="J8" s="36"/>
      <c r="K8" s="9"/>
    </row>
    <row r="9" spans="1:11" x14ac:dyDescent="0.25">
      <c r="A9" s="85">
        <v>5</v>
      </c>
      <c r="B9" s="84" t="s">
        <v>163</v>
      </c>
      <c r="C9" s="10">
        <v>500</v>
      </c>
      <c r="D9" s="65">
        <v>2500</v>
      </c>
      <c r="E9" s="10">
        <f t="shared" si="0"/>
        <v>3000</v>
      </c>
      <c r="F9" s="98">
        <v>3000</v>
      </c>
      <c r="G9" s="92">
        <f t="shared" si="1"/>
        <v>0</v>
      </c>
      <c r="H9" s="16"/>
      <c r="I9" s="9"/>
      <c r="J9" s="36"/>
      <c r="K9" s="9"/>
    </row>
    <row r="10" spans="1:11" x14ac:dyDescent="0.25">
      <c r="A10" s="85">
        <v>6</v>
      </c>
      <c r="B10" s="84" t="s">
        <v>152</v>
      </c>
      <c r="C10" s="10">
        <v>1400</v>
      </c>
      <c r="D10" s="65">
        <v>2500</v>
      </c>
      <c r="E10" s="10">
        <f t="shared" si="0"/>
        <v>3900</v>
      </c>
      <c r="F10" s="98">
        <v>1200</v>
      </c>
      <c r="G10" s="92">
        <f t="shared" si="1"/>
        <v>2700</v>
      </c>
      <c r="H10" s="16"/>
      <c r="I10" s="9"/>
      <c r="J10" s="36"/>
      <c r="K10" s="9"/>
    </row>
    <row r="11" spans="1:11" x14ac:dyDescent="0.25">
      <c r="A11" s="85">
        <v>7</v>
      </c>
      <c r="B11" s="84" t="s">
        <v>109</v>
      </c>
      <c r="C11" s="10">
        <v>2000</v>
      </c>
      <c r="D11" s="65">
        <v>2500</v>
      </c>
      <c r="E11" s="10">
        <f>C11+D11</f>
        <v>4500</v>
      </c>
      <c r="F11" s="98">
        <v>4500</v>
      </c>
      <c r="G11" s="92">
        <f t="shared" si="1"/>
        <v>0</v>
      </c>
      <c r="H11" s="16"/>
      <c r="I11" s="9"/>
      <c r="J11" s="36"/>
      <c r="K11" s="9"/>
    </row>
    <row r="12" spans="1:11" x14ac:dyDescent="0.25">
      <c r="A12" s="85">
        <v>8</v>
      </c>
      <c r="B12" s="84" t="s">
        <v>48</v>
      </c>
      <c r="C12" s="10"/>
      <c r="D12" s="65"/>
      <c r="E12" s="10">
        <f t="shared" si="0"/>
        <v>0</v>
      </c>
      <c r="F12" s="98"/>
      <c r="G12" s="92">
        <f t="shared" si="1"/>
        <v>0</v>
      </c>
      <c r="H12" s="16"/>
      <c r="I12" s="9"/>
      <c r="J12" s="36"/>
      <c r="K12" s="9"/>
    </row>
    <row r="13" spans="1:11" x14ac:dyDescent="0.25">
      <c r="A13" s="85">
        <v>9</v>
      </c>
      <c r="B13" s="84" t="s">
        <v>162</v>
      </c>
      <c r="C13" s="10"/>
      <c r="D13" s="65">
        <v>2500</v>
      </c>
      <c r="E13" s="10">
        <f t="shared" si="0"/>
        <v>2500</v>
      </c>
      <c r="F13" s="98">
        <v>2500</v>
      </c>
      <c r="G13" s="92">
        <f t="shared" si="1"/>
        <v>0</v>
      </c>
      <c r="H13" s="16"/>
      <c r="I13" s="9"/>
      <c r="J13" s="36"/>
      <c r="K13" s="9"/>
    </row>
    <row r="14" spans="1:11" x14ac:dyDescent="0.25">
      <c r="A14" s="85">
        <v>10</v>
      </c>
      <c r="B14" s="84" t="s">
        <v>155</v>
      </c>
      <c r="C14" s="10"/>
      <c r="D14" s="65">
        <v>2500</v>
      </c>
      <c r="E14" s="10">
        <f t="shared" si="0"/>
        <v>2500</v>
      </c>
      <c r="F14" s="98">
        <v>2500</v>
      </c>
      <c r="G14" s="92">
        <f t="shared" si="1"/>
        <v>0</v>
      </c>
      <c r="H14" s="16"/>
      <c r="I14" s="9"/>
      <c r="J14" s="36"/>
      <c r="K14" s="9"/>
    </row>
    <row r="15" spans="1:11" x14ac:dyDescent="0.25">
      <c r="A15" s="10"/>
      <c r="B15" s="86" t="s">
        <v>68</v>
      </c>
      <c r="C15" s="10">
        <f>SUM(C5:C14)</f>
        <v>8100</v>
      </c>
      <c r="D15" s="66">
        <f>SUM(D5:D14)</f>
        <v>22500</v>
      </c>
      <c r="E15" s="10">
        <f>SUM(E5:E14)</f>
        <v>30600</v>
      </c>
      <c r="F15" s="93">
        <f>SUM(F5:F14)</f>
        <v>25300</v>
      </c>
      <c r="G15" s="93">
        <f>SUM(G5:G14)</f>
        <v>5300</v>
      </c>
      <c r="H15" s="16"/>
      <c r="I15" s="9"/>
      <c r="J15" s="36"/>
      <c r="K15" s="9"/>
    </row>
    <row r="16" spans="1:11" x14ac:dyDescent="0.25">
      <c r="A16" s="9"/>
      <c r="B16" s="4"/>
      <c r="C16" s="4"/>
      <c r="D16" s="4"/>
      <c r="E16" s="4"/>
      <c r="F16" s="1"/>
      <c r="G16" s="4"/>
      <c r="H16" s="4"/>
      <c r="I16" s="9"/>
      <c r="J16" s="36"/>
      <c r="K16" s="9"/>
    </row>
    <row r="17" spans="1:11" x14ac:dyDescent="0.25">
      <c r="A17" s="9"/>
      <c r="B17" s="9"/>
      <c r="C17" s="9"/>
      <c r="D17" s="4"/>
      <c r="E17" s="4"/>
      <c r="F17" s="21"/>
      <c r="G17" s="4"/>
      <c r="H17" s="4"/>
      <c r="I17" s="9"/>
      <c r="J17" s="9"/>
      <c r="K17" s="9"/>
    </row>
    <row r="18" spans="1:11" ht="15.75" x14ac:dyDescent="0.25">
      <c r="A18" s="9"/>
      <c r="B18" s="96" t="s">
        <v>62</v>
      </c>
      <c r="C18" s="96"/>
      <c r="D18" s="97" t="s">
        <v>116</v>
      </c>
      <c r="E18" s="97"/>
      <c r="F18" s="97"/>
      <c r="G18" s="97"/>
      <c r="H18" s="97" t="s">
        <v>115</v>
      </c>
      <c r="I18" s="97"/>
      <c r="J18" s="97"/>
      <c r="K18" s="9"/>
    </row>
    <row r="19" spans="1:11" ht="15.75" x14ac:dyDescent="0.25">
      <c r="A19" s="9"/>
      <c r="B19" s="56" t="s">
        <v>63</v>
      </c>
      <c r="C19" s="56"/>
      <c r="D19" s="56" t="s">
        <v>131</v>
      </c>
      <c r="E19" s="56" t="s">
        <v>53</v>
      </c>
      <c r="F19" s="56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  <c r="K19" s="9"/>
    </row>
    <row r="20" spans="1:11" x14ac:dyDescent="0.25">
      <c r="A20" s="9"/>
      <c r="B20" s="10" t="s">
        <v>164</v>
      </c>
      <c r="C20" s="10"/>
      <c r="D20" s="94">
        <f>D15</f>
        <v>22500</v>
      </c>
      <c r="E20" s="51"/>
      <c r="F20" s="10"/>
      <c r="G20" s="10" t="s">
        <v>164</v>
      </c>
      <c r="H20" s="93">
        <f>F15</f>
        <v>25300</v>
      </c>
      <c r="I20" s="10"/>
      <c r="J20" s="10"/>
      <c r="K20" s="9"/>
    </row>
    <row r="21" spans="1:11" x14ac:dyDescent="0.25">
      <c r="A21" s="9"/>
      <c r="B21" s="10" t="s">
        <v>79</v>
      </c>
      <c r="C21" s="10"/>
      <c r="D21" s="94">
        <f>'MAY18'!F30</f>
        <v>34925.600000000006</v>
      </c>
      <c r="E21" s="51"/>
      <c r="F21" s="10"/>
      <c r="G21" s="10" t="s">
        <v>79</v>
      </c>
      <c r="H21" s="93">
        <f>'MAY18'!J30</f>
        <v>20275.599999999999</v>
      </c>
      <c r="I21" s="10"/>
      <c r="J21" s="10"/>
      <c r="K21" s="9"/>
    </row>
    <row r="22" spans="1:11" x14ac:dyDescent="0.25">
      <c r="A22" s="9"/>
      <c r="B22" s="10" t="s">
        <v>68</v>
      </c>
      <c r="C22" s="10"/>
      <c r="D22" s="94">
        <f>SUM(D20:D21)</f>
        <v>57425.600000000006</v>
      </c>
      <c r="E22" s="57"/>
      <c r="F22" s="10"/>
      <c r="G22" s="10" t="s">
        <v>68</v>
      </c>
      <c r="H22" s="93">
        <f>SUM(H20:H21)</f>
        <v>45575.6</v>
      </c>
      <c r="I22" s="10"/>
      <c r="J22" s="10"/>
      <c r="K22" s="9"/>
    </row>
    <row r="23" spans="1:11" x14ac:dyDescent="0.25">
      <c r="A23" s="9"/>
      <c r="B23" s="10"/>
      <c r="C23" s="10"/>
      <c r="D23" s="52"/>
      <c r="E23" s="51"/>
      <c r="F23" s="10"/>
      <c r="G23" s="10"/>
      <c r="H23" s="10"/>
      <c r="I23" s="10"/>
      <c r="J23" s="10"/>
      <c r="K23" s="9"/>
    </row>
    <row r="24" spans="1:11" x14ac:dyDescent="0.25">
      <c r="A24" s="9"/>
      <c r="B24" s="10"/>
      <c r="C24" s="35"/>
      <c r="D24" s="10"/>
      <c r="E24" s="10"/>
      <c r="F24" s="10"/>
      <c r="G24" s="10"/>
      <c r="H24" s="10"/>
      <c r="I24" s="10"/>
      <c r="J24" s="10"/>
      <c r="K24" s="9"/>
    </row>
    <row r="25" spans="1:11" x14ac:dyDescent="0.25">
      <c r="A25" s="9"/>
      <c r="B25" s="10" t="s">
        <v>66</v>
      </c>
      <c r="C25" s="35" t="s">
        <v>153</v>
      </c>
      <c r="D25" s="51"/>
      <c r="E25" s="94">
        <f>D20*C25</f>
        <v>1575.0000000000002</v>
      </c>
      <c r="F25" s="10"/>
      <c r="G25" s="10" t="s">
        <v>133</v>
      </c>
      <c r="H25" s="52">
        <v>7.0000000000000007E-2</v>
      </c>
      <c r="I25" s="94">
        <f>H25*D20</f>
        <v>1575.0000000000002</v>
      </c>
      <c r="J25" s="10"/>
      <c r="K25" s="9"/>
    </row>
    <row r="26" spans="1:11" x14ac:dyDescent="0.25">
      <c r="A26" s="9"/>
      <c r="B26" s="58">
        <v>43256</v>
      </c>
      <c r="C26" s="58"/>
      <c r="D26" s="10"/>
      <c r="E26" s="10">
        <v>22100</v>
      </c>
      <c r="F26" s="10"/>
      <c r="G26" s="58">
        <v>43256</v>
      </c>
      <c r="H26" s="10"/>
      <c r="I26" s="10">
        <v>22100</v>
      </c>
      <c r="J26" s="10"/>
      <c r="K26" s="9"/>
    </row>
    <row r="27" spans="1:11" x14ac:dyDescent="0.25">
      <c r="A27" s="9"/>
      <c r="B27" s="58" t="s">
        <v>169</v>
      </c>
      <c r="C27" s="58"/>
      <c r="D27" s="10"/>
      <c r="E27" s="10">
        <v>1200</v>
      </c>
      <c r="F27" s="10"/>
      <c r="G27" s="58" t="s">
        <v>169</v>
      </c>
      <c r="H27" s="10"/>
      <c r="I27" s="10">
        <v>1200</v>
      </c>
      <c r="J27" s="10"/>
      <c r="K27" s="9"/>
    </row>
    <row r="28" spans="1:1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9"/>
    </row>
    <row r="29" spans="1:1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9"/>
    </row>
    <row r="30" spans="1:11" x14ac:dyDescent="0.25">
      <c r="A30" s="9"/>
      <c r="B30" s="53" t="s">
        <v>68</v>
      </c>
      <c r="C30" s="67"/>
      <c r="D30" s="94">
        <f>D22</f>
        <v>57425.600000000006</v>
      </c>
      <c r="E30" s="95">
        <f>SUM(E25:E29)</f>
        <v>24875</v>
      </c>
      <c r="F30" s="94">
        <f>D30-E30</f>
        <v>32550.600000000006</v>
      </c>
      <c r="G30" s="53" t="s">
        <v>68</v>
      </c>
      <c r="H30" s="95">
        <f>H22</f>
        <v>45575.6</v>
      </c>
      <c r="I30" s="95">
        <f>SUM(I25:I29)</f>
        <v>24875</v>
      </c>
      <c r="J30" s="95">
        <f>H30-I30</f>
        <v>20700.599999999999</v>
      </c>
      <c r="K30" s="9"/>
    </row>
    <row r="31" spans="1:1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25">
      <c r="A32" s="9"/>
      <c r="B32" s="36" t="s">
        <v>184</v>
      </c>
      <c r="C32" s="36"/>
      <c r="D32" s="36" t="s">
        <v>186</v>
      </c>
      <c r="E32" s="36"/>
      <c r="F32" s="36" t="s">
        <v>187</v>
      </c>
      <c r="G32" s="36"/>
      <c r="H32" s="9"/>
      <c r="I32" s="9"/>
      <c r="J32" s="9"/>
      <c r="K32" s="9"/>
    </row>
    <row r="33" spans="1:11" x14ac:dyDescent="0.25">
      <c r="A33" s="9"/>
      <c r="B33" s="36"/>
      <c r="C33" s="36"/>
      <c r="D33" s="36"/>
      <c r="E33" s="36"/>
      <c r="F33" s="36"/>
      <c r="G33" s="36"/>
      <c r="H33" s="9"/>
      <c r="I33" s="9"/>
      <c r="J33" s="9"/>
      <c r="K33" s="9"/>
    </row>
    <row r="34" spans="1:11" x14ac:dyDescent="0.25">
      <c r="A34" s="9"/>
      <c r="B34" s="55" t="s">
        <v>185</v>
      </c>
      <c r="C34" s="55"/>
      <c r="D34" s="36" t="s">
        <v>72</v>
      </c>
      <c r="E34" s="36"/>
      <c r="F34" s="36" t="s">
        <v>188</v>
      </c>
      <c r="G34" s="36"/>
      <c r="H34" s="9"/>
      <c r="I34" s="9"/>
      <c r="J34" s="9"/>
      <c r="K34" s="9"/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E28" sqref="E28"/>
    </sheetView>
  </sheetViews>
  <sheetFormatPr defaultRowHeight="15" x14ac:dyDescent="0.25"/>
  <cols>
    <col min="1" max="1" width="3.42578125" customWidth="1"/>
    <col min="2" max="2" width="15.5703125" customWidth="1"/>
  </cols>
  <sheetData>
    <row r="1" spans="1:11" ht="19.5" x14ac:dyDescent="0.35">
      <c r="A1" s="9"/>
      <c r="B1" s="75"/>
      <c r="C1" s="9"/>
      <c r="D1" s="76" t="s">
        <v>91</v>
      </c>
      <c r="E1" s="77"/>
      <c r="F1" s="77"/>
      <c r="G1" s="71"/>
      <c r="H1" s="72"/>
      <c r="I1" s="73"/>
      <c r="J1" s="9"/>
      <c r="K1" s="9"/>
    </row>
    <row r="2" spans="1:11" ht="18.75" x14ac:dyDescent="0.3">
      <c r="A2" s="9"/>
      <c r="B2" s="9"/>
      <c r="C2" s="79" t="s">
        <v>141</v>
      </c>
      <c r="D2" s="9"/>
      <c r="E2" s="9"/>
      <c r="F2" s="80"/>
      <c r="G2" s="74"/>
      <c r="H2" s="74"/>
      <c r="I2" s="73"/>
      <c r="J2" s="36"/>
      <c r="K2" s="9"/>
    </row>
    <row r="3" spans="1:11" ht="18.75" x14ac:dyDescent="0.3">
      <c r="A3" s="9"/>
      <c r="B3" s="78"/>
      <c r="C3" s="9"/>
      <c r="D3" s="79" t="s">
        <v>171</v>
      </c>
      <c r="E3" s="78"/>
      <c r="F3" s="80"/>
      <c r="G3" s="74"/>
      <c r="H3" s="74"/>
      <c r="I3" s="73"/>
      <c r="J3" s="36"/>
      <c r="K3" s="9"/>
    </row>
    <row r="4" spans="1:11" x14ac:dyDescent="0.25">
      <c r="A4" s="10"/>
      <c r="B4" s="83" t="s">
        <v>158</v>
      </c>
      <c r="C4" s="11" t="s">
        <v>154</v>
      </c>
      <c r="D4" s="11" t="s">
        <v>7</v>
      </c>
      <c r="E4" s="11" t="s">
        <v>68</v>
      </c>
      <c r="F4" s="11" t="s">
        <v>9</v>
      </c>
      <c r="G4" s="11" t="s">
        <v>157</v>
      </c>
      <c r="H4" s="16"/>
      <c r="I4" s="9"/>
      <c r="J4" s="68"/>
      <c r="K4" s="9"/>
    </row>
    <row r="5" spans="1:11" x14ac:dyDescent="0.25">
      <c r="A5" s="10">
        <v>1</v>
      </c>
      <c r="B5" s="15" t="s">
        <v>143</v>
      </c>
      <c r="C5" s="10"/>
      <c r="D5" s="9">
        <v>2500</v>
      </c>
      <c r="E5" s="10">
        <f>C5+D5</f>
        <v>2500</v>
      </c>
      <c r="F5" s="98">
        <v>2500</v>
      </c>
      <c r="G5" s="92">
        <f>E5-F5</f>
        <v>0</v>
      </c>
      <c r="H5" s="29"/>
      <c r="I5" s="9"/>
      <c r="J5" s="36"/>
      <c r="K5" s="9"/>
    </row>
    <row r="6" spans="1:11" x14ac:dyDescent="0.25">
      <c r="A6" s="10">
        <v>2</v>
      </c>
      <c r="B6" s="102" t="s">
        <v>138</v>
      </c>
      <c r="C6" s="10"/>
      <c r="D6" s="65">
        <v>2500</v>
      </c>
      <c r="E6" s="10">
        <f t="shared" ref="E6:E14" si="0">C6+D6</f>
        <v>2500</v>
      </c>
      <c r="F6" s="99">
        <v>2500</v>
      </c>
      <c r="G6" s="92">
        <f t="shared" ref="G6:G14" si="1">E6-F6</f>
        <v>0</v>
      </c>
      <c r="H6" s="10"/>
      <c r="I6" s="9"/>
      <c r="J6" s="36"/>
      <c r="K6" s="9"/>
    </row>
    <row r="7" spans="1:11" x14ac:dyDescent="0.25">
      <c r="A7" s="10">
        <v>3</v>
      </c>
      <c r="B7" s="102" t="s">
        <v>136</v>
      </c>
      <c r="C7" s="10"/>
      <c r="D7" s="65">
        <v>2500</v>
      </c>
      <c r="E7" s="10">
        <f t="shared" si="0"/>
        <v>2500</v>
      </c>
      <c r="F7" s="99">
        <v>2500</v>
      </c>
      <c r="G7" s="92">
        <f t="shared" si="1"/>
        <v>0</v>
      </c>
      <c r="H7" s="10"/>
      <c r="I7" s="9"/>
      <c r="J7" s="36"/>
      <c r="K7" s="9"/>
    </row>
    <row r="8" spans="1:11" x14ac:dyDescent="0.25">
      <c r="A8" s="85">
        <v>4</v>
      </c>
      <c r="B8" s="15" t="s">
        <v>170</v>
      </c>
      <c r="C8" s="10">
        <v>2600</v>
      </c>
      <c r="D8" s="65">
        <v>2500</v>
      </c>
      <c r="E8" s="10">
        <f t="shared" si="0"/>
        <v>5100</v>
      </c>
      <c r="F8" s="98">
        <v>2500</v>
      </c>
      <c r="G8" s="92">
        <f t="shared" si="1"/>
        <v>2600</v>
      </c>
      <c r="H8" s="16"/>
      <c r="I8" s="9"/>
      <c r="J8" s="36"/>
      <c r="K8" s="9"/>
    </row>
    <row r="9" spans="1:11" x14ac:dyDescent="0.25">
      <c r="A9" s="85">
        <v>5</v>
      </c>
      <c r="B9" s="84" t="s">
        <v>163</v>
      </c>
      <c r="C9" s="10"/>
      <c r="D9" s="65">
        <v>2500</v>
      </c>
      <c r="E9" s="10">
        <f t="shared" si="0"/>
        <v>2500</v>
      </c>
      <c r="F9" s="98">
        <v>2500</v>
      </c>
      <c r="G9" s="92">
        <f t="shared" si="1"/>
        <v>0</v>
      </c>
      <c r="H9" s="16"/>
      <c r="I9" s="9"/>
      <c r="J9" s="36"/>
      <c r="K9" s="9"/>
    </row>
    <row r="10" spans="1:11" x14ac:dyDescent="0.25">
      <c r="A10" s="85">
        <v>6</v>
      </c>
      <c r="B10" s="84" t="s">
        <v>152</v>
      </c>
      <c r="C10" s="10">
        <v>2700</v>
      </c>
      <c r="D10" s="65">
        <v>2500</v>
      </c>
      <c r="E10" s="10">
        <f t="shared" si="0"/>
        <v>5200</v>
      </c>
      <c r="F10" s="98">
        <v>4700</v>
      </c>
      <c r="G10" s="92">
        <f t="shared" si="1"/>
        <v>500</v>
      </c>
      <c r="H10" s="16"/>
      <c r="I10" s="9"/>
      <c r="J10" s="36"/>
      <c r="K10" s="9"/>
    </row>
    <row r="11" spans="1:11" x14ac:dyDescent="0.25">
      <c r="A11" s="85">
        <v>7</v>
      </c>
      <c r="B11" s="84" t="s">
        <v>109</v>
      </c>
      <c r="C11" s="10"/>
      <c r="D11" s="65">
        <v>2500</v>
      </c>
      <c r="E11" s="10">
        <f>C11+D11</f>
        <v>2500</v>
      </c>
      <c r="F11" s="98"/>
      <c r="G11" s="92">
        <f t="shared" si="1"/>
        <v>2500</v>
      </c>
      <c r="H11" s="16"/>
      <c r="I11" s="9" t="s">
        <v>174</v>
      </c>
      <c r="J11" s="36"/>
      <c r="K11" s="9"/>
    </row>
    <row r="12" spans="1:11" x14ac:dyDescent="0.25">
      <c r="A12" s="85">
        <v>8</v>
      </c>
      <c r="B12" s="84" t="s">
        <v>48</v>
      </c>
      <c r="C12" s="10"/>
      <c r="D12" s="65"/>
      <c r="E12" s="10">
        <f t="shared" si="0"/>
        <v>0</v>
      </c>
      <c r="F12" s="98"/>
      <c r="G12" s="92">
        <f>E12-F12</f>
        <v>0</v>
      </c>
      <c r="H12" s="16"/>
      <c r="I12" s="9"/>
      <c r="J12" s="36"/>
      <c r="K12" s="9"/>
    </row>
    <row r="13" spans="1:11" x14ac:dyDescent="0.25">
      <c r="A13" s="85">
        <v>9</v>
      </c>
      <c r="B13" s="84" t="s">
        <v>162</v>
      </c>
      <c r="C13" s="10"/>
      <c r="D13" s="65">
        <v>2500</v>
      </c>
      <c r="E13" s="10">
        <f t="shared" si="0"/>
        <v>2500</v>
      </c>
      <c r="F13" s="98">
        <v>2500</v>
      </c>
      <c r="G13" s="92">
        <f t="shared" si="1"/>
        <v>0</v>
      </c>
      <c r="H13" s="16"/>
      <c r="I13" s="9"/>
      <c r="J13" s="36"/>
      <c r="K13" s="9"/>
    </row>
    <row r="14" spans="1:11" x14ac:dyDescent="0.25">
      <c r="A14" s="85">
        <v>10</v>
      </c>
      <c r="B14" s="84" t="s">
        <v>155</v>
      </c>
      <c r="C14" s="10"/>
      <c r="D14" s="65">
        <v>2500</v>
      </c>
      <c r="E14" s="10">
        <f t="shared" si="0"/>
        <v>2500</v>
      </c>
      <c r="F14" s="98">
        <v>2500</v>
      </c>
      <c r="G14" s="92">
        <f t="shared" si="1"/>
        <v>0</v>
      </c>
      <c r="H14" s="16"/>
      <c r="I14" s="9"/>
      <c r="J14" s="36"/>
      <c r="K14" s="9"/>
    </row>
    <row r="15" spans="1:11" x14ac:dyDescent="0.25">
      <c r="A15" s="10"/>
      <c r="B15" s="86" t="s">
        <v>68</v>
      </c>
      <c r="C15" s="10">
        <f>SUM(C5:C14)</f>
        <v>5300</v>
      </c>
      <c r="D15" s="66">
        <f>SUM(D5:D14)</f>
        <v>22500</v>
      </c>
      <c r="E15" s="10">
        <f>SUM(E5:E14)</f>
        <v>27800</v>
      </c>
      <c r="F15" s="93">
        <f>SUM(F5:F14)</f>
        <v>22200</v>
      </c>
      <c r="G15" s="93">
        <f>SUM(G5:G14)</f>
        <v>5600</v>
      </c>
      <c r="H15" s="16"/>
      <c r="I15" s="9"/>
      <c r="J15" s="36"/>
      <c r="K15" s="9"/>
    </row>
    <row r="16" spans="1:11" x14ac:dyDescent="0.25">
      <c r="A16" s="9"/>
      <c r="B16" s="4"/>
      <c r="C16" s="4"/>
      <c r="D16" s="4"/>
      <c r="E16" s="4"/>
      <c r="F16" s="1"/>
      <c r="G16" s="4"/>
      <c r="H16" s="4"/>
      <c r="I16" s="9"/>
      <c r="J16" s="36"/>
      <c r="K16" s="9"/>
    </row>
    <row r="17" spans="1:11" x14ac:dyDescent="0.25">
      <c r="A17" s="9"/>
      <c r="B17" s="9"/>
      <c r="C17" s="9"/>
      <c r="D17" s="4"/>
      <c r="E17" s="4"/>
      <c r="F17" s="21"/>
      <c r="G17" s="4"/>
      <c r="H17" s="4"/>
      <c r="I17" s="9"/>
      <c r="J17" s="9"/>
      <c r="K17" s="9"/>
    </row>
    <row r="18" spans="1:11" ht="15.75" x14ac:dyDescent="0.25">
      <c r="A18" s="9"/>
      <c r="B18" s="96" t="s">
        <v>62</v>
      </c>
      <c r="C18" s="96"/>
      <c r="D18" s="97" t="s">
        <v>116</v>
      </c>
      <c r="E18" s="97"/>
      <c r="F18" s="97"/>
      <c r="G18" s="97"/>
      <c r="H18" s="97" t="s">
        <v>115</v>
      </c>
      <c r="I18" s="97"/>
      <c r="J18" s="97"/>
      <c r="K18" s="9"/>
    </row>
    <row r="19" spans="1:11" ht="15.75" x14ac:dyDescent="0.25">
      <c r="A19" s="9"/>
      <c r="B19" s="56" t="s">
        <v>63</v>
      </c>
      <c r="C19" s="56"/>
      <c r="D19" s="56" t="s">
        <v>131</v>
      </c>
      <c r="E19" s="56" t="s">
        <v>53</v>
      </c>
      <c r="F19" s="56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  <c r="K19" s="9"/>
    </row>
    <row r="20" spans="1:11" x14ac:dyDescent="0.25">
      <c r="A20" s="9"/>
      <c r="B20" s="10" t="s">
        <v>172</v>
      </c>
      <c r="C20" s="10"/>
      <c r="D20" s="94">
        <f>D15</f>
        <v>22500</v>
      </c>
      <c r="E20" s="51"/>
      <c r="F20" s="10"/>
      <c r="G20" s="10" t="s">
        <v>172</v>
      </c>
      <c r="H20" s="93">
        <f>F15</f>
        <v>22200</v>
      </c>
      <c r="I20" s="10"/>
      <c r="J20" s="10"/>
      <c r="K20" s="9"/>
    </row>
    <row r="21" spans="1:11" x14ac:dyDescent="0.25">
      <c r="A21" s="9"/>
      <c r="B21" s="10" t="s">
        <v>79</v>
      </c>
      <c r="C21" s="10"/>
      <c r="D21" s="94">
        <f>JUNE!F30</f>
        <v>32550.600000000006</v>
      </c>
      <c r="E21" s="51"/>
      <c r="F21" s="10"/>
      <c r="G21" s="10" t="s">
        <v>79</v>
      </c>
      <c r="H21" s="93">
        <f>JUNE!J30</f>
        <v>20700.599999999999</v>
      </c>
      <c r="I21" s="10"/>
      <c r="J21" s="10"/>
      <c r="K21" s="9"/>
    </row>
    <row r="22" spans="1:11" x14ac:dyDescent="0.25">
      <c r="A22" s="9"/>
      <c r="B22" s="10" t="s">
        <v>68</v>
      </c>
      <c r="C22" s="10"/>
      <c r="D22" s="94">
        <f>SUM(D20:D21)</f>
        <v>55050.600000000006</v>
      </c>
      <c r="E22" s="57"/>
      <c r="F22" s="10"/>
      <c r="G22" s="10" t="s">
        <v>68</v>
      </c>
      <c r="H22" s="93">
        <f>SUM(H20:H21)</f>
        <v>42900.6</v>
      </c>
      <c r="I22" s="10"/>
      <c r="J22" s="10"/>
      <c r="K22" s="9"/>
    </row>
    <row r="23" spans="1:11" x14ac:dyDescent="0.25">
      <c r="A23" s="9"/>
      <c r="B23" s="10"/>
      <c r="C23" s="10"/>
      <c r="D23" s="52"/>
      <c r="E23" s="51"/>
      <c r="F23" s="10"/>
      <c r="G23" s="10"/>
      <c r="H23" s="10"/>
      <c r="I23" s="10"/>
      <c r="J23" s="10"/>
      <c r="K23" s="9"/>
    </row>
    <row r="24" spans="1:11" x14ac:dyDescent="0.25">
      <c r="A24" s="9"/>
      <c r="B24" s="10"/>
      <c r="C24" s="35"/>
      <c r="D24" s="10"/>
      <c r="E24" s="10"/>
      <c r="F24" s="10"/>
      <c r="G24" s="10"/>
      <c r="H24" s="10"/>
      <c r="I24" s="10"/>
      <c r="J24" s="10"/>
      <c r="K24" s="9"/>
    </row>
    <row r="25" spans="1:11" x14ac:dyDescent="0.25">
      <c r="A25" s="9"/>
      <c r="B25" s="10" t="s">
        <v>66</v>
      </c>
      <c r="C25" s="35" t="s">
        <v>153</v>
      </c>
      <c r="D25" s="51"/>
      <c r="E25" s="94">
        <f>D20*C25</f>
        <v>1575.0000000000002</v>
      </c>
      <c r="F25" s="10"/>
      <c r="G25" s="10" t="s">
        <v>133</v>
      </c>
      <c r="H25" s="52">
        <v>7.0000000000000007E-2</v>
      </c>
      <c r="I25" s="94">
        <f>H25*D20</f>
        <v>1575.0000000000002</v>
      </c>
      <c r="J25" s="10"/>
      <c r="K25" s="9"/>
    </row>
    <row r="26" spans="1:11" x14ac:dyDescent="0.25">
      <c r="A26" s="9"/>
      <c r="B26" s="58">
        <v>43286</v>
      </c>
      <c r="C26" s="10"/>
      <c r="E26" s="10">
        <v>22000</v>
      </c>
      <c r="F26" s="10"/>
      <c r="G26" s="58">
        <v>43286</v>
      </c>
      <c r="H26" s="10"/>
      <c r="I26" s="10">
        <v>22000</v>
      </c>
      <c r="J26" s="10"/>
      <c r="K26" s="9"/>
    </row>
    <row r="27" spans="1:11" x14ac:dyDescent="0.25">
      <c r="A27" s="9"/>
      <c r="B27" s="58">
        <v>43300</v>
      </c>
      <c r="C27" s="58"/>
      <c r="D27" s="10"/>
      <c r="E27" s="10">
        <v>16700</v>
      </c>
      <c r="F27" s="10"/>
      <c r="G27" s="58">
        <v>43300</v>
      </c>
      <c r="H27" s="10"/>
      <c r="I27" s="10">
        <v>16700</v>
      </c>
      <c r="J27" s="10"/>
      <c r="K27" s="9"/>
    </row>
    <row r="28" spans="1:11" x14ac:dyDescent="0.25">
      <c r="A28" s="9"/>
      <c r="B28" s="10" t="s">
        <v>190</v>
      </c>
      <c r="C28" s="10"/>
      <c r="D28" s="10"/>
      <c r="E28" s="10">
        <v>2500</v>
      </c>
      <c r="F28" s="10"/>
      <c r="G28" s="10"/>
      <c r="H28" s="10"/>
      <c r="I28" s="10"/>
      <c r="J28" s="10"/>
      <c r="K28" s="9"/>
    </row>
    <row r="29" spans="1:1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9"/>
    </row>
    <row r="30" spans="1:11" x14ac:dyDescent="0.25">
      <c r="A30" s="9"/>
      <c r="B30" s="53" t="s">
        <v>68</v>
      </c>
      <c r="C30" s="67"/>
      <c r="D30" s="94">
        <f>D22</f>
        <v>55050.600000000006</v>
      </c>
      <c r="E30" s="95">
        <f>SUM(E25:E29)</f>
        <v>42775</v>
      </c>
      <c r="F30" s="94">
        <f>D30-E30</f>
        <v>12275.600000000006</v>
      </c>
      <c r="G30" s="53" t="s">
        <v>68</v>
      </c>
      <c r="H30" s="95">
        <f>H22</f>
        <v>42900.6</v>
      </c>
      <c r="I30" s="95">
        <f>SUM(I25:I29)</f>
        <v>40275</v>
      </c>
      <c r="J30" s="95">
        <f>H30-I30</f>
        <v>2625.5999999999985</v>
      </c>
      <c r="K30" s="9"/>
    </row>
    <row r="31" spans="1:1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25">
      <c r="A32" s="9"/>
      <c r="B32" s="36" t="s">
        <v>184</v>
      </c>
      <c r="C32" s="36"/>
      <c r="D32" s="36" t="s">
        <v>186</v>
      </c>
      <c r="E32" s="36"/>
      <c r="F32" s="36" t="s">
        <v>187</v>
      </c>
      <c r="G32" s="36"/>
      <c r="H32" s="9"/>
      <c r="I32" s="9"/>
      <c r="J32" s="9"/>
      <c r="K32" s="9"/>
    </row>
    <row r="33" spans="1:11" x14ac:dyDescent="0.25">
      <c r="A33" s="9"/>
      <c r="B33" s="36"/>
      <c r="C33" s="36"/>
      <c r="D33" s="36"/>
      <c r="E33" s="36"/>
      <c r="F33" s="36"/>
      <c r="G33" s="36"/>
      <c r="H33" s="9"/>
      <c r="I33" s="9"/>
      <c r="J33" s="9"/>
      <c r="K33" s="9"/>
    </row>
    <row r="34" spans="1:11" x14ac:dyDescent="0.25">
      <c r="A34" s="9"/>
      <c r="B34" s="55" t="s">
        <v>185</v>
      </c>
      <c r="C34" s="55"/>
      <c r="D34" s="36" t="s">
        <v>72</v>
      </c>
      <c r="E34" s="36"/>
      <c r="F34" s="36" t="s">
        <v>188</v>
      </c>
      <c r="G34" s="36"/>
      <c r="H34" s="9"/>
      <c r="I34" s="9"/>
      <c r="J34" s="9"/>
      <c r="K34" s="9"/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D21" sqref="D21"/>
    </sheetView>
  </sheetViews>
  <sheetFormatPr defaultRowHeight="15" x14ac:dyDescent="0.25"/>
  <cols>
    <col min="1" max="1" width="3.28515625" customWidth="1"/>
    <col min="2" max="2" width="16.28515625" customWidth="1"/>
  </cols>
  <sheetData>
    <row r="1" spans="1:11" ht="19.5" x14ac:dyDescent="0.35">
      <c r="A1" s="9"/>
      <c r="B1" s="75"/>
      <c r="C1" s="9"/>
      <c r="D1" s="76" t="s">
        <v>91</v>
      </c>
      <c r="E1" s="77"/>
      <c r="F1" s="77"/>
      <c r="G1" s="71"/>
      <c r="H1" s="72"/>
      <c r="I1" s="73"/>
      <c r="J1" s="9"/>
      <c r="K1" s="9"/>
    </row>
    <row r="2" spans="1:11" ht="18.75" x14ac:dyDescent="0.3">
      <c r="A2" s="9"/>
      <c r="B2" s="9"/>
      <c r="C2" s="79" t="s">
        <v>141</v>
      </c>
      <c r="D2" s="9"/>
      <c r="E2" s="9"/>
      <c r="F2" s="80"/>
      <c r="G2" s="74"/>
      <c r="H2" s="74"/>
      <c r="I2" s="73"/>
      <c r="J2" s="36"/>
      <c r="K2" s="9"/>
    </row>
    <row r="3" spans="1:11" ht="18.75" x14ac:dyDescent="0.3">
      <c r="A3" s="9"/>
      <c r="B3" s="78"/>
      <c r="C3" s="9"/>
      <c r="D3" s="79" t="s">
        <v>176</v>
      </c>
      <c r="E3" s="78"/>
      <c r="F3" s="80"/>
      <c r="G3" s="74"/>
      <c r="H3" s="74"/>
      <c r="I3" s="73"/>
      <c r="J3" s="36"/>
      <c r="K3" s="9"/>
    </row>
    <row r="4" spans="1:11" x14ac:dyDescent="0.25">
      <c r="A4" s="10"/>
      <c r="B4" s="83" t="s">
        <v>158</v>
      </c>
      <c r="C4" s="11" t="s">
        <v>154</v>
      </c>
      <c r="D4" s="11" t="s">
        <v>7</v>
      </c>
      <c r="E4" s="11" t="s">
        <v>68</v>
      </c>
      <c r="F4" s="11" t="s">
        <v>9</v>
      </c>
      <c r="G4" s="11" t="s">
        <v>157</v>
      </c>
      <c r="H4" s="16"/>
      <c r="I4" s="9"/>
      <c r="J4" s="68"/>
      <c r="K4" s="9"/>
    </row>
    <row r="5" spans="1:11" x14ac:dyDescent="0.25">
      <c r="A5" s="10">
        <v>1</v>
      </c>
      <c r="B5" s="15" t="s">
        <v>143</v>
      </c>
      <c r="C5" s="10"/>
      <c r="D5" s="9">
        <v>2500</v>
      </c>
      <c r="E5" s="10">
        <f>C5+D5</f>
        <v>2500</v>
      </c>
      <c r="F5" s="98">
        <v>2500</v>
      </c>
      <c r="G5" s="92">
        <f>E5-F5</f>
        <v>0</v>
      </c>
      <c r="H5" s="29"/>
      <c r="I5" s="9"/>
      <c r="J5" s="36"/>
      <c r="K5" s="9"/>
    </row>
    <row r="6" spans="1:11" x14ac:dyDescent="0.25">
      <c r="A6" s="10">
        <v>2</v>
      </c>
      <c r="B6" s="102" t="s">
        <v>138</v>
      </c>
      <c r="C6" s="10"/>
      <c r="D6" s="65">
        <v>2500</v>
      </c>
      <c r="E6" s="10">
        <f t="shared" ref="E6:E14" si="0">C6+D6</f>
        <v>2500</v>
      </c>
      <c r="F6" s="99">
        <v>2500</v>
      </c>
      <c r="G6" s="92">
        <f t="shared" ref="G6:G14" si="1">E6-F6</f>
        <v>0</v>
      </c>
      <c r="H6" s="10"/>
      <c r="I6" s="9"/>
      <c r="J6" s="36"/>
      <c r="K6" s="9"/>
    </row>
    <row r="7" spans="1:11" x14ac:dyDescent="0.25">
      <c r="A7" s="10">
        <v>3</v>
      </c>
      <c r="B7" s="102" t="s">
        <v>136</v>
      </c>
      <c r="C7" s="10"/>
      <c r="D7" s="65">
        <v>2500</v>
      </c>
      <c r="E7" s="10">
        <f t="shared" si="0"/>
        <v>2500</v>
      </c>
      <c r="F7" s="99">
        <v>2500</v>
      </c>
      <c r="G7" s="92">
        <f t="shared" si="1"/>
        <v>0</v>
      </c>
      <c r="H7" s="10"/>
      <c r="I7" s="9"/>
      <c r="J7" s="36"/>
      <c r="K7" s="9"/>
    </row>
    <row r="8" spans="1:11" x14ac:dyDescent="0.25">
      <c r="A8" s="85">
        <v>4</v>
      </c>
      <c r="B8" s="15" t="s">
        <v>170</v>
      </c>
      <c r="C8" s="10">
        <v>2600</v>
      </c>
      <c r="D8" s="65">
        <v>2500</v>
      </c>
      <c r="E8" s="10">
        <f t="shared" si="0"/>
        <v>5100</v>
      </c>
      <c r="F8" s="98">
        <v>5000</v>
      </c>
      <c r="G8" s="92">
        <f t="shared" si="1"/>
        <v>100</v>
      </c>
      <c r="H8" s="16"/>
      <c r="I8" s="9"/>
      <c r="J8" s="36"/>
      <c r="K8" s="9"/>
    </row>
    <row r="9" spans="1:11" x14ac:dyDescent="0.25">
      <c r="A9" s="85">
        <v>5</v>
      </c>
      <c r="B9" s="84" t="s">
        <v>163</v>
      </c>
      <c r="C9" s="10"/>
      <c r="D9" s="65">
        <v>2500</v>
      </c>
      <c r="E9" s="10">
        <f t="shared" si="0"/>
        <v>2500</v>
      </c>
      <c r="F9" s="98">
        <v>2500</v>
      </c>
      <c r="G9" s="92">
        <f t="shared" si="1"/>
        <v>0</v>
      </c>
      <c r="H9" s="16"/>
      <c r="I9" s="9"/>
      <c r="J9" s="36"/>
      <c r="K9" s="9"/>
    </row>
    <row r="10" spans="1:11" x14ac:dyDescent="0.25">
      <c r="A10" s="85">
        <v>6</v>
      </c>
      <c r="B10" s="84" t="s">
        <v>152</v>
      </c>
      <c r="C10" s="10">
        <v>500</v>
      </c>
      <c r="D10" s="65">
        <v>2500</v>
      </c>
      <c r="E10" s="10">
        <f t="shared" si="0"/>
        <v>3000</v>
      </c>
      <c r="F10" s="98">
        <v>3000</v>
      </c>
      <c r="G10" s="92">
        <f t="shared" si="1"/>
        <v>0</v>
      </c>
      <c r="H10" s="16"/>
      <c r="I10" s="9"/>
      <c r="J10" s="36"/>
      <c r="K10" s="9"/>
    </row>
    <row r="11" spans="1:11" x14ac:dyDescent="0.25">
      <c r="A11" s="85">
        <v>7</v>
      </c>
      <c r="B11" s="84" t="s">
        <v>130</v>
      </c>
      <c r="C11" s="10"/>
      <c r="D11" s="65"/>
      <c r="E11" s="10"/>
      <c r="F11" s="98"/>
      <c r="G11" s="92"/>
      <c r="H11" s="16"/>
      <c r="I11" s="9"/>
      <c r="J11" s="36"/>
      <c r="K11" s="9"/>
    </row>
    <row r="12" spans="1:11" x14ac:dyDescent="0.25">
      <c r="A12" s="85">
        <v>8</v>
      </c>
      <c r="B12" s="84" t="s">
        <v>48</v>
      </c>
      <c r="C12" s="10"/>
      <c r="D12" s="65"/>
      <c r="E12" s="10">
        <f t="shared" si="0"/>
        <v>0</v>
      </c>
      <c r="F12" s="98"/>
      <c r="G12" s="92">
        <f t="shared" si="1"/>
        <v>0</v>
      </c>
      <c r="H12" s="16"/>
      <c r="I12" s="9"/>
      <c r="J12" s="36"/>
      <c r="K12" s="9"/>
    </row>
    <row r="13" spans="1:11" x14ac:dyDescent="0.25">
      <c r="A13" s="85">
        <v>9</v>
      </c>
      <c r="B13" s="84" t="s">
        <v>162</v>
      </c>
      <c r="C13" s="10"/>
      <c r="D13" s="65">
        <v>2500</v>
      </c>
      <c r="E13" s="10">
        <f t="shared" si="0"/>
        <v>2500</v>
      </c>
      <c r="F13" s="98">
        <v>2500</v>
      </c>
      <c r="G13" s="92">
        <f t="shared" si="1"/>
        <v>0</v>
      </c>
      <c r="H13" s="16"/>
      <c r="I13" s="9"/>
      <c r="J13" s="36"/>
      <c r="K13" s="9"/>
    </row>
    <row r="14" spans="1:11" x14ac:dyDescent="0.25">
      <c r="A14" s="85">
        <v>10</v>
      </c>
      <c r="B14" s="84" t="s">
        <v>155</v>
      </c>
      <c r="C14" s="10"/>
      <c r="D14" s="65">
        <v>2500</v>
      </c>
      <c r="E14" s="10">
        <f t="shared" si="0"/>
        <v>2500</v>
      </c>
      <c r="F14" s="98">
        <v>2500</v>
      </c>
      <c r="G14" s="92">
        <f t="shared" si="1"/>
        <v>0</v>
      </c>
      <c r="H14" s="16"/>
      <c r="I14" s="9"/>
      <c r="J14" s="36"/>
      <c r="K14" s="9"/>
    </row>
    <row r="15" spans="1:11" x14ac:dyDescent="0.25">
      <c r="A15" s="10"/>
      <c r="B15" s="86" t="s">
        <v>68</v>
      </c>
      <c r="C15" s="10">
        <f>SUM(C5:C14)</f>
        <v>3100</v>
      </c>
      <c r="D15" s="66">
        <f>SUM(D5:D14)</f>
        <v>20000</v>
      </c>
      <c r="E15" s="10">
        <f>SUM(E5:E14)</f>
        <v>23100</v>
      </c>
      <c r="F15" s="93">
        <f>SUM(F5:F14)</f>
        <v>23000</v>
      </c>
      <c r="G15" s="93">
        <f>SUM(G5:G14)</f>
        <v>100</v>
      </c>
      <c r="H15" s="16"/>
      <c r="I15" s="9"/>
      <c r="J15" s="36"/>
      <c r="K15" s="9"/>
    </row>
    <row r="16" spans="1:11" x14ac:dyDescent="0.25">
      <c r="A16" s="9"/>
      <c r="B16" s="4"/>
      <c r="C16" s="4"/>
      <c r="D16" s="4"/>
      <c r="E16" s="4"/>
      <c r="F16" s="1"/>
      <c r="G16" s="4"/>
      <c r="H16" s="4"/>
      <c r="I16" s="9"/>
      <c r="J16" s="36"/>
      <c r="K16" s="9"/>
    </row>
    <row r="17" spans="1:11" x14ac:dyDescent="0.25">
      <c r="A17" s="9"/>
      <c r="B17" s="9"/>
      <c r="C17" s="9"/>
      <c r="D17" s="4"/>
      <c r="E17" s="4"/>
      <c r="F17" s="21"/>
      <c r="G17" s="4"/>
      <c r="H17" s="4"/>
      <c r="I17" s="9"/>
      <c r="J17" s="9"/>
      <c r="K17" s="9"/>
    </row>
    <row r="18" spans="1:11" ht="15.75" x14ac:dyDescent="0.25">
      <c r="A18" s="9"/>
      <c r="B18" s="96" t="s">
        <v>62</v>
      </c>
      <c r="C18" s="96"/>
      <c r="D18" s="97" t="s">
        <v>116</v>
      </c>
      <c r="E18" s="97"/>
      <c r="F18" s="97"/>
      <c r="G18" s="97"/>
      <c r="H18" s="97" t="s">
        <v>115</v>
      </c>
      <c r="I18" s="97"/>
      <c r="J18" s="97"/>
      <c r="K18" s="9"/>
    </row>
    <row r="19" spans="1:11" ht="15.75" x14ac:dyDescent="0.25">
      <c r="A19" s="9"/>
      <c r="B19" s="56" t="s">
        <v>63</v>
      </c>
      <c r="C19" s="56"/>
      <c r="D19" s="56" t="s">
        <v>131</v>
      </c>
      <c r="E19" s="56" t="s">
        <v>53</v>
      </c>
      <c r="F19" s="56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  <c r="K19" s="9"/>
    </row>
    <row r="20" spans="1:11" x14ac:dyDescent="0.25">
      <c r="A20" s="9"/>
      <c r="B20" s="10" t="s">
        <v>175</v>
      </c>
      <c r="C20" s="10"/>
      <c r="D20" s="94">
        <f>D15</f>
        <v>20000</v>
      </c>
      <c r="E20" s="51"/>
      <c r="F20" s="10"/>
      <c r="G20" s="10" t="s">
        <v>175</v>
      </c>
      <c r="H20" s="93">
        <f>F15</f>
        <v>23000</v>
      </c>
      <c r="I20" s="10"/>
      <c r="J20" s="10"/>
      <c r="K20" s="9"/>
    </row>
    <row r="21" spans="1:11" x14ac:dyDescent="0.25">
      <c r="A21" s="9"/>
      <c r="B21" s="10" t="s">
        <v>79</v>
      </c>
      <c r="C21" s="10"/>
      <c r="D21" s="94">
        <f>JULY!F30</f>
        <v>12275.600000000006</v>
      </c>
      <c r="E21" s="51"/>
      <c r="F21" s="10"/>
      <c r="G21" s="10" t="s">
        <v>79</v>
      </c>
      <c r="H21" s="93">
        <f>JULY!J30</f>
        <v>2625.5999999999985</v>
      </c>
      <c r="I21" s="10"/>
      <c r="J21" s="10"/>
      <c r="K21" s="9"/>
    </row>
    <row r="22" spans="1:11" x14ac:dyDescent="0.25">
      <c r="A22" s="9"/>
      <c r="B22" s="10" t="s">
        <v>68</v>
      </c>
      <c r="C22" s="10"/>
      <c r="D22" s="94">
        <f>SUM(D20:D21)</f>
        <v>32275.600000000006</v>
      </c>
      <c r="E22" s="57"/>
      <c r="F22" s="10"/>
      <c r="G22" s="10" t="s">
        <v>68</v>
      </c>
      <c r="H22" s="93">
        <f>SUM(H20:H21)</f>
        <v>25625.599999999999</v>
      </c>
      <c r="I22" s="10"/>
      <c r="J22" s="10"/>
      <c r="K22" s="9"/>
    </row>
    <row r="23" spans="1:11" x14ac:dyDescent="0.25">
      <c r="A23" s="9"/>
      <c r="B23" s="10"/>
      <c r="C23" s="10"/>
      <c r="D23" s="52"/>
      <c r="E23" s="51"/>
      <c r="F23" s="10"/>
      <c r="G23" s="10"/>
      <c r="H23" s="10"/>
      <c r="I23" s="10"/>
      <c r="J23" s="10"/>
      <c r="K23" s="9"/>
    </row>
    <row r="24" spans="1:11" x14ac:dyDescent="0.25">
      <c r="A24" s="9"/>
      <c r="B24" s="10"/>
      <c r="C24" s="35"/>
      <c r="D24" s="10"/>
      <c r="E24" s="10"/>
      <c r="F24" s="10"/>
      <c r="G24" s="10"/>
      <c r="H24" s="10"/>
      <c r="I24" s="10"/>
      <c r="J24" s="10"/>
      <c r="K24" s="9"/>
    </row>
    <row r="25" spans="1:11" x14ac:dyDescent="0.25">
      <c r="A25" s="9"/>
      <c r="B25" s="10" t="s">
        <v>66</v>
      </c>
      <c r="C25" s="35" t="s">
        <v>153</v>
      </c>
      <c r="D25" s="51"/>
      <c r="E25" s="94">
        <f>D20*C25</f>
        <v>1400.0000000000002</v>
      </c>
      <c r="F25" s="10"/>
      <c r="G25" s="10" t="s">
        <v>133</v>
      </c>
      <c r="H25" s="52">
        <v>7.0000000000000007E-2</v>
      </c>
      <c r="I25" s="94">
        <f>H25*D20</f>
        <v>1400.0000000000002</v>
      </c>
      <c r="J25" s="10"/>
      <c r="K25" s="9"/>
    </row>
    <row r="26" spans="1:11" x14ac:dyDescent="0.25">
      <c r="A26" s="9"/>
      <c r="B26" s="58">
        <v>43333</v>
      </c>
      <c r="C26" s="10"/>
      <c r="D26" s="9"/>
      <c r="E26" s="10">
        <v>21700</v>
      </c>
      <c r="F26" s="10"/>
      <c r="G26" s="58">
        <v>43332</v>
      </c>
      <c r="H26" s="10"/>
      <c r="I26" s="10">
        <v>21700</v>
      </c>
      <c r="J26" s="10"/>
      <c r="K26" s="9"/>
    </row>
    <row r="27" spans="1:11" x14ac:dyDescent="0.25">
      <c r="A27" s="9"/>
      <c r="B27" s="58"/>
      <c r="C27" s="58"/>
      <c r="D27" s="10"/>
      <c r="E27" s="10"/>
      <c r="F27" s="10"/>
      <c r="G27" s="58"/>
      <c r="H27" s="10"/>
      <c r="I27" s="10"/>
      <c r="J27" s="10"/>
      <c r="K27" s="9"/>
    </row>
    <row r="28" spans="1:1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9"/>
    </row>
    <row r="29" spans="1:11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9"/>
    </row>
    <row r="30" spans="1:11" x14ac:dyDescent="0.25">
      <c r="A30" s="9"/>
      <c r="B30" s="53" t="s">
        <v>68</v>
      </c>
      <c r="C30" s="67"/>
      <c r="D30" s="94">
        <f>D22</f>
        <v>32275.600000000006</v>
      </c>
      <c r="E30" s="95">
        <f>SUM(E25:E29)</f>
        <v>23100</v>
      </c>
      <c r="F30" s="94">
        <f>D30-E30</f>
        <v>9175.6000000000058</v>
      </c>
      <c r="G30" s="53" t="s">
        <v>68</v>
      </c>
      <c r="H30" s="95">
        <f>H22</f>
        <v>25625.599999999999</v>
      </c>
      <c r="I30" s="95">
        <f>SUM(I25:I29)</f>
        <v>23100</v>
      </c>
      <c r="J30" s="95">
        <f>H30-I30</f>
        <v>2525.5999999999985</v>
      </c>
      <c r="K30" s="9"/>
    </row>
    <row r="31" spans="1:1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25">
      <c r="A32" s="9"/>
      <c r="B32" s="36" t="s">
        <v>184</v>
      </c>
      <c r="C32" s="36"/>
      <c r="D32" s="36" t="s">
        <v>186</v>
      </c>
      <c r="E32" s="36"/>
      <c r="F32" s="36" t="s">
        <v>187</v>
      </c>
      <c r="G32" s="36"/>
      <c r="H32" s="9"/>
      <c r="I32" s="9"/>
      <c r="J32" s="9"/>
      <c r="K32" s="9"/>
    </row>
    <row r="33" spans="1:11" x14ac:dyDescent="0.25">
      <c r="A33" s="9"/>
      <c r="B33" s="36"/>
      <c r="C33" s="36"/>
      <c r="D33" s="36"/>
      <c r="E33" s="36"/>
      <c r="F33" s="36"/>
      <c r="G33" s="36"/>
      <c r="H33" s="9"/>
      <c r="I33" s="9"/>
      <c r="J33" s="9"/>
      <c r="K33" s="9"/>
    </row>
    <row r="34" spans="1:11" x14ac:dyDescent="0.25">
      <c r="A34" s="9"/>
      <c r="B34" s="55" t="s">
        <v>185</v>
      </c>
      <c r="C34" s="55"/>
      <c r="D34" s="36" t="s">
        <v>72</v>
      </c>
      <c r="E34" s="36"/>
      <c r="F34" s="36" t="s">
        <v>188</v>
      </c>
      <c r="G34" s="36"/>
      <c r="H34" s="9"/>
      <c r="I34" s="9"/>
      <c r="J34" s="9"/>
      <c r="K34" s="9"/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Normal="100" workbookViewId="0">
      <selection activeCell="F8" sqref="F8"/>
    </sheetView>
  </sheetViews>
  <sheetFormatPr defaultRowHeight="15" x14ac:dyDescent="0.25"/>
  <cols>
    <col min="1" max="1" width="3.28515625" style="9" customWidth="1"/>
    <col min="2" max="2" width="16" style="9" customWidth="1"/>
    <col min="3" max="6" width="9.140625" style="9"/>
    <col min="7" max="7" width="9.42578125" style="9" customWidth="1"/>
    <col min="8" max="16384" width="9.140625" style="9"/>
  </cols>
  <sheetData>
    <row r="1" spans="1:10" ht="15.75" x14ac:dyDescent="0.25">
      <c r="C1" s="103" t="s">
        <v>91</v>
      </c>
      <c r="D1" s="103"/>
      <c r="E1" s="103"/>
      <c r="F1" s="103"/>
    </row>
    <row r="2" spans="1:10" ht="15.75" x14ac:dyDescent="0.25">
      <c r="C2" s="103" t="s">
        <v>178</v>
      </c>
      <c r="D2" s="103"/>
      <c r="E2" s="103"/>
      <c r="F2" s="103"/>
    </row>
    <row r="3" spans="1:10" ht="15.75" x14ac:dyDescent="0.25">
      <c r="C3" s="103" t="s">
        <v>179</v>
      </c>
      <c r="D3" s="103"/>
      <c r="E3" s="103"/>
      <c r="F3" s="103"/>
    </row>
    <row r="4" spans="1:10" x14ac:dyDescent="0.25">
      <c r="A4" s="10"/>
      <c r="B4" s="83" t="s">
        <v>158</v>
      </c>
      <c r="C4" s="11" t="s">
        <v>154</v>
      </c>
      <c r="D4" s="11" t="s">
        <v>7</v>
      </c>
      <c r="E4" s="11" t="s">
        <v>68</v>
      </c>
      <c r="F4" s="11" t="s">
        <v>9</v>
      </c>
      <c r="G4" s="11" t="s">
        <v>157</v>
      </c>
      <c r="H4" s="16"/>
      <c r="J4" s="68"/>
    </row>
    <row r="5" spans="1:10" x14ac:dyDescent="0.25">
      <c r="A5" s="10">
        <v>1</v>
      </c>
      <c r="B5" s="15" t="s">
        <v>143</v>
      </c>
      <c r="C5" s="10"/>
      <c r="D5" s="9">
        <v>2500</v>
      </c>
      <c r="E5" s="10">
        <f>C5+D5</f>
        <v>2500</v>
      </c>
      <c r="F5" s="98">
        <v>2500</v>
      </c>
      <c r="G5" s="92">
        <f>E5-F5</f>
        <v>0</v>
      </c>
      <c r="H5" s="29"/>
      <c r="J5" s="36"/>
    </row>
    <row r="6" spans="1:10" x14ac:dyDescent="0.25">
      <c r="A6" s="10">
        <v>2</v>
      </c>
      <c r="B6" s="102" t="s">
        <v>138</v>
      </c>
      <c r="C6" s="10"/>
      <c r="D6" s="65">
        <v>2500</v>
      </c>
      <c r="E6" s="10">
        <f t="shared" ref="E6:E14" si="0">C6+D6</f>
        <v>2500</v>
      </c>
      <c r="F6" s="99">
        <v>2500</v>
      </c>
      <c r="G6" s="92">
        <f t="shared" ref="G6:G14" si="1">E6-F6</f>
        <v>0</v>
      </c>
      <c r="H6" s="10"/>
      <c r="J6" s="36"/>
    </row>
    <row r="7" spans="1:10" x14ac:dyDescent="0.25">
      <c r="A7" s="10">
        <v>3</v>
      </c>
      <c r="B7" s="102" t="s">
        <v>136</v>
      </c>
      <c r="C7" s="10"/>
      <c r="D7" s="65">
        <v>2500</v>
      </c>
      <c r="E7" s="10">
        <f t="shared" si="0"/>
        <v>2500</v>
      </c>
      <c r="F7" s="99">
        <v>2500</v>
      </c>
      <c r="G7" s="92">
        <f t="shared" si="1"/>
        <v>0</v>
      </c>
      <c r="H7" s="10"/>
      <c r="J7" s="36"/>
    </row>
    <row r="8" spans="1:10" x14ac:dyDescent="0.25">
      <c r="A8" s="85">
        <v>4</v>
      </c>
      <c r="B8" s="15" t="s">
        <v>170</v>
      </c>
      <c r="C8" s="10">
        <v>100</v>
      </c>
      <c r="D8" s="65">
        <v>2500</v>
      </c>
      <c r="E8" s="10">
        <f t="shared" si="0"/>
        <v>2600</v>
      </c>
      <c r="F8" s="98"/>
      <c r="G8" s="92">
        <f t="shared" si="1"/>
        <v>2600</v>
      </c>
      <c r="H8" s="16"/>
      <c r="J8" s="36"/>
    </row>
    <row r="9" spans="1:10" x14ac:dyDescent="0.25">
      <c r="A9" s="85">
        <v>5</v>
      </c>
      <c r="B9" s="84" t="s">
        <v>163</v>
      </c>
      <c r="C9" s="10"/>
      <c r="D9" s="65">
        <v>2500</v>
      </c>
      <c r="E9" s="10">
        <f t="shared" si="0"/>
        <v>2500</v>
      </c>
      <c r="F9" s="98">
        <v>2500</v>
      </c>
      <c r="G9" s="92">
        <f t="shared" si="1"/>
        <v>0</v>
      </c>
      <c r="H9" s="16"/>
      <c r="J9" s="36"/>
    </row>
    <row r="10" spans="1:10" x14ac:dyDescent="0.25">
      <c r="A10" s="85">
        <v>6</v>
      </c>
      <c r="B10" s="84" t="s">
        <v>130</v>
      </c>
      <c r="C10" s="10"/>
      <c r="D10" s="65"/>
      <c r="E10" s="10">
        <f t="shared" si="0"/>
        <v>0</v>
      </c>
      <c r="F10" s="98"/>
      <c r="G10" s="92">
        <f t="shared" si="1"/>
        <v>0</v>
      </c>
      <c r="H10" s="16"/>
      <c r="J10" s="36"/>
    </row>
    <row r="11" spans="1:10" x14ac:dyDescent="0.25">
      <c r="A11" s="85">
        <v>7</v>
      </c>
      <c r="B11" s="84" t="s">
        <v>130</v>
      </c>
      <c r="C11" s="10"/>
      <c r="D11" s="65"/>
      <c r="E11" s="10"/>
      <c r="F11" s="98"/>
      <c r="G11" s="92"/>
      <c r="H11" s="16"/>
      <c r="J11" s="36"/>
    </row>
    <row r="12" spans="1:10" x14ac:dyDescent="0.25">
      <c r="A12" s="85">
        <v>8</v>
      </c>
      <c r="B12" s="84" t="s">
        <v>48</v>
      </c>
      <c r="C12" s="10"/>
      <c r="D12" s="65"/>
      <c r="E12" s="10">
        <f t="shared" si="0"/>
        <v>0</v>
      </c>
      <c r="F12" s="98"/>
      <c r="G12" s="92">
        <f t="shared" si="1"/>
        <v>0</v>
      </c>
      <c r="H12" s="16"/>
      <c r="J12" s="36"/>
    </row>
    <row r="13" spans="1:10" x14ac:dyDescent="0.25">
      <c r="A13" s="85">
        <v>9</v>
      </c>
      <c r="B13" s="84" t="s">
        <v>162</v>
      </c>
      <c r="C13" s="10"/>
      <c r="D13" s="65">
        <v>2500</v>
      </c>
      <c r="E13" s="10">
        <f t="shared" si="0"/>
        <v>2500</v>
      </c>
      <c r="F13" s="98">
        <v>2500</v>
      </c>
      <c r="G13" s="92">
        <f t="shared" si="1"/>
        <v>0</v>
      </c>
      <c r="H13" s="16"/>
      <c r="J13" s="36"/>
    </row>
    <row r="14" spans="1:10" x14ac:dyDescent="0.25">
      <c r="A14" s="85">
        <v>10</v>
      </c>
      <c r="B14" s="84" t="s">
        <v>155</v>
      </c>
      <c r="C14" s="10"/>
      <c r="D14" s="65">
        <v>2500</v>
      </c>
      <c r="E14" s="10">
        <f t="shared" si="0"/>
        <v>2500</v>
      </c>
      <c r="F14" s="98">
        <v>2500</v>
      </c>
      <c r="G14" s="92">
        <f t="shared" si="1"/>
        <v>0</v>
      </c>
      <c r="H14" s="16"/>
      <c r="J14" s="36"/>
    </row>
    <row r="15" spans="1:10" x14ac:dyDescent="0.25">
      <c r="A15" s="10"/>
      <c r="B15" s="86" t="s">
        <v>68</v>
      </c>
      <c r="C15" s="10">
        <f>SUM(C5:C14)</f>
        <v>100</v>
      </c>
      <c r="D15" s="66">
        <f>SUM(D5:D14)</f>
        <v>17500</v>
      </c>
      <c r="E15" s="10">
        <f>SUM(E5:E14)</f>
        <v>17600</v>
      </c>
      <c r="F15" s="93">
        <f>SUM(F5:F14)</f>
        <v>15000</v>
      </c>
      <c r="G15" s="93">
        <f>SUM(G5:G14)</f>
        <v>2600</v>
      </c>
      <c r="H15" s="16"/>
      <c r="J15" s="36"/>
    </row>
    <row r="16" spans="1:10" x14ac:dyDescent="0.25">
      <c r="B16" s="4"/>
      <c r="C16" s="4"/>
      <c r="D16" s="4"/>
      <c r="E16" s="4"/>
      <c r="F16" s="1"/>
      <c r="G16" s="4"/>
      <c r="H16" s="4"/>
      <c r="J16" s="36"/>
    </row>
    <row r="17" spans="2:10" x14ac:dyDescent="0.25">
      <c r="D17" s="4"/>
      <c r="E17" s="4"/>
      <c r="F17" s="21"/>
      <c r="G17" s="4"/>
      <c r="H17" s="4"/>
    </row>
    <row r="18" spans="2:10" ht="15.75" x14ac:dyDescent="0.25">
      <c r="B18" s="96" t="s">
        <v>62</v>
      </c>
      <c r="C18" s="104"/>
      <c r="D18" s="97" t="s">
        <v>116</v>
      </c>
      <c r="E18" s="97"/>
      <c r="F18" s="105"/>
      <c r="G18" s="97"/>
      <c r="H18" s="97" t="s">
        <v>115</v>
      </c>
      <c r="I18" s="97"/>
      <c r="J18" s="97"/>
    </row>
    <row r="19" spans="2:10" ht="15.75" x14ac:dyDescent="0.25">
      <c r="B19" s="56" t="s">
        <v>63</v>
      </c>
      <c r="C19" s="106"/>
      <c r="D19" s="56" t="s">
        <v>131</v>
      </c>
      <c r="E19" s="56" t="s">
        <v>53</v>
      </c>
      <c r="F19" s="107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</row>
    <row r="20" spans="2:10" x14ac:dyDescent="0.25">
      <c r="B20" s="10" t="s">
        <v>177</v>
      </c>
      <c r="C20" s="10"/>
      <c r="D20" s="94">
        <f>D15</f>
        <v>17500</v>
      </c>
      <c r="E20" s="51"/>
      <c r="F20" s="10"/>
      <c r="G20" s="10" t="s">
        <v>177</v>
      </c>
      <c r="H20" s="93">
        <f>F15</f>
        <v>15000</v>
      </c>
      <c r="I20" s="10"/>
      <c r="J20" s="10"/>
    </row>
    <row r="21" spans="2:10" x14ac:dyDescent="0.25">
      <c r="B21" s="10" t="s">
        <v>79</v>
      </c>
      <c r="C21" s="10"/>
      <c r="D21" s="94">
        <f>AUG!F30</f>
        <v>9175.6000000000058</v>
      </c>
      <c r="E21" s="51"/>
      <c r="F21" s="10"/>
      <c r="G21" s="10" t="s">
        <v>79</v>
      </c>
      <c r="H21" s="93">
        <f>AUG!J30</f>
        <v>2525.5999999999985</v>
      </c>
      <c r="I21" s="10"/>
      <c r="J21" s="10"/>
    </row>
    <row r="22" spans="2:10" x14ac:dyDescent="0.25">
      <c r="B22" s="10" t="s">
        <v>68</v>
      </c>
      <c r="C22" s="10"/>
      <c r="D22" s="94">
        <f>SUM(D20:D21)</f>
        <v>26675.600000000006</v>
      </c>
      <c r="E22" s="57"/>
      <c r="F22" s="10"/>
      <c r="G22" s="10" t="s">
        <v>68</v>
      </c>
      <c r="H22" s="93">
        <f>SUM(H20:H21)</f>
        <v>17525.599999999999</v>
      </c>
      <c r="I22" s="10"/>
      <c r="J22" s="10"/>
    </row>
    <row r="23" spans="2:10" x14ac:dyDescent="0.25">
      <c r="B23" s="10"/>
      <c r="C23" s="10"/>
      <c r="D23" s="52"/>
      <c r="E23" s="51"/>
      <c r="F23" s="10"/>
      <c r="G23" s="10"/>
      <c r="H23" s="10"/>
      <c r="I23" s="10"/>
      <c r="J23" s="10"/>
    </row>
    <row r="24" spans="2:10" x14ac:dyDescent="0.25">
      <c r="B24" s="10"/>
      <c r="C24" s="35"/>
      <c r="D24" s="10"/>
      <c r="E24" s="10"/>
      <c r="F24" s="10"/>
      <c r="G24" s="10"/>
      <c r="H24" s="10"/>
      <c r="I24" s="10"/>
      <c r="J24" s="10"/>
    </row>
    <row r="25" spans="2:10" x14ac:dyDescent="0.25">
      <c r="B25" s="10" t="s">
        <v>66</v>
      </c>
      <c r="C25" s="35" t="s">
        <v>153</v>
      </c>
      <c r="D25" s="51"/>
      <c r="E25" s="94">
        <f>D20*C25</f>
        <v>1225.0000000000002</v>
      </c>
      <c r="F25" s="10"/>
      <c r="G25" s="10" t="s">
        <v>133</v>
      </c>
      <c r="H25" s="52">
        <v>7.0000000000000007E-2</v>
      </c>
      <c r="I25" s="94">
        <f>H25*D20</f>
        <v>1225.0000000000002</v>
      </c>
      <c r="J25" s="10"/>
    </row>
    <row r="26" spans="2:10" x14ac:dyDescent="0.25">
      <c r="B26" s="58">
        <v>43358</v>
      </c>
      <c r="C26" s="10"/>
      <c r="E26" s="10">
        <v>16300</v>
      </c>
      <c r="F26" s="10"/>
      <c r="G26" s="58">
        <v>43358</v>
      </c>
      <c r="H26" s="10"/>
      <c r="I26" s="10">
        <v>16300</v>
      </c>
      <c r="J26" s="10"/>
    </row>
    <row r="27" spans="2:10" x14ac:dyDescent="0.25">
      <c r="B27" s="58" t="s">
        <v>191</v>
      </c>
      <c r="C27" s="58"/>
      <c r="D27" s="10"/>
      <c r="E27" s="10">
        <v>2600</v>
      </c>
      <c r="F27" s="10"/>
      <c r="G27" s="58"/>
      <c r="H27" s="10"/>
      <c r="I27" s="10"/>
      <c r="J27" s="10"/>
    </row>
    <row r="28" spans="2:10" x14ac:dyDescent="0.25">
      <c r="B28" s="10"/>
      <c r="C28" s="10"/>
      <c r="D28" s="10"/>
      <c r="E28" s="10"/>
      <c r="F28" s="10"/>
      <c r="G28" s="10"/>
      <c r="H28" s="10"/>
      <c r="I28" s="10"/>
      <c r="J28" s="10"/>
    </row>
    <row r="29" spans="2:10" x14ac:dyDescent="0.25">
      <c r="B29" s="10"/>
      <c r="C29" s="10"/>
      <c r="D29" s="10"/>
      <c r="E29" s="10"/>
      <c r="F29" s="10"/>
      <c r="G29" s="10"/>
      <c r="H29" s="10"/>
      <c r="I29" s="10"/>
      <c r="J29" s="10"/>
    </row>
    <row r="30" spans="2:10" x14ac:dyDescent="0.25">
      <c r="B30" s="53" t="s">
        <v>68</v>
      </c>
      <c r="C30" s="67"/>
      <c r="D30" s="94">
        <f>D22</f>
        <v>26675.600000000006</v>
      </c>
      <c r="E30" s="95">
        <f>SUM(E25:E29)</f>
        <v>20125</v>
      </c>
      <c r="F30" s="94">
        <f>D30-E30</f>
        <v>6550.6000000000058</v>
      </c>
      <c r="G30" s="53" t="s">
        <v>68</v>
      </c>
      <c r="H30" s="95">
        <f>H22</f>
        <v>17525.599999999999</v>
      </c>
      <c r="I30" s="95">
        <f>SUM(I25:I29)</f>
        <v>17525</v>
      </c>
      <c r="J30" s="95">
        <f>H30-I30</f>
        <v>0.59999999999854481</v>
      </c>
    </row>
    <row r="32" spans="2:10" x14ac:dyDescent="0.25">
      <c r="B32" s="36" t="s">
        <v>184</v>
      </c>
      <c r="C32" s="36"/>
      <c r="D32" s="36" t="s">
        <v>186</v>
      </c>
      <c r="E32" s="36"/>
      <c r="F32" s="36" t="s">
        <v>187</v>
      </c>
      <c r="G32" s="36"/>
    </row>
    <row r="33" spans="2:7" x14ac:dyDescent="0.25">
      <c r="B33" s="36"/>
      <c r="C33" s="36"/>
      <c r="D33" s="36"/>
      <c r="E33" s="36"/>
      <c r="F33" s="36"/>
      <c r="G33" s="36"/>
    </row>
    <row r="34" spans="2:7" x14ac:dyDescent="0.25">
      <c r="B34" s="55" t="s">
        <v>185</v>
      </c>
      <c r="C34" s="55"/>
      <c r="D34" s="36" t="s">
        <v>72</v>
      </c>
      <c r="E34" s="36"/>
      <c r="F34" s="36" t="s">
        <v>188</v>
      </c>
      <c r="G34" s="36"/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Normal="100" workbookViewId="0">
      <selection activeCell="E28" sqref="E28"/>
    </sheetView>
  </sheetViews>
  <sheetFormatPr defaultRowHeight="15" x14ac:dyDescent="0.25"/>
  <cols>
    <col min="1" max="1" width="3.28515625" style="9" customWidth="1"/>
    <col min="2" max="2" width="16.28515625" style="9" customWidth="1"/>
    <col min="3" max="6" width="9.140625" style="9"/>
    <col min="7" max="7" width="11" style="9" customWidth="1"/>
    <col min="8" max="16384" width="9.140625" style="9"/>
  </cols>
  <sheetData>
    <row r="1" spans="1:14" ht="15.75" x14ac:dyDescent="0.25">
      <c r="C1" s="103" t="s">
        <v>91</v>
      </c>
      <c r="D1" s="103"/>
      <c r="E1" s="103"/>
      <c r="F1" s="103"/>
    </row>
    <row r="2" spans="1:14" ht="15.75" x14ac:dyDescent="0.25">
      <c r="C2" s="103" t="s">
        <v>178</v>
      </c>
      <c r="D2" s="103"/>
      <c r="E2" s="103"/>
      <c r="F2" s="103"/>
    </row>
    <row r="3" spans="1:14" ht="15.75" x14ac:dyDescent="0.25">
      <c r="C3" s="103" t="s">
        <v>180</v>
      </c>
      <c r="D3" s="103"/>
      <c r="E3" s="103"/>
      <c r="F3" s="103"/>
    </row>
    <row r="4" spans="1:14" x14ac:dyDescent="0.25">
      <c r="A4" s="10"/>
      <c r="B4" s="83" t="s">
        <v>158</v>
      </c>
      <c r="C4" s="11" t="s">
        <v>154</v>
      </c>
      <c r="D4" s="11" t="s">
        <v>7</v>
      </c>
      <c r="E4" s="11" t="s">
        <v>68</v>
      </c>
      <c r="F4" s="11" t="s">
        <v>9</v>
      </c>
      <c r="G4" s="11" t="s">
        <v>157</v>
      </c>
      <c r="H4" s="16"/>
      <c r="J4" s="68"/>
    </row>
    <row r="5" spans="1:14" x14ac:dyDescent="0.25">
      <c r="A5" s="10">
        <v>1</v>
      </c>
      <c r="B5" s="15" t="s">
        <v>143</v>
      </c>
      <c r="C5" s="10"/>
      <c r="D5" s="9">
        <v>2500</v>
      </c>
      <c r="E5" s="10">
        <f>C5+D5</f>
        <v>2500</v>
      </c>
      <c r="F5" s="98">
        <v>2500</v>
      </c>
      <c r="G5" s="92">
        <f>E5-F5</f>
        <v>0</v>
      </c>
      <c r="H5" s="29"/>
      <c r="J5" s="36"/>
    </row>
    <row r="6" spans="1:14" x14ac:dyDescent="0.25">
      <c r="A6" s="10">
        <v>2</v>
      </c>
      <c r="B6" s="102" t="s">
        <v>138</v>
      </c>
      <c r="C6" s="10"/>
      <c r="D6" s="65">
        <v>2500</v>
      </c>
      <c r="E6" s="10">
        <f t="shared" ref="E6:E14" si="0">C6+D6</f>
        <v>2500</v>
      </c>
      <c r="F6" s="99">
        <v>2500</v>
      </c>
      <c r="G6" s="92">
        <f t="shared" ref="G6:G14" si="1">E6-F6</f>
        <v>0</v>
      </c>
      <c r="H6" s="10"/>
      <c r="J6" s="36"/>
    </row>
    <row r="7" spans="1:14" x14ac:dyDescent="0.25">
      <c r="A7" s="10">
        <v>3</v>
      </c>
      <c r="B7" s="102" t="s">
        <v>136</v>
      </c>
      <c r="C7" s="10"/>
      <c r="D7" s="65">
        <v>2500</v>
      </c>
      <c r="E7" s="10">
        <f t="shared" si="0"/>
        <v>2500</v>
      </c>
      <c r="F7" s="99">
        <v>2500</v>
      </c>
      <c r="G7" s="92">
        <f t="shared" si="1"/>
        <v>0</v>
      </c>
      <c r="H7" s="10"/>
      <c r="J7" s="36"/>
    </row>
    <row r="8" spans="1:14" x14ac:dyDescent="0.25">
      <c r="A8" s="85">
        <v>4</v>
      </c>
      <c r="B8" s="15" t="s">
        <v>130</v>
      </c>
      <c r="C8" s="10"/>
      <c r="D8" s="65"/>
      <c r="E8" s="10">
        <f t="shared" si="0"/>
        <v>0</v>
      </c>
      <c r="F8" s="98"/>
      <c r="G8" s="92">
        <f t="shared" si="1"/>
        <v>0</v>
      </c>
      <c r="H8" s="16"/>
      <c r="J8" s="36"/>
    </row>
    <row r="9" spans="1:14" x14ac:dyDescent="0.25">
      <c r="A9" s="85">
        <v>5</v>
      </c>
      <c r="B9" s="84" t="s">
        <v>163</v>
      </c>
      <c r="C9" s="10"/>
      <c r="D9" s="65">
        <v>2500</v>
      </c>
      <c r="E9" s="10">
        <f t="shared" si="0"/>
        <v>2500</v>
      </c>
      <c r="F9" s="98">
        <v>2500</v>
      </c>
      <c r="G9" s="92">
        <f t="shared" si="1"/>
        <v>0</v>
      </c>
      <c r="H9" s="16"/>
      <c r="J9" s="36"/>
    </row>
    <row r="10" spans="1:14" x14ac:dyDescent="0.25">
      <c r="A10" s="85">
        <v>6</v>
      </c>
      <c r="B10" s="84" t="s">
        <v>130</v>
      </c>
      <c r="C10" s="10"/>
      <c r="D10" s="65"/>
      <c r="E10" s="10">
        <f t="shared" si="0"/>
        <v>0</v>
      </c>
      <c r="F10" s="98"/>
      <c r="G10" s="92">
        <f t="shared" si="1"/>
        <v>0</v>
      </c>
      <c r="H10" s="16"/>
      <c r="J10" s="36"/>
    </row>
    <row r="11" spans="1:14" x14ac:dyDescent="0.25">
      <c r="A11" s="85">
        <v>7</v>
      </c>
      <c r="B11" s="84" t="s">
        <v>130</v>
      </c>
      <c r="C11" s="10"/>
      <c r="D11" s="65"/>
      <c r="E11" s="10"/>
      <c r="F11" s="98"/>
      <c r="G11" s="92"/>
      <c r="H11" s="16"/>
      <c r="J11" s="36"/>
    </row>
    <row r="12" spans="1:14" x14ac:dyDescent="0.25">
      <c r="A12" s="85">
        <v>8</v>
      </c>
      <c r="B12" s="84" t="s">
        <v>48</v>
      </c>
      <c r="C12" s="10"/>
      <c r="D12" s="65"/>
      <c r="E12" s="10">
        <f t="shared" si="0"/>
        <v>0</v>
      </c>
      <c r="F12" s="98"/>
      <c r="G12" s="92">
        <f t="shared" si="1"/>
        <v>0</v>
      </c>
      <c r="H12" s="16"/>
      <c r="J12" s="36"/>
    </row>
    <row r="13" spans="1:14" x14ac:dyDescent="0.25">
      <c r="A13" s="85">
        <v>9</v>
      </c>
      <c r="B13" s="84" t="s">
        <v>162</v>
      </c>
      <c r="C13" s="10"/>
      <c r="D13" s="65">
        <v>2500</v>
      </c>
      <c r="E13" s="10">
        <f t="shared" si="0"/>
        <v>2500</v>
      </c>
      <c r="F13" s="98">
        <v>2500</v>
      </c>
      <c r="G13" s="92">
        <f t="shared" si="1"/>
        <v>0</v>
      </c>
      <c r="H13" s="16"/>
      <c r="J13" s="36"/>
    </row>
    <row r="14" spans="1:14" x14ac:dyDescent="0.25">
      <c r="A14" s="85">
        <v>10</v>
      </c>
      <c r="B14" s="84" t="s">
        <v>155</v>
      </c>
      <c r="C14" s="10"/>
      <c r="D14" s="65">
        <v>2500</v>
      </c>
      <c r="E14" s="10">
        <f t="shared" si="0"/>
        <v>2500</v>
      </c>
      <c r="F14" s="98">
        <v>2500</v>
      </c>
      <c r="G14" s="92">
        <f t="shared" si="1"/>
        <v>0</v>
      </c>
      <c r="H14" s="16"/>
      <c r="J14" s="36"/>
    </row>
    <row r="15" spans="1:14" x14ac:dyDescent="0.25">
      <c r="A15" s="10"/>
      <c r="B15" s="86" t="s">
        <v>68</v>
      </c>
      <c r="C15" s="10">
        <f>SUM(C5:C14)</f>
        <v>0</v>
      </c>
      <c r="D15" s="66">
        <f>SUM(D5:D14)</f>
        <v>15000</v>
      </c>
      <c r="E15" s="10">
        <f>SUM(E5:E14)</f>
        <v>15000</v>
      </c>
      <c r="F15" s="93">
        <f>SUM(F5:F14)</f>
        <v>15000</v>
      </c>
      <c r="G15" s="93">
        <f>SUM(G5:G14)</f>
        <v>0</v>
      </c>
      <c r="H15" s="16"/>
      <c r="J15" s="36"/>
      <c r="N15" s="108"/>
    </row>
    <row r="16" spans="1:14" x14ac:dyDescent="0.25">
      <c r="B16" s="4"/>
      <c r="C16" s="4"/>
      <c r="D16" s="4"/>
      <c r="E16" s="4"/>
      <c r="F16" s="1"/>
      <c r="G16" s="4"/>
      <c r="H16" s="4"/>
      <c r="J16" s="36"/>
      <c r="N16" s="108"/>
    </row>
    <row r="17" spans="2:10" x14ac:dyDescent="0.25">
      <c r="D17" s="4"/>
      <c r="E17" s="4"/>
      <c r="F17" s="21"/>
      <c r="G17" s="4"/>
      <c r="H17" s="4"/>
    </row>
    <row r="18" spans="2:10" ht="15.75" x14ac:dyDescent="0.25">
      <c r="B18" s="96" t="s">
        <v>62</v>
      </c>
      <c r="C18" s="104"/>
      <c r="D18" s="97" t="s">
        <v>116</v>
      </c>
      <c r="E18" s="97"/>
      <c r="F18" s="105"/>
      <c r="G18" s="97"/>
      <c r="H18" s="97" t="s">
        <v>115</v>
      </c>
      <c r="I18" s="97"/>
      <c r="J18" s="97"/>
    </row>
    <row r="19" spans="2:10" ht="15.75" x14ac:dyDescent="0.25">
      <c r="B19" s="56" t="s">
        <v>63</v>
      </c>
      <c r="C19" s="106"/>
      <c r="D19" s="56" t="s">
        <v>131</v>
      </c>
      <c r="E19" s="56" t="s">
        <v>53</v>
      </c>
      <c r="F19" s="107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</row>
    <row r="20" spans="2:10" x14ac:dyDescent="0.25">
      <c r="B20" s="10" t="s">
        <v>127</v>
      </c>
      <c r="C20" s="10"/>
      <c r="D20" s="94">
        <f>D15</f>
        <v>15000</v>
      </c>
      <c r="E20" s="51"/>
      <c r="F20" s="10"/>
      <c r="G20" s="10" t="s">
        <v>127</v>
      </c>
      <c r="H20" s="93">
        <f>F15</f>
        <v>15000</v>
      </c>
      <c r="I20" s="10"/>
      <c r="J20" s="10"/>
    </row>
    <row r="21" spans="2:10" x14ac:dyDescent="0.25">
      <c r="B21" s="10" t="s">
        <v>79</v>
      </c>
      <c r="C21" s="10"/>
      <c r="D21" s="94">
        <f>SEP!F30</f>
        <v>6550.6000000000058</v>
      </c>
      <c r="E21" s="51"/>
      <c r="F21" s="10"/>
      <c r="G21" s="10" t="s">
        <v>79</v>
      </c>
      <c r="H21" s="93">
        <f>SEP!J30</f>
        <v>0.59999999999854481</v>
      </c>
      <c r="I21" s="10"/>
      <c r="J21" s="10"/>
    </row>
    <row r="22" spans="2:10" x14ac:dyDescent="0.25">
      <c r="B22" s="10" t="s">
        <v>68</v>
      </c>
      <c r="C22" s="10"/>
      <c r="D22" s="94">
        <f>SUM(D20:D21)</f>
        <v>21550.600000000006</v>
      </c>
      <c r="E22" s="57"/>
      <c r="F22" s="10"/>
      <c r="G22" s="10" t="s">
        <v>68</v>
      </c>
      <c r="H22" s="93">
        <f>SUM(H20:H21)</f>
        <v>15000.599999999999</v>
      </c>
      <c r="I22" s="10"/>
      <c r="J22" s="10"/>
    </row>
    <row r="23" spans="2:10" x14ac:dyDescent="0.25">
      <c r="B23" s="10" t="s">
        <v>66</v>
      </c>
      <c r="C23" s="35" t="s">
        <v>153</v>
      </c>
      <c r="D23" s="51"/>
      <c r="E23" s="94">
        <f>D20*C23</f>
        <v>1050</v>
      </c>
      <c r="F23" s="10"/>
      <c r="G23" s="10" t="s">
        <v>133</v>
      </c>
      <c r="H23" s="52">
        <v>7.0000000000000007E-2</v>
      </c>
      <c r="I23" s="94">
        <f>H23*D20</f>
        <v>1050</v>
      </c>
      <c r="J23" s="10"/>
    </row>
    <row r="24" spans="2:10" x14ac:dyDescent="0.25">
      <c r="B24" s="58">
        <v>43392</v>
      </c>
      <c r="C24" s="10"/>
      <c r="E24" s="10">
        <v>11800</v>
      </c>
      <c r="F24" s="10"/>
      <c r="G24" s="58">
        <v>43392</v>
      </c>
      <c r="H24" s="10"/>
      <c r="I24" s="10">
        <v>11800</v>
      </c>
      <c r="J24" s="10"/>
    </row>
    <row r="25" spans="2:10" x14ac:dyDescent="0.25">
      <c r="B25" s="58">
        <v>43402</v>
      </c>
      <c r="C25" s="58"/>
      <c r="D25" s="10"/>
      <c r="E25" s="10">
        <v>3000</v>
      </c>
      <c r="F25" s="10"/>
      <c r="G25" s="58">
        <v>43402</v>
      </c>
      <c r="H25" s="10"/>
      <c r="I25" s="10">
        <v>3000</v>
      </c>
      <c r="J25" s="10"/>
    </row>
    <row r="26" spans="2:10" x14ac:dyDescent="0.25">
      <c r="B26" s="10"/>
      <c r="C26" s="10"/>
      <c r="D26" s="10"/>
      <c r="E26" s="10"/>
      <c r="F26" s="10"/>
      <c r="G26" s="10"/>
      <c r="H26" s="10"/>
      <c r="I26" s="10"/>
      <c r="J26" s="10"/>
    </row>
    <row r="27" spans="2:10" x14ac:dyDescent="0.25">
      <c r="B27" s="10"/>
      <c r="C27" s="10"/>
      <c r="D27" s="10"/>
      <c r="E27" s="10"/>
      <c r="F27" s="10"/>
      <c r="G27" s="10"/>
      <c r="H27" s="10"/>
      <c r="I27" s="10"/>
      <c r="J27" s="10"/>
    </row>
    <row r="28" spans="2:10" x14ac:dyDescent="0.25">
      <c r="B28" s="53" t="s">
        <v>68</v>
      </c>
      <c r="C28" s="67"/>
      <c r="D28" s="94">
        <f>D22</f>
        <v>21550.600000000006</v>
      </c>
      <c r="E28" s="95">
        <f>SUM(E23:E27)</f>
        <v>15850</v>
      </c>
      <c r="F28" s="94">
        <f>D28-E28</f>
        <v>5700.6000000000058</v>
      </c>
      <c r="G28" s="53" t="s">
        <v>68</v>
      </c>
      <c r="H28" s="95">
        <f>H22</f>
        <v>15000.599999999999</v>
      </c>
      <c r="I28" s="95">
        <f>SUM(I23:I27)</f>
        <v>15850</v>
      </c>
      <c r="J28" s="95">
        <f>H28-I28</f>
        <v>-849.40000000000146</v>
      </c>
    </row>
    <row r="30" spans="2:10" x14ac:dyDescent="0.25">
      <c r="B30" s="36" t="s">
        <v>184</v>
      </c>
      <c r="C30" s="36"/>
      <c r="D30" s="36" t="s">
        <v>186</v>
      </c>
      <c r="E30" s="36"/>
      <c r="F30" s="36" t="s">
        <v>187</v>
      </c>
      <c r="G30" s="36"/>
    </row>
    <row r="31" spans="2:10" x14ac:dyDescent="0.25">
      <c r="B31" s="36"/>
      <c r="C31" s="36"/>
      <c r="D31" s="36"/>
      <c r="E31" s="36"/>
      <c r="F31" s="36"/>
      <c r="G31" s="36"/>
    </row>
    <row r="32" spans="2:10" x14ac:dyDescent="0.25">
      <c r="B32" s="55" t="s">
        <v>185</v>
      </c>
      <c r="C32" s="55"/>
      <c r="D32" s="36" t="s">
        <v>72</v>
      </c>
      <c r="E32" s="36"/>
      <c r="F32" s="36" t="s">
        <v>188</v>
      </c>
      <c r="G32" s="3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G30" sqref="G30"/>
    </sheetView>
  </sheetViews>
  <sheetFormatPr defaultRowHeight="15" x14ac:dyDescent="0.25"/>
  <cols>
    <col min="1" max="1" width="3.28515625" style="9" customWidth="1"/>
    <col min="2" max="2" width="17" style="9" customWidth="1"/>
    <col min="3" max="5" width="9.140625" style="9"/>
    <col min="6" max="6" width="10.7109375" style="9" customWidth="1"/>
    <col min="7" max="10" width="9.140625" style="9"/>
    <col min="11" max="11" width="12.140625" style="9" customWidth="1"/>
    <col min="12" max="16384" width="9.140625" style="9"/>
  </cols>
  <sheetData>
    <row r="1" spans="1:13" ht="15.75" x14ac:dyDescent="0.25">
      <c r="C1" s="103" t="s">
        <v>91</v>
      </c>
      <c r="D1" s="103"/>
      <c r="E1" s="103"/>
      <c r="F1" s="103"/>
    </row>
    <row r="2" spans="1:13" ht="15.75" x14ac:dyDescent="0.25">
      <c r="C2" s="103" t="s">
        <v>178</v>
      </c>
      <c r="D2" s="103"/>
      <c r="E2" s="103"/>
      <c r="F2" s="103"/>
    </row>
    <row r="3" spans="1:13" ht="15.75" x14ac:dyDescent="0.25">
      <c r="C3" s="103" t="s">
        <v>181</v>
      </c>
      <c r="D3" s="103"/>
      <c r="E3" s="103"/>
      <c r="F3" s="103"/>
    </row>
    <row r="4" spans="1:13" x14ac:dyDescent="0.25">
      <c r="A4" s="10"/>
      <c r="B4" s="114" t="s">
        <v>158</v>
      </c>
      <c r="C4" s="115" t="s">
        <v>154</v>
      </c>
      <c r="D4" s="115" t="s">
        <v>7</v>
      </c>
      <c r="E4" s="115" t="s">
        <v>68</v>
      </c>
      <c r="F4" s="115" t="s">
        <v>9</v>
      </c>
      <c r="G4" s="115" t="s">
        <v>157</v>
      </c>
      <c r="H4" s="116"/>
      <c r="J4" s="68"/>
    </row>
    <row r="5" spans="1:13" x14ac:dyDescent="0.25">
      <c r="A5" s="10">
        <v>1</v>
      </c>
      <c r="B5" s="117" t="s">
        <v>143</v>
      </c>
      <c r="C5" s="118"/>
      <c r="D5" s="119">
        <v>2500</v>
      </c>
      <c r="E5" s="118">
        <f>C5+D5</f>
        <v>2500</v>
      </c>
      <c r="F5" s="120">
        <v>2500</v>
      </c>
      <c r="G5" s="121">
        <f>E5-F5</f>
        <v>0</v>
      </c>
      <c r="H5" s="122"/>
      <c r="J5" s="36"/>
    </row>
    <row r="6" spans="1:13" x14ac:dyDescent="0.25">
      <c r="A6" s="10">
        <v>2</v>
      </c>
      <c r="B6" s="118" t="s">
        <v>138</v>
      </c>
      <c r="C6" s="118"/>
      <c r="D6" s="123">
        <v>2500</v>
      </c>
      <c r="E6" s="118">
        <f t="shared" ref="E6:E14" si="0">C6+D6</f>
        <v>2500</v>
      </c>
      <c r="F6" s="124">
        <v>2500</v>
      </c>
      <c r="G6" s="121">
        <f t="shared" ref="G6:G14" si="1">E6-F6</f>
        <v>0</v>
      </c>
      <c r="H6" s="118"/>
      <c r="J6" s="36"/>
    </row>
    <row r="7" spans="1:13" x14ac:dyDescent="0.25">
      <c r="A7" s="10">
        <v>3</v>
      </c>
      <c r="B7" s="118" t="s">
        <v>136</v>
      </c>
      <c r="C7" s="118"/>
      <c r="D7" s="123">
        <v>2500</v>
      </c>
      <c r="E7" s="118">
        <f t="shared" si="0"/>
        <v>2500</v>
      </c>
      <c r="F7" s="124">
        <v>2500</v>
      </c>
      <c r="G7" s="121">
        <f t="shared" si="1"/>
        <v>0</v>
      </c>
      <c r="H7" s="118"/>
      <c r="J7" s="36"/>
    </row>
    <row r="8" spans="1:13" x14ac:dyDescent="0.25">
      <c r="A8" s="85">
        <v>4</v>
      </c>
      <c r="B8" s="117" t="s">
        <v>189</v>
      </c>
      <c r="C8" s="118"/>
      <c r="D8" s="123">
        <v>2500</v>
      </c>
      <c r="E8" s="118">
        <f t="shared" si="0"/>
        <v>2500</v>
      </c>
      <c r="F8" s="120">
        <v>2500</v>
      </c>
      <c r="G8" s="121">
        <f t="shared" si="1"/>
        <v>0</v>
      </c>
      <c r="H8" s="116"/>
      <c r="J8" s="36"/>
    </row>
    <row r="9" spans="1:13" x14ac:dyDescent="0.25">
      <c r="A9" s="85">
        <v>5</v>
      </c>
      <c r="B9" s="125" t="s">
        <v>163</v>
      </c>
      <c r="C9" s="118"/>
      <c r="D9" s="123">
        <v>2500</v>
      </c>
      <c r="E9" s="118">
        <f t="shared" si="0"/>
        <v>2500</v>
      </c>
      <c r="F9" s="120">
        <v>2500</v>
      </c>
      <c r="G9" s="121">
        <f t="shared" si="1"/>
        <v>0</v>
      </c>
      <c r="H9" s="116"/>
      <c r="J9" s="36"/>
    </row>
    <row r="10" spans="1:13" x14ac:dyDescent="0.25">
      <c r="A10" s="85">
        <v>6</v>
      </c>
      <c r="B10" s="125" t="s">
        <v>183</v>
      </c>
      <c r="C10" s="118"/>
      <c r="D10" s="123">
        <v>2500</v>
      </c>
      <c r="E10" s="118">
        <f t="shared" si="0"/>
        <v>2500</v>
      </c>
      <c r="F10" s="120">
        <v>2500</v>
      </c>
      <c r="G10" s="121">
        <f t="shared" si="1"/>
        <v>0</v>
      </c>
      <c r="H10" s="116"/>
      <c r="J10" s="36"/>
    </row>
    <row r="11" spans="1:13" x14ac:dyDescent="0.25">
      <c r="A11" s="85">
        <v>7</v>
      </c>
      <c r="B11" s="125" t="s">
        <v>93</v>
      </c>
      <c r="C11" s="118"/>
      <c r="D11" s="123">
        <v>2500</v>
      </c>
      <c r="E11" s="118">
        <f t="shared" si="0"/>
        <v>2500</v>
      </c>
      <c r="F11" s="120">
        <v>2500</v>
      </c>
      <c r="G11" s="121">
        <f t="shared" si="1"/>
        <v>0</v>
      </c>
      <c r="H11" s="116"/>
      <c r="J11" s="36"/>
    </row>
    <row r="12" spans="1:13" x14ac:dyDescent="0.25">
      <c r="A12" s="85">
        <v>8</v>
      </c>
      <c r="B12" s="125" t="s">
        <v>48</v>
      </c>
      <c r="C12" s="118"/>
      <c r="D12" s="123"/>
      <c r="E12" s="118">
        <f t="shared" si="0"/>
        <v>0</v>
      </c>
      <c r="F12" s="120"/>
      <c r="G12" s="121">
        <f t="shared" si="1"/>
        <v>0</v>
      </c>
      <c r="H12" s="116"/>
      <c r="J12" s="36"/>
    </row>
    <row r="13" spans="1:13" x14ac:dyDescent="0.25">
      <c r="A13" s="85">
        <v>9</v>
      </c>
      <c r="B13" s="125" t="s">
        <v>162</v>
      </c>
      <c r="C13" s="118"/>
      <c r="D13" s="123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J13" s="36"/>
    </row>
    <row r="14" spans="1:13" x14ac:dyDescent="0.25">
      <c r="A14" s="85">
        <v>10</v>
      </c>
      <c r="B14" s="125" t="s">
        <v>155</v>
      </c>
      <c r="C14" s="118"/>
      <c r="D14" s="123">
        <v>2500</v>
      </c>
      <c r="E14" s="118">
        <f t="shared" si="0"/>
        <v>2500</v>
      </c>
      <c r="F14" s="120">
        <v>2500</v>
      </c>
      <c r="G14" s="121">
        <f t="shared" si="1"/>
        <v>0</v>
      </c>
      <c r="H14" s="116"/>
      <c r="J14" s="36"/>
    </row>
    <row r="15" spans="1:13" x14ac:dyDescent="0.25">
      <c r="A15" s="10"/>
      <c r="B15" s="126" t="s">
        <v>68</v>
      </c>
      <c r="C15" s="118">
        <f>SUM(C5:C14)</f>
        <v>0</v>
      </c>
      <c r="D15" s="127">
        <f>SUM(D5:D14)</f>
        <v>22500</v>
      </c>
      <c r="E15" s="118">
        <f>SUM(E5:E14)</f>
        <v>22500</v>
      </c>
      <c r="F15" s="128">
        <f>SUM(F5:F14)</f>
        <v>22500</v>
      </c>
      <c r="G15" s="128">
        <f>SUM(G5:G14)</f>
        <v>0</v>
      </c>
      <c r="H15" s="116"/>
      <c r="J15" s="36"/>
      <c r="M15" s="108"/>
    </row>
    <row r="16" spans="1:13" x14ac:dyDescent="0.25">
      <c r="B16" s="129"/>
      <c r="C16" s="129"/>
      <c r="D16" s="129"/>
      <c r="E16" s="129"/>
      <c r="F16" s="130"/>
      <c r="G16" s="129"/>
      <c r="H16" s="129"/>
      <c r="J16" s="36"/>
      <c r="M16" s="108"/>
    </row>
    <row r="17" spans="2:12" ht="15.75" x14ac:dyDescent="0.25">
      <c r="B17" s="109" t="s">
        <v>62</v>
      </c>
      <c r="C17" s="36"/>
      <c r="D17" s="69"/>
      <c r="E17" s="69"/>
      <c r="F17" s="112"/>
      <c r="G17" s="69"/>
      <c r="H17" s="69"/>
      <c r="I17" s="36"/>
      <c r="J17" s="36"/>
    </row>
    <row r="18" spans="2:12" ht="15.75" x14ac:dyDescent="0.25">
      <c r="B18" s="110" t="s">
        <v>116</v>
      </c>
      <c r="C18" s="109"/>
      <c r="D18" s="36"/>
      <c r="E18" s="110"/>
      <c r="F18" s="113" t="s">
        <v>115</v>
      </c>
      <c r="G18" s="110"/>
      <c r="I18" s="110"/>
      <c r="J18" s="110"/>
    </row>
    <row r="19" spans="2:12" ht="15.75" x14ac:dyDescent="0.25"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</row>
    <row r="20" spans="2:12" x14ac:dyDescent="0.25">
      <c r="B20" s="10" t="s">
        <v>182</v>
      </c>
      <c r="C20" s="94">
        <f>D15</f>
        <v>22500</v>
      </c>
      <c r="D20" s="51"/>
      <c r="E20" s="10"/>
      <c r="F20" s="10" t="s">
        <v>182</v>
      </c>
      <c r="G20" s="93">
        <f>F15</f>
        <v>22500</v>
      </c>
      <c r="H20" s="10"/>
      <c r="I20" s="10"/>
    </row>
    <row r="21" spans="2:12" x14ac:dyDescent="0.25">
      <c r="B21" s="10" t="s">
        <v>79</v>
      </c>
      <c r="C21" s="94">
        <f>'OCTOBER '!F28</f>
        <v>5700.6000000000058</v>
      </c>
      <c r="D21" s="51"/>
      <c r="E21" s="10"/>
      <c r="F21" s="10" t="s">
        <v>79</v>
      </c>
      <c r="G21" s="93">
        <f>'OCTOBER '!J28</f>
        <v>-849.40000000000146</v>
      </c>
      <c r="H21" s="10"/>
      <c r="I21" s="10"/>
    </row>
    <row r="22" spans="2:12" x14ac:dyDescent="0.25">
      <c r="B22" s="10" t="s">
        <v>68</v>
      </c>
      <c r="C22" s="94">
        <f>SUM(C20:C21)</f>
        <v>28200.600000000006</v>
      </c>
      <c r="D22" s="57"/>
      <c r="E22" s="10"/>
      <c r="F22" s="10" t="s">
        <v>68</v>
      </c>
      <c r="G22" s="93">
        <f>SUM(G20:G21)</f>
        <v>21650.6</v>
      </c>
      <c r="H22" s="10"/>
      <c r="I22" s="10"/>
    </row>
    <row r="23" spans="2:12" x14ac:dyDescent="0.25">
      <c r="B23" s="10" t="s">
        <v>66</v>
      </c>
      <c r="C23" s="111">
        <v>7.0000000000000007E-2</v>
      </c>
      <c r="D23" s="94">
        <f>C23*C20</f>
        <v>1575.0000000000002</v>
      </c>
      <c r="E23" s="10"/>
      <c r="F23" s="10" t="s">
        <v>133</v>
      </c>
      <c r="G23" s="52">
        <v>7.0000000000000007E-2</v>
      </c>
      <c r="H23" s="94">
        <f>G23*C20</f>
        <v>1575.0000000000002</v>
      </c>
      <c r="I23" s="10"/>
    </row>
    <row r="24" spans="2:12" x14ac:dyDescent="0.25">
      <c r="B24" s="135" t="s">
        <v>67</v>
      </c>
      <c r="C24" s="136"/>
      <c r="D24" s="137"/>
      <c r="E24" s="135"/>
      <c r="F24" s="135" t="s">
        <v>67</v>
      </c>
      <c r="G24" s="138"/>
      <c r="H24" s="137"/>
      <c r="I24" s="135"/>
    </row>
    <row r="25" spans="2:12" x14ac:dyDescent="0.25">
      <c r="B25" s="58">
        <v>43421</v>
      </c>
      <c r="D25" s="10">
        <v>10000</v>
      </c>
      <c r="E25" s="10"/>
      <c r="F25" s="58">
        <v>43421</v>
      </c>
      <c r="H25" s="10">
        <v>10000</v>
      </c>
      <c r="I25" s="10"/>
    </row>
    <row r="26" spans="2:12" x14ac:dyDescent="0.25">
      <c r="B26" s="58">
        <v>43426</v>
      </c>
      <c r="C26" s="10"/>
      <c r="D26" s="10">
        <v>10000</v>
      </c>
      <c r="E26" s="10"/>
      <c r="F26" s="58">
        <v>43426</v>
      </c>
      <c r="G26" s="10"/>
      <c r="H26" s="10">
        <v>10000</v>
      </c>
      <c r="I26" s="10"/>
      <c r="L26" s="31">
        <f>E29-I29</f>
        <v>6550.0000000000073</v>
      </c>
    </row>
    <row r="27" spans="2:12" x14ac:dyDescent="0.25">
      <c r="B27" s="10"/>
      <c r="C27" s="10"/>
      <c r="D27" s="10"/>
      <c r="E27" s="10"/>
      <c r="F27" s="10"/>
      <c r="G27" s="10"/>
      <c r="H27" s="10"/>
      <c r="I27" s="10"/>
    </row>
    <row r="28" spans="2:12" x14ac:dyDescent="0.25">
      <c r="B28" s="10"/>
      <c r="C28" s="10"/>
      <c r="D28" s="10"/>
      <c r="E28" s="10"/>
      <c r="F28" s="10"/>
      <c r="G28" s="10"/>
      <c r="H28" s="10"/>
      <c r="I28" s="10"/>
    </row>
    <row r="29" spans="2:12" x14ac:dyDescent="0.25">
      <c r="B29" s="53" t="s">
        <v>68</v>
      </c>
      <c r="C29" s="94">
        <f>C20+C21-D23</f>
        <v>26625.600000000006</v>
      </c>
      <c r="D29" s="95">
        <f>SUM(D25:D28)</f>
        <v>20000</v>
      </c>
      <c r="E29" s="94">
        <f>C29-D29</f>
        <v>6625.6000000000058</v>
      </c>
      <c r="F29" s="53" t="s">
        <v>68</v>
      </c>
      <c r="G29" s="95">
        <f>G20+G21-H23</f>
        <v>20075.599999999999</v>
      </c>
      <c r="H29" s="95">
        <f>SUM(H25:H28)</f>
        <v>20000</v>
      </c>
      <c r="I29" s="95">
        <f>G29-H29</f>
        <v>75.599999999998545</v>
      </c>
    </row>
    <row r="31" spans="2:12" x14ac:dyDescent="0.25">
      <c r="B31" s="36" t="s">
        <v>184</v>
      </c>
      <c r="C31" s="36"/>
      <c r="D31" s="36" t="s">
        <v>186</v>
      </c>
      <c r="E31" s="36"/>
      <c r="G31" s="36" t="s">
        <v>187</v>
      </c>
      <c r="H31" s="36"/>
    </row>
    <row r="32" spans="2:12" x14ac:dyDescent="0.25">
      <c r="B32" s="36"/>
      <c r="C32" s="36"/>
      <c r="D32" s="36"/>
      <c r="E32" s="36"/>
      <c r="G32" s="36"/>
      <c r="H32" s="36"/>
    </row>
    <row r="33" spans="2:8" x14ac:dyDescent="0.25">
      <c r="B33" s="55" t="s">
        <v>185</v>
      </c>
      <c r="C33" s="55"/>
      <c r="D33" s="36" t="s">
        <v>72</v>
      </c>
      <c r="E33" s="36"/>
      <c r="G33" s="36" t="s">
        <v>188</v>
      </c>
      <c r="H33" s="36"/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M27" sqref="M27"/>
    </sheetView>
  </sheetViews>
  <sheetFormatPr defaultRowHeight="15" x14ac:dyDescent="0.25"/>
  <cols>
    <col min="1" max="1" width="3.28515625" style="9" customWidth="1"/>
    <col min="2" max="2" width="16.5703125" style="9" customWidth="1"/>
    <col min="3" max="5" width="9.140625" style="9"/>
    <col min="6" max="6" width="10.7109375" style="9" customWidth="1"/>
    <col min="7" max="10" width="9.140625" style="9"/>
    <col min="11" max="11" width="12.140625" style="9" customWidth="1"/>
    <col min="12" max="16384" width="9.140625" style="9"/>
  </cols>
  <sheetData>
    <row r="1" spans="1:13" ht="15.75" x14ac:dyDescent="0.25">
      <c r="C1" s="103" t="s">
        <v>91</v>
      </c>
      <c r="D1" s="103"/>
      <c r="E1" s="103"/>
      <c r="F1" s="103"/>
    </row>
    <row r="2" spans="1:13" ht="15.75" x14ac:dyDescent="0.25">
      <c r="C2" s="103" t="s">
        <v>178</v>
      </c>
      <c r="D2" s="103"/>
      <c r="E2" s="103"/>
      <c r="F2" s="103"/>
    </row>
    <row r="3" spans="1:13" ht="15.75" x14ac:dyDescent="0.25">
      <c r="C3" s="103" t="s">
        <v>196</v>
      </c>
      <c r="D3" s="103"/>
      <c r="E3" s="103"/>
      <c r="F3" s="103"/>
    </row>
    <row r="4" spans="1:13" x14ac:dyDescent="0.25">
      <c r="A4" s="10"/>
      <c r="B4" s="114" t="s">
        <v>158</v>
      </c>
      <c r="C4" s="115" t="s">
        <v>154</v>
      </c>
      <c r="D4" s="115" t="s">
        <v>7</v>
      </c>
      <c r="E4" s="115" t="s">
        <v>68</v>
      </c>
      <c r="F4" s="115" t="s">
        <v>9</v>
      </c>
      <c r="G4" s="115" t="s">
        <v>157</v>
      </c>
      <c r="H4" s="116"/>
      <c r="J4" s="68"/>
    </row>
    <row r="5" spans="1:13" x14ac:dyDescent="0.25">
      <c r="A5" s="10">
        <v>1</v>
      </c>
      <c r="B5" s="117" t="s">
        <v>143</v>
      </c>
      <c r="C5" s="118"/>
      <c r="D5" s="119">
        <v>2500</v>
      </c>
      <c r="E5" s="118">
        <f>C5+D5</f>
        <v>2500</v>
      </c>
      <c r="F5" s="120">
        <v>2500</v>
      </c>
      <c r="G5" s="121">
        <f>E5-F5</f>
        <v>0</v>
      </c>
      <c r="H5" s="122"/>
      <c r="J5" s="36"/>
    </row>
    <row r="6" spans="1:13" x14ac:dyDescent="0.25">
      <c r="A6" s="10">
        <v>2</v>
      </c>
      <c r="B6" s="118" t="s">
        <v>138</v>
      </c>
      <c r="C6" s="118"/>
      <c r="D6" s="123">
        <v>2500</v>
      </c>
      <c r="E6" s="118">
        <f t="shared" ref="E6:E14" si="0">C6+D6</f>
        <v>2500</v>
      </c>
      <c r="F6" s="124">
        <v>2500</v>
      </c>
      <c r="G6" s="121">
        <f t="shared" ref="G6:G14" si="1">E6-F6</f>
        <v>0</v>
      </c>
      <c r="H6" s="118"/>
      <c r="J6" s="36"/>
    </row>
    <row r="7" spans="1:13" x14ac:dyDescent="0.25">
      <c r="A7" s="10">
        <v>3</v>
      </c>
      <c r="B7" s="118" t="s">
        <v>136</v>
      </c>
      <c r="C7" s="118"/>
      <c r="D7" s="123">
        <v>2500</v>
      </c>
      <c r="E7" s="118">
        <f t="shared" si="0"/>
        <v>2500</v>
      </c>
      <c r="F7" s="124">
        <v>2500</v>
      </c>
      <c r="G7" s="121">
        <f t="shared" si="1"/>
        <v>0</v>
      </c>
      <c r="H7" s="118"/>
      <c r="J7" s="36"/>
    </row>
    <row r="8" spans="1:13" x14ac:dyDescent="0.25">
      <c r="A8" s="85">
        <v>4</v>
      </c>
      <c r="B8" s="117" t="s">
        <v>189</v>
      </c>
      <c r="C8" s="118"/>
      <c r="D8" s="123">
        <v>2500</v>
      </c>
      <c r="E8" s="118">
        <f t="shared" si="0"/>
        <v>2500</v>
      </c>
      <c r="F8" s="120"/>
      <c r="G8" s="121">
        <f t="shared" si="1"/>
        <v>2500</v>
      </c>
      <c r="H8" s="116"/>
      <c r="I8" s="9" t="s">
        <v>199</v>
      </c>
      <c r="J8" s="36"/>
    </row>
    <row r="9" spans="1:13" x14ac:dyDescent="0.25">
      <c r="A9" s="85">
        <v>5</v>
      </c>
      <c r="B9" s="125" t="s">
        <v>163</v>
      </c>
      <c r="C9" s="118"/>
      <c r="D9" s="123">
        <v>2500</v>
      </c>
      <c r="E9" s="118">
        <f t="shared" si="0"/>
        <v>2500</v>
      </c>
      <c r="F9" s="120">
        <v>2500</v>
      </c>
      <c r="G9" s="121">
        <f t="shared" si="1"/>
        <v>0</v>
      </c>
      <c r="H9" s="116"/>
      <c r="J9" s="36"/>
    </row>
    <row r="10" spans="1:13" x14ac:dyDescent="0.25">
      <c r="A10" s="85">
        <v>6</v>
      </c>
      <c r="B10" s="125" t="s">
        <v>183</v>
      </c>
      <c r="C10" s="118"/>
      <c r="D10" s="123">
        <v>2500</v>
      </c>
      <c r="E10" s="118">
        <f t="shared" si="0"/>
        <v>2500</v>
      </c>
      <c r="F10" s="120">
        <v>2500</v>
      </c>
      <c r="G10" s="121">
        <f t="shared" si="1"/>
        <v>0</v>
      </c>
      <c r="H10" s="116"/>
      <c r="J10" s="36"/>
    </row>
    <row r="11" spans="1:13" x14ac:dyDescent="0.25">
      <c r="A11" s="85">
        <v>7</v>
      </c>
      <c r="B11" s="125" t="s">
        <v>200</v>
      </c>
      <c r="C11" s="118"/>
      <c r="D11" s="123">
        <v>2500</v>
      </c>
      <c r="E11" s="118">
        <f t="shared" si="0"/>
        <v>2500</v>
      </c>
      <c r="F11" s="120">
        <v>2500</v>
      </c>
      <c r="G11" s="121">
        <f t="shared" si="1"/>
        <v>0</v>
      </c>
      <c r="H11" s="116"/>
      <c r="J11" s="36"/>
    </row>
    <row r="12" spans="1:13" x14ac:dyDescent="0.25">
      <c r="A12" s="85">
        <v>8</v>
      </c>
      <c r="B12" s="125" t="s">
        <v>48</v>
      </c>
      <c r="C12" s="118"/>
      <c r="D12" s="123"/>
      <c r="E12" s="118">
        <f t="shared" si="0"/>
        <v>0</v>
      </c>
      <c r="F12" s="120"/>
      <c r="G12" s="121">
        <f t="shared" si="1"/>
        <v>0</v>
      </c>
      <c r="H12" s="116"/>
      <c r="J12" s="36"/>
    </row>
    <row r="13" spans="1:13" x14ac:dyDescent="0.25">
      <c r="A13" s="85">
        <v>9</v>
      </c>
      <c r="B13" s="125" t="s">
        <v>162</v>
      </c>
      <c r="C13" s="118"/>
      <c r="D13" s="123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J13" s="36"/>
    </row>
    <row r="14" spans="1:13" x14ac:dyDescent="0.25">
      <c r="A14" s="85">
        <v>10</v>
      </c>
      <c r="B14" s="125" t="s">
        <v>155</v>
      </c>
      <c r="C14" s="118"/>
      <c r="D14" s="123">
        <v>2500</v>
      </c>
      <c r="E14" s="118">
        <f t="shared" si="0"/>
        <v>2500</v>
      </c>
      <c r="F14" s="120">
        <v>2500</v>
      </c>
      <c r="G14" s="121">
        <f t="shared" si="1"/>
        <v>0</v>
      </c>
      <c r="H14" s="116"/>
      <c r="J14" s="36"/>
    </row>
    <row r="15" spans="1:13" x14ac:dyDescent="0.25">
      <c r="A15" s="10"/>
      <c r="B15" s="126" t="s">
        <v>68</v>
      </c>
      <c r="C15" s="118">
        <f>SUM(C5:C14)</f>
        <v>0</v>
      </c>
      <c r="D15" s="127">
        <f>SUM(D5:D14)</f>
        <v>22500</v>
      </c>
      <c r="E15" s="118">
        <f>SUM(E5:E14)</f>
        <v>22500</v>
      </c>
      <c r="F15" s="128">
        <f>SUM(F5:F14)</f>
        <v>20000</v>
      </c>
      <c r="G15" s="128">
        <f>SUM(G5:G14)</f>
        <v>2500</v>
      </c>
      <c r="H15" s="116"/>
      <c r="J15" s="36"/>
      <c r="M15" s="108"/>
    </row>
    <row r="16" spans="1:13" x14ac:dyDescent="0.25">
      <c r="B16" s="129"/>
      <c r="C16" s="129"/>
      <c r="D16" s="129"/>
      <c r="E16" s="129"/>
      <c r="F16" s="130"/>
      <c r="G16" s="129"/>
      <c r="H16" s="129"/>
      <c r="J16" s="36"/>
      <c r="M16" s="108"/>
    </row>
    <row r="17" spans="2:12" ht="15.75" x14ac:dyDescent="0.25">
      <c r="B17" s="109" t="s">
        <v>62</v>
      </c>
      <c r="C17" s="36"/>
      <c r="D17" s="69"/>
      <c r="E17" s="69"/>
      <c r="F17" s="112"/>
      <c r="G17" s="69"/>
      <c r="H17" s="69"/>
      <c r="I17" s="36"/>
      <c r="J17" s="36"/>
    </row>
    <row r="18" spans="2:12" ht="15.75" x14ac:dyDescent="0.25">
      <c r="B18" s="110" t="s">
        <v>116</v>
      </c>
      <c r="C18" s="109"/>
      <c r="D18" s="36"/>
      <c r="E18" s="110"/>
      <c r="F18" s="113" t="s">
        <v>115</v>
      </c>
      <c r="G18" s="110"/>
      <c r="I18" s="110"/>
      <c r="J18" s="110"/>
    </row>
    <row r="19" spans="2:12" ht="15.75" x14ac:dyDescent="0.25"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</row>
    <row r="20" spans="2:12" x14ac:dyDescent="0.25">
      <c r="B20" s="10" t="s">
        <v>132</v>
      </c>
      <c r="C20" s="94">
        <f>D15</f>
        <v>22500</v>
      </c>
      <c r="D20" s="51"/>
      <c r="E20" s="10"/>
      <c r="F20" s="10" t="s">
        <v>132</v>
      </c>
      <c r="G20" s="93">
        <f>F15</f>
        <v>20000</v>
      </c>
      <c r="H20" s="10"/>
      <c r="I20" s="10"/>
    </row>
    <row r="21" spans="2:12" x14ac:dyDescent="0.25">
      <c r="B21" s="10" t="s">
        <v>79</v>
      </c>
      <c r="C21" s="94">
        <f>'NOVEMBER '!E29</f>
        <v>6625.6000000000058</v>
      </c>
      <c r="D21" s="51"/>
      <c r="E21" s="10"/>
      <c r="F21" s="10" t="s">
        <v>79</v>
      </c>
      <c r="G21" s="93">
        <f>'NOVEMBER '!I29</f>
        <v>75.599999999998545</v>
      </c>
      <c r="H21" s="10"/>
      <c r="I21" s="10"/>
    </row>
    <row r="22" spans="2:12" x14ac:dyDescent="0.25">
      <c r="B22" s="10" t="s">
        <v>66</v>
      </c>
      <c r="C22" s="111">
        <v>7.0000000000000007E-2</v>
      </c>
      <c r="D22" s="94">
        <f>C22*C20</f>
        <v>1575.0000000000002</v>
      </c>
      <c r="E22" s="10"/>
      <c r="F22" s="10" t="s">
        <v>133</v>
      </c>
      <c r="G22" s="52">
        <v>7.0000000000000007E-2</v>
      </c>
      <c r="H22" s="94">
        <f>G22*C20</f>
        <v>1575.0000000000002</v>
      </c>
      <c r="I22" s="10"/>
    </row>
    <row r="23" spans="2:12" x14ac:dyDescent="0.25"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</row>
    <row r="24" spans="2:12" x14ac:dyDescent="0.25">
      <c r="B24" s="58" t="s">
        <v>197</v>
      </c>
      <c r="C24" s="10"/>
      <c r="D24" s="10">
        <v>18500</v>
      </c>
      <c r="E24" s="10"/>
      <c r="F24" s="58" t="s">
        <v>197</v>
      </c>
      <c r="G24" s="10"/>
      <c r="H24" s="10">
        <v>18500</v>
      </c>
      <c r="I24" s="10"/>
    </row>
    <row r="25" spans="2:12" x14ac:dyDescent="0.25">
      <c r="B25" s="58" t="s">
        <v>198</v>
      </c>
      <c r="C25" s="10"/>
      <c r="D25" s="10">
        <v>2500</v>
      </c>
      <c r="E25" s="10"/>
      <c r="F25" s="58"/>
      <c r="G25" s="10"/>
      <c r="H25" s="10"/>
      <c r="I25" s="10"/>
      <c r="L25" s="31"/>
    </row>
    <row r="26" spans="2:12" x14ac:dyDescent="0.25">
      <c r="B26" s="10"/>
      <c r="C26" s="10"/>
      <c r="D26" s="10"/>
      <c r="E26" s="10"/>
      <c r="F26" s="10"/>
      <c r="G26" s="10"/>
      <c r="H26" s="10"/>
      <c r="I26" s="10"/>
    </row>
    <row r="27" spans="2:12" x14ac:dyDescent="0.25">
      <c r="B27" s="10"/>
      <c r="C27" s="10"/>
      <c r="D27" s="10"/>
      <c r="E27" s="10"/>
      <c r="F27" s="10"/>
      <c r="G27" s="10"/>
      <c r="H27" s="10"/>
      <c r="I27" s="10"/>
    </row>
    <row r="28" spans="2:12" x14ac:dyDescent="0.25">
      <c r="B28" s="53" t="s">
        <v>68</v>
      </c>
      <c r="C28" s="94">
        <f>C20+C21-D22</f>
        <v>27550.600000000006</v>
      </c>
      <c r="D28" s="95">
        <f>SUM(D24:D27)</f>
        <v>21000</v>
      </c>
      <c r="E28" s="94">
        <f>C28-D28</f>
        <v>6550.6000000000058</v>
      </c>
      <c r="F28" s="53" t="s">
        <v>68</v>
      </c>
      <c r="G28" s="95">
        <f>G20+G21-H22</f>
        <v>18500.599999999999</v>
      </c>
      <c r="H28" s="95">
        <f>SUM(H24:H27)</f>
        <v>18500</v>
      </c>
      <c r="I28" s="95">
        <f>G28-H28</f>
        <v>0.59999999999854481</v>
      </c>
    </row>
    <row r="30" spans="2:12" x14ac:dyDescent="0.25">
      <c r="B30" s="36" t="s">
        <v>184</v>
      </c>
      <c r="C30" s="36"/>
      <c r="D30" s="36" t="s">
        <v>186</v>
      </c>
      <c r="E30" s="36"/>
      <c r="G30" s="36" t="s">
        <v>187</v>
      </c>
      <c r="H30" s="36"/>
    </row>
    <row r="31" spans="2:12" x14ac:dyDescent="0.25">
      <c r="B31" s="36"/>
      <c r="C31" s="36"/>
      <c r="D31" s="36"/>
      <c r="E31" s="36"/>
      <c r="G31" s="36"/>
      <c r="H31" s="36"/>
    </row>
    <row r="32" spans="2:12" x14ac:dyDescent="0.25">
      <c r="B32" s="55" t="s">
        <v>185</v>
      </c>
      <c r="C32" s="55"/>
      <c r="D32" s="36" t="s">
        <v>72</v>
      </c>
      <c r="E32" s="36"/>
      <c r="G32" s="36" t="s">
        <v>188</v>
      </c>
      <c r="H32" s="3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K31" sqref="K31"/>
    </sheetView>
  </sheetViews>
  <sheetFormatPr defaultRowHeight="15" x14ac:dyDescent="0.25"/>
  <cols>
    <col min="1" max="1" width="3.28515625" style="9" customWidth="1"/>
    <col min="2" max="2" width="16.28515625" style="9" customWidth="1"/>
    <col min="3" max="5" width="9.140625" style="9"/>
    <col min="6" max="6" width="10.7109375" style="9" customWidth="1"/>
    <col min="7" max="10" width="9.140625" style="9"/>
    <col min="11" max="11" width="12.140625" style="9" customWidth="1"/>
    <col min="12" max="16384" width="9.140625" style="9"/>
  </cols>
  <sheetData>
    <row r="1" spans="1:13" ht="15.75" x14ac:dyDescent="0.25">
      <c r="C1" s="103" t="s">
        <v>91</v>
      </c>
      <c r="D1" s="103"/>
      <c r="E1" s="103"/>
      <c r="F1" s="103"/>
    </row>
    <row r="2" spans="1:13" ht="15.75" x14ac:dyDescent="0.25">
      <c r="C2" s="103" t="s">
        <v>178</v>
      </c>
      <c r="D2" s="103"/>
      <c r="E2" s="103"/>
      <c r="F2" s="103"/>
    </row>
    <row r="3" spans="1:13" ht="15.75" x14ac:dyDescent="0.25">
      <c r="C3" s="103" t="s">
        <v>201</v>
      </c>
      <c r="D3" s="103"/>
      <c r="E3" s="103"/>
      <c r="F3" s="103"/>
    </row>
    <row r="4" spans="1:13" x14ac:dyDescent="0.25">
      <c r="A4" s="10"/>
      <c r="B4" s="114" t="s">
        <v>158</v>
      </c>
      <c r="C4" s="115" t="s">
        <v>154</v>
      </c>
      <c r="D4" s="115" t="s">
        <v>7</v>
      </c>
      <c r="E4" s="115" t="s">
        <v>68</v>
      </c>
      <c r="F4" s="115" t="s">
        <v>9</v>
      </c>
      <c r="G4" s="115" t="s">
        <v>157</v>
      </c>
      <c r="H4" s="116"/>
      <c r="J4" s="68"/>
    </row>
    <row r="5" spans="1:13" x14ac:dyDescent="0.25">
      <c r="A5" s="10">
        <v>1</v>
      </c>
      <c r="B5" s="117" t="s">
        <v>143</v>
      </c>
      <c r="C5" s="118"/>
      <c r="D5" s="119">
        <v>2500</v>
      </c>
      <c r="E5" s="118">
        <f>C5+D5</f>
        <v>2500</v>
      </c>
      <c r="F5" s="120">
        <v>2500</v>
      </c>
      <c r="G5" s="121">
        <f>E5-F5</f>
        <v>0</v>
      </c>
      <c r="H5" s="122"/>
      <c r="J5" s="36"/>
    </row>
    <row r="6" spans="1:13" x14ac:dyDescent="0.25">
      <c r="A6" s="10">
        <v>2</v>
      </c>
      <c r="B6" s="118" t="s">
        <v>138</v>
      </c>
      <c r="C6" s="118"/>
      <c r="D6" s="123">
        <v>2500</v>
      </c>
      <c r="E6" s="118">
        <f t="shared" ref="E6:E14" si="0">C6+D6</f>
        <v>2500</v>
      </c>
      <c r="F6" s="124">
        <v>2500</v>
      </c>
      <c r="G6" s="121">
        <f t="shared" ref="G6:G14" si="1">E6-F6</f>
        <v>0</v>
      </c>
      <c r="H6" s="118"/>
      <c r="J6" s="36"/>
    </row>
    <row r="7" spans="1:13" x14ac:dyDescent="0.25">
      <c r="A7" s="10">
        <v>3</v>
      </c>
      <c r="B7" s="118" t="s">
        <v>136</v>
      </c>
      <c r="C7" s="118"/>
      <c r="D7" s="123">
        <v>2500</v>
      </c>
      <c r="E7" s="118">
        <f t="shared" si="0"/>
        <v>2500</v>
      </c>
      <c r="F7" s="124">
        <v>2500</v>
      </c>
      <c r="G7" s="121">
        <f t="shared" si="1"/>
        <v>0</v>
      </c>
      <c r="H7" s="118"/>
      <c r="J7" s="36"/>
    </row>
    <row r="8" spans="1:13" x14ac:dyDescent="0.25">
      <c r="A8" s="85">
        <v>4</v>
      </c>
      <c r="B8" s="117" t="s">
        <v>130</v>
      </c>
      <c r="C8" s="118"/>
      <c r="D8" s="123"/>
      <c r="E8" s="118">
        <f t="shared" si="0"/>
        <v>0</v>
      </c>
      <c r="F8" s="120"/>
      <c r="G8" s="121">
        <f t="shared" si="1"/>
        <v>0</v>
      </c>
      <c r="H8" s="116"/>
      <c r="J8" s="36"/>
    </row>
    <row r="9" spans="1:13" x14ac:dyDescent="0.25">
      <c r="A9" s="85">
        <v>5</v>
      </c>
      <c r="B9" s="125" t="s">
        <v>163</v>
      </c>
      <c r="C9" s="118"/>
      <c r="D9" s="123">
        <v>2500</v>
      </c>
      <c r="E9" s="118">
        <f t="shared" si="0"/>
        <v>2500</v>
      </c>
      <c r="F9" s="120">
        <v>2500</v>
      </c>
      <c r="G9" s="121">
        <f t="shared" si="1"/>
        <v>0</v>
      </c>
      <c r="H9" s="116"/>
      <c r="J9" s="36"/>
    </row>
    <row r="10" spans="1:13" x14ac:dyDescent="0.25">
      <c r="A10" s="85">
        <v>6</v>
      </c>
      <c r="B10" s="125" t="s">
        <v>183</v>
      </c>
      <c r="C10" s="118"/>
      <c r="D10" s="123">
        <v>2500</v>
      </c>
      <c r="E10" s="118">
        <f t="shared" si="0"/>
        <v>2500</v>
      </c>
      <c r="F10" s="120">
        <v>2500</v>
      </c>
      <c r="G10" s="121">
        <f t="shared" si="1"/>
        <v>0</v>
      </c>
      <c r="H10" s="116"/>
      <c r="J10" s="36"/>
    </row>
    <row r="11" spans="1:13" x14ac:dyDescent="0.25">
      <c r="A11" s="85">
        <v>7</v>
      </c>
      <c r="B11" s="125" t="s">
        <v>200</v>
      </c>
      <c r="C11" s="118"/>
      <c r="D11" s="123">
        <v>2500</v>
      </c>
      <c r="E11" s="118">
        <f t="shared" si="0"/>
        <v>2500</v>
      </c>
      <c r="F11" s="120">
        <v>2500</v>
      </c>
      <c r="G11" s="121">
        <f t="shared" si="1"/>
        <v>0</v>
      </c>
      <c r="H11" s="116"/>
      <c r="J11" s="36"/>
    </row>
    <row r="12" spans="1:13" x14ac:dyDescent="0.25">
      <c r="A12" s="85">
        <v>8</v>
      </c>
      <c r="B12" s="125" t="s">
        <v>202</v>
      </c>
      <c r="C12" s="118"/>
      <c r="D12" s="123"/>
      <c r="E12" s="118">
        <f t="shared" si="0"/>
        <v>0</v>
      </c>
      <c r="F12" s="120"/>
      <c r="G12" s="121">
        <f t="shared" si="1"/>
        <v>0</v>
      </c>
      <c r="H12" s="116"/>
      <c r="J12" s="36"/>
    </row>
    <row r="13" spans="1:13" x14ac:dyDescent="0.25">
      <c r="A13" s="85">
        <v>9</v>
      </c>
      <c r="B13" s="125" t="s">
        <v>162</v>
      </c>
      <c r="C13" s="118"/>
      <c r="D13" s="123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J13" s="36"/>
    </row>
    <row r="14" spans="1:13" x14ac:dyDescent="0.25">
      <c r="A14" s="85">
        <v>10</v>
      </c>
      <c r="B14" s="125" t="s">
        <v>155</v>
      </c>
      <c r="C14" s="118"/>
      <c r="D14" s="123">
        <v>2500</v>
      </c>
      <c r="E14" s="118">
        <f t="shared" si="0"/>
        <v>2500</v>
      </c>
      <c r="F14" s="120">
        <v>2500</v>
      </c>
      <c r="G14" s="121">
        <f t="shared" si="1"/>
        <v>0</v>
      </c>
      <c r="H14" s="116"/>
      <c r="J14" s="36"/>
    </row>
    <row r="15" spans="1:13" x14ac:dyDescent="0.25">
      <c r="A15" s="10"/>
      <c r="B15" s="141" t="s">
        <v>68</v>
      </c>
      <c r="C15" s="142">
        <f>SUM(C5:C14)</f>
        <v>0</v>
      </c>
      <c r="D15" s="143">
        <f>SUM(D5:D14)</f>
        <v>20000</v>
      </c>
      <c r="E15" s="142">
        <f>SUM(E5:E14)</f>
        <v>20000</v>
      </c>
      <c r="F15" s="144">
        <f>SUM(F5:F14)</f>
        <v>20000</v>
      </c>
      <c r="G15" s="144">
        <f>SUM(G5:G14)</f>
        <v>0</v>
      </c>
      <c r="H15" s="116"/>
      <c r="J15" s="36"/>
      <c r="M15" s="108"/>
    </row>
    <row r="16" spans="1:13" x14ac:dyDescent="0.25">
      <c r="B16" s="129"/>
      <c r="C16" s="129"/>
      <c r="D16" s="129"/>
      <c r="E16" s="129"/>
      <c r="F16" s="130"/>
      <c r="G16" s="129"/>
      <c r="H16" s="129"/>
      <c r="J16" s="36"/>
      <c r="M16" s="108"/>
    </row>
    <row r="17" spans="2:12" ht="15.75" x14ac:dyDescent="0.25">
      <c r="B17" s="109" t="s">
        <v>62</v>
      </c>
      <c r="C17" s="36"/>
      <c r="D17" s="69"/>
      <c r="E17" s="69"/>
      <c r="F17" s="112"/>
      <c r="G17" s="69"/>
      <c r="H17" s="69"/>
      <c r="I17" s="36"/>
      <c r="J17" s="36"/>
    </row>
    <row r="18" spans="2:12" ht="15.75" x14ac:dyDescent="0.25">
      <c r="B18" s="110" t="s">
        <v>116</v>
      </c>
      <c r="C18" s="109"/>
      <c r="D18" s="36"/>
      <c r="E18" s="110"/>
      <c r="F18" s="113" t="s">
        <v>115</v>
      </c>
      <c r="G18" s="110"/>
      <c r="I18" s="110"/>
      <c r="J18" s="110"/>
    </row>
    <row r="19" spans="2:12" ht="15.75" x14ac:dyDescent="0.25"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</row>
    <row r="20" spans="2:12" x14ac:dyDescent="0.25">
      <c r="B20" s="10" t="s">
        <v>140</v>
      </c>
      <c r="C20" s="94">
        <f>D15</f>
        <v>20000</v>
      </c>
      <c r="D20" s="51"/>
      <c r="E20" s="10"/>
      <c r="F20" s="10" t="s">
        <v>140</v>
      </c>
      <c r="G20" s="93">
        <f>F15</f>
        <v>20000</v>
      </c>
      <c r="H20" s="10"/>
      <c r="I20" s="10"/>
    </row>
    <row r="21" spans="2:12" x14ac:dyDescent="0.25">
      <c r="B21" s="10" t="s">
        <v>79</v>
      </c>
      <c r="C21" s="94">
        <f>DECEMBER!E28</f>
        <v>6550.6000000000058</v>
      </c>
      <c r="D21" s="51"/>
      <c r="E21" s="10"/>
      <c r="F21" s="10" t="s">
        <v>79</v>
      </c>
      <c r="G21" s="93">
        <f>DECEMBER!I28</f>
        <v>0.59999999999854481</v>
      </c>
      <c r="H21" s="10"/>
      <c r="I21" s="10"/>
    </row>
    <row r="22" spans="2:12" x14ac:dyDescent="0.25">
      <c r="B22" s="10" t="s">
        <v>66</v>
      </c>
      <c r="C22" s="111">
        <v>7.0000000000000007E-2</v>
      </c>
      <c r="D22" s="94">
        <f>C22*C20</f>
        <v>1400.0000000000002</v>
      </c>
      <c r="E22" s="10"/>
      <c r="F22" s="10" t="s">
        <v>133</v>
      </c>
      <c r="G22" s="52">
        <v>7.0000000000000007E-2</v>
      </c>
      <c r="H22" s="94">
        <f>G22*C20</f>
        <v>1400.0000000000002</v>
      </c>
      <c r="I22" s="10"/>
    </row>
    <row r="23" spans="2:12" x14ac:dyDescent="0.25"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</row>
    <row r="24" spans="2:12" x14ac:dyDescent="0.25">
      <c r="B24" s="58" t="s">
        <v>203</v>
      </c>
      <c r="C24" s="10"/>
      <c r="D24" s="10">
        <v>18000</v>
      </c>
      <c r="E24" s="10"/>
      <c r="F24" s="58" t="s">
        <v>203</v>
      </c>
      <c r="G24" s="10"/>
      <c r="H24" s="10">
        <v>18000</v>
      </c>
      <c r="I24" s="10"/>
    </row>
    <row r="25" spans="2:12" x14ac:dyDescent="0.25">
      <c r="B25" s="58"/>
      <c r="C25" s="10"/>
      <c r="D25" s="10"/>
      <c r="E25" s="10"/>
      <c r="F25" s="58"/>
      <c r="G25" s="10"/>
      <c r="H25" s="10"/>
      <c r="I25" s="10"/>
      <c r="L25" s="31"/>
    </row>
    <row r="26" spans="2:12" x14ac:dyDescent="0.25">
      <c r="B26" s="10"/>
      <c r="C26" s="10"/>
      <c r="D26" s="10"/>
      <c r="E26" s="10"/>
      <c r="F26" s="10"/>
      <c r="G26" s="10"/>
      <c r="H26" s="10"/>
      <c r="I26" s="10"/>
    </row>
    <row r="27" spans="2:12" x14ac:dyDescent="0.25">
      <c r="B27" s="10"/>
      <c r="C27" s="10"/>
      <c r="D27" s="10"/>
      <c r="E27" s="10"/>
      <c r="F27" s="10"/>
      <c r="G27" s="10"/>
      <c r="H27" s="10"/>
      <c r="I27" s="10"/>
    </row>
    <row r="28" spans="2:12" x14ac:dyDescent="0.25">
      <c r="B28" s="145" t="s">
        <v>68</v>
      </c>
      <c r="C28" s="146">
        <f>C20+C21-D22</f>
        <v>25150.600000000006</v>
      </c>
      <c r="D28" s="146">
        <f>SUM(D24:D27)</f>
        <v>18000</v>
      </c>
      <c r="E28" s="146">
        <f>C28-D28</f>
        <v>7150.6000000000058</v>
      </c>
      <c r="F28" s="145" t="s">
        <v>68</v>
      </c>
      <c r="G28" s="146">
        <f>G20+G21-H22</f>
        <v>18600.599999999999</v>
      </c>
      <c r="H28" s="146">
        <f>SUM(H24:H27)</f>
        <v>18000</v>
      </c>
      <c r="I28" s="146">
        <f>G28-H28</f>
        <v>600.59999999999854</v>
      </c>
    </row>
    <row r="30" spans="2:12" x14ac:dyDescent="0.25">
      <c r="B30" s="36" t="s">
        <v>184</v>
      </c>
      <c r="C30" s="36"/>
      <c r="D30" s="36" t="s">
        <v>186</v>
      </c>
      <c r="E30" s="36"/>
      <c r="G30" s="36" t="s">
        <v>187</v>
      </c>
      <c r="H30" s="36"/>
    </row>
    <row r="31" spans="2:12" x14ac:dyDescent="0.25">
      <c r="B31" s="36"/>
      <c r="C31" s="36"/>
      <c r="D31" s="36"/>
      <c r="E31" s="36"/>
      <c r="G31" s="36"/>
      <c r="H31" s="36"/>
    </row>
    <row r="32" spans="2:12" x14ac:dyDescent="0.25">
      <c r="B32" s="55" t="s">
        <v>185</v>
      </c>
      <c r="C32" s="55"/>
      <c r="D32" s="36" t="s">
        <v>72</v>
      </c>
      <c r="E32" s="36"/>
      <c r="G32" s="36" t="s">
        <v>188</v>
      </c>
      <c r="H32" s="36"/>
    </row>
  </sheetData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F16" sqref="F16"/>
    </sheetView>
  </sheetViews>
  <sheetFormatPr defaultRowHeight="15" x14ac:dyDescent="0.25"/>
  <cols>
    <col min="1" max="1" width="3.28515625" style="9" customWidth="1"/>
    <col min="2" max="2" width="16.28515625" style="9" customWidth="1"/>
    <col min="3" max="5" width="9.140625" style="9"/>
    <col min="6" max="6" width="10.7109375" style="9" customWidth="1"/>
    <col min="7" max="10" width="9.140625" style="9"/>
    <col min="11" max="11" width="12.140625" style="9" customWidth="1"/>
    <col min="12" max="16384" width="9.140625" style="9"/>
  </cols>
  <sheetData>
    <row r="1" spans="1:13" ht="15.75" x14ac:dyDescent="0.25">
      <c r="C1" s="103" t="s">
        <v>91</v>
      </c>
      <c r="D1" s="103"/>
      <c r="E1" s="103"/>
      <c r="F1" s="103"/>
    </row>
    <row r="2" spans="1:13" ht="15.75" x14ac:dyDescent="0.25">
      <c r="C2" s="103" t="s">
        <v>178</v>
      </c>
      <c r="D2" s="103"/>
      <c r="E2" s="103"/>
      <c r="F2" s="103"/>
    </row>
    <row r="3" spans="1:13" ht="15.75" x14ac:dyDescent="0.25">
      <c r="C3" s="103" t="s">
        <v>204</v>
      </c>
      <c r="D3" s="103"/>
      <c r="E3" s="103"/>
      <c r="F3" s="103"/>
    </row>
    <row r="4" spans="1:13" x14ac:dyDescent="0.25">
      <c r="A4" s="10"/>
      <c r="B4" s="114" t="s">
        <v>158</v>
      </c>
      <c r="C4" s="115" t="s">
        <v>154</v>
      </c>
      <c r="D4" s="115" t="s">
        <v>7</v>
      </c>
      <c r="E4" s="115" t="s">
        <v>68</v>
      </c>
      <c r="F4" s="115" t="s">
        <v>9</v>
      </c>
      <c r="G4" s="115" t="s">
        <v>157</v>
      </c>
      <c r="H4" s="116"/>
      <c r="J4" s="68"/>
    </row>
    <row r="5" spans="1:13" x14ac:dyDescent="0.25">
      <c r="A5" s="10">
        <v>1</v>
      </c>
      <c r="B5" s="117" t="s">
        <v>143</v>
      </c>
      <c r="C5" s="118"/>
      <c r="D5" s="119">
        <v>2500</v>
      </c>
      <c r="E5" s="118">
        <f>C5+D5</f>
        <v>2500</v>
      </c>
      <c r="F5" s="120">
        <v>2500</v>
      </c>
      <c r="G5" s="121">
        <f>E5-F5</f>
        <v>0</v>
      </c>
      <c r="H5" s="122"/>
      <c r="J5" s="36"/>
    </row>
    <row r="6" spans="1:13" x14ac:dyDescent="0.25">
      <c r="A6" s="10">
        <v>2</v>
      </c>
      <c r="B6" s="118" t="s">
        <v>138</v>
      </c>
      <c r="C6" s="118"/>
      <c r="D6" s="123">
        <v>2500</v>
      </c>
      <c r="E6" s="118">
        <f t="shared" ref="E6:E14" si="0">C6+D6</f>
        <v>2500</v>
      </c>
      <c r="F6" s="124">
        <v>2500</v>
      </c>
      <c r="G6" s="121">
        <f t="shared" ref="G6:G14" si="1">E6-F6</f>
        <v>0</v>
      </c>
      <c r="H6" s="118"/>
      <c r="J6" s="36"/>
    </row>
    <row r="7" spans="1:13" x14ac:dyDescent="0.25">
      <c r="A7" s="10">
        <v>3</v>
      </c>
      <c r="B7" s="118" t="s">
        <v>136</v>
      </c>
      <c r="C7" s="118"/>
      <c r="D7" s="123">
        <v>2500</v>
      </c>
      <c r="E7" s="118">
        <f t="shared" si="0"/>
        <v>2500</v>
      </c>
      <c r="F7" s="124">
        <v>2500</v>
      </c>
      <c r="G7" s="121">
        <f t="shared" si="1"/>
        <v>0</v>
      </c>
      <c r="H7" s="118"/>
      <c r="J7" s="36"/>
    </row>
    <row r="8" spans="1:13" x14ac:dyDescent="0.25">
      <c r="A8" s="85">
        <v>4</v>
      </c>
      <c r="B8" s="117" t="s">
        <v>130</v>
      </c>
      <c r="C8" s="118"/>
      <c r="D8" s="123"/>
      <c r="E8" s="118">
        <f t="shared" si="0"/>
        <v>0</v>
      </c>
      <c r="F8" s="120"/>
      <c r="G8" s="121">
        <f t="shared" si="1"/>
        <v>0</v>
      </c>
      <c r="H8" s="116"/>
      <c r="J8" s="36"/>
    </row>
    <row r="9" spans="1:13" x14ac:dyDescent="0.25">
      <c r="A9" s="85">
        <v>5</v>
      </c>
      <c r="B9" s="125" t="s">
        <v>163</v>
      </c>
      <c r="C9" s="118"/>
      <c r="D9" s="123">
        <v>2500</v>
      </c>
      <c r="E9" s="118">
        <f>C9+D9</f>
        <v>2500</v>
      </c>
      <c r="F9" s="120"/>
      <c r="G9" s="121">
        <f>E9-F9</f>
        <v>2500</v>
      </c>
      <c r="H9" s="116"/>
      <c r="J9" s="36"/>
      <c r="K9" s="147"/>
    </row>
    <row r="10" spans="1:13" x14ac:dyDescent="0.25">
      <c r="A10" s="85">
        <v>6</v>
      </c>
      <c r="B10" s="125" t="s">
        <v>183</v>
      </c>
      <c r="C10" s="118"/>
      <c r="D10" s="123">
        <v>2500</v>
      </c>
      <c r="E10" s="118">
        <f>C10+D10</f>
        <v>2500</v>
      </c>
      <c r="F10" s="120">
        <v>2500</v>
      </c>
      <c r="G10" s="121">
        <f>E10-F10</f>
        <v>0</v>
      </c>
      <c r="H10" s="116"/>
      <c r="J10" s="36"/>
    </row>
    <row r="11" spans="1:13" x14ac:dyDescent="0.25">
      <c r="A11" s="85">
        <v>7</v>
      </c>
      <c r="B11" s="125" t="s">
        <v>200</v>
      </c>
      <c r="C11" s="118"/>
      <c r="D11" s="123">
        <v>2500</v>
      </c>
      <c r="E11" s="118">
        <f t="shared" si="0"/>
        <v>2500</v>
      </c>
      <c r="F11" s="120">
        <v>2500</v>
      </c>
      <c r="G11" s="121">
        <f>E11-F11</f>
        <v>0</v>
      </c>
      <c r="H11" s="116"/>
      <c r="J11" s="36"/>
    </row>
    <row r="12" spans="1:13" x14ac:dyDescent="0.25">
      <c r="A12" s="85">
        <v>8</v>
      </c>
      <c r="B12" s="125" t="s">
        <v>202</v>
      </c>
      <c r="C12" s="118"/>
      <c r="D12" s="123"/>
      <c r="E12" s="118">
        <f t="shared" si="0"/>
        <v>0</v>
      </c>
      <c r="F12" s="120"/>
      <c r="G12" s="121">
        <f t="shared" si="1"/>
        <v>0</v>
      </c>
      <c r="H12" s="116"/>
      <c r="J12" s="36"/>
    </row>
    <row r="13" spans="1:13" x14ac:dyDescent="0.25">
      <c r="A13" s="85">
        <v>9</v>
      </c>
      <c r="B13" s="125" t="s">
        <v>162</v>
      </c>
      <c r="C13" s="118"/>
      <c r="D13" s="123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J13" s="36"/>
    </row>
    <row r="14" spans="1:13" x14ac:dyDescent="0.25">
      <c r="A14" s="85">
        <v>10</v>
      </c>
      <c r="B14" s="125" t="s">
        <v>155</v>
      </c>
      <c r="C14" s="118"/>
      <c r="D14" s="123">
        <v>2500</v>
      </c>
      <c r="E14" s="118">
        <f t="shared" si="0"/>
        <v>2500</v>
      </c>
      <c r="F14" s="120">
        <v>2500</v>
      </c>
      <c r="G14" s="121">
        <f t="shared" si="1"/>
        <v>0</v>
      </c>
      <c r="H14" s="116"/>
      <c r="J14" s="36"/>
    </row>
    <row r="15" spans="1:13" x14ac:dyDescent="0.25">
      <c r="A15" s="10"/>
      <c r="B15" s="141" t="s">
        <v>68</v>
      </c>
      <c r="C15" s="142">
        <f>SUM(C5:C14)</f>
        <v>0</v>
      </c>
      <c r="D15" s="143">
        <f>SUM(D5:D14)</f>
        <v>20000</v>
      </c>
      <c r="E15" s="142">
        <f>SUM(E5:E14)</f>
        <v>20000</v>
      </c>
      <c r="F15" s="144">
        <f>SUM(F5:F14)</f>
        <v>17500</v>
      </c>
      <c r="G15" s="144">
        <f>SUM(G5:G14)</f>
        <v>2500</v>
      </c>
      <c r="H15" s="116"/>
      <c r="J15" s="36"/>
      <c r="M15" s="108"/>
    </row>
    <row r="16" spans="1:13" x14ac:dyDescent="0.25">
      <c r="B16" s="129"/>
      <c r="C16" s="129"/>
      <c r="D16" s="129"/>
      <c r="E16" s="129"/>
      <c r="F16" s="130"/>
      <c r="G16" s="129"/>
      <c r="H16" s="129"/>
      <c r="J16" s="36"/>
      <c r="M16" s="108"/>
    </row>
    <row r="17" spans="2:14" ht="15.75" x14ac:dyDescent="0.25"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N17" s="81"/>
    </row>
    <row r="18" spans="2:14" ht="15.75" x14ac:dyDescent="0.25">
      <c r="B18" s="110" t="s">
        <v>116</v>
      </c>
      <c r="C18" s="109"/>
      <c r="D18" s="36"/>
      <c r="E18" s="110"/>
      <c r="F18" s="113" t="s">
        <v>115</v>
      </c>
      <c r="G18" s="110"/>
      <c r="I18" s="110"/>
      <c r="J18" s="110"/>
    </row>
    <row r="19" spans="2:14" ht="15.75" x14ac:dyDescent="0.25"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</row>
    <row r="20" spans="2:14" x14ac:dyDescent="0.25">
      <c r="B20" s="10" t="s">
        <v>145</v>
      </c>
      <c r="C20" s="94">
        <f>D15</f>
        <v>20000</v>
      </c>
      <c r="D20" s="51"/>
      <c r="E20" s="10"/>
      <c r="F20" s="10" t="s">
        <v>145</v>
      </c>
      <c r="G20" s="93">
        <f>F15</f>
        <v>17500</v>
      </c>
      <c r="H20" s="10"/>
      <c r="I20" s="10"/>
    </row>
    <row r="21" spans="2:14" x14ac:dyDescent="0.25">
      <c r="B21" s="10" t="s">
        <v>79</v>
      </c>
      <c r="C21" s="94">
        <f>JANUARY!E28</f>
        <v>7150.6000000000058</v>
      </c>
      <c r="D21" s="51"/>
      <c r="E21" s="10"/>
      <c r="F21" s="10" t="s">
        <v>79</v>
      </c>
      <c r="G21" s="93">
        <f>JANUARY!I28</f>
        <v>600.59999999999854</v>
      </c>
      <c r="H21" s="10"/>
      <c r="I21" s="10"/>
    </row>
    <row r="22" spans="2:14" x14ac:dyDescent="0.25">
      <c r="B22" s="10" t="s">
        <v>66</v>
      </c>
      <c r="C22" s="111">
        <v>7.0000000000000007E-2</v>
      </c>
      <c r="D22" s="94">
        <f>C22*C20</f>
        <v>1400.0000000000002</v>
      </c>
      <c r="E22" s="10"/>
      <c r="F22" s="10" t="s">
        <v>133</v>
      </c>
      <c r="G22" s="52">
        <v>7.0000000000000007E-2</v>
      </c>
      <c r="H22" s="94">
        <f>G22*C20</f>
        <v>1400.0000000000002</v>
      </c>
      <c r="I22" s="10"/>
    </row>
    <row r="23" spans="2:14" x14ac:dyDescent="0.25"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</row>
    <row r="24" spans="2:14" x14ac:dyDescent="0.25">
      <c r="B24" s="58" t="s">
        <v>205</v>
      </c>
      <c r="C24" s="10"/>
      <c r="D24" s="10">
        <v>19000</v>
      </c>
      <c r="E24" s="10"/>
      <c r="F24" s="58" t="s">
        <v>205</v>
      </c>
      <c r="G24" s="10"/>
      <c r="H24" s="10">
        <v>19000</v>
      </c>
      <c r="I24" s="10"/>
    </row>
    <row r="25" spans="2:14" x14ac:dyDescent="0.25">
      <c r="B25" s="58"/>
      <c r="C25" s="10"/>
      <c r="D25" s="10"/>
      <c r="E25" s="10"/>
      <c r="F25" s="58"/>
      <c r="G25" s="10"/>
      <c r="H25" s="10"/>
      <c r="I25" s="10"/>
      <c r="L25" s="31"/>
    </row>
    <row r="26" spans="2:14" x14ac:dyDescent="0.25">
      <c r="B26" s="10"/>
      <c r="C26" s="10"/>
      <c r="D26" s="10"/>
      <c r="E26" s="10"/>
      <c r="F26" s="10"/>
      <c r="G26" s="10"/>
      <c r="H26" s="10"/>
      <c r="I26" s="10"/>
    </row>
    <row r="27" spans="2:14" x14ac:dyDescent="0.25">
      <c r="B27" s="10"/>
      <c r="C27" s="10"/>
      <c r="D27" s="10"/>
      <c r="E27" s="10"/>
      <c r="F27" s="10"/>
      <c r="G27" s="10"/>
      <c r="H27" s="10"/>
      <c r="I27" s="10"/>
    </row>
    <row r="28" spans="2:14" x14ac:dyDescent="0.25">
      <c r="B28" s="145" t="s">
        <v>68</v>
      </c>
      <c r="C28" s="146">
        <f>C20+C21-D22</f>
        <v>25750.600000000006</v>
      </c>
      <c r="D28" s="146">
        <f>SUM(D24:D27)</f>
        <v>19000</v>
      </c>
      <c r="E28" s="146">
        <f>C28-D28</f>
        <v>6750.6000000000058</v>
      </c>
      <c r="F28" s="145" t="s">
        <v>68</v>
      </c>
      <c r="G28" s="146">
        <f>G20+G21-H22</f>
        <v>16700.599999999999</v>
      </c>
      <c r="H28" s="146">
        <f>SUM(H24:H27)</f>
        <v>19000</v>
      </c>
      <c r="I28" s="146">
        <f>G28-H28</f>
        <v>-2299.4000000000015</v>
      </c>
      <c r="L28" s="31"/>
    </row>
    <row r="30" spans="2:14" x14ac:dyDescent="0.25">
      <c r="B30" s="36" t="s">
        <v>184</v>
      </c>
      <c r="C30" s="36"/>
      <c r="D30" s="36" t="s">
        <v>186</v>
      </c>
      <c r="E30" s="36"/>
      <c r="G30" s="36" t="s">
        <v>187</v>
      </c>
      <c r="H30" s="36"/>
    </row>
    <row r="31" spans="2:14" x14ac:dyDescent="0.25">
      <c r="B31" s="36"/>
      <c r="C31" s="36"/>
      <c r="D31" s="36"/>
      <c r="E31" s="36"/>
      <c r="G31" s="36"/>
      <c r="H31" s="36"/>
    </row>
    <row r="32" spans="2:14" x14ac:dyDescent="0.25">
      <c r="B32" s="55" t="s">
        <v>185</v>
      </c>
      <c r="C32" s="55"/>
      <c r="D32" s="36" t="s">
        <v>72</v>
      </c>
      <c r="E32" s="36"/>
      <c r="G32" s="36" t="s">
        <v>188</v>
      </c>
      <c r="H32" s="3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H29" sqref="H29"/>
    </sheetView>
  </sheetViews>
  <sheetFormatPr defaultRowHeight="15" x14ac:dyDescent="0.25"/>
  <cols>
    <col min="1" max="1" width="3.28515625" style="9" customWidth="1"/>
    <col min="2" max="2" width="16.28515625" style="9" customWidth="1"/>
    <col min="3" max="5" width="9.140625" style="9"/>
    <col min="6" max="6" width="11.140625" style="9" customWidth="1"/>
    <col min="7" max="10" width="9.140625" style="9"/>
    <col min="11" max="11" width="12.140625" style="9" customWidth="1"/>
    <col min="12" max="16384" width="9.140625" style="9"/>
  </cols>
  <sheetData>
    <row r="1" spans="1:13" ht="15.75" x14ac:dyDescent="0.25">
      <c r="C1" s="103" t="s">
        <v>91</v>
      </c>
      <c r="D1" s="103"/>
      <c r="E1" s="103"/>
      <c r="F1" s="103"/>
    </row>
    <row r="2" spans="1:13" ht="15.75" x14ac:dyDescent="0.25">
      <c r="C2" s="103" t="s">
        <v>178</v>
      </c>
      <c r="D2" s="103"/>
      <c r="E2" s="103"/>
      <c r="F2" s="103"/>
    </row>
    <row r="3" spans="1:13" ht="15.75" x14ac:dyDescent="0.25">
      <c r="C3" s="103" t="s">
        <v>206</v>
      </c>
      <c r="D3" s="103"/>
      <c r="E3" s="103"/>
      <c r="F3" s="103"/>
    </row>
    <row r="4" spans="1:13" x14ac:dyDescent="0.25">
      <c r="A4" s="10"/>
      <c r="B4" s="114" t="s">
        <v>158</v>
      </c>
      <c r="C4" s="115" t="s">
        <v>154</v>
      </c>
      <c r="D4" s="115" t="s">
        <v>7</v>
      </c>
      <c r="E4" s="115" t="s">
        <v>68</v>
      </c>
      <c r="F4" s="115" t="s">
        <v>9</v>
      </c>
      <c r="G4" s="115" t="s">
        <v>157</v>
      </c>
      <c r="H4" s="116"/>
      <c r="J4" s="68"/>
    </row>
    <row r="5" spans="1:13" x14ac:dyDescent="0.25">
      <c r="A5" s="10">
        <v>1</v>
      </c>
      <c r="B5" s="117" t="s">
        <v>143</v>
      </c>
      <c r="C5" s="118"/>
      <c r="D5" s="119">
        <v>2500</v>
      </c>
      <c r="E5" s="118">
        <f>C5+D5</f>
        <v>2500</v>
      </c>
      <c r="F5" s="120">
        <v>2500</v>
      </c>
      <c r="G5" s="121">
        <f>E5-F5</f>
        <v>0</v>
      </c>
      <c r="H5" s="122"/>
      <c r="J5" s="36"/>
    </row>
    <row r="6" spans="1:13" x14ac:dyDescent="0.25">
      <c r="A6" s="10">
        <v>2</v>
      </c>
      <c r="B6" s="118" t="s">
        <v>138</v>
      </c>
      <c r="C6" s="118"/>
      <c r="D6" s="123">
        <v>2500</v>
      </c>
      <c r="E6" s="118">
        <f t="shared" ref="E6:E14" si="0">C6+D6</f>
        <v>2500</v>
      </c>
      <c r="F6" s="124">
        <v>2500</v>
      </c>
      <c r="G6" s="121">
        <f t="shared" ref="G6:G14" si="1">E6-F6</f>
        <v>0</v>
      </c>
      <c r="H6" s="118"/>
      <c r="J6" s="36"/>
    </row>
    <row r="7" spans="1:13" x14ac:dyDescent="0.25">
      <c r="A7" s="10">
        <v>3</v>
      </c>
      <c r="B7" s="118" t="s">
        <v>136</v>
      </c>
      <c r="C7" s="118"/>
      <c r="D7" s="123">
        <v>2500</v>
      </c>
      <c r="E7" s="118">
        <f t="shared" si="0"/>
        <v>2500</v>
      </c>
      <c r="F7" s="124">
        <v>2500</v>
      </c>
      <c r="G7" s="121">
        <f t="shared" si="1"/>
        <v>0</v>
      </c>
      <c r="H7" s="118"/>
      <c r="J7" s="36"/>
    </row>
    <row r="8" spans="1:13" x14ac:dyDescent="0.25">
      <c r="A8" s="85">
        <v>4</v>
      </c>
      <c r="B8" s="117" t="s">
        <v>209</v>
      </c>
      <c r="C8" s="118"/>
      <c r="D8" s="123">
        <v>2500</v>
      </c>
      <c r="E8" s="118">
        <f t="shared" si="0"/>
        <v>2500</v>
      </c>
      <c r="F8" s="120">
        <v>2500</v>
      </c>
      <c r="G8" s="121">
        <f t="shared" si="1"/>
        <v>0</v>
      </c>
      <c r="H8" s="116"/>
      <c r="J8" s="36"/>
    </row>
    <row r="9" spans="1:13" x14ac:dyDescent="0.25">
      <c r="A9" s="85">
        <v>5</v>
      </c>
      <c r="B9" s="125" t="s">
        <v>163</v>
      </c>
      <c r="C9" s="118">
        <v>2500</v>
      </c>
      <c r="D9" s="123">
        <v>2500</v>
      </c>
      <c r="E9" s="118">
        <f>C9+D9</f>
        <v>5000</v>
      </c>
      <c r="F9" s="120">
        <v>4000</v>
      </c>
      <c r="G9" s="121">
        <f>E9-F9</f>
        <v>1000</v>
      </c>
      <c r="H9" s="116"/>
      <c r="J9" s="36"/>
      <c r="K9" s="147"/>
    </row>
    <row r="10" spans="1:13" x14ac:dyDescent="0.25">
      <c r="A10" s="85">
        <v>6</v>
      </c>
      <c r="B10" s="125"/>
      <c r="C10" s="118"/>
      <c r="D10" s="123"/>
      <c r="E10" s="118">
        <f>C10+D10</f>
        <v>0</v>
      </c>
      <c r="F10" s="120"/>
      <c r="G10" s="121">
        <f>E10-F10</f>
        <v>0</v>
      </c>
      <c r="H10" s="116"/>
      <c r="J10" s="36"/>
    </row>
    <row r="11" spans="1:13" x14ac:dyDescent="0.25">
      <c r="A11" s="85">
        <v>7</v>
      </c>
      <c r="B11" s="125" t="s">
        <v>200</v>
      </c>
      <c r="C11" s="118"/>
      <c r="D11" s="123">
        <v>2500</v>
      </c>
      <c r="E11" s="118">
        <f t="shared" si="0"/>
        <v>2500</v>
      </c>
      <c r="F11" s="120">
        <v>2500</v>
      </c>
      <c r="G11" s="121">
        <f>E11-F11</f>
        <v>0</v>
      </c>
      <c r="H11" s="116"/>
      <c r="J11" s="36"/>
    </row>
    <row r="12" spans="1:13" x14ac:dyDescent="0.25">
      <c r="A12" s="85">
        <v>8</v>
      </c>
      <c r="B12" s="125" t="s">
        <v>202</v>
      </c>
      <c r="C12" s="118"/>
      <c r="D12" s="123"/>
      <c r="E12" s="118">
        <f t="shared" si="0"/>
        <v>0</v>
      </c>
      <c r="F12" s="120"/>
      <c r="G12" s="121">
        <f t="shared" si="1"/>
        <v>0</v>
      </c>
      <c r="H12" s="116"/>
      <c r="J12" s="36"/>
    </row>
    <row r="13" spans="1:13" x14ac:dyDescent="0.25">
      <c r="A13" s="85">
        <v>9</v>
      </c>
      <c r="B13" s="125" t="s">
        <v>162</v>
      </c>
      <c r="C13" s="118"/>
      <c r="D13" s="123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J13" s="36"/>
    </row>
    <row r="14" spans="1:13" x14ac:dyDescent="0.25">
      <c r="A14" s="85">
        <v>10</v>
      </c>
      <c r="B14" s="125" t="s">
        <v>155</v>
      </c>
      <c r="C14" s="118"/>
      <c r="D14" s="123">
        <v>2500</v>
      </c>
      <c r="E14" s="118">
        <f t="shared" si="0"/>
        <v>2500</v>
      </c>
      <c r="F14" s="120">
        <v>2500</v>
      </c>
      <c r="G14" s="121">
        <f t="shared" si="1"/>
        <v>0</v>
      </c>
      <c r="H14" s="116"/>
      <c r="J14" s="36"/>
    </row>
    <row r="15" spans="1:13" x14ac:dyDescent="0.25">
      <c r="A15" s="10"/>
      <c r="B15" s="141" t="s">
        <v>68</v>
      </c>
      <c r="C15" s="142">
        <f>SUM(C5:C14)</f>
        <v>2500</v>
      </c>
      <c r="D15" s="143">
        <f>SUM(D5:D14)</f>
        <v>20000</v>
      </c>
      <c r="E15" s="142">
        <f>SUM(E5:E14)</f>
        <v>22500</v>
      </c>
      <c r="F15" s="144">
        <f>SUM(F5:F14)</f>
        <v>21500</v>
      </c>
      <c r="G15" s="144">
        <f>SUM(G5:G14)</f>
        <v>1000</v>
      </c>
      <c r="H15" s="116"/>
      <c r="J15" s="36"/>
      <c r="M15" s="108"/>
    </row>
    <row r="16" spans="1:13" x14ac:dyDescent="0.25">
      <c r="B16" s="129"/>
      <c r="C16" s="129"/>
      <c r="D16" s="129"/>
      <c r="E16" s="129"/>
      <c r="F16" s="130"/>
      <c r="G16" s="129"/>
      <c r="H16" s="129"/>
      <c r="J16" s="36"/>
      <c r="M16" s="108"/>
    </row>
    <row r="17" spans="2:14" ht="15.75" x14ac:dyDescent="0.25"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N17" s="81"/>
    </row>
    <row r="18" spans="2:14" ht="15.75" x14ac:dyDescent="0.25">
      <c r="B18" s="110" t="s">
        <v>116</v>
      </c>
      <c r="C18" s="109"/>
      <c r="D18" s="36"/>
      <c r="E18" s="110"/>
      <c r="F18" s="113" t="s">
        <v>115</v>
      </c>
      <c r="G18" s="110"/>
      <c r="I18" s="110"/>
      <c r="J18" s="110"/>
    </row>
    <row r="19" spans="2:14" ht="15.75" x14ac:dyDescent="0.25"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</row>
    <row r="20" spans="2:14" x14ac:dyDescent="0.25">
      <c r="B20" s="10" t="s">
        <v>207</v>
      </c>
      <c r="C20" s="94">
        <f>D15</f>
        <v>20000</v>
      </c>
      <c r="D20" s="51"/>
      <c r="E20" s="10"/>
      <c r="F20" s="10" t="s">
        <v>208</v>
      </c>
      <c r="G20" s="93">
        <f>F15</f>
        <v>21500</v>
      </c>
      <c r="H20" s="10"/>
      <c r="I20" s="10"/>
    </row>
    <row r="21" spans="2:14" x14ac:dyDescent="0.25">
      <c r="B21" s="10" t="s">
        <v>79</v>
      </c>
      <c r="C21" s="94">
        <f>FEBRUARY!E28</f>
        <v>6750.6000000000058</v>
      </c>
      <c r="D21" s="51"/>
      <c r="E21" s="10"/>
      <c r="F21" s="10" t="s">
        <v>79</v>
      </c>
      <c r="G21" s="93">
        <f>FEBRUARY!I28</f>
        <v>-2299.4000000000015</v>
      </c>
      <c r="H21" s="10"/>
      <c r="I21" s="10"/>
    </row>
    <row r="22" spans="2:14" x14ac:dyDescent="0.25">
      <c r="B22" s="10" t="s">
        <v>66</v>
      </c>
      <c r="C22" s="111">
        <v>7.0000000000000007E-2</v>
      </c>
      <c r="D22" s="94">
        <f>C22*C20</f>
        <v>1400.0000000000002</v>
      </c>
      <c r="E22" s="10"/>
      <c r="F22" s="10" t="s">
        <v>133</v>
      </c>
      <c r="G22" s="52">
        <v>7.0000000000000007E-2</v>
      </c>
      <c r="H22" s="94">
        <f>G22*C20</f>
        <v>1400.0000000000002</v>
      </c>
      <c r="I22" s="10"/>
    </row>
    <row r="23" spans="2:14" x14ac:dyDescent="0.25"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</row>
    <row r="24" spans="2:14" x14ac:dyDescent="0.25">
      <c r="B24" s="58" t="s">
        <v>210</v>
      </c>
      <c r="C24" s="10"/>
      <c r="D24" s="10">
        <v>650</v>
      </c>
      <c r="E24" s="10"/>
      <c r="F24" s="58" t="s">
        <v>210</v>
      </c>
      <c r="G24" s="10"/>
      <c r="H24" s="10">
        <v>650</v>
      </c>
      <c r="I24" s="10"/>
    </row>
    <row r="25" spans="2:14" x14ac:dyDescent="0.25">
      <c r="B25" s="58" t="s">
        <v>211</v>
      </c>
      <c r="C25" s="10"/>
      <c r="D25" s="10">
        <v>18000</v>
      </c>
      <c r="E25" s="10"/>
      <c r="F25" s="58" t="s">
        <v>211</v>
      </c>
      <c r="G25" s="10"/>
      <c r="H25" s="10">
        <v>18000</v>
      </c>
      <c r="I25" s="10"/>
      <c r="L25" s="31"/>
    </row>
    <row r="26" spans="2:14" x14ac:dyDescent="0.25">
      <c r="B26" s="10"/>
      <c r="C26" s="10"/>
      <c r="D26" s="10"/>
      <c r="E26" s="10"/>
      <c r="F26" s="10"/>
      <c r="G26" s="10"/>
      <c r="H26" s="10"/>
      <c r="I26" s="10"/>
    </row>
    <row r="27" spans="2:14" x14ac:dyDescent="0.25">
      <c r="B27" s="10"/>
      <c r="C27" s="10"/>
      <c r="D27" s="10"/>
      <c r="E27" s="10"/>
      <c r="F27" s="10"/>
      <c r="G27" s="10"/>
      <c r="H27" s="10"/>
      <c r="I27" s="10"/>
    </row>
    <row r="28" spans="2:14" x14ac:dyDescent="0.25">
      <c r="B28" s="145" t="s">
        <v>68</v>
      </c>
      <c r="C28" s="146">
        <f>C20+C21-D22</f>
        <v>25350.600000000006</v>
      </c>
      <c r="D28" s="146">
        <f>SUM(D24:D27)</f>
        <v>18650</v>
      </c>
      <c r="E28" s="146">
        <f>C28-D28</f>
        <v>6700.6000000000058</v>
      </c>
      <c r="F28" s="145" t="s">
        <v>68</v>
      </c>
      <c r="G28" s="146">
        <f>G20+G21-H22</f>
        <v>17800.599999999999</v>
      </c>
      <c r="H28" s="146">
        <f>SUM(H24:H27)</f>
        <v>18650</v>
      </c>
      <c r="I28" s="146">
        <f>G28-H28</f>
        <v>-849.40000000000146</v>
      </c>
      <c r="L28" s="31"/>
    </row>
    <row r="30" spans="2:14" x14ac:dyDescent="0.25">
      <c r="B30" s="36" t="s">
        <v>184</v>
      </c>
      <c r="C30" s="36"/>
      <c r="D30" s="36" t="s">
        <v>186</v>
      </c>
      <c r="E30" s="36"/>
      <c r="G30" s="36" t="s">
        <v>187</v>
      </c>
      <c r="H30" s="36"/>
    </row>
    <row r="31" spans="2:14" x14ac:dyDescent="0.25">
      <c r="B31" s="36"/>
      <c r="C31" s="36"/>
      <c r="D31" s="36"/>
      <c r="E31" s="36"/>
      <c r="G31" s="36"/>
      <c r="H31" s="36"/>
    </row>
    <row r="32" spans="2:14" x14ac:dyDescent="0.25">
      <c r="B32" s="55" t="s">
        <v>185</v>
      </c>
      <c r="C32" s="55"/>
      <c r="D32" s="36" t="s">
        <v>72</v>
      </c>
      <c r="E32" s="36"/>
      <c r="G32" s="36" t="s">
        <v>188</v>
      </c>
      <c r="H32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29" sqref="E29"/>
    </sheetView>
  </sheetViews>
  <sheetFormatPr defaultRowHeight="15" x14ac:dyDescent="0.25"/>
  <cols>
    <col min="1" max="1" width="3.28515625" style="9" customWidth="1"/>
    <col min="2" max="2" width="16.28515625" style="9" customWidth="1"/>
    <col min="3" max="5" width="9.140625" style="9"/>
    <col min="6" max="6" width="11.140625" style="9" customWidth="1"/>
    <col min="7" max="10" width="9.140625" style="9"/>
    <col min="11" max="11" width="12.140625" style="9" customWidth="1"/>
    <col min="12" max="16384" width="9.140625" style="9"/>
  </cols>
  <sheetData>
    <row r="1" spans="1:13" ht="15.75" x14ac:dyDescent="0.25">
      <c r="C1" s="103" t="s">
        <v>91</v>
      </c>
      <c r="D1" s="103"/>
      <c r="E1" s="103"/>
      <c r="F1" s="103"/>
    </row>
    <row r="2" spans="1:13" ht="15.75" x14ac:dyDescent="0.25">
      <c r="C2" s="103" t="s">
        <v>178</v>
      </c>
      <c r="D2" s="103"/>
      <c r="E2" s="103"/>
      <c r="F2" s="103"/>
    </row>
    <row r="3" spans="1:13" ht="15.75" x14ac:dyDescent="0.25">
      <c r="C3" s="103" t="s">
        <v>212</v>
      </c>
      <c r="D3" s="103"/>
      <c r="E3" s="103"/>
      <c r="F3" s="103"/>
    </row>
    <row r="4" spans="1:13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9</v>
      </c>
      <c r="G4" s="115" t="s">
        <v>157</v>
      </c>
      <c r="H4" s="116"/>
      <c r="J4" s="68"/>
    </row>
    <row r="5" spans="1:13" x14ac:dyDescent="0.25">
      <c r="A5" s="10">
        <v>1</v>
      </c>
      <c r="B5" s="117" t="s">
        <v>143</v>
      </c>
      <c r="C5" s="118"/>
      <c r="D5" s="118">
        <v>2500</v>
      </c>
      <c r="E5" s="118">
        <f>C5+D5</f>
        <v>2500</v>
      </c>
      <c r="F5" s="120">
        <v>2500</v>
      </c>
      <c r="G5" s="121">
        <f>E5-F5</f>
        <v>0</v>
      </c>
      <c r="H5" s="122"/>
      <c r="J5" s="36"/>
    </row>
    <row r="6" spans="1:13" x14ac:dyDescent="0.25">
      <c r="A6" s="10">
        <v>2</v>
      </c>
      <c r="B6" s="118" t="s">
        <v>138</v>
      </c>
      <c r="C6" s="118"/>
      <c r="D6" s="118">
        <v>2500</v>
      </c>
      <c r="E6" s="118">
        <f t="shared" ref="E6:E13" si="0">C6+D6</f>
        <v>2500</v>
      </c>
      <c r="F6" s="124">
        <v>2500</v>
      </c>
      <c r="G6" s="121">
        <f t="shared" ref="G6:G13" si="1">E6-F6</f>
        <v>0</v>
      </c>
      <c r="H6" s="118"/>
      <c r="J6" s="36"/>
    </row>
    <row r="7" spans="1:13" x14ac:dyDescent="0.25">
      <c r="A7" s="10">
        <v>3</v>
      </c>
      <c r="B7" s="118" t="s">
        <v>136</v>
      </c>
      <c r="C7" s="118"/>
      <c r="D7" s="118">
        <v>2500</v>
      </c>
      <c r="E7" s="118">
        <f t="shared" si="0"/>
        <v>2500</v>
      </c>
      <c r="F7" s="124">
        <v>2500</v>
      </c>
      <c r="G7" s="121">
        <f t="shared" si="1"/>
        <v>0</v>
      </c>
      <c r="H7" s="118"/>
      <c r="J7" s="36"/>
    </row>
    <row r="8" spans="1:13" x14ac:dyDescent="0.25">
      <c r="A8" s="85">
        <v>4</v>
      </c>
      <c r="B8" s="10" t="s">
        <v>213</v>
      </c>
      <c r="C8" s="10"/>
      <c r="D8" s="148">
        <v>2500</v>
      </c>
      <c r="E8" s="118">
        <f t="shared" si="0"/>
        <v>2500</v>
      </c>
      <c r="F8" s="10">
        <v>2500</v>
      </c>
      <c r="G8" s="121">
        <f t="shared" si="1"/>
        <v>0</v>
      </c>
      <c r="H8" s="116"/>
      <c r="J8" s="36"/>
    </row>
    <row r="9" spans="1:13" x14ac:dyDescent="0.25">
      <c r="A9" s="85">
        <v>5</v>
      </c>
      <c r="B9" s="117" t="s">
        <v>163</v>
      </c>
      <c r="C9" s="118">
        <v>1000</v>
      </c>
      <c r="D9" s="118">
        <v>2500</v>
      </c>
      <c r="E9" s="118">
        <f>C9+D9</f>
        <v>3500</v>
      </c>
      <c r="F9" s="120"/>
      <c r="G9" s="121">
        <f>E9-F9</f>
        <v>3500</v>
      </c>
      <c r="H9" s="116"/>
      <c r="J9" s="36"/>
      <c r="K9" s="147"/>
    </row>
    <row r="10" spans="1:13" x14ac:dyDescent="0.25">
      <c r="A10" s="85">
        <v>6</v>
      </c>
      <c r="B10" s="117" t="s">
        <v>155</v>
      </c>
      <c r="C10" s="118"/>
      <c r="D10" s="118">
        <v>2500</v>
      </c>
      <c r="E10" s="118">
        <f>C10+D10</f>
        <v>2500</v>
      </c>
      <c r="F10" s="120">
        <v>2500</v>
      </c>
      <c r="G10" s="121">
        <f>E10-F10</f>
        <v>0</v>
      </c>
      <c r="H10" s="116"/>
      <c r="J10" s="36"/>
    </row>
    <row r="11" spans="1:13" x14ac:dyDescent="0.25">
      <c r="A11" s="85">
        <v>7</v>
      </c>
      <c r="B11" s="117" t="s">
        <v>200</v>
      </c>
      <c r="C11" s="118"/>
      <c r="D11" s="118">
        <v>2500</v>
      </c>
      <c r="E11" s="118">
        <f t="shared" si="0"/>
        <v>2500</v>
      </c>
      <c r="F11" s="120">
        <v>2500</v>
      </c>
      <c r="G11" s="121">
        <f>E11-F11</f>
        <v>0</v>
      </c>
      <c r="H11" s="116"/>
      <c r="J11" s="36"/>
    </row>
    <row r="12" spans="1:13" x14ac:dyDescent="0.25">
      <c r="A12" s="85">
        <v>8</v>
      </c>
      <c r="B12" s="117" t="s">
        <v>202</v>
      </c>
      <c r="C12" s="118"/>
      <c r="D12" s="118"/>
      <c r="E12" s="118">
        <f t="shared" si="0"/>
        <v>0</v>
      </c>
      <c r="F12" s="120"/>
      <c r="G12" s="121">
        <f t="shared" si="1"/>
        <v>0</v>
      </c>
      <c r="H12" s="116"/>
      <c r="J12" s="36"/>
    </row>
    <row r="13" spans="1:13" x14ac:dyDescent="0.25">
      <c r="A13" s="85">
        <v>9</v>
      </c>
      <c r="B13" s="117" t="s">
        <v>162</v>
      </c>
      <c r="C13" s="118"/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J13" s="36"/>
    </row>
    <row r="14" spans="1:13" x14ac:dyDescent="0.25">
      <c r="A14" s="85">
        <v>10</v>
      </c>
      <c r="B14" s="117" t="s">
        <v>209</v>
      </c>
      <c r="C14" s="118"/>
      <c r="D14" s="118">
        <v>2500</v>
      </c>
      <c r="E14" s="118">
        <f>C14+D14</f>
        <v>2500</v>
      </c>
      <c r="F14" s="120">
        <v>2500</v>
      </c>
      <c r="G14" s="121">
        <f>E14-F14</f>
        <v>0</v>
      </c>
      <c r="H14" s="10"/>
      <c r="J14" s="36"/>
    </row>
    <row r="15" spans="1:13" x14ac:dyDescent="0.25">
      <c r="A15" s="10"/>
      <c r="B15" s="149" t="s">
        <v>68</v>
      </c>
      <c r="C15" s="142">
        <f>SUM(C5:C13)</f>
        <v>1000</v>
      </c>
      <c r="D15" s="150">
        <f>SUM(D5:D14)</f>
        <v>22500</v>
      </c>
      <c r="E15" s="142">
        <f>SUM(E5:E13)</f>
        <v>21000</v>
      </c>
      <c r="F15" s="144">
        <f>SUM(F5:F14)</f>
        <v>20000</v>
      </c>
      <c r="G15" s="144">
        <f>SUM(G5:G13)</f>
        <v>3500</v>
      </c>
      <c r="H15" s="116"/>
      <c r="J15" s="36"/>
      <c r="M15" s="108"/>
    </row>
    <row r="16" spans="1:13" x14ac:dyDescent="0.25">
      <c r="B16" s="129"/>
      <c r="C16" s="129"/>
      <c r="D16" s="129"/>
      <c r="E16" s="129"/>
      <c r="F16" s="130"/>
      <c r="G16" s="129"/>
      <c r="H16" s="129"/>
      <c r="J16" s="36"/>
      <c r="M16" s="108"/>
    </row>
    <row r="17" spans="2:14" ht="15.75" x14ac:dyDescent="0.25"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N17" s="81"/>
    </row>
    <row r="18" spans="2:14" ht="15.75" x14ac:dyDescent="0.25">
      <c r="B18" s="110" t="s">
        <v>116</v>
      </c>
      <c r="C18" s="109"/>
      <c r="D18" s="36"/>
      <c r="E18" s="110"/>
      <c r="F18" s="113" t="s">
        <v>115</v>
      </c>
      <c r="G18" s="110"/>
      <c r="I18" s="110"/>
      <c r="J18" s="110"/>
    </row>
    <row r="19" spans="2:14" ht="15.75" x14ac:dyDescent="0.25"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</row>
    <row r="20" spans="2:14" x14ac:dyDescent="0.25">
      <c r="B20" s="10" t="s">
        <v>159</v>
      </c>
      <c r="C20" s="94">
        <f>D15</f>
        <v>22500</v>
      </c>
      <c r="D20" s="51"/>
      <c r="E20" s="10"/>
      <c r="F20" s="10" t="s">
        <v>159</v>
      </c>
      <c r="G20" s="93">
        <f>F15</f>
        <v>20000</v>
      </c>
      <c r="H20" s="10"/>
      <c r="I20" s="10"/>
    </row>
    <row r="21" spans="2:14" x14ac:dyDescent="0.25">
      <c r="B21" s="10" t="s">
        <v>79</v>
      </c>
      <c r="C21" s="94">
        <f>'MARCH '!E28</f>
        <v>6700.6000000000058</v>
      </c>
      <c r="D21" s="51"/>
      <c r="E21" s="10"/>
      <c r="F21" s="10" t="s">
        <v>79</v>
      </c>
      <c r="G21" s="93">
        <f>'MARCH '!I28</f>
        <v>-849.40000000000146</v>
      </c>
      <c r="H21" s="10"/>
      <c r="I21" s="10"/>
    </row>
    <row r="22" spans="2:14" x14ac:dyDescent="0.25">
      <c r="B22" s="10" t="s">
        <v>66</v>
      </c>
      <c r="C22" s="111">
        <v>7.0000000000000007E-2</v>
      </c>
      <c r="D22" s="94">
        <f>C22*C20</f>
        <v>1575.0000000000002</v>
      </c>
      <c r="E22" s="10"/>
      <c r="F22" s="10" t="s">
        <v>133</v>
      </c>
      <c r="G22" s="52">
        <v>7.0000000000000007E-2</v>
      </c>
      <c r="H22" s="94">
        <f>G22*C20</f>
        <v>1575.0000000000002</v>
      </c>
      <c r="I22" s="10"/>
    </row>
    <row r="23" spans="2:14" x14ac:dyDescent="0.25"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</row>
    <row r="24" spans="2:14" x14ac:dyDescent="0.25">
      <c r="B24" s="58" t="s">
        <v>214</v>
      </c>
      <c r="C24" s="10"/>
      <c r="D24" s="10">
        <v>20000</v>
      </c>
      <c r="E24" s="10"/>
      <c r="F24" s="58" t="s">
        <v>214</v>
      </c>
      <c r="G24" s="10"/>
      <c r="H24" s="10">
        <v>20000</v>
      </c>
      <c r="I24" s="10"/>
    </row>
    <row r="25" spans="2:14" x14ac:dyDescent="0.25">
      <c r="B25" s="58"/>
      <c r="C25" s="10"/>
      <c r="D25" s="10"/>
      <c r="E25" s="10"/>
      <c r="F25" s="58"/>
      <c r="G25" s="10"/>
      <c r="H25" s="10"/>
      <c r="I25" s="10"/>
      <c r="L25" s="31"/>
    </row>
    <row r="26" spans="2:14" x14ac:dyDescent="0.25">
      <c r="B26" s="10"/>
      <c r="C26" s="10"/>
      <c r="D26" s="10"/>
      <c r="E26" s="10"/>
      <c r="F26" s="10"/>
      <c r="G26" s="10"/>
      <c r="H26" s="10"/>
      <c r="I26" s="10"/>
    </row>
    <row r="27" spans="2:14" x14ac:dyDescent="0.25">
      <c r="B27" s="10"/>
      <c r="C27" s="10"/>
      <c r="D27" s="10"/>
      <c r="E27" s="10"/>
      <c r="F27" s="10"/>
      <c r="G27" s="10"/>
      <c r="H27" s="10"/>
      <c r="I27" s="10"/>
    </row>
    <row r="28" spans="2:14" x14ac:dyDescent="0.25">
      <c r="B28" s="145" t="s">
        <v>68</v>
      </c>
      <c r="C28" s="146">
        <f>C20+C21-D22</f>
        <v>27625.600000000006</v>
      </c>
      <c r="D28" s="146">
        <f>SUM(D24:D27)</f>
        <v>20000</v>
      </c>
      <c r="E28" s="146">
        <f>C28-D28</f>
        <v>7625.6000000000058</v>
      </c>
      <c r="F28" s="145" t="s">
        <v>68</v>
      </c>
      <c r="G28" s="146">
        <f>G20+G21-H22</f>
        <v>17575.599999999999</v>
      </c>
      <c r="H28" s="146">
        <f>SUM(H24:H27)</f>
        <v>20000</v>
      </c>
      <c r="I28" s="146">
        <f>G28-H28</f>
        <v>-2424.4000000000015</v>
      </c>
      <c r="L28" s="31"/>
    </row>
    <row r="30" spans="2:14" x14ac:dyDescent="0.25">
      <c r="B30" s="36" t="s">
        <v>184</v>
      </c>
      <c r="C30" s="36"/>
      <c r="D30" s="36" t="s">
        <v>186</v>
      </c>
      <c r="E30" s="36"/>
      <c r="G30" s="36" t="s">
        <v>187</v>
      </c>
      <c r="H30" s="36"/>
    </row>
    <row r="31" spans="2:14" x14ac:dyDescent="0.25">
      <c r="B31" s="36"/>
      <c r="C31" s="36"/>
      <c r="D31" s="36"/>
      <c r="E31" s="36"/>
      <c r="G31" s="36"/>
      <c r="H31" s="36"/>
    </row>
    <row r="32" spans="2:14" x14ac:dyDescent="0.25">
      <c r="B32" s="55" t="s">
        <v>185</v>
      </c>
      <c r="C32" s="55"/>
      <c r="D32" s="36" t="s">
        <v>72</v>
      </c>
      <c r="E32" s="36"/>
      <c r="G32" s="36" t="s">
        <v>188</v>
      </c>
      <c r="H32" s="3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B1" workbookViewId="0">
      <selection activeCell="E28" sqref="E28"/>
    </sheetView>
  </sheetViews>
  <sheetFormatPr defaultRowHeight="15" x14ac:dyDescent="0.25"/>
  <cols>
    <col min="1" max="1" width="3.28515625" style="9" customWidth="1"/>
    <col min="2" max="2" width="16.28515625" style="9" customWidth="1"/>
    <col min="3" max="5" width="9.140625" style="9"/>
    <col min="6" max="6" width="11.140625" style="9" customWidth="1"/>
    <col min="7" max="10" width="9.140625" style="9"/>
    <col min="11" max="11" width="12.140625" style="9" customWidth="1"/>
    <col min="12" max="16384" width="9.140625" style="9"/>
  </cols>
  <sheetData>
    <row r="1" spans="1:13" ht="15.75" x14ac:dyDescent="0.25">
      <c r="C1" s="103" t="s">
        <v>91</v>
      </c>
      <c r="D1" s="103"/>
      <c r="E1" s="103"/>
      <c r="F1" s="103"/>
    </row>
    <row r="2" spans="1:13" ht="15.75" x14ac:dyDescent="0.25">
      <c r="C2" s="103" t="s">
        <v>178</v>
      </c>
      <c r="D2" s="103"/>
      <c r="E2" s="103"/>
      <c r="F2" s="103"/>
    </row>
    <row r="3" spans="1:13" ht="15.75" x14ac:dyDescent="0.25">
      <c r="C3" s="103" t="s">
        <v>215</v>
      </c>
      <c r="D3" s="103"/>
      <c r="E3" s="103"/>
      <c r="F3" s="103"/>
    </row>
    <row r="4" spans="1:13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9</v>
      </c>
      <c r="G4" s="115" t="s">
        <v>157</v>
      </c>
      <c r="H4" s="116"/>
      <c r="J4" s="68"/>
    </row>
    <row r="5" spans="1:13" x14ac:dyDescent="0.25">
      <c r="A5" s="10">
        <v>1</v>
      </c>
      <c r="B5" s="117" t="s">
        <v>143</v>
      </c>
      <c r="C5" s="118"/>
      <c r="D5" s="118">
        <v>2500</v>
      </c>
      <c r="E5" s="118">
        <f>C5+D5</f>
        <v>2500</v>
      </c>
      <c r="F5" s="120">
        <v>2500</v>
      </c>
      <c r="G5" s="121">
        <f>E5-F5</f>
        <v>0</v>
      </c>
      <c r="H5" s="122"/>
      <c r="J5" s="36"/>
    </row>
    <row r="6" spans="1:13" x14ac:dyDescent="0.25">
      <c r="A6" s="10">
        <v>2</v>
      </c>
      <c r="B6" s="118" t="s">
        <v>138</v>
      </c>
      <c r="C6" s="118"/>
      <c r="D6" s="118">
        <v>2500</v>
      </c>
      <c r="E6" s="118">
        <f t="shared" ref="E6:E13" si="0">C6+D6</f>
        <v>2500</v>
      </c>
      <c r="F6" s="120">
        <v>2500</v>
      </c>
      <c r="G6" s="121">
        <f t="shared" ref="G6:G13" si="1">E6-F6</f>
        <v>0</v>
      </c>
      <c r="H6" s="118"/>
      <c r="J6" s="36"/>
    </row>
    <row r="7" spans="1:13" x14ac:dyDescent="0.25">
      <c r="A7" s="10">
        <v>3</v>
      </c>
      <c r="B7" s="118" t="s">
        <v>136</v>
      </c>
      <c r="C7" s="118"/>
      <c r="D7" s="118">
        <v>2500</v>
      </c>
      <c r="E7" s="118">
        <f t="shared" si="0"/>
        <v>2500</v>
      </c>
      <c r="F7" s="120">
        <v>2500</v>
      </c>
      <c r="G7" s="121">
        <f t="shared" si="1"/>
        <v>0</v>
      </c>
      <c r="H7" s="118"/>
      <c r="J7" s="36"/>
    </row>
    <row r="8" spans="1:13" x14ac:dyDescent="0.25">
      <c r="A8" s="85">
        <v>4</v>
      </c>
      <c r="B8" s="10" t="s">
        <v>213</v>
      </c>
      <c r="C8" s="10"/>
      <c r="D8" s="148">
        <v>2500</v>
      </c>
      <c r="E8" s="118">
        <f t="shared" si="0"/>
        <v>2500</v>
      </c>
      <c r="F8" s="120">
        <v>2500</v>
      </c>
      <c r="G8" s="121">
        <f t="shared" si="1"/>
        <v>0</v>
      </c>
      <c r="H8" s="116"/>
      <c r="J8" s="36"/>
    </row>
    <row r="9" spans="1:13" x14ac:dyDescent="0.25">
      <c r="A9" s="85">
        <v>5</v>
      </c>
      <c r="B9" s="117" t="s">
        <v>163</v>
      </c>
      <c r="C9" s="118">
        <v>3500</v>
      </c>
      <c r="D9" s="118">
        <v>2500</v>
      </c>
      <c r="E9" s="118">
        <f>C9+D9</f>
        <v>6000</v>
      </c>
      <c r="F9" s="120">
        <v>5000</v>
      </c>
      <c r="G9" s="121">
        <f>E9-F9</f>
        <v>1000</v>
      </c>
      <c r="H9" s="116"/>
      <c r="J9" s="36"/>
      <c r="K9" s="147"/>
    </row>
    <row r="10" spans="1:13" x14ac:dyDescent="0.25">
      <c r="A10" s="85">
        <v>6</v>
      </c>
      <c r="B10" s="117" t="s">
        <v>155</v>
      </c>
      <c r="C10" s="118"/>
      <c r="D10" s="118">
        <v>2500</v>
      </c>
      <c r="E10" s="118">
        <f>C10+D10</f>
        <v>2500</v>
      </c>
      <c r="F10" s="120">
        <v>2500</v>
      </c>
      <c r="G10" s="121">
        <f>E10-F10</f>
        <v>0</v>
      </c>
      <c r="H10" s="116"/>
      <c r="J10" s="36"/>
    </row>
    <row r="11" spans="1:13" x14ac:dyDescent="0.25">
      <c r="A11" s="85">
        <v>7</v>
      </c>
      <c r="B11" s="117" t="s">
        <v>200</v>
      </c>
      <c r="C11" s="118"/>
      <c r="D11" s="118">
        <v>2500</v>
      </c>
      <c r="E11" s="118">
        <f t="shared" si="0"/>
        <v>2500</v>
      </c>
      <c r="F11" s="120">
        <v>2500</v>
      </c>
      <c r="G11" s="121">
        <f>E11-F11</f>
        <v>0</v>
      </c>
      <c r="H11" s="116"/>
      <c r="J11" s="36"/>
    </row>
    <row r="12" spans="1:13" x14ac:dyDescent="0.25">
      <c r="A12" s="85">
        <v>8</v>
      </c>
      <c r="B12" s="117" t="s">
        <v>202</v>
      </c>
      <c r="C12" s="118"/>
      <c r="D12" s="118"/>
      <c r="E12" s="118">
        <f t="shared" si="0"/>
        <v>0</v>
      </c>
      <c r="F12" s="120"/>
      <c r="G12" s="121">
        <f t="shared" si="1"/>
        <v>0</v>
      </c>
      <c r="H12" s="116"/>
      <c r="J12" s="36"/>
    </row>
    <row r="13" spans="1:13" x14ac:dyDescent="0.25">
      <c r="A13" s="85">
        <v>9</v>
      </c>
      <c r="B13" s="117" t="s">
        <v>162</v>
      </c>
      <c r="C13" s="118"/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J13" s="36"/>
    </row>
    <row r="14" spans="1:13" x14ac:dyDescent="0.25">
      <c r="A14" s="85">
        <v>10</v>
      </c>
      <c r="B14" s="117" t="s">
        <v>209</v>
      </c>
      <c r="C14" s="118"/>
      <c r="D14" s="118">
        <v>2500</v>
      </c>
      <c r="E14" s="118">
        <f>C14+D14</f>
        <v>2500</v>
      </c>
      <c r="F14" s="120">
        <v>2500</v>
      </c>
      <c r="G14" s="121">
        <f>E14-F14</f>
        <v>0</v>
      </c>
      <c r="H14" s="10"/>
      <c r="J14" s="36"/>
    </row>
    <row r="15" spans="1:13" x14ac:dyDescent="0.25">
      <c r="A15" s="10"/>
      <c r="B15" s="149" t="s">
        <v>68</v>
      </c>
      <c r="C15" s="142">
        <f>SUM(C5:C13)</f>
        <v>3500</v>
      </c>
      <c r="D15" s="150">
        <f>SUM(D5:D14)</f>
        <v>22500</v>
      </c>
      <c r="E15" s="142">
        <f>SUM(E5:E14)</f>
        <v>26000</v>
      </c>
      <c r="F15" s="144">
        <f>SUM(F5:F14)</f>
        <v>25000</v>
      </c>
      <c r="G15" s="144">
        <f>SUM(G5:G13)</f>
        <v>1000</v>
      </c>
      <c r="H15" s="116"/>
      <c r="J15" s="36"/>
      <c r="M15" s="108"/>
    </row>
    <row r="16" spans="1:13" x14ac:dyDescent="0.25">
      <c r="B16" s="129"/>
      <c r="C16" s="129"/>
      <c r="D16" s="129"/>
      <c r="E16" s="129"/>
      <c r="F16" s="130"/>
      <c r="G16" s="129"/>
      <c r="H16" s="129"/>
      <c r="J16" s="36"/>
      <c r="M16" s="108"/>
    </row>
    <row r="17" spans="2:14" ht="15.75" x14ac:dyDescent="0.25"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N17" s="81"/>
    </row>
    <row r="18" spans="2:14" ht="15.75" x14ac:dyDescent="0.25">
      <c r="B18" s="110" t="s">
        <v>116</v>
      </c>
      <c r="C18" s="109"/>
      <c r="D18" s="36"/>
      <c r="E18" s="110"/>
      <c r="F18" s="113" t="s">
        <v>115</v>
      </c>
      <c r="G18" s="110"/>
      <c r="I18" s="110"/>
      <c r="J18" s="110"/>
    </row>
    <row r="19" spans="2:14" ht="15.75" x14ac:dyDescent="0.25"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</row>
    <row r="20" spans="2:14" x14ac:dyDescent="0.25">
      <c r="B20" s="10" t="s">
        <v>161</v>
      </c>
      <c r="C20" s="94">
        <f>D15</f>
        <v>22500</v>
      </c>
      <c r="D20" s="51"/>
      <c r="E20" s="10"/>
      <c r="F20" s="10" t="s">
        <v>161</v>
      </c>
      <c r="G20" s="93">
        <f>F15</f>
        <v>25000</v>
      </c>
      <c r="H20" s="10"/>
      <c r="I20" s="10"/>
    </row>
    <row r="21" spans="2:14" x14ac:dyDescent="0.25">
      <c r="B21" s="10" t="s">
        <v>79</v>
      </c>
      <c r="C21" s="94">
        <f>'APRIL '!E28</f>
        <v>7625.6000000000058</v>
      </c>
      <c r="D21" s="51"/>
      <c r="E21" s="10"/>
      <c r="F21" s="10" t="s">
        <v>79</v>
      </c>
      <c r="G21" s="93">
        <f>'APRIL '!I28</f>
        <v>-2424.4000000000015</v>
      </c>
      <c r="H21" s="10"/>
      <c r="I21" s="10"/>
    </row>
    <row r="22" spans="2:14" x14ac:dyDescent="0.25">
      <c r="B22" s="10" t="s">
        <v>66</v>
      </c>
      <c r="C22" s="111">
        <v>7.0000000000000007E-2</v>
      </c>
      <c r="D22" s="94">
        <f>C22*C20</f>
        <v>1575.0000000000002</v>
      </c>
      <c r="E22" s="10"/>
      <c r="F22" s="10" t="s">
        <v>133</v>
      </c>
      <c r="G22" s="52">
        <v>7.0000000000000007E-2</v>
      </c>
      <c r="H22" s="94">
        <f>G22*C20</f>
        <v>1575.0000000000002</v>
      </c>
      <c r="I22" s="10"/>
    </row>
    <row r="23" spans="2:14" x14ac:dyDescent="0.25"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</row>
    <row r="24" spans="2:14" x14ac:dyDescent="0.25">
      <c r="B24" s="58" t="s">
        <v>216</v>
      </c>
      <c r="C24" s="10"/>
      <c r="D24" s="10">
        <v>11000</v>
      </c>
      <c r="E24" s="10"/>
      <c r="F24" s="58" t="s">
        <v>216</v>
      </c>
      <c r="G24" s="10"/>
      <c r="H24" s="10">
        <v>11000</v>
      </c>
      <c r="I24" s="10"/>
    </row>
    <row r="25" spans="2:14" x14ac:dyDescent="0.25">
      <c r="B25" s="58"/>
      <c r="C25" s="10"/>
      <c r="D25" s="10"/>
      <c r="E25" s="10"/>
      <c r="F25" s="58"/>
      <c r="G25" s="10"/>
      <c r="H25" s="10"/>
      <c r="I25" s="10"/>
      <c r="L25" s="31"/>
    </row>
    <row r="26" spans="2:14" x14ac:dyDescent="0.25">
      <c r="B26" s="10"/>
      <c r="C26" s="10"/>
      <c r="D26" s="10"/>
      <c r="E26" s="10"/>
      <c r="F26" s="10"/>
      <c r="G26" s="10"/>
      <c r="H26" s="10"/>
      <c r="I26" s="10"/>
    </row>
    <row r="27" spans="2:14" x14ac:dyDescent="0.25">
      <c r="B27" s="10"/>
      <c r="C27" s="10"/>
      <c r="D27" s="10"/>
      <c r="E27" s="10"/>
      <c r="F27" s="10"/>
      <c r="G27" s="10"/>
      <c r="H27" s="10"/>
      <c r="I27" s="10"/>
    </row>
    <row r="28" spans="2:14" x14ac:dyDescent="0.25">
      <c r="B28" s="145" t="s">
        <v>68</v>
      </c>
      <c r="C28" s="146">
        <f>C20+C21-D22</f>
        <v>28550.600000000006</v>
      </c>
      <c r="D28" s="146">
        <f>SUM(D24:D27)</f>
        <v>11000</v>
      </c>
      <c r="E28" s="146">
        <f>C28-D28</f>
        <v>17550.600000000006</v>
      </c>
      <c r="F28" s="145" t="s">
        <v>68</v>
      </c>
      <c r="G28" s="146">
        <f>G20+G21-H22</f>
        <v>21000.6</v>
      </c>
      <c r="H28" s="146">
        <f>SUM(H24:H27)</f>
        <v>11000</v>
      </c>
      <c r="I28" s="146">
        <f>G28-H28</f>
        <v>10000.599999999999</v>
      </c>
      <c r="L28" s="31"/>
    </row>
    <row r="30" spans="2:14" x14ac:dyDescent="0.25">
      <c r="B30" s="36" t="s">
        <v>184</v>
      </c>
      <c r="C30" s="36"/>
      <c r="D30" s="36" t="s">
        <v>186</v>
      </c>
      <c r="E30" s="36"/>
      <c r="G30" s="36" t="s">
        <v>187</v>
      </c>
      <c r="H30" s="36"/>
    </row>
    <row r="31" spans="2:14" x14ac:dyDescent="0.25">
      <c r="B31" s="36"/>
      <c r="C31" s="36"/>
      <c r="D31" s="36"/>
      <c r="E31" s="36"/>
      <c r="G31" s="36"/>
      <c r="H31" s="36"/>
    </row>
    <row r="32" spans="2:14" x14ac:dyDescent="0.25">
      <c r="B32" s="55" t="s">
        <v>185</v>
      </c>
      <c r="C32" s="55"/>
      <c r="D32" s="36" t="s">
        <v>72</v>
      </c>
      <c r="E32" s="36"/>
      <c r="G32" s="36" t="s">
        <v>188</v>
      </c>
      <c r="H32" s="36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G20" sqref="G20"/>
    </sheetView>
  </sheetViews>
  <sheetFormatPr defaultRowHeight="15" x14ac:dyDescent="0.25"/>
  <cols>
    <col min="1" max="1" width="3.28515625" style="9" customWidth="1"/>
    <col min="2" max="2" width="16.28515625" style="9" customWidth="1"/>
    <col min="3" max="5" width="9.140625" style="9"/>
    <col min="6" max="6" width="11.140625" style="9" customWidth="1"/>
    <col min="7" max="10" width="9.140625" style="9"/>
    <col min="11" max="11" width="12.140625" style="9" customWidth="1"/>
    <col min="12" max="16384" width="9.140625" style="9"/>
  </cols>
  <sheetData>
    <row r="1" spans="1:13" ht="15.75" x14ac:dyDescent="0.25">
      <c r="C1" s="103" t="s">
        <v>91</v>
      </c>
      <c r="D1" s="103"/>
      <c r="E1" s="103"/>
      <c r="F1" s="103"/>
    </row>
    <row r="2" spans="1:13" ht="15.75" x14ac:dyDescent="0.25">
      <c r="C2" s="103" t="s">
        <v>178</v>
      </c>
      <c r="D2" s="103"/>
      <c r="E2" s="103"/>
      <c r="F2" s="103"/>
    </row>
    <row r="3" spans="1:13" ht="15.75" x14ac:dyDescent="0.25">
      <c r="C3" s="103" t="s">
        <v>217</v>
      </c>
      <c r="D3" s="103"/>
      <c r="E3" s="103"/>
      <c r="F3" s="103"/>
    </row>
    <row r="4" spans="1:13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9</v>
      </c>
      <c r="G4" s="115" t="s">
        <v>157</v>
      </c>
      <c r="H4" s="116"/>
      <c r="J4" s="68"/>
    </row>
    <row r="5" spans="1:13" x14ac:dyDescent="0.25">
      <c r="A5" s="10">
        <v>1</v>
      </c>
      <c r="B5" s="117" t="s">
        <v>143</v>
      </c>
      <c r="C5" s="118"/>
      <c r="D5" s="118">
        <v>2500</v>
      </c>
      <c r="E5" s="118">
        <f t="shared" ref="E5:E14" si="0">C5+D5</f>
        <v>2500</v>
      </c>
      <c r="F5" s="120">
        <v>2500</v>
      </c>
      <c r="G5" s="121">
        <f t="shared" ref="G5:G15" si="1">E5-F5</f>
        <v>0</v>
      </c>
      <c r="H5" s="122"/>
      <c r="J5" s="36"/>
    </row>
    <row r="6" spans="1:13" x14ac:dyDescent="0.25">
      <c r="A6" s="10">
        <v>2</v>
      </c>
      <c r="B6" s="118" t="s">
        <v>138</v>
      </c>
      <c r="C6" s="118"/>
      <c r="D6" s="118">
        <v>2500</v>
      </c>
      <c r="E6" s="118">
        <f t="shared" si="0"/>
        <v>2500</v>
      </c>
      <c r="F6" s="120">
        <v>2500</v>
      </c>
      <c r="G6" s="121">
        <f t="shared" si="1"/>
        <v>0</v>
      </c>
      <c r="H6" s="118"/>
      <c r="J6" s="36"/>
    </row>
    <row r="7" spans="1:13" x14ac:dyDescent="0.25">
      <c r="A7" s="10">
        <v>3</v>
      </c>
      <c r="B7" s="118" t="s">
        <v>136</v>
      </c>
      <c r="C7" s="118"/>
      <c r="D7" s="118">
        <v>2500</v>
      </c>
      <c r="E7" s="118">
        <f t="shared" si="0"/>
        <v>2500</v>
      </c>
      <c r="F7" s="120">
        <v>2500</v>
      </c>
      <c r="G7" s="121">
        <f t="shared" si="1"/>
        <v>0</v>
      </c>
      <c r="H7" s="118"/>
      <c r="J7" s="36"/>
      <c r="K7" s="31"/>
    </row>
    <row r="8" spans="1:13" x14ac:dyDescent="0.25">
      <c r="A8" s="85">
        <v>4</v>
      </c>
      <c r="B8" s="117" t="s">
        <v>200</v>
      </c>
      <c r="C8" s="118"/>
      <c r="D8" s="118">
        <v>2500</v>
      </c>
      <c r="E8" s="118">
        <f t="shared" si="0"/>
        <v>2500</v>
      </c>
      <c r="F8" s="120">
        <v>2500</v>
      </c>
      <c r="G8" s="121">
        <f t="shared" si="1"/>
        <v>0</v>
      </c>
      <c r="H8" s="116"/>
      <c r="J8" s="36"/>
    </row>
    <row r="9" spans="1:13" x14ac:dyDescent="0.25">
      <c r="A9" s="85">
        <v>5</v>
      </c>
      <c r="B9" s="117" t="s">
        <v>163</v>
      </c>
      <c r="C9" s="118">
        <v>1000</v>
      </c>
      <c r="D9" s="118">
        <v>2500</v>
      </c>
      <c r="E9" s="118">
        <f t="shared" si="0"/>
        <v>3500</v>
      </c>
      <c r="F9" s="120"/>
      <c r="G9" s="121">
        <f t="shared" si="1"/>
        <v>3500</v>
      </c>
      <c r="H9" s="116"/>
      <c r="J9" s="36"/>
      <c r="K9" s="147"/>
    </row>
    <row r="10" spans="1:13" x14ac:dyDescent="0.25">
      <c r="A10" s="85">
        <v>6</v>
      </c>
      <c r="B10" s="117" t="s">
        <v>155</v>
      </c>
      <c r="C10" s="118"/>
      <c r="D10" s="118">
        <v>2500</v>
      </c>
      <c r="E10" s="118">
        <f t="shared" si="0"/>
        <v>2500</v>
      </c>
      <c r="F10" s="120"/>
      <c r="G10" s="121">
        <f t="shared" si="1"/>
        <v>2500</v>
      </c>
      <c r="H10" s="116"/>
      <c r="J10" s="36"/>
    </row>
    <row r="11" spans="1:13" x14ac:dyDescent="0.25">
      <c r="A11" s="85">
        <v>7</v>
      </c>
      <c r="B11" s="10" t="s">
        <v>221</v>
      </c>
      <c r="C11" s="10"/>
      <c r="D11" s="10">
        <v>3600</v>
      </c>
      <c r="E11" s="118">
        <f t="shared" si="0"/>
        <v>3600</v>
      </c>
      <c r="F11" s="151">
        <v>3600</v>
      </c>
      <c r="G11" s="121">
        <f t="shared" si="1"/>
        <v>0</v>
      </c>
      <c r="H11" s="116"/>
      <c r="J11" s="36"/>
    </row>
    <row r="12" spans="1:13" x14ac:dyDescent="0.25">
      <c r="A12" s="85">
        <v>8</v>
      </c>
      <c r="B12" s="117" t="s">
        <v>202</v>
      </c>
      <c r="C12" s="118"/>
      <c r="D12" s="118"/>
      <c r="E12" s="118">
        <f t="shared" si="0"/>
        <v>0</v>
      </c>
      <c r="F12" s="120"/>
      <c r="G12" s="121">
        <f t="shared" si="1"/>
        <v>0</v>
      </c>
      <c r="H12" s="116"/>
      <c r="J12" s="36"/>
    </row>
    <row r="13" spans="1:13" x14ac:dyDescent="0.25">
      <c r="A13" s="85">
        <v>9</v>
      </c>
      <c r="B13" s="117" t="s">
        <v>162</v>
      </c>
      <c r="C13" s="118"/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J13" s="36"/>
    </row>
    <row r="14" spans="1:13" x14ac:dyDescent="0.25">
      <c r="A14" s="85">
        <v>10</v>
      </c>
      <c r="B14" s="117"/>
      <c r="C14" s="118"/>
      <c r="D14" s="118"/>
      <c r="E14" s="118">
        <f t="shared" si="0"/>
        <v>0</v>
      </c>
      <c r="F14" s="120"/>
      <c r="G14" s="121">
        <f t="shared" si="1"/>
        <v>0</v>
      </c>
      <c r="H14" s="10"/>
      <c r="J14" s="36"/>
    </row>
    <row r="15" spans="1:13" x14ac:dyDescent="0.25">
      <c r="A15" s="10"/>
      <c r="B15" s="149" t="s">
        <v>68</v>
      </c>
      <c r="C15" s="142">
        <f>SUM(C5:C13)</f>
        <v>1000</v>
      </c>
      <c r="D15" s="150">
        <f>SUM(D5:D14)</f>
        <v>21100</v>
      </c>
      <c r="E15" s="142">
        <f>SUM(E5:E14)</f>
        <v>22100</v>
      </c>
      <c r="F15" s="144">
        <f>SUM(F5:F14)</f>
        <v>16100</v>
      </c>
      <c r="G15" s="121">
        <f t="shared" si="1"/>
        <v>6000</v>
      </c>
      <c r="H15" s="116"/>
      <c r="J15" s="36"/>
      <c r="M15" s="108"/>
    </row>
    <row r="16" spans="1:13" x14ac:dyDescent="0.25">
      <c r="B16" s="129"/>
      <c r="C16" s="129"/>
      <c r="D16" s="129"/>
      <c r="E16" s="129"/>
      <c r="F16" s="130"/>
      <c r="G16" s="129"/>
      <c r="H16" s="129"/>
      <c r="J16" s="36"/>
      <c r="M16" s="108"/>
    </row>
    <row r="17" spans="2:14" ht="15.75" x14ac:dyDescent="0.25"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N17" s="81"/>
    </row>
    <row r="18" spans="2:14" ht="15.75" x14ac:dyDescent="0.25">
      <c r="B18" s="110" t="s">
        <v>116</v>
      </c>
      <c r="C18" s="109"/>
      <c r="D18" s="36"/>
      <c r="E18" s="110"/>
      <c r="F18" s="113" t="s">
        <v>115</v>
      </c>
      <c r="G18" s="110"/>
      <c r="I18" s="110"/>
      <c r="J18" s="110"/>
    </row>
    <row r="19" spans="2:14" ht="15.75" x14ac:dyDescent="0.25"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</row>
    <row r="20" spans="2:14" x14ac:dyDescent="0.25">
      <c r="B20" s="10" t="s">
        <v>164</v>
      </c>
      <c r="C20" s="94">
        <f>D15</f>
        <v>21100</v>
      </c>
      <c r="D20" s="51"/>
      <c r="E20" s="10"/>
      <c r="F20" s="10" t="s">
        <v>218</v>
      </c>
      <c r="G20" s="93">
        <f>F15</f>
        <v>16100</v>
      </c>
      <c r="H20" s="10"/>
      <c r="I20" s="10"/>
    </row>
    <row r="21" spans="2:14" x14ac:dyDescent="0.25">
      <c r="B21" s="10" t="s">
        <v>79</v>
      </c>
      <c r="C21" s="94">
        <f>'MAY '!E28</f>
        <v>17550.600000000006</v>
      </c>
      <c r="D21" s="51"/>
      <c r="E21" s="10"/>
      <c r="F21" s="10" t="s">
        <v>79</v>
      </c>
      <c r="G21" s="93">
        <f>'MAY '!I28</f>
        <v>10000.599999999999</v>
      </c>
      <c r="H21" s="10"/>
      <c r="I21" s="10"/>
    </row>
    <row r="22" spans="2:14" x14ac:dyDescent="0.25">
      <c r="B22" s="10" t="s">
        <v>66</v>
      </c>
      <c r="C22" s="111">
        <v>7.0000000000000007E-2</v>
      </c>
      <c r="D22" s="94">
        <f>C22*C20</f>
        <v>1477.0000000000002</v>
      </c>
      <c r="E22" s="10"/>
      <c r="F22" s="10" t="s">
        <v>133</v>
      </c>
      <c r="G22" s="52">
        <v>7.0000000000000007E-2</v>
      </c>
      <c r="H22" s="94">
        <f>G22*C20</f>
        <v>1477.0000000000002</v>
      </c>
      <c r="I22" s="10"/>
    </row>
    <row r="23" spans="2:14" x14ac:dyDescent="0.25"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  <c r="K23" s="31"/>
    </row>
    <row r="24" spans="2:14" x14ac:dyDescent="0.25">
      <c r="B24" s="58" t="s">
        <v>219</v>
      </c>
      <c r="C24" s="10"/>
      <c r="D24" s="10">
        <v>10000</v>
      </c>
      <c r="E24" s="10"/>
      <c r="F24" s="58" t="s">
        <v>219</v>
      </c>
      <c r="G24" s="10"/>
      <c r="H24" s="10">
        <v>10000</v>
      </c>
      <c r="I24" s="10"/>
    </row>
    <row r="25" spans="2:14" x14ac:dyDescent="0.25">
      <c r="B25" s="58" t="s">
        <v>220</v>
      </c>
      <c r="C25" s="10"/>
      <c r="D25" s="10">
        <v>18000</v>
      </c>
      <c r="E25" s="10"/>
      <c r="F25" s="58" t="s">
        <v>220</v>
      </c>
      <c r="G25" s="10"/>
      <c r="H25" s="10">
        <v>18000</v>
      </c>
      <c r="I25" s="10"/>
      <c r="L25" s="31"/>
    </row>
    <row r="26" spans="2:14" x14ac:dyDescent="0.25">
      <c r="B26" s="10"/>
      <c r="C26" s="10"/>
      <c r="D26" s="10"/>
      <c r="E26" s="10"/>
      <c r="F26" s="10"/>
      <c r="G26" s="10"/>
      <c r="H26" s="10"/>
      <c r="I26" s="10"/>
    </row>
    <row r="27" spans="2:14" x14ac:dyDescent="0.25">
      <c r="B27" s="10"/>
      <c r="C27" s="10"/>
      <c r="D27" s="10"/>
      <c r="E27" s="10"/>
      <c r="F27" s="10"/>
      <c r="G27" s="10"/>
      <c r="H27" s="10"/>
      <c r="I27" s="10"/>
    </row>
    <row r="28" spans="2:14" x14ac:dyDescent="0.25">
      <c r="B28" s="145" t="s">
        <v>68</v>
      </c>
      <c r="C28" s="146">
        <f>C20+C21-D22</f>
        <v>37173.600000000006</v>
      </c>
      <c r="D28" s="146">
        <f>SUM(D24:D27)</f>
        <v>28000</v>
      </c>
      <c r="E28" s="146">
        <f>C28-D28</f>
        <v>9173.6000000000058</v>
      </c>
      <c r="F28" s="145" t="s">
        <v>68</v>
      </c>
      <c r="G28" s="146">
        <f>G20+G21-H22</f>
        <v>24623.599999999999</v>
      </c>
      <c r="H28" s="146">
        <f>SUM(H24:H27)</f>
        <v>28000</v>
      </c>
      <c r="I28" s="146">
        <f>G28-H28</f>
        <v>-3376.4000000000015</v>
      </c>
      <c r="L28" s="31"/>
    </row>
    <row r="29" spans="2:14" x14ac:dyDescent="0.25">
      <c r="K29" s="31"/>
    </row>
    <row r="30" spans="2:14" x14ac:dyDescent="0.25">
      <c r="B30" s="36" t="s">
        <v>184</v>
      </c>
      <c r="C30" s="36"/>
      <c r="D30" s="36" t="s">
        <v>186</v>
      </c>
      <c r="E30" s="36"/>
      <c r="G30" s="36" t="s">
        <v>187</v>
      </c>
      <c r="H30" s="36"/>
    </row>
    <row r="31" spans="2:14" x14ac:dyDescent="0.25">
      <c r="B31" s="36"/>
      <c r="C31" s="36"/>
      <c r="D31" s="36"/>
      <c r="E31" s="36"/>
      <c r="G31" s="36"/>
      <c r="H31" s="36"/>
    </row>
    <row r="32" spans="2:14" x14ac:dyDescent="0.25">
      <c r="B32" s="55" t="s">
        <v>185</v>
      </c>
      <c r="C32" s="55"/>
      <c r="D32" s="36" t="s">
        <v>72</v>
      </c>
      <c r="E32" s="36"/>
      <c r="G32" s="36" t="s">
        <v>188</v>
      </c>
      <c r="H32" s="3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K25" sqref="K25"/>
    </sheetView>
  </sheetViews>
  <sheetFormatPr defaultRowHeight="15" x14ac:dyDescent="0.25"/>
  <cols>
    <col min="1" max="1" width="3.28515625" style="9" customWidth="1"/>
    <col min="2" max="2" width="16.7109375" style="9" customWidth="1"/>
    <col min="3" max="5" width="9.140625" style="9"/>
    <col min="6" max="6" width="11.140625" style="9" customWidth="1"/>
    <col min="7" max="10" width="9.140625" style="9"/>
    <col min="11" max="11" width="12.140625" style="9" customWidth="1"/>
    <col min="12" max="16384" width="9.140625" style="9"/>
  </cols>
  <sheetData>
    <row r="1" spans="1:13" ht="15.75" x14ac:dyDescent="0.25">
      <c r="C1" s="103" t="s">
        <v>91</v>
      </c>
      <c r="D1" s="103"/>
      <c r="E1" s="103"/>
      <c r="F1" s="103"/>
    </row>
    <row r="2" spans="1:13" ht="15.75" x14ac:dyDescent="0.25">
      <c r="C2" s="103" t="s">
        <v>178</v>
      </c>
      <c r="D2" s="103"/>
      <c r="E2" s="103"/>
      <c r="F2" s="103"/>
    </row>
    <row r="3" spans="1:13" ht="15.75" x14ac:dyDescent="0.25">
      <c r="C3" s="103" t="s">
        <v>222</v>
      </c>
      <c r="D3" s="103"/>
      <c r="E3" s="103"/>
      <c r="F3" s="103"/>
    </row>
    <row r="4" spans="1:13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9</v>
      </c>
      <c r="G4" s="115" t="s">
        <v>157</v>
      </c>
      <c r="H4" s="116"/>
      <c r="J4" s="68"/>
    </row>
    <row r="5" spans="1:13" x14ac:dyDescent="0.25">
      <c r="A5" s="10">
        <v>1</v>
      </c>
      <c r="B5" s="117" t="s">
        <v>143</v>
      </c>
      <c r="C5" s="118"/>
      <c r="D5" s="118">
        <v>2500</v>
      </c>
      <c r="E5" s="118">
        <f>C5+D5</f>
        <v>2500</v>
      </c>
      <c r="F5" s="120">
        <v>2500</v>
      </c>
      <c r="G5" s="121">
        <f t="shared" ref="G5:G15" si="0">E5-F5</f>
        <v>0</v>
      </c>
      <c r="H5" s="122"/>
      <c r="J5" s="36"/>
    </row>
    <row r="6" spans="1:13" x14ac:dyDescent="0.25">
      <c r="A6" s="10">
        <v>2</v>
      </c>
      <c r="B6" s="118" t="s">
        <v>138</v>
      </c>
      <c r="C6" s="118"/>
      <c r="D6" s="118">
        <v>2500</v>
      </c>
      <c r="E6" s="118">
        <f>C6+D6</f>
        <v>2500</v>
      </c>
      <c r="F6" s="120">
        <v>2500</v>
      </c>
      <c r="G6" s="121">
        <f t="shared" si="0"/>
        <v>0</v>
      </c>
      <c r="H6" s="118"/>
      <c r="J6" s="36"/>
    </row>
    <row r="7" spans="1:13" x14ac:dyDescent="0.25">
      <c r="A7" s="10">
        <v>3</v>
      </c>
      <c r="B7" s="118" t="s">
        <v>136</v>
      </c>
      <c r="C7" s="118"/>
      <c r="D7" s="118">
        <v>2500</v>
      </c>
      <c r="E7" s="118">
        <f>C7+D7</f>
        <v>2500</v>
      </c>
      <c r="F7" s="120"/>
      <c r="G7" s="121">
        <f t="shared" si="0"/>
        <v>2500</v>
      </c>
      <c r="H7" s="118"/>
      <c r="J7" s="36"/>
      <c r="K7" s="31"/>
    </row>
    <row r="8" spans="1:13" x14ac:dyDescent="0.25">
      <c r="A8" s="85">
        <v>4</v>
      </c>
      <c r="B8" s="117" t="s">
        <v>200</v>
      </c>
      <c r="C8" s="118"/>
      <c r="D8" s="118">
        <v>2500</v>
      </c>
      <c r="E8" s="118">
        <f>C8+D8</f>
        <v>2500</v>
      </c>
      <c r="F8" s="120">
        <v>2250</v>
      </c>
      <c r="G8" s="121">
        <f>E8-F8</f>
        <v>250</v>
      </c>
      <c r="H8" s="116"/>
      <c r="J8" s="36"/>
    </row>
    <row r="9" spans="1:13" x14ac:dyDescent="0.25">
      <c r="A9" s="85">
        <v>5</v>
      </c>
      <c r="B9" s="117" t="s">
        <v>163</v>
      </c>
      <c r="C9" s="118">
        <v>3500</v>
      </c>
      <c r="D9" s="118"/>
      <c r="E9" s="118"/>
      <c r="F9" s="120"/>
      <c r="G9" s="121">
        <f>E9-F9</f>
        <v>0</v>
      </c>
      <c r="H9" s="116"/>
      <c r="I9" s="9" t="s">
        <v>223</v>
      </c>
      <c r="J9" s="36"/>
      <c r="K9" s="147"/>
    </row>
    <row r="10" spans="1:13" x14ac:dyDescent="0.25">
      <c r="A10" s="85">
        <v>6</v>
      </c>
      <c r="B10" s="117" t="s">
        <v>155</v>
      </c>
      <c r="C10" s="118">
        <v>2500</v>
      </c>
      <c r="D10" s="118">
        <v>2500</v>
      </c>
      <c r="E10" s="118">
        <f>C10+D10</f>
        <v>5000</v>
      </c>
      <c r="F10" s="120">
        <v>2500</v>
      </c>
      <c r="G10" s="121">
        <f t="shared" si="0"/>
        <v>2500</v>
      </c>
      <c r="H10" s="116"/>
      <c r="J10" s="36"/>
    </row>
    <row r="11" spans="1:13" x14ac:dyDescent="0.25">
      <c r="A11" s="85">
        <v>7</v>
      </c>
      <c r="B11" s="10" t="s">
        <v>221</v>
      </c>
      <c r="C11" s="10"/>
      <c r="D11" s="10">
        <v>2500</v>
      </c>
      <c r="E11" s="118">
        <f>C11+D11</f>
        <v>2500</v>
      </c>
      <c r="F11" s="151">
        <v>1000</v>
      </c>
      <c r="G11" s="121">
        <f t="shared" si="0"/>
        <v>1500</v>
      </c>
      <c r="H11" s="116"/>
      <c r="J11" s="36"/>
    </row>
    <row r="12" spans="1:13" x14ac:dyDescent="0.25">
      <c r="A12" s="85">
        <v>8</v>
      </c>
      <c r="B12" s="117" t="s">
        <v>202</v>
      </c>
      <c r="C12" s="118"/>
      <c r="D12" s="118"/>
      <c r="E12" s="118">
        <f>C12+D12</f>
        <v>0</v>
      </c>
      <c r="F12" s="120"/>
      <c r="G12" s="121">
        <f t="shared" si="0"/>
        <v>0</v>
      </c>
      <c r="H12" s="116"/>
      <c r="J12" s="36"/>
    </row>
    <row r="13" spans="1:13" x14ac:dyDescent="0.25">
      <c r="A13" s="85">
        <v>9</v>
      </c>
      <c r="B13" s="117" t="s">
        <v>162</v>
      </c>
      <c r="C13" s="118"/>
      <c r="D13" s="118">
        <v>2500</v>
      </c>
      <c r="E13" s="118">
        <f>C13+D13</f>
        <v>2500</v>
      </c>
      <c r="F13" s="120">
        <v>2500</v>
      </c>
      <c r="G13" s="121">
        <f t="shared" si="0"/>
        <v>0</v>
      </c>
      <c r="H13" s="116"/>
      <c r="J13" s="36"/>
    </row>
    <row r="14" spans="1:13" x14ac:dyDescent="0.25">
      <c r="A14" s="85">
        <v>10</v>
      </c>
      <c r="B14" s="117"/>
      <c r="C14" s="118"/>
      <c r="D14" s="118"/>
      <c r="E14" s="118">
        <f>C14+D14</f>
        <v>0</v>
      </c>
      <c r="F14" s="120"/>
      <c r="G14" s="121">
        <f t="shared" si="0"/>
        <v>0</v>
      </c>
      <c r="H14" s="10"/>
      <c r="J14" s="36"/>
    </row>
    <row r="15" spans="1:13" x14ac:dyDescent="0.25">
      <c r="A15" s="10"/>
      <c r="B15" s="149" t="s">
        <v>68</v>
      </c>
      <c r="C15" s="142">
        <f>SUM(C5:C13)</f>
        <v>6000</v>
      </c>
      <c r="D15" s="150">
        <f>SUM(D5:D14)</f>
        <v>17500</v>
      </c>
      <c r="E15" s="142">
        <f>SUM(E5:E14)</f>
        <v>20000</v>
      </c>
      <c r="F15" s="144">
        <f>SUM(F5:F14)</f>
        <v>13250</v>
      </c>
      <c r="G15" s="152">
        <f t="shared" si="0"/>
        <v>6750</v>
      </c>
      <c r="H15" s="116"/>
      <c r="J15" s="36"/>
      <c r="M15" s="108"/>
    </row>
    <row r="16" spans="1:13" x14ac:dyDescent="0.25">
      <c r="B16" s="129"/>
      <c r="C16" s="129"/>
      <c r="D16" s="129"/>
      <c r="E16" s="129"/>
      <c r="F16" s="130"/>
      <c r="G16" s="129"/>
      <c r="H16" s="129"/>
      <c r="J16" s="36"/>
      <c r="M16" s="108"/>
    </row>
    <row r="17" spans="2:14" ht="15.75" x14ac:dyDescent="0.25"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N17" s="81"/>
    </row>
    <row r="18" spans="2:14" ht="15.75" x14ac:dyDescent="0.25">
      <c r="B18" s="110" t="s">
        <v>116</v>
      </c>
      <c r="C18" s="109"/>
      <c r="D18" s="36"/>
      <c r="E18" s="110"/>
      <c r="F18" s="113" t="s">
        <v>115</v>
      </c>
      <c r="G18" s="110"/>
      <c r="I18" s="110"/>
      <c r="J18" s="110"/>
    </row>
    <row r="19" spans="2:14" ht="15.75" x14ac:dyDescent="0.25"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</row>
    <row r="20" spans="2:14" x14ac:dyDescent="0.25">
      <c r="B20" s="10" t="s">
        <v>172</v>
      </c>
      <c r="C20" s="94">
        <f>D15</f>
        <v>17500</v>
      </c>
      <c r="D20" s="51"/>
      <c r="E20" s="10"/>
      <c r="F20" s="10" t="s">
        <v>172</v>
      </c>
      <c r="G20" s="93">
        <f>F15</f>
        <v>13250</v>
      </c>
      <c r="H20" s="10"/>
      <c r="I20" s="10"/>
    </row>
    <row r="21" spans="2:14" x14ac:dyDescent="0.25">
      <c r="B21" s="10" t="s">
        <v>79</v>
      </c>
      <c r="C21" s="94">
        <f>JUNEE!E28</f>
        <v>9173.6000000000058</v>
      </c>
      <c r="D21" s="51"/>
      <c r="E21" s="10"/>
      <c r="F21" s="10" t="s">
        <v>79</v>
      </c>
      <c r="G21" s="93">
        <f>JUNEE!I28</f>
        <v>-3376.4000000000015</v>
      </c>
      <c r="H21" s="10"/>
      <c r="I21" s="10"/>
    </row>
    <row r="22" spans="2:14" x14ac:dyDescent="0.25">
      <c r="B22" s="10" t="s">
        <v>66</v>
      </c>
      <c r="C22" s="111">
        <v>7.0000000000000007E-2</v>
      </c>
      <c r="D22" s="94">
        <f>C22*C20</f>
        <v>1225.0000000000002</v>
      </c>
      <c r="E22" s="10"/>
      <c r="F22" s="10" t="s">
        <v>133</v>
      </c>
      <c r="G22" s="52">
        <v>7.0000000000000007E-2</v>
      </c>
      <c r="H22" s="94">
        <f>G22*C20</f>
        <v>1225.0000000000002</v>
      </c>
      <c r="I22" s="10"/>
    </row>
    <row r="23" spans="2:14" x14ac:dyDescent="0.25"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  <c r="K23" s="31"/>
    </row>
    <row r="24" spans="2:14" x14ac:dyDescent="0.25">
      <c r="B24" s="58" t="s">
        <v>224</v>
      </c>
      <c r="C24" s="10"/>
      <c r="D24" s="10">
        <v>3500</v>
      </c>
      <c r="E24" s="10"/>
      <c r="F24" s="58"/>
      <c r="G24" s="10"/>
      <c r="H24" s="10"/>
      <c r="I24" s="10"/>
    </row>
    <row r="25" spans="2:14" x14ac:dyDescent="0.25">
      <c r="B25" s="58" t="s">
        <v>225</v>
      </c>
      <c r="C25" s="10"/>
      <c r="D25" s="10">
        <v>8600</v>
      </c>
      <c r="E25" s="10"/>
      <c r="F25" s="58" t="s">
        <v>225</v>
      </c>
      <c r="G25" s="10"/>
      <c r="H25" s="10">
        <v>8600</v>
      </c>
      <c r="I25" s="10"/>
      <c r="L25" s="31"/>
    </row>
    <row r="26" spans="2:14" x14ac:dyDescent="0.25">
      <c r="B26" s="10"/>
      <c r="C26" s="10"/>
      <c r="D26" s="10"/>
      <c r="E26" s="10"/>
      <c r="F26" s="10"/>
      <c r="G26" s="10"/>
      <c r="H26" s="10"/>
      <c r="I26" s="10"/>
    </row>
    <row r="27" spans="2:14" x14ac:dyDescent="0.25">
      <c r="B27" s="10"/>
      <c r="C27" s="10"/>
      <c r="D27" s="10"/>
      <c r="E27" s="10"/>
      <c r="F27" s="10"/>
      <c r="G27" s="10"/>
      <c r="H27" s="10"/>
      <c r="I27" s="10"/>
    </row>
    <row r="28" spans="2:14" x14ac:dyDescent="0.25">
      <c r="B28" s="145" t="s">
        <v>68</v>
      </c>
      <c r="C28" s="146">
        <f>C20+C21-D22</f>
        <v>25448.600000000006</v>
      </c>
      <c r="D28" s="146">
        <f>SUM(D24:D27)</f>
        <v>12100</v>
      </c>
      <c r="E28" s="146">
        <f>C28-D28</f>
        <v>13348.600000000006</v>
      </c>
      <c r="F28" s="145" t="s">
        <v>68</v>
      </c>
      <c r="G28" s="146">
        <f>G20+G21-H22</f>
        <v>8648.5999999999985</v>
      </c>
      <c r="H28" s="146">
        <f>SUM(H24:H27)</f>
        <v>8600</v>
      </c>
      <c r="I28" s="146">
        <f>G28-H28</f>
        <v>48.599999999998545</v>
      </c>
      <c r="L28" s="31"/>
    </row>
    <row r="29" spans="2:14" x14ac:dyDescent="0.25">
      <c r="K29" s="31"/>
    </row>
    <row r="30" spans="2:14" x14ac:dyDescent="0.25">
      <c r="B30" s="36" t="s">
        <v>184</v>
      </c>
      <c r="C30" s="36"/>
      <c r="D30" s="36" t="s">
        <v>186</v>
      </c>
      <c r="E30" s="36"/>
      <c r="G30" s="36" t="s">
        <v>187</v>
      </c>
      <c r="H30" s="36"/>
    </row>
    <row r="31" spans="2:14" x14ac:dyDescent="0.25">
      <c r="B31" s="36"/>
      <c r="C31" s="36"/>
      <c r="D31" s="36"/>
      <c r="E31" s="36"/>
      <c r="G31" s="36"/>
      <c r="H31" s="36"/>
    </row>
    <row r="32" spans="2:14" x14ac:dyDescent="0.25">
      <c r="B32" s="55" t="s">
        <v>185</v>
      </c>
      <c r="C32" s="55"/>
      <c r="D32" s="36" t="s">
        <v>72</v>
      </c>
      <c r="E32" s="36"/>
      <c r="G32" s="36" t="s">
        <v>188</v>
      </c>
      <c r="H32" s="36"/>
    </row>
  </sheetData>
  <pageMargins left="0.7" right="0.7" top="0.75" bottom="0.75" header="0.3" footer="0.3"/>
  <pageSetup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21" sqref="G21"/>
    </sheetView>
  </sheetViews>
  <sheetFormatPr defaultRowHeight="15" x14ac:dyDescent="0.25"/>
  <cols>
    <col min="2" max="2" width="17.42578125" bestFit="1" customWidth="1"/>
  </cols>
  <sheetData>
    <row r="1" spans="1:12" ht="15.75" x14ac:dyDescent="0.25">
      <c r="A1" s="9"/>
      <c r="B1" s="9"/>
      <c r="C1" s="103" t="s">
        <v>91</v>
      </c>
      <c r="D1" s="103"/>
      <c r="E1" s="103"/>
      <c r="F1" s="103"/>
      <c r="G1" s="9"/>
      <c r="H1" s="9"/>
      <c r="I1" s="9"/>
      <c r="J1" s="9"/>
      <c r="K1" s="9"/>
      <c r="L1" s="9"/>
    </row>
    <row r="2" spans="1:12" ht="15.75" x14ac:dyDescent="0.25">
      <c r="A2" s="9"/>
      <c r="B2" s="9"/>
      <c r="C2" s="103" t="s">
        <v>178</v>
      </c>
      <c r="D2" s="103"/>
      <c r="E2" s="103"/>
      <c r="F2" s="103"/>
      <c r="G2" s="9"/>
      <c r="H2" s="9"/>
      <c r="I2" s="9"/>
      <c r="J2" s="9"/>
      <c r="K2" s="9"/>
      <c r="L2" s="9"/>
    </row>
    <row r="3" spans="1:12" ht="15.75" x14ac:dyDescent="0.25">
      <c r="A3" s="9"/>
      <c r="B3" s="9"/>
      <c r="C3" s="103" t="s">
        <v>226</v>
      </c>
      <c r="D3" s="103"/>
      <c r="E3" s="103"/>
      <c r="F3" s="103"/>
      <c r="G3" s="9"/>
      <c r="H3" s="9"/>
      <c r="I3" s="9"/>
      <c r="J3" s="9"/>
      <c r="K3" s="9"/>
      <c r="L3" s="9"/>
    </row>
    <row r="4" spans="1:12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9</v>
      </c>
      <c r="G4" s="115" t="s">
        <v>157</v>
      </c>
      <c r="H4" s="116"/>
      <c r="I4" s="9"/>
      <c r="J4" s="68"/>
      <c r="K4" s="9"/>
      <c r="L4" s="9"/>
    </row>
    <row r="5" spans="1:12" x14ac:dyDescent="0.25">
      <c r="A5" s="10">
        <v>1</v>
      </c>
      <c r="B5" s="117" t="s">
        <v>143</v>
      </c>
      <c r="C5" s="118">
        <f>'JULY  '!G5:G15</f>
        <v>0</v>
      </c>
      <c r="D5" s="118">
        <v>2500</v>
      </c>
      <c r="E5" s="118">
        <f>C5+D5</f>
        <v>2500</v>
      </c>
      <c r="F5" s="120">
        <v>2500</v>
      </c>
      <c r="G5" s="121">
        <f>E5-F5</f>
        <v>0</v>
      </c>
      <c r="H5" s="122"/>
      <c r="I5" s="9"/>
      <c r="J5" s="36"/>
      <c r="K5" s="9"/>
      <c r="L5" s="9"/>
    </row>
    <row r="6" spans="1:12" x14ac:dyDescent="0.25">
      <c r="A6" s="10">
        <v>2</v>
      </c>
      <c r="B6" s="118" t="s">
        <v>138</v>
      </c>
      <c r="C6" s="118">
        <f>'JULY  '!G6:G16</f>
        <v>0</v>
      </c>
      <c r="D6" s="118">
        <v>2500</v>
      </c>
      <c r="E6" s="118">
        <f>C6+D6</f>
        <v>2500</v>
      </c>
      <c r="F6" s="120">
        <v>2500</v>
      </c>
      <c r="G6" s="121">
        <f>E6-F6</f>
        <v>0</v>
      </c>
      <c r="H6" s="118"/>
      <c r="I6" s="9"/>
      <c r="J6" s="36"/>
      <c r="K6" s="9"/>
      <c r="L6" s="9"/>
    </row>
    <row r="7" spans="1:12" x14ac:dyDescent="0.25">
      <c r="A7" s="10">
        <v>3</v>
      </c>
      <c r="B7" s="118" t="s">
        <v>136</v>
      </c>
      <c r="C7" s="118">
        <f>'JULY  '!G7:G17</f>
        <v>2500</v>
      </c>
      <c r="D7" s="118">
        <v>2500</v>
      </c>
      <c r="E7" s="118">
        <f>C7+D7</f>
        <v>5000</v>
      </c>
      <c r="F7" s="120">
        <f>2500+2100</f>
        <v>4600</v>
      </c>
      <c r="G7" s="121">
        <f>E7-F7</f>
        <v>400</v>
      </c>
      <c r="H7" s="118"/>
      <c r="I7" s="9"/>
      <c r="J7" s="36"/>
      <c r="K7" s="31"/>
      <c r="L7" s="9"/>
    </row>
    <row r="8" spans="1:12" x14ac:dyDescent="0.25">
      <c r="A8" s="85">
        <v>4</v>
      </c>
      <c r="B8" s="117" t="s">
        <v>200</v>
      </c>
      <c r="C8" s="118">
        <f>'JULY  '!G8:G18</f>
        <v>250</v>
      </c>
      <c r="D8" s="118">
        <v>2500</v>
      </c>
      <c r="E8" s="118">
        <f>C8+D8</f>
        <v>2750</v>
      </c>
      <c r="F8" s="120">
        <v>2500</v>
      </c>
      <c r="G8" s="121">
        <f>E8-F8</f>
        <v>250</v>
      </c>
      <c r="H8" s="116"/>
      <c r="I8" s="9"/>
      <c r="J8" s="36"/>
      <c r="K8" s="9"/>
      <c r="L8" s="9"/>
    </row>
    <row r="9" spans="1:12" x14ac:dyDescent="0.25">
      <c r="A9" s="85">
        <v>5</v>
      </c>
      <c r="B9" s="117"/>
      <c r="C9" s="118">
        <f>'JULY  '!G9:G19</f>
        <v>0</v>
      </c>
      <c r="D9" s="118"/>
      <c r="E9" s="118"/>
      <c r="F9" s="120"/>
      <c r="G9" s="121"/>
      <c r="H9" s="116"/>
      <c r="I9" s="9" t="s">
        <v>223</v>
      </c>
      <c r="J9" s="36"/>
      <c r="K9" s="147"/>
      <c r="L9" s="9"/>
    </row>
    <row r="10" spans="1:12" x14ac:dyDescent="0.25">
      <c r="A10" s="85">
        <v>6</v>
      </c>
      <c r="B10" s="117" t="s">
        <v>155</v>
      </c>
      <c r="C10" s="118">
        <f>'JULY  '!G10:G20</f>
        <v>2500</v>
      </c>
      <c r="D10" s="118">
        <v>2500</v>
      </c>
      <c r="E10" s="118">
        <f>C10+D10</f>
        <v>5000</v>
      </c>
      <c r="F10" s="120">
        <f>1500+1000</f>
        <v>2500</v>
      </c>
      <c r="G10" s="121">
        <f t="shared" ref="G10:G15" si="0">E10-F10</f>
        <v>2500</v>
      </c>
      <c r="H10" s="116"/>
      <c r="I10" s="9"/>
      <c r="J10" s="36"/>
      <c r="K10" s="9"/>
      <c r="L10" s="9"/>
    </row>
    <row r="11" spans="1:12" x14ac:dyDescent="0.25">
      <c r="A11" s="85">
        <v>7</v>
      </c>
      <c r="B11" s="10" t="s">
        <v>221</v>
      </c>
      <c r="C11" s="118">
        <f>'JULY  '!G11:G21</f>
        <v>1500</v>
      </c>
      <c r="D11" s="10">
        <v>2500</v>
      </c>
      <c r="E11" s="118">
        <f>C11+D11</f>
        <v>4000</v>
      </c>
      <c r="F11" s="151">
        <v>4000</v>
      </c>
      <c r="G11" s="121">
        <f t="shared" si="0"/>
        <v>0</v>
      </c>
      <c r="H11" s="116"/>
      <c r="I11" s="9"/>
      <c r="J11" s="36"/>
      <c r="K11" s="9"/>
      <c r="L11" s="9"/>
    </row>
    <row r="12" spans="1:12" x14ac:dyDescent="0.25">
      <c r="A12" s="85">
        <v>8</v>
      </c>
      <c r="B12" s="117" t="s">
        <v>202</v>
      </c>
      <c r="C12" s="118">
        <f>'JULY  '!G12:G22</f>
        <v>0</v>
      </c>
      <c r="D12" s="118"/>
      <c r="E12" s="118">
        <f>C12+D12</f>
        <v>0</v>
      </c>
      <c r="F12" s="120"/>
      <c r="G12" s="121">
        <f t="shared" si="0"/>
        <v>0</v>
      </c>
      <c r="H12" s="116"/>
      <c r="I12" s="9"/>
      <c r="J12" s="36"/>
      <c r="K12" s="9"/>
      <c r="L12" s="9"/>
    </row>
    <row r="13" spans="1:12" x14ac:dyDescent="0.25">
      <c r="A13" s="85">
        <v>9</v>
      </c>
      <c r="B13" s="117" t="s">
        <v>162</v>
      </c>
      <c r="C13" s="118">
        <f>'JULY  '!G13:G23</f>
        <v>0</v>
      </c>
      <c r="D13" s="118">
        <v>2500</v>
      </c>
      <c r="E13" s="118">
        <f>C13+D13</f>
        <v>2500</v>
      </c>
      <c r="F13" s="120">
        <v>2500</v>
      </c>
      <c r="G13" s="121">
        <f t="shared" si="0"/>
        <v>0</v>
      </c>
      <c r="H13" s="116"/>
      <c r="I13" s="9"/>
      <c r="J13" s="36"/>
      <c r="K13" s="9"/>
      <c r="L13" s="9"/>
    </row>
    <row r="14" spans="1:12" x14ac:dyDescent="0.25">
      <c r="A14" s="85">
        <v>10</v>
      </c>
      <c r="B14" s="117"/>
      <c r="C14" s="118">
        <f>'JULY  '!G14:G24</f>
        <v>0</v>
      </c>
      <c r="D14" s="118"/>
      <c r="E14" s="118">
        <f>C14+D14</f>
        <v>0</v>
      </c>
      <c r="F14" s="120"/>
      <c r="G14" s="121">
        <f t="shared" si="0"/>
        <v>0</v>
      </c>
      <c r="H14" s="10"/>
      <c r="I14" s="9"/>
      <c r="J14" s="36"/>
      <c r="K14" s="9"/>
      <c r="L14" s="9"/>
    </row>
    <row r="15" spans="1:12" x14ac:dyDescent="0.25">
      <c r="A15" s="10"/>
      <c r="B15" s="149" t="s">
        <v>68</v>
      </c>
      <c r="C15" s="118">
        <f>'JULY  '!G15:G25</f>
        <v>6750</v>
      </c>
      <c r="D15" s="150">
        <f>SUM(D5:D14)</f>
        <v>17500</v>
      </c>
      <c r="E15" s="142">
        <f>SUM(E5:E14)</f>
        <v>24250</v>
      </c>
      <c r="F15" s="144">
        <f>SUM(F5:F14)</f>
        <v>21100</v>
      </c>
      <c r="G15" s="152">
        <f t="shared" si="0"/>
        <v>3150</v>
      </c>
      <c r="H15" s="116"/>
      <c r="I15" s="9"/>
      <c r="J15" s="36"/>
      <c r="K15" s="9"/>
      <c r="L15" s="9"/>
    </row>
    <row r="16" spans="1:12" x14ac:dyDescent="0.25">
      <c r="A16" s="9"/>
      <c r="B16" s="129"/>
      <c r="C16" s="129"/>
      <c r="D16" s="129"/>
      <c r="E16" s="129"/>
      <c r="F16" s="130"/>
      <c r="G16" s="129"/>
      <c r="H16" s="129"/>
      <c r="I16" s="9"/>
      <c r="J16" s="36"/>
      <c r="K16" s="9"/>
      <c r="L16" s="9"/>
    </row>
    <row r="17" spans="1:12" ht="15.75" x14ac:dyDescent="0.25">
      <c r="A17" s="9"/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K17" s="9"/>
      <c r="L17" s="9"/>
    </row>
    <row r="18" spans="1:12" ht="15.75" x14ac:dyDescent="0.25">
      <c r="A18" s="9"/>
      <c r="B18" s="110" t="s">
        <v>116</v>
      </c>
      <c r="C18" s="109"/>
      <c r="D18" s="36"/>
      <c r="E18" s="110"/>
      <c r="F18" s="113" t="s">
        <v>115</v>
      </c>
      <c r="G18" s="110"/>
      <c r="H18" s="9"/>
      <c r="I18" s="110"/>
      <c r="J18" s="110"/>
      <c r="K18" s="9"/>
      <c r="L18" s="9"/>
    </row>
    <row r="19" spans="1:12" ht="15.75" x14ac:dyDescent="0.25">
      <c r="A19" s="9"/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  <c r="J19" s="9"/>
      <c r="K19" s="9"/>
      <c r="L19" s="9"/>
    </row>
    <row r="20" spans="1:12" x14ac:dyDescent="0.25">
      <c r="A20" s="9"/>
      <c r="B20" s="10" t="s">
        <v>227</v>
      </c>
      <c r="C20" s="94">
        <f>D15</f>
        <v>17500</v>
      </c>
      <c r="D20" s="51"/>
      <c r="E20" s="10"/>
      <c r="F20" s="10" t="s">
        <v>227</v>
      </c>
      <c r="G20" s="93">
        <f>F15</f>
        <v>21100</v>
      </c>
      <c r="H20" s="10"/>
      <c r="I20" s="10"/>
      <c r="J20" s="9"/>
      <c r="K20" s="9"/>
      <c r="L20" s="9"/>
    </row>
    <row r="21" spans="1:12" x14ac:dyDescent="0.25">
      <c r="A21" s="9"/>
      <c r="B21" s="10" t="s">
        <v>79</v>
      </c>
      <c r="C21" s="94">
        <f>'JULY  '!E28</f>
        <v>13348.600000000006</v>
      </c>
      <c r="D21" s="51"/>
      <c r="E21" s="10"/>
      <c r="F21" s="10" t="s">
        <v>79</v>
      </c>
      <c r="G21" s="93">
        <f>'JULY  '!I28</f>
        <v>48.599999999998545</v>
      </c>
      <c r="H21" s="10"/>
      <c r="I21" s="10"/>
      <c r="J21" s="9"/>
      <c r="K21" s="9"/>
      <c r="L21" s="9"/>
    </row>
    <row r="22" spans="1:12" x14ac:dyDescent="0.25">
      <c r="A22" s="9"/>
      <c r="B22" s="10" t="s">
        <v>66</v>
      </c>
      <c r="C22" s="111">
        <v>7.0000000000000007E-2</v>
      </c>
      <c r="D22" s="94">
        <f>C22*C20</f>
        <v>1225.0000000000002</v>
      </c>
      <c r="E22" s="10"/>
      <c r="F22" s="10" t="s">
        <v>133</v>
      </c>
      <c r="G22" s="52">
        <v>7.0000000000000007E-2</v>
      </c>
      <c r="H22" s="94">
        <f>G22*C20</f>
        <v>1225.0000000000002</v>
      </c>
      <c r="I22" s="10"/>
      <c r="J22" s="9"/>
      <c r="K22" s="9"/>
      <c r="L22" s="9"/>
    </row>
    <row r="23" spans="1:12" x14ac:dyDescent="0.25">
      <c r="A23" s="9"/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  <c r="J23" s="9"/>
      <c r="K23" s="31"/>
      <c r="L23" s="9"/>
    </row>
    <row r="24" spans="1:12" x14ac:dyDescent="0.25">
      <c r="A24" s="9"/>
      <c r="B24" s="58" t="s">
        <v>228</v>
      </c>
      <c r="C24" s="10"/>
      <c r="D24" s="10">
        <v>20000</v>
      </c>
      <c r="E24" s="10"/>
      <c r="F24" s="58" t="s">
        <v>228</v>
      </c>
      <c r="G24" s="10"/>
      <c r="H24" s="10">
        <v>20000</v>
      </c>
      <c r="I24" s="10"/>
      <c r="J24" s="9"/>
      <c r="K24" s="9"/>
      <c r="L24" s="9"/>
    </row>
    <row r="25" spans="1:12" x14ac:dyDescent="0.25">
      <c r="A25" s="9"/>
      <c r="B25" s="58" t="s">
        <v>229</v>
      </c>
      <c r="C25" s="10"/>
      <c r="D25" s="10">
        <v>1000</v>
      </c>
      <c r="E25" s="10"/>
      <c r="F25" s="58" t="s">
        <v>229</v>
      </c>
      <c r="G25" s="10"/>
      <c r="H25" s="10">
        <v>1000</v>
      </c>
      <c r="I25" s="10"/>
      <c r="J25" s="9"/>
      <c r="K25" s="9"/>
      <c r="L25" s="31"/>
    </row>
    <row r="26" spans="1:12" x14ac:dyDescent="0.25">
      <c r="A26" s="9"/>
      <c r="B26" s="10" t="s">
        <v>229</v>
      </c>
      <c r="C26" s="153">
        <v>43694</v>
      </c>
      <c r="D26" s="10">
        <v>500</v>
      </c>
      <c r="E26" s="10"/>
      <c r="F26" s="10" t="s">
        <v>229</v>
      </c>
      <c r="G26" s="153">
        <v>43694</v>
      </c>
      <c r="H26" s="10">
        <v>500</v>
      </c>
      <c r="I26" s="10"/>
      <c r="J26" s="9"/>
      <c r="K26" s="9"/>
      <c r="L26" s="9"/>
    </row>
    <row r="27" spans="1:12" x14ac:dyDescent="0.25">
      <c r="A27" s="9"/>
      <c r="B27" s="10"/>
      <c r="C27" s="10"/>
      <c r="D27" s="10"/>
      <c r="E27" s="10"/>
      <c r="F27" s="10"/>
      <c r="G27" s="10"/>
      <c r="H27" s="10"/>
      <c r="I27" s="10"/>
      <c r="J27" s="9"/>
      <c r="K27" s="9"/>
      <c r="L27" s="9"/>
    </row>
    <row r="28" spans="1:12" x14ac:dyDescent="0.25">
      <c r="A28" s="9"/>
      <c r="B28" s="145" t="s">
        <v>68</v>
      </c>
      <c r="C28" s="146">
        <f>C20+C21-D22</f>
        <v>29623.600000000006</v>
      </c>
      <c r="D28" s="146">
        <f>SUM(D24:D27)</f>
        <v>21500</v>
      </c>
      <c r="E28" s="146">
        <f>C28-D28</f>
        <v>8123.6000000000058</v>
      </c>
      <c r="F28" s="145" t="s">
        <v>68</v>
      </c>
      <c r="G28" s="146">
        <f>G20+G21-H22</f>
        <v>19923.599999999999</v>
      </c>
      <c r="H28" s="146">
        <f>SUM(H24:H27)</f>
        <v>21500</v>
      </c>
      <c r="I28" s="146">
        <f>G28-H28</f>
        <v>-1576.4000000000015</v>
      </c>
      <c r="J28" s="9"/>
      <c r="K28" s="9"/>
      <c r="L28" s="31"/>
    </row>
    <row r="29" spans="1:1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31"/>
      <c r="L29" s="9"/>
    </row>
    <row r="30" spans="1:12" x14ac:dyDescent="0.25">
      <c r="A30" s="9"/>
      <c r="B30" s="36" t="s">
        <v>184</v>
      </c>
      <c r="C30" s="36"/>
      <c r="D30" s="36" t="s">
        <v>186</v>
      </c>
      <c r="E30" s="36"/>
      <c r="F30" s="9"/>
      <c r="G30" s="36" t="s">
        <v>187</v>
      </c>
      <c r="H30" s="36"/>
      <c r="I30" s="9"/>
      <c r="J30" s="9"/>
      <c r="K30" s="9"/>
      <c r="L30" s="9"/>
    </row>
    <row r="31" spans="1:12" x14ac:dyDescent="0.25">
      <c r="A31" s="9"/>
      <c r="B31" s="36"/>
      <c r="C31" s="36"/>
      <c r="D31" s="36"/>
      <c r="E31" s="36"/>
      <c r="F31" s="9"/>
      <c r="G31" s="36"/>
      <c r="H31" s="36"/>
      <c r="I31" s="9"/>
      <c r="J31" s="9"/>
      <c r="K31" s="9"/>
      <c r="L31" s="9"/>
    </row>
    <row r="32" spans="1:12" x14ac:dyDescent="0.25">
      <c r="A32" s="9"/>
      <c r="B32" s="55" t="s">
        <v>185</v>
      </c>
      <c r="C32" s="55"/>
      <c r="D32" s="36" t="s">
        <v>72</v>
      </c>
      <c r="E32" s="36"/>
      <c r="F32" s="9"/>
      <c r="G32" s="36" t="s">
        <v>188</v>
      </c>
      <c r="H32" s="36"/>
      <c r="I32" s="9"/>
      <c r="J32" s="9"/>
      <c r="K32" s="9"/>
      <c r="L32" s="9"/>
    </row>
    <row r="33" spans="1:12" x14ac:dyDescent="0.25">
      <c r="A33" s="9"/>
      <c r="B33" s="9"/>
      <c r="C33" s="9"/>
      <c r="D33" s="9"/>
      <c r="E33" s="9"/>
      <c r="F33" s="9"/>
      <c r="G33" s="9"/>
      <c r="H33" s="9"/>
      <c r="I33" s="31">
        <f>E28-I28</f>
        <v>9700.0000000000073</v>
      </c>
      <c r="J33" s="9"/>
      <c r="K33" s="9"/>
      <c r="L33" s="9"/>
    </row>
    <row r="34" spans="1:1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K28" sqref="K28"/>
    </sheetView>
  </sheetViews>
  <sheetFormatPr defaultRowHeight="15" x14ac:dyDescent="0.25"/>
  <cols>
    <col min="2" max="2" width="17.42578125" bestFit="1" customWidth="1"/>
  </cols>
  <sheetData>
    <row r="1" spans="1:13" ht="15.75" x14ac:dyDescent="0.25">
      <c r="A1" s="9"/>
      <c r="B1" s="9"/>
      <c r="C1" s="103" t="s">
        <v>91</v>
      </c>
      <c r="D1" s="103"/>
      <c r="E1" s="103"/>
      <c r="F1" s="103"/>
      <c r="G1" s="9"/>
      <c r="H1" s="9"/>
      <c r="I1" s="9"/>
      <c r="J1" s="9"/>
      <c r="K1" s="9"/>
      <c r="L1" s="9"/>
      <c r="M1" s="9"/>
    </row>
    <row r="2" spans="1:13" ht="15.75" x14ac:dyDescent="0.25">
      <c r="A2" s="9"/>
      <c r="B2" s="9"/>
      <c r="C2" s="103" t="s">
        <v>178</v>
      </c>
      <c r="D2" s="103"/>
      <c r="E2" s="103"/>
      <c r="F2" s="103"/>
      <c r="G2" s="9"/>
      <c r="H2" s="9"/>
      <c r="I2" s="9"/>
      <c r="J2" s="9"/>
      <c r="K2" s="9"/>
      <c r="L2" s="9"/>
      <c r="M2" s="9"/>
    </row>
    <row r="3" spans="1:13" ht="15.75" x14ac:dyDescent="0.25">
      <c r="A3" s="9"/>
      <c r="B3" s="9"/>
      <c r="C3" s="103" t="s">
        <v>231</v>
      </c>
      <c r="D3" s="103"/>
      <c r="E3" s="103"/>
      <c r="F3" s="103"/>
      <c r="G3" s="9"/>
      <c r="H3" s="9"/>
      <c r="I3" s="9"/>
      <c r="J3" s="9"/>
      <c r="K3" s="9"/>
      <c r="L3" s="9"/>
      <c r="M3" s="9"/>
    </row>
    <row r="4" spans="1:13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9</v>
      </c>
      <c r="G4" s="115" t="s">
        <v>157</v>
      </c>
      <c r="H4" s="116"/>
      <c r="I4" s="9"/>
      <c r="J4" s="68"/>
      <c r="K4" s="9"/>
      <c r="L4" s="9"/>
      <c r="M4" s="9"/>
    </row>
    <row r="5" spans="1:13" x14ac:dyDescent="0.25">
      <c r="A5" s="10">
        <v>1</v>
      </c>
      <c r="B5" s="117" t="s">
        <v>143</v>
      </c>
      <c r="C5" s="118">
        <f>'AUGUST 19'!G5:G14</f>
        <v>0</v>
      </c>
      <c r="D5" s="118">
        <v>2500</v>
      </c>
      <c r="E5" s="118">
        <f t="shared" ref="E5:E14" si="0">C5+D5</f>
        <v>2500</v>
      </c>
      <c r="F5" s="120">
        <v>2500</v>
      </c>
      <c r="G5" s="121">
        <f>E5-F5</f>
        <v>0</v>
      </c>
      <c r="H5" s="122"/>
      <c r="I5" s="9"/>
      <c r="J5" s="36"/>
      <c r="K5" s="9"/>
      <c r="L5" s="9"/>
      <c r="M5" s="9"/>
    </row>
    <row r="6" spans="1:13" x14ac:dyDescent="0.25">
      <c r="A6" s="10">
        <v>2</v>
      </c>
      <c r="B6" s="118" t="s">
        <v>138</v>
      </c>
      <c r="C6" s="118">
        <f>'AUGUST 19'!G6:G15</f>
        <v>0</v>
      </c>
      <c r="D6" s="118">
        <v>2500</v>
      </c>
      <c r="E6" s="118">
        <f t="shared" si="0"/>
        <v>2500</v>
      </c>
      <c r="F6" s="120">
        <v>2500</v>
      </c>
      <c r="G6" s="121">
        <f>E6-F6</f>
        <v>0</v>
      </c>
      <c r="H6" s="118"/>
      <c r="I6" s="9"/>
      <c r="J6" s="36"/>
      <c r="K6" s="9"/>
      <c r="L6" s="9"/>
      <c r="M6" s="9"/>
    </row>
    <row r="7" spans="1:13" x14ac:dyDescent="0.25">
      <c r="A7" s="10">
        <v>3</v>
      </c>
      <c r="B7" s="118" t="s">
        <v>136</v>
      </c>
      <c r="C7" s="118">
        <f>'AUGUST 19'!G7:G16</f>
        <v>400</v>
      </c>
      <c r="D7" s="118">
        <v>2500</v>
      </c>
      <c r="E7" s="118">
        <f t="shared" si="0"/>
        <v>2900</v>
      </c>
      <c r="F7" s="120">
        <v>2500</v>
      </c>
      <c r="G7" s="121">
        <f>E7-F7</f>
        <v>400</v>
      </c>
      <c r="H7" s="118"/>
      <c r="I7" s="9"/>
      <c r="J7" s="36"/>
      <c r="K7" s="31"/>
      <c r="L7" s="9"/>
      <c r="M7" s="9"/>
    </row>
    <row r="8" spans="1:13" x14ac:dyDescent="0.25">
      <c r="A8" s="85">
        <v>4</v>
      </c>
      <c r="B8" s="117" t="s">
        <v>200</v>
      </c>
      <c r="C8" s="118">
        <f>'AUGUST 19'!G8:G17</f>
        <v>250</v>
      </c>
      <c r="D8" s="118">
        <v>2500</v>
      </c>
      <c r="E8" s="118">
        <f t="shared" si="0"/>
        <v>2750</v>
      </c>
      <c r="F8" s="120">
        <v>2500</v>
      </c>
      <c r="G8" s="121">
        <f>E8-F8</f>
        <v>250</v>
      </c>
      <c r="H8" s="116"/>
      <c r="I8" s="9"/>
      <c r="J8" s="36"/>
      <c r="K8" s="9"/>
      <c r="L8" s="9"/>
      <c r="M8" s="9"/>
    </row>
    <row r="9" spans="1:13" x14ac:dyDescent="0.25">
      <c r="A9" s="85">
        <v>5</v>
      </c>
      <c r="B9" s="117" t="s">
        <v>93</v>
      </c>
      <c r="C9" s="118">
        <f>'AUGUST 19'!G9:G18</f>
        <v>0</v>
      </c>
      <c r="D9" s="118">
        <v>2500</v>
      </c>
      <c r="E9" s="118">
        <f t="shared" si="0"/>
        <v>2500</v>
      </c>
      <c r="F9" s="120">
        <v>2500</v>
      </c>
      <c r="G9" s="121">
        <f>E9-F9</f>
        <v>0</v>
      </c>
      <c r="H9" s="116"/>
      <c r="I9" s="9"/>
      <c r="J9" s="36"/>
      <c r="K9" s="147"/>
      <c r="L9" s="9"/>
      <c r="M9" s="9"/>
    </row>
    <row r="10" spans="1:13" x14ac:dyDescent="0.25">
      <c r="A10" s="85">
        <v>6</v>
      </c>
      <c r="B10" s="117" t="s">
        <v>155</v>
      </c>
      <c r="C10" s="118">
        <f>'AUGUST 19'!G10:G19</f>
        <v>2500</v>
      </c>
      <c r="D10" s="118">
        <v>2500</v>
      </c>
      <c r="E10" s="118">
        <f t="shared" si="0"/>
        <v>5000</v>
      </c>
      <c r="F10" s="120">
        <v>1750</v>
      </c>
      <c r="G10" s="121">
        <f t="shared" ref="G10:G15" si="1">E10-F10</f>
        <v>3250</v>
      </c>
      <c r="H10" s="116"/>
      <c r="I10" s="9"/>
      <c r="J10" s="36"/>
      <c r="K10" s="9"/>
      <c r="L10" s="9"/>
      <c r="M10" s="9"/>
    </row>
    <row r="11" spans="1:13" x14ac:dyDescent="0.25">
      <c r="A11" s="85">
        <v>7</v>
      </c>
      <c r="B11" s="10" t="s">
        <v>221</v>
      </c>
      <c r="C11" s="118">
        <f>'AUGUST 19'!G11:G20</f>
        <v>0</v>
      </c>
      <c r="D11" s="10">
        <v>2500</v>
      </c>
      <c r="E11" s="118">
        <f t="shared" si="0"/>
        <v>2500</v>
      </c>
      <c r="F11" s="151">
        <v>2500</v>
      </c>
      <c r="G11" s="121">
        <f t="shared" si="1"/>
        <v>0</v>
      </c>
      <c r="H11" s="116"/>
      <c r="I11" s="9"/>
      <c r="J11" s="36"/>
      <c r="K11" s="9"/>
      <c r="L11" s="9"/>
      <c r="M11" s="9"/>
    </row>
    <row r="12" spans="1:13" x14ac:dyDescent="0.25">
      <c r="A12" s="85">
        <v>8</v>
      </c>
      <c r="B12" s="117" t="s">
        <v>202</v>
      </c>
      <c r="C12" s="118">
        <f>'AUGUST 19'!G12:G21</f>
        <v>0</v>
      </c>
      <c r="D12" s="118"/>
      <c r="E12" s="118">
        <f t="shared" si="0"/>
        <v>0</v>
      </c>
      <c r="F12" s="120"/>
      <c r="G12" s="121">
        <f t="shared" si="1"/>
        <v>0</v>
      </c>
      <c r="H12" s="116"/>
      <c r="I12" s="9"/>
      <c r="J12" s="36"/>
      <c r="K12" s="9"/>
      <c r="L12" s="9"/>
      <c r="M12" s="9"/>
    </row>
    <row r="13" spans="1:13" x14ac:dyDescent="0.25">
      <c r="A13" s="85">
        <v>9</v>
      </c>
      <c r="B13" s="117" t="s">
        <v>162</v>
      </c>
      <c r="C13" s="118">
        <f>'AUGUST 19'!G13:G22</f>
        <v>0</v>
      </c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I13" s="9"/>
      <c r="J13" s="36"/>
      <c r="K13" s="9"/>
      <c r="L13" s="9"/>
      <c r="M13" s="9"/>
    </row>
    <row r="14" spans="1:13" x14ac:dyDescent="0.25">
      <c r="A14" s="85">
        <v>10</v>
      </c>
      <c r="B14" s="117"/>
      <c r="C14" s="118">
        <f>'AUGUST 19'!G14:G23</f>
        <v>0</v>
      </c>
      <c r="D14" s="118"/>
      <c r="E14" s="118">
        <f t="shared" si="0"/>
        <v>0</v>
      </c>
      <c r="F14" s="120"/>
      <c r="G14" s="121">
        <f t="shared" si="1"/>
        <v>0</v>
      </c>
      <c r="H14" s="10"/>
      <c r="I14" s="9"/>
      <c r="J14" s="36"/>
      <c r="K14" s="9"/>
      <c r="L14" s="9"/>
      <c r="M14" s="9"/>
    </row>
    <row r="15" spans="1:13" x14ac:dyDescent="0.25">
      <c r="A15" s="10"/>
      <c r="B15" s="149" t="s">
        <v>68</v>
      </c>
      <c r="C15" s="118">
        <f>'AUGUST 19'!G15:G24</f>
        <v>3150</v>
      </c>
      <c r="D15" s="150">
        <f>SUM(D5:D14)</f>
        <v>20000</v>
      </c>
      <c r="E15" s="142">
        <f>SUM(E5:E14)</f>
        <v>23150</v>
      </c>
      <c r="F15" s="144">
        <f>SUM(F5:F14)</f>
        <v>19250</v>
      </c>
      <c r="G15" s="152">
        <f t="shared" si="1"/>
        <v>3900</v>
      </c>
      <c r="H15" s="116"/>
      <c r="I15" s="9"/>
      <c r="J15" s="36"/>
      <c r="K15" s="9"/>
      <c r="L15" s="9"/>
      <c r="M15" s="9"/>
    </row>
    <row r="16" spans="1:13" x14ac:dyDescent="0.25">
      <c r="A16" s="9"/>
      <c r="B16" s="129"/>
      <c r="C16" s="129"/>
      <c r="D16" s="129"/>
      <c r="E16" s="129"/>
      <c r="F16" s="130"/>
      <c r="G16" s="129"/>
      <c r="H16" s="129"/>
      <c r="I16" s="9"/>
      <c r="J16" s="36"/>
      <c r="K16" s="9"/>
      <c r="L16" s="9"/>
      <c r="M16" s="9"/>
    </row>
    <row r="17" spans="1:13" ht="15.75" x14ac:dyDescent="0.25">
      <c r="A17" s="9"/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K17" s="9"/>
      <c r="L17" s="9"/>
      <c r="M17" s="9"/>
    </row>
    <row r="18" spans="1:13" ht="15.75" x14ac:dyDescent="0.25">
      <c r="A18" s="9"/>
      <c r="B18" s="110" t="s">
        <v>116</v>
      </c>
      <c r="C18" s="109"/>
      <c r="D18" s="36"/>
      <c r="E18" s="110"/>
      <c r="F18" s="113" t="s">
        <v>115</v>
      </c>
      <c r="G18" s="110"/>
      <c r="H18" s="9"/>
      <c r="I18" s="110"/>
      <c r="J18" s="110"/>
      <c r="K18" s="9"/>
      <c r="L18" s="9"/>
      <c r="M18" s="9"/>
    </row>
    <row r="19" spans="1:13" ht="15.75" x14ac:dyDescent="0.25">
      <c r="A19" s="9"/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  <c r="J19" s="9"/>
      <c r="K19" s="9"/>
      <c r="L19" s="9"/>
      <c r="M19" s="9"/>
    </row>
    <row r="20" spans="1:13" x14ac:dyDescent="0.25">
      <c r="A20" s="9"/>
      <c r="B20" s="10" t="s">
        <v>232</v>
      </c>
      <c r="C20" s="94">
        <f>D15</f>
        <v>20000</v>
      </c>
      <c r="D20" s="51"/>
      <c r="E20" s="10"/>
      <c r="F20" s="10" t="s">
        <v>232</v>
      </c>
      <c r="G20" s="93">
        <f>F15</f>
        <v>19250</v>
      </c>
      <c r="H20" s="10"/>
      <c r="I20" s="10"/>
      <c r="J20" s="9"/>
      <c r="K20" s="9"/>
      <c r="L20" s="9"/>
      <c r="M20" s="9"/>
    </row>
    <row r="21" spans="1:13" x14ac:dyDescent="0.25">
      <c r="A21" s="9"/>
      <c r="B21" s="10" t="s">
        <v>79</v>
      </c>
      <c r="C21" s="94">
        <f>'AUGUST 19'!E28</f>
        <v>8123.6000000000058</v>
      </c>
      <c r="D21" s="51"/>
      <c r="E21" s="10"/>
      <c r="F21" s="10" t="s">
        <v>79</v>
      </c>
      <c r="G21" s="93">
        <f>'AUGUST 19'!I28</f>
        <v>-1576.4000000000015</v>
      </c>
      <c r="H21" s="10"/>
      <c r="I21" s="10"/>
      <c r="J21" s="9"/>
      <c r="K21" s="9"/>
      <c r="L21" s="9"/>
      <c r="M21" s="9"/>
    </row>
    <row r="22" spans="1:13" x14ac:dyDescent="0.25">
      <c r="A22" s="9"/>
      <c r="B22" s="10" t="s">
        <v>66</v>
      </c>
      <c r="C22" s="111">
        <v>7.0000000000000007E-2</v>
      </c>
      <c r="D22" s="94">
        <f>C22*C20</f>
        <v>1400.0000000000002</v>
      </c>
      <c r="E22" s="10"/>
      <c r="F22" s="10" t="s">
        <v>133</v>
      </c>
      <c r="G22" s="52">
        <v>7.0000000000000007E-2</v>
      </c>
      <c r="H22" s="94">
        <f>G22*C20</f>
        <v>1400.0000000000002</v>
      </c>
      <c r="I22" s="10"/>
      <c r="J22" s="9"/>
      <c r="K22" s="9"/>
      <c r="L22" s="9"/>
      <c r="M22" s="9"/>
    </row>
    <row r="23" spans="1:13" x14ac:dyDescent="0.25">
      <c r="A23" s="9"/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  <c r="J23" s="9"/>
      <c r="K23" s="31"/>
      <c r="L23" s="9"/>
      <c r="M23" s="9"/>
    </row>
    <row r="24" spans="1:13" x14ac:dyDescent="0.25">
      <c r="A24" s="9"/>
      <c r="B24" s="58" t="s">
        <v>233</v>
      </c>
      <c r="C24" s="10"/>
      <c r="D24" s="10">
        <v>15000</v>
      </c>
      <c r="E24" s="10"/>
      <c r="F24" s="58" t="s">
        <v>233</v>
      </c>
      <c r="G24" s="10"/>
      <c r="H24" s="10">
        <v>15000</v>
      </c>
      <c r="I24" s="10"/>
      <c r="J24" s="9"/>
      <c r="K24" s="9"/>
      <c r="L24" s="9"/>
      <c r="M24" s="9"/>
    </row>
    <row r="25" spans="1:13" x14ac:dyDescent="0.25">
      <c r="A25" s="9"/>
      <c r="B25" s="58" t="s">
        <v>237</v>
      </c>
      <c r="C25" s="10"/>
      <c r="D25" s="10">
        <v>300</v>
      </c>
      <c r="E25" s="10"/>
      <c r="F25" s="58" t="s">
        <v>237</v>
      </c>
      <c r="G25" s="10"/>
      <c r="H25" s="10">
        <v>300</v>
      </c>
      <c r="I25" s="10"/>
      <c r="J25" s="9"/>
      <c r="K25" s="9"/>
      <c r="L25" s="31"/>
      <c r="M25" s="9"/>
    </row>
    <row r="26" spans="1:13" x14ac:dyDescent="0.25">
      <c r="A26" s="9"/>
      <c r="B26" s="10" t="s">
        <v>238</v>
      </c>
      <c r="C26" s="153"/>
      <c r="D26" s="10">
        <v>700</v>
      </c>
      <c r="E26" s="10"/>
      <c r="F26" s="10" t="s">
        <v>238</v>
      </c>
      <c r="G26" s="153"/>
      <c r="H26" s="10">
        <v>700</v>
      </c>
      <c r="I26" s="10"/>
      <c r="J26" s="9"/>
      <c r="K26" s="9"/>
      <c r="L26" s="9"/>
      <c r="M26" s="9"/>
    </row>
    <row r="27" spans="1:13" x14ac:dyDescent="0.25">
      <c r="A27" s="9"/>
      <c r="B27" s="10"/>
      <c r="C27" s="10"/>
      <c r="D27" s="10"/>
      <c r="E27" s="10"/>
      <c r="F27" s="10"/>
      <c r="G27" s="10"/>
      <c r="H27" s="10"/>
      <c r="I27" s="10"/>
      <c r="J27" s="9"/>
      <c r="K27" s="9"/>
      <c r="L27" s="9"/>
      <c r="M27" s="9"/>
    </row>
    <row r="28" spans="1:13" x14ac:dyDescent="0.25">
      <c r="A28" s="9"/>
      <c r="B28" s="145" t="s">
        <v>68</v>
      </c>
      <c r="C28" s="146">
        <f>C20+C21-D22</f>
        <v>26723.600000000006</v>
      </c>
      <c r="D28" s="146">
        <f>SUM(D24:D27)</f>
        <v>16000</v>
      </c>
      <c r="E28" s="146">
        <f>C28-D28</f>
        <v>10723.600000000006</v>
      </c>
      <c r="F28" s="145" t="s">
        <v>68</v>
      </c>
      <c r="G28" s="146">
        <f>G20+G21-H22</f>
        <v>16273.599999999999</v>
      </c>
      <c r="H28" s="146">
        <f>SUM(H24:H27)</f>
        <v>16000</v>
      </c>
      <c r="I28" s="146">
        <f>G28-H28</f>
        <v>273.59999999999854</v>
      </c>
      <c r="J28" s="9"/>
      <c r="K28" s="9"/>
      <c r="L28" s="31"/>
      <c r="M28" s="9"/>
    </row>
    <row r="29" spans="1:13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31"/>
      <c r="L29" s="9"/>
      <c r="M29" s="9"/>
    </row>
    <row r="30" spans="1:13" x14ac:dyDescent="0.25">
      <c r="A30" s="9"/>
      <c r="B30" s="36" t="s">
        <v>184</v>
      </c>
      <c r="C30" s="36"/>
      <c r="D30" s="36" t="s">
        <v>186</v>
      </c>
      <c r="E30" s="36"/>
      <c r="F30" s="9"/>
      <c r="G30" s="36" t="s">
        <v>187</v>
      </c>
      <c r="H30" s="36"/>
      <c r="I30" s="9"/>
      <c r="J30" s="9"/>
      <c r="K30" s="9"/>
      <c r="L30" s="9"/>
      <c r="M30" s="9"/>
    </row>
    <row r="31" spans="1:13" x14ac:dyDescent="0.25">
      <c r="A31" s="9"/>
      <c r="B31" s="36"/>
      <c r="C31" s="36"/>
      <c r="D31" s="36"/>
      <c r="E31" s="36"/>
      <c r="F31" s="9"/>
      <c r="G31" s="36"/>
      <c r="H31" s="36"/>
      <c r="I31" s="9"/>
      <c r="J31" s="9"/>
      <c r="K31" s="9"/>
      <c r="L31" s="9"/>
      <c r="M31" s="9"/>
    </row>
    <row r="32" spans="1:13" x14ac:dyDescent="0.25">
      <c r="A32" s="9"/>
      <c r="B32" s="55" t="s">
        <v>230</v>
      </c>
      <c r="C32" s="55"/>
      <c r="D32" s="36" t="s">
        <v>72</v>
      </c>
      <c r="E32" s="36"/>
      <c r="F32" s="9"/>
      <c r="G32" s="36" t="s">
        <v>188</v>
      </c>
      <c r="H32" s="36"/>
      <c r="I32" s="31">
        <f>E28-I28</f>
        <v>10450.000000000007</v>
      </c>
      <c r="J32" s="9"/>
      <c r="K32" s="9"/>
      <c r="L32" s="9"/>
      <c r="M32" s="9"/>
    </row>
    <row r="33" spans="1:13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D28" sqref="D28"/>
    </sheetView>
  </sheetViews>
  <sheetFormatPr defaultRowHeight="15" x14ac:dyDescent="0.25"/>
  <cols>
    <col min="2" max="2" width="16.5703125" customWidth="1"/>
  </cols>
  <sheetData>
    <row r="1" spans="1:11" ht="15.75" x14ac:dyDescent="0.25">
      <c r="A1" s="9"/>
      <c r="B1" s="9"/>
      <c r="C1" s="103" t="s">
        <v>91</v>
      </c>
      <c r="D1" s="103"/>
      <c r="E1" s="103"/>
      <c r="F1" s="103"/>
      <c r="G1" s="9"/>
      <c r="H1" s="9"/>
      <c r="I1" s="9"/>
      <c r="J1" s="9"/>
      <c r="K1" s="9"/>
    </row>
    <row r="2" spans="1:11" ht="15.75" x14ac:dyDescent="0.25">
      <c r="A2" s="9"/>
      <c r="B2" s="9"/>
      <c r="C2" s="103" t="s">
        <v>178</v>
      </c>
      <c r="D2" s="103"/>
      <c r="E2" s="103"/>
      <c r="F2" s="103"/>
      <c r="G2" s="9"/>
      <c r="H2" s="9"/>
      <c r="I2" s="9"/>
      <c r="J2" s="9"/>
      <c r="K2" s="9"/>
    </row>
    <row r="3" spans="1:11" ht="15.75" x14ac:dyDescent="0.25">
      <c r="A3" s="9"/>
      <c r="B3" s="9"/>
      <c r="C3" s="103" t="s">
        <v>235</v>
      </c>
      <c r="D3" s="103"/>
      <c r="E3" s="103"/>
      <c r="F3" s="103"/>
      <c r="G3" s="9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/>
      <c r="G4" s="115" t="s">
        <v>157</v>
      </c>
      <c r="H4" s="116"/>
      <c r="I4" s="9"/>
      <c r="J4" s="68"/>
      <c r="K4" s="9"/>
    </row>
    <row r="5" spans="1:11" x14ac:dyDescent="0.25">
      <c r="A5" s="10">
        <v>1</v>
      </c>
      <c r="B5" s="117" t="s">
        <v>143</v>
      </c>
      <c r="C5" s="118">
        <f>'SEPTEMBER 19'!G5:G14</f>
        <v>0</v>
      </c>
      <c r="D5" s="118">
        <v>2500</v>
      </c>
      <c r="E5" s="118">
        <f t="shared" ref="E5:E14" si="0">C5+D5</f>
        <v>2500</v>
      </c>
      <c r="F5" s="120">
        <v>2500</v>
      </c>
      <c r="G5" s="121">
        <f>E5-F5</f>
        <v>0</v>
      </c>
      <c r="H5" s="122"/>
      <c r="I5" s="9"/>
      <c r="J5" s="36"/>
      <c r="K5" s="9"/>
    </row>
    <row r="6" spans="1:11" x14ac:dyDescent="0.25">
      <c r="A6" s="10">
        <v>2</v>
      </c>
      <c r="B6" s="118" t="s">
        <v>138</v>
      </c>
      <c r="C6" s="118">
        <f>'SEPTEMBER 19'!G6:G15</f>
        <v>0</v>
      </c>
      <c r="D6" s="118">
        <v>2500</v>
      </c>
      <c r="E6" s="118">
        <f t="shared" si="0"/>
        <v>2500</v>
      </c>
      <c r="F6" s="120">
        <v>2500</v>
      </c>
      <c r="G6" s="121">
        <f>E6-F6</f>
        <v>0</v>
      </c>
      <c r="H6" s="118"/>
      <c r="I6" s="9"/>
      <c r="J6" s="36"/>
      <c r="K6" s="9"/>
    </row>
    <row r="7" spans="1:11" x14ac:dyDescent="0.25">
      <c r="A7" s="10">
        <v>3</v>
      </c>
      <c r="B7" s="118" t="s">
        <v>136</v>
      </c>
      <c r="C7" s="118">
        <f>'SEPTEMBER 19'!G7:G16</f>
        <v>400</v>
      </c>
      <c r="D7" s="118">
        <v>2500</v>
      </c>
      <c r="E7" s="118">
        <f t="shared" si="0"/>
        <v>2900</v>
      </c>
      <c r="F7" s="120">
        <v>2500</v>
      </c>
      <c r="G7" s="121">
        <f>E7-F7</f>
        <v>400</v>
      </c>
      <c r="H7" s="118"/>
      <c r="I7" s="9"/>
      <c r="J7" s="36"/>
      <c r="K7" s="31"/>
    </row>
    <row r="8" spans="1:11" x14ac:dyDescent="0.25">
      <c r="A8" s="85">
        <v>4</v>
      </c>
      <c r="B8" s="117" t="s">
        <v>200</v>
      </c>
      <c r="C8" s="118">
        <f>'SEPTEMBER 19'!G8:G17</f>
        <v>250</v>
      </c>
      <c r="D8" s="118">
        <v>2500</v>
      </c>
      <c r="E8" s="118">
        <f t="shared" si="0"/>
        <v>2750</v>
      </c>
      <c r="F8" s="120">
        <v>2500</v>
      </c>
      <c r="G8" s="121">
        <f>E8-F8</f>
        <v>250</v>
      </c>
      <c r="H8" s="116"/>
      <c r="I8" s="9"/>
      <c r="J8" s="36"/>
      <c r="K8" s="9"/>
    </row>
    <row r="9" spans="1:11" x14ac:dyDescent="0.25">
      <c r="A9" s="85">
        <v>5</v>
      </c>
      <c r="B9" s="117" t="s">
        <v>243</v>
      </c>
      <c r="C9" s="118">
        <f>'SEPTEMBER 19'!G9:G18</f>
        <v>0</v>
      </c>
      <c r="D9" s="118">
        <v>2500</v>
      </c>
      <c r="E9" s="118">
        <f t="shared" si="0"/>
        <v>2500</v>
      </c>
      <c r="F9" s="120">
        <v>2500</v>
      </c>
      <c r="G9" s="121">
        <f>E9-F9</f>
        <v>0</v>
      </c>
      <c r="H9" s="116"/>
      <c r="I9" s="9"/>
      <c r="J9" s="36"/>
      <c r="K9" s="147"/>
    </row>
    <row r="10" spans="1:11" x14ac:dyDescent="0.25">
      <c r="A10" s="85">
        <v>6</v>
      </c>
      <c r="B10" s="117" t="s">
        <v>155</v>
      </c>
      <c r="C10" s="118">
        <f>'SEPTEMBER 19'!G10:G19</f>
        <v>3250</v>
      </c>
      <c r="D10" s="118">
        <v>2500</v>
      </c>
      <c r="E10" s="118">
        <f t="shared" si="0"/>
        <v>5750</v>
      </c>
      <c r="F10" s="120"/>
      <c r="G10" s="121">
        <f t="shared" ref="G10:G15" si="1">E10-F10</f>
        <v>5750</v>
      </c>
      <c r="H10" s="116"/>
      <c r="I10" s="9"/>
      <c r="J10" s="36"/>
      <c r="K10" s="9"/>
    </row>
    <row r="11" spans="1:11" x14ac:dyDescent="0.25">
      <c r="A11" s="85">
        <v>7</v>
      </c>
      <c r="B11" s="10" t="s">
        <v>221</v>
      </c>
      <c r="C11" s="118">
        <f>'SEPTEMBER 19'!G11:G20</f>
        <v>0</v>
      </c>
      <c r="D11" s="10">
        <v>2500</v>
      </c>
      <c r="E11" s="118">
        <f t="shared" si="0"/>
        <v>2500</v>
      </c>
      <c r="F11" s="151">
        <v>2500</v>
      </c>
      <c r="G11" s="121">
        <f t="shared" si="1"/>
        <v>0</v>
      </c>
      <c r="H11" s="116"/>
      <c r="I11" s="9"/>
      <c r="J11" s="36"/>
      <c r="K11" s="9"/>
    </row>
    <row r="12" spans="1:11" x14ac:dyDescent="0.25">
      <c r="A12" s="85">
        <v>8</v>
      </c>
      <c r="B12" s="117" t="s">
        <v>202</v>
      </c>
      <c r="C12" s="118">
        <f>'SEPTEMBER 19'!G12:G21</f>
        <v>0</v>
      </c>
      <c r="D12" s="118"/>
      <c r="E12" s="118">
        <f t="shared" si="0"/>
        <v>0</v>
      </c>
      <c r="F12" s="120"/>
      <c r="G12" s="121">
        <f t="shared" si="1"/>
        <v>0</v>
      </c>
      <c r="H12" s="116"/>
      <c r="I12" s="9"/>
      <c r="J12" s="36"/>
      <c r="K12" s="9"/>
    </row>
    <row r="13" spans="1:11" x14ac:dyDescent="0.25">
      <c r="A13" s="85">
        <v>9</v>
      </c>
      <c r="B13" s="117" t="s">
        <v>162</v>
      </c>
      <c r="C13" s="118">
        <f>'SEPTEMBER 19'!G13:G22</f>
        <v>0</v>
      </c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I13" s="9"/>
      <c r="J13" s="36"/>
      <c r="K13" s="9"/>
    </row>
    <row r="14" spans="1:11" x14ac:dyDescent="0.25">
      <c r="A14" s="85">
        <v>10</v>
      </c>
      <c r="B14" s="117" t="s">
        <v>234</v>
      </c>
      <c r="C14" s="118">
        <f>'SEPTEMBER 19'!G14:G23</f>
        <v>0</v>
      </c>
      <c r="D14" s="118">
        <v>2500</v>
      </c>
      <c r="E14" s="118">
        <f t="shared" si="0"/>
        <v>2500</v>
      </c>
      <c r="F14" s="120">
        <v>2500</v>
      </c>
      <c r="G14" s="121">
        <f t="shared" si="1"/>
        <v>0</v>
      </c>
      <c r="H14" s="10"/>
      <c r="I14" s="9"/>
      <c r="J14" s="36"/>
      <c r="K14" s="9"/>
    </row>
    <row r="15" spans="1:11" x14ac:dyDescent="0.25">
      <c r="A15" s="10"/>
      <c r="B15" s="149" t="s">
        <v>68</v>
      </c>
      <c r="C15" s="118">
        <f>'SEPTEMBER 19'!G15:G24</f>
        <v>3900</v>
      </c>
      <c r="D15" s="150">
        <f>SUM(D5:D14)</f>
        <v>22500</v>
      </c>
      <c r="E15" s="142">
        <f>SUM(E5:E14)</f>
        <v>26400</v>
      </c>
      <c r="F15" s="144">
        <f>SUM(F5:F14)</f>
        <v>20000</v>
      </c>
      <c r="G15" s="152">
        <f t="shared" si="1"/>
        <v>6400</v>
      </c>
      <c r="H15" s="116"/>
      <c r="I15" s="9"/>
      <c r="J15" s="36"/>
      <c r="K15" s="9"/>
    </row>
    <row r="16" spans="1:11" x14ac:dyDescent="0.25">
      <c r="A16" s="9"/>
      <c r="B16" s="129"/>
      <c r="C16" s="129"/>
      <c r="D16" s="129"/>
      <c r="E16" s="129"/>
      <c r="F16" s="130"/>
      <c r="G16" s="129"/>
      <c r="H16" s="129"/>
      <c r="I16" s="9"/>
      <c r="J16" s="36"/>
      <c r="K16" s="9"/>
    </row>
    <row r="17" spans="1:11" ht="15.75" x14ac:dyDescent="0.25">
      <c r="A17" s="9"/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K17" s="9"/>
    </row>
    <row r="18" spans="1:11" ht="15.75" x14ac:dyDescent="0.25">
      <c r="A18" s="9"/>
      <c r="B18" s="110" t="s">
        <v>116</v>
      </c>
      <c r="C18" s="109"/>
      <c r="D18" s="36"/>
      <c r="E18" s="110"/>
      <c r="F18" s="113" t="s">
        <v>115</v>
      </c>
      <c r="G18" s="110"/>
      <c r="H18" s="9"/>
      <c r="I18" s="110"/>
      <c r="J18" s="110"/>
      <c r="K18" s="9"/>
    </row>
    <row r="19" spans="1:11" ht="15.75" x14ac:dyDescent="0.25">
      <c r="A19" s="9"/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  <c r="J19" s="9"/>
      <c r="K19" s="9"/>
    </row>
    <row r="20" spans="1:11" x14ac:dyDescent="0.25">
      <c r="A20" s="9"/>
      <c r="B20" s="10" t="s">
        <v>236</v>
      </c>
      <c r="C20" s="94">
        <f>D15</f>
        <v>22500</v>
      </c>
      <c r="D20" s="51"/>
      <c r="E20" s="10"/>
      <c r="F20" s="10" t="s">
        <v>236</v>
      </c>
      <c r="G20" s="93">
        <f>F15</f>
        <v>20000</v>
      </c>
      <c r="H20" s="10"/>
      <c r="I20" s="10"/>
      <c r="J20" s="9"/>
      <c r="K20" s="9"/>
    </row>
    <row r="21" spans="1:11" x14ac:dyDescent="0.25">
      <c r="A21" s="9"/>
      <c r="B21" s="10" t="s">
        <v>79</v>
      </c>
      <c r="C21" s="94">
        <f>'SEPTEMBER 19'!E28</f>
        <v>10723.600000000006</v>
      </c>
      <c r="D21" s="51"/>
      <c r="E21" s="10"/>
      <c r="F21" s="10" t="s">
        <v>79</v>
      </c>
      <c r="G21" s="93">
        <f>'SEPTEMBER 19'!I28</f>
        <v>273.59999999999854</v>
      </c>
      <c r="H21" s="10"/>
      <c r="I21" s="10"/>
      <c r="J21" s="9"/>
      <c r="K21" s="9"/>
    </row>
    <row r="22" spans="1:11" x14ac:dyDescent="0.25">
      <c r="A22" s="9"/>
      <c r="B22" s="10" t="s">
        <v>66</v>
      </c>
      <c r="C22" s="111">
        <v>7.0000000000000007E-2</v>
      </c>
      <c r="D22" s="94">
        <f>C22*C20</f>
        <v>1575.0000000000002</v>
      </c>
      <c r="E22" s="10"/>
      <c r="F22" s="10" t="s">
        <v>133</v>
      </c>
      <c r="G22" s="52">
        <v>7.0000000000000007E-2</v>
      </c>
      <c r="H22" s="94">
        <f>G22*C20</f>
        <v>1575.0000000000002</v>
      </c>
      <c r="I22" s="10"/>
      <c r="J22" s="9"/>
      <c r="K22" s="9"/>
    </row>
    <row r="23" spans="1:11" x14ac:dyDescent="0.25">
      <c r="A23" s="9"/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  <c r="J23" s="9"/>
      <c r="K23" s="31"/>
    </row>
    <row r="24" spans="1:11" x14ac:dyDescent="0.25">
      <c r="A24" s="9"/>
      <c r="B24" s="58" t="s">
        <v>239</v>
      </c>
      <c r="C24" s="10"/>
      <c r="D24" s="10">
        <v>2000</v>
      </c>
      <c r="E24" s="10"/>
      <c r="F24" s="58" t="s">
        <v>239</v>
      </c>
      <c r="G24" s="10"/>
      <c r="H24" s="10">
        <v>2000</v>
      </c>
      <c r="I24" s="10"/>
      <c r="J24" s="9"/>
      <c r="K24" s="9"/>
    </row>
    <row r="25" spans="1:11" x14ac:dyDescent="0.25">
      <c r="A25" s="9"/>
      <c r="B25" s="58" t="s">
        <v>240</v>
      </c>
      <c r="C25" s="52">
        <v>0.3</v>
      </c>
      <c r="D25" s="10">
        <f>C25*D14</f>
        <v>750</v>
      </c>
      <c r="E25" s="10"/>
      <c r="F25" s="58" t="s">
        <v>240</v>
      </c>
      <c r="G25" s="52">
        <v>0.3</v>
      </c>
      <c r="H25" s="10">
        <f>D25</f>
        <v>750</v>
      </c>
      <c r="I25" s="10"/>
      <c r="J25" s="9"/>
      <c r="K25" s="9"/>
    </row>
    <row r="26" spans="1:11" x14ac:dyDescent="0.25">
      <c r="A26" s="9"/>
      <c r="B26" s="10" t="s">
        <v>241</v>
      </c>
      <c r="C26" s="153"/>
      <c r="D26" s="93">
        <v>2500</v>
      </c>
      <c r="E26" s="10"/>
      <c r="F26" s="10"/>
      <c r="G26" s="153"/>
      <c r="H26" s="10"/>
      <c r="I26" s="10"/>
      <c r="J26" s="9"/>
      <c r="K26" s="9"/>
    </row>
    <row r="27" spans="1:11" x14ac:dyDescent="0.25">
      <c r="A27" s="9"/>
      <c r="B27" s="10" t="s">
        <v>242</v>
      </c>
      <c r="C27" s="10"/>
      <c r="D27" s="10">
        <v>18000</v>
      </c>
      <c r="E27" s="10"/>
      <c r="F27" s="10" t="s">
        <v>242</v>
      </c>
      <c r="G27" s="10"/>
      <c r="H27" s="10">
        <v>18000</v>
      </c>
      <c r="I27" s="10"/>
      <c r="J27" s="9"/>
      <c r="K27" s="9"/>
    </row>
    <row r="28" spans="1:11" x14ac:dyDescent="0.25">
      <c r="A28" s="9"/>
      <c r="B28" s="145" t="s">
        <v>68</v>
      </c>
      <c r="C28" s="146">
        <f>C20+C21-D22</f>
        <v>31648.600000000006</v>
      </c>
      <c r="D28" s="146">
        <f>SUM(D24:D27)</f>
        <v>23250</v>
      </c>
      <c r="E28" s="146">
        <f>C28-D28</f>
        <v>8398.6000000000058</v>
      </c>
      <c r="F28" s="145" t="s">
        <v>68</v>
      </c>
      <c r="G28" s="146">
        <f>G20+G21-H22</f>
        <v>18698.599999999999</v>
      </c>
      <c r="H28" s="146">
        <f>SUM(H24:H27)</f>
        <v>20750</v>
      </c>
      <c r="I28" s="146">
        <f>G28-H28</f>
        <v>-2051.4000000000015</v>
      </c>
      <c r="J28" s="9"/>
      <c r="K28" s="9"/>
    </row>
    <row r="29" spans="1:1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31"/>
    </row>
    <row r="30" spans="1:11" x14ac:dyDescent="0.25">
      <c r="A30" s="9"/>
      <c r="B30" s="36" t="s">
        <v>184</v>
      </c>
      <c r="C30" s="36"/>
      <c r="D30" s="36" t="s">
        <v>186</v>
      </c>
      <c r="E30" s="36"/>
      <c r="F30" s="9"/>
      <c r="G30" s="36" t="s">
        <v>187</v>
      </c>
      <c r="H30" s="36"/>
      <c r="I30" s="9"/>
      <c r="J30" s="9"/>
      <c r="K30" s="9"/>
    </row>
    <row r="31" spans="1:11" x14ac:dyDescent="0.25">
      <c r="A31" s="9"/>
      <c r="B31" s="36"/>
      <c r="C31" s="36"/>
      <c r="D31" s="36"/>
      <c r="E31" s="36"/>
      <c r="F31" s="9"/>
      <c r="G31" s="36"/>
      <c r="H31" s="36"/>
      <c r="I31" s="31"/>
      <c r="J31" s="9"/>
      <c r="K31" s="9"/>
    </row>
    <row r="32" spans="1:11" x14ac:dyDescent="0.25">
      <c r="A32" s="9"/>
      <c r="B32" s="55" t="s">
        <v>230</v>
      </c>
      <c r="C32" s="55"/>
      <c r="D32" s="36" t="s">
        <v>72</v>
      </c>
      <c r="E32" s="36"/>
      <c r="F32" s="9"/>
      <c r="G32" s="36" t="s">
        <v>188</v>
      </c>
      <c r="H32" s="36"/>
      <c r="I32" s="31"/>
      <c r="J32" s="9"/>
      <c r="K32" s="9"/>
    </row>
    <row r="33" spans="1:1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21" sqref="G21"/>
    </sheetView>
  </sheetViews>
  <sheetFormatPr defaultRowHeight="15" x14ac:dyDescent="0.25"/>
  <cols>
    <col min="2" max="2" width="22.140625" bestFit="1" customWidth="1"/>
  </cols>
  <sheetData>
    <row r="1" spans="1:10" ht="15.75" x14ac:dyDescent="0.25">
      <c r="C1" s="103" t="s">
        <v>91</v>
      </c>
      <c r="D1" s="103"/>
      <c r="E1" s="103"/>
      <c r="F1" s="103"/>
      <c r="G1" s="9"/>
      <c r="H1" s="9"/>
      <c r="I1" s="9"/>
      <c r="J1" s="9"/>
    </row>
    <row r="2" spans="1:10" ht="15.75" x14ac:dyDescent="0.25">
      <c r="A2" s="9"/>
      <c r="B2" s="9"/>
      <c r="C2" s="103" t="s">
        <v>178</v>
      </c>
      <c r="D2" s="103"/>
      <c r="E2" s="103"/>
      <c r="F2" s="103"/>
      <c r="G2" s="9"/>
      <c r="H2" s="9"/>
      <c r="I2" s="9"/>
      <c r="J2" s="9"/>
    </row>
    <row r="3" spans="1:10" ht="15.75" x14ac:dyDescent="0.25">
      <c r="A3" s="9"/>
      <c r="B3" s="9"/>
      <c r="C3" s="103" t="s">
        <v>246</v>
      </c>
      <c r="D3" s="103"/>
      <c r="E3" s="103"/>
      <c r="F3" s="103"/>
      <c r="G3" s="9"/>
      <c r="H3" s="9"/>
      <c r="I3" s="9"/>
      <c r="J3" s="9"/>
    </row>
    <row r="4" spans="1:10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244</v>
      </c>
      <c r="G4" s="115" t="s">
        <v>157</v>
      </c>
      <c r="H4" s="116"/>
      <c r="I4" s="9"/>
      <c r="J4" s="68"/>
    </row>
    <row r="5" spans="1:10" x14ac:dyDescent="0.25">
      <c r="A5" s="10">
        <v>1</v>
      </c>
      <c r="B5" s="117" t="s">
        <v>143</v>
      </c>
      <c r="C5" s="118">
        <f>'OCTOBER 19'!G5:G14</f>
        <v>0</v>
      </c>
      <c r="D5" s="118">
        <v>2500</v>
      </c>
      <c r="E5" s="118">
        <f t="shared" ref="E5:E14" si="0">C5+D5</f>
        <v>2500</v>
      </c>
      <c r="F5" s="120">
        <v>2500</v>
      </c>
      <c r="G5" s="121">
        <f>E5-F5</f>
        <v>0</v>
      </c>
      <c r="H5" s="122"/>
      <c r="I5" s="9"/>
      <c r="J5" s="36"/>
    </row>
    <row r="6" spans="1:10" x14ac:dyDescent="0.25">
      <c r="A6" s="10">
        <v>2</v>
      </c>
      <c r="B6" s="118" t="s">
        <v>138</v>
      </c>
      <c r="C6" s="118">
        <f>'OCTOBER 19'!G6:G15</f>
        <v>0</v>
      </c>
      <c r="D6" s="118">
        <v>2500</v>
      </c>
      <c r="E6" s="118">
        <f t="shared" si="0"/>
        <v>2500</v>
      </c>
      <c r="F6" s="120">
        <v>2500</v>
      </c>
      <c r="G6" s="121">
        <f>E6-F6</f>
        <v>0</v>
      </c>
      <c r="H6" s="118"/>
      <c r="I6" s="9"/>
      <c r="J6" s="36"/>
    </row>
    <row r="7" spans="1:10" x14ac:dyDescent="0.25">
      <c r="A7" s="10">
        <v>3</v>
      </c>
      <c r="B7" s="118" t="s">
        <v>136</v>
      </c>
      <c r="C7" s="118">
        <f>'OCTOBER 19'!G7:G16</f>
        <v>400</v>
      </c>
      <c r="D7" s="118">
        <v>2500</v>
      </c>
      <c r="E7" s="118">
        <f t="shared" si="0"/>
        <v>2900</v>
      </c>
      <c r="F7" s="120">
        <v>2500</v>
      </c>
      <c r="G7" s="121">
        <f>E7-F7</f>
        <v>400</v>
      </c>
      <c r="H7" s="118"/>
      <c r="I7" s="9"/>
      <c r="J7" s="36"/>
    </row>
    <row r="8" spans="1:10" x14ac:dyDescent="0.25">
      <c r="A8" s="85">
        <v>4</v>
      </c>
      <c r="B8" s="117" t="s">
        <v>200</v>
      </c>
      <c r="C8" s="118">
        <f>'OCTOBER 19'!G8:G17</f>
        <v>250</v>
      </c>
      <c r="D8" s="118">
        <v>2500</v>
      </c>
      <c r="E8" s="118">
        <f t="shared" si="0"/>
        <v>2750</v>
      </c>
      <c r="F8" s="120">
        <v>2500</v>
      </c>
      <c r="G8" s="121">
        <f>E8-F8</f>
        <v>250</v>
      </c>
      <c r="H8" s="116"/>
      <c r="I8" s="9"/>
      <c r="J8" s="36"/>
    </row>
    <row r="9" spans="1:10" x14ac:dyDescent="0.25">
      <c r="A9" s="85">
        <v>5</v>
      </c>
      <c r="B9" s="117" t="s">
        <v>243</v>
      </c>
      <c r="C9" s="118">
        <f>'OCTOBER 19'!G9:G18</f>
        <v>0</v>
      </c>
      <c r="D9" s="118">
        <v>2500</v>
      </c>
      <c r="E9" s="118">
        <f t="shared" si="0"/>
        <v>2500</v>
      </c>
      <c r="F9" s="120">
        <v>2500</v>
      </c>
      <c r="G9" s="121">
        <f>E9-F9</f>
        <v>0</v>
      </c>
      <c r="H9" s="116"/>
      <c r="I9" s="9"/>
      <c r="J9" s="36"/>
    </row>
    <row r="10" spans="1:10" x14ac:dyDescent="0.25">
      <c r="A10" s="85">
        <v>6</v>
      </c>
      <c r="B10" s="117" t="s">
        <v>155</v>
      </c>
      <c r="C10" s="118">
        <f>'OCTOBER 19'!G10:G19</f>
        <v>5750</v>
      </c>
      <c r="D10" s="118">
        <v>2500</v>
      </c>
      <c r="E10" s="118">
        <f t="shared" si="0"/>
        <v>8250</v>
      </c>
      <c r="F10" s="120">
        <f>2500+700</f>
        <v>3200</v>
      </c>
      <c r="G10" s="121">
        <f t="shared" ref="G10:G15" si="1">E10-F10</f>
        <v>5050</v>
      </c>
      <c r="H10" s="116"/>
      <c r="I10" s="9"/>
      <c r="J10" s="36"/>
    </row>
    <row r="11" spans="1:10" x14ac:dyDescent="0.25">
      <c r="A11" s="85">
        <v>7</v>
      </c>
      <c r="B11" s="10" t="s">
        <v>221</v>
      </c>
      <c r="C11" s="118">
        <f>'OCTOBER 19'!G11:G20</f>
        <v>0</v>
      </c>
      <c r="D11" s="10">
        <v>2500</v>
      </c>
      <c r="E11" s="118">
        <f t="shared" si="0"/>
        <v>2500</v>
      </c>
      <c r="F11" s="151">
        <v>2500</v>
      </c>
      <c r="G11" s="121">
        <f t="shared" si="1"/>
        <v>0</v>
      </c>
      <c r="H11" s="116"/>
      <c r="I11" s="9"/>
      <c r="J11" s="36"/>
    </row>
    <row r="12" spans="1:10" x14ac:dyDescent="0.25">
      <c r="A12" s="85">
        <v>8</v>
      </c>
      <c r="B12" s="117" t="s">
        <v>202</v>
      </c>
      <c r="C12" s="118">
        <f>'OCTOBER 19'!G12:G21</f>
        <v>0</v>
      </c>
      <c r="D12" s="118"/>
      <c r="E12" s="118">
        <f t="shared" si="0"/>
        <v>0</v>
      </c>
      <c r="F12" s="120"/>
      <c r="G12" s="121">
        <f t="shared" si="1"/>
        <v>0</v>
      </c>
      <c r="H12" s="116"/>
      <c r="I12" s="9"/>
      <c r="J12" s="36"/>
    </row>
    <row r="13" spans="1:10" x14ac:dyDescent="0.25">
      <c r="A13" s="85">
        <v>9</v>
      </c>
      <c r="B13" s="117" t="s">
        <v>162</v>
      </c>
      <c r="C13" s="118">
        <f>'OCTOBER 19'!G13:G22</f>
        <v>0</v>
      </c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I13" s="9"/>
      <c r="J13" s="36"/>
    </row>
    <row r="14" spans="1:10" x14ac:dyDescent="0.25">
      <c r="A14" s="85">
        <v>10</v>
      </c>
      <c r="B14" s="117" t="s">
        <v>234</v>
      </c>
      <c r="C14" s="118">
        <f>'OCTOBER 19'!G14:G23</f>
        <v>0</v>
      </c>
      <c r="D14" s="118">
        <v>2500</v>
      </c>
      <c r="E14" s="118">
        <f t="shared" si="0"/>
        <v>2500</v>
      </c>
      <c r="F14" s="120">
        <v>2000</v>
      </c>
      <c r="G14" s="121">
        <f t="shared" si="1"/>
        <v>500</v>
      </c>
      <c r="H14" s="10"/>
      <c r="I14" s="9"/>
      <c r="J14" s="36"/>
    </row>
    <row r="15" spans="1:10" x14ac:dyDescent="0.25">
      <c r="A15" s="10"/>
      <c r="B15" s="149" t="s">
        <v>68</v>
      </c>
      <c r="C15" s="118">
        <f>SUM(C5:C14)</f>
        <v>6400</v>
      </c>
      <c r="D15" s="150">
        <f>SUM(D5:D14)</f>
        <v>22500</v>
      </c>
      <c r="E15" s="142">
        <f>SUM(E5:E14)</f>
        <v>28900</v>
      </c>
      <c r="F15" s="144">
        <f>SUM(F5:F14)</f>
        <v>22700</v>
      </c>
      <c r="G15" s="152">
        <f t="shared" si="1"/>
        <v>6200</v>
      </c>
      <c r="H15" s="116"/>
      <c r="I15" s="9"/>
      <c r="J15" s="36"/>
    </row>
    <row r="16" spans="1:10" x14ac:dyDescent="0.25">
      <c r="A16" s="9"/>
      <c r="B16" s="129"/>
      <c r="C16" s="129"/>
      <c r="D16" s="129"/>
      <c r="E16" s="129"/>
      <c r="F16" s="130"/>
      <c r="G16" s="129"/>
      <c r="H16" s="129"/>
      <c r="I16" s="9"/>
      <c r="J16" s="36"/>
    </row>
    <row r="17" spans="1:10" ht="15.75" x14ac:dyDescent="0.25">
      <c r="A17" s="9"/>
      <c r="B17" s="109" t="s">
        <v>62</v>
      </c>
      <c r="C17" s="36"/>
      <c r="D17" s="69"/>
      <c r="E17" s="69"/>
      <c r="F17" s="112"/>
      <c r="G17" s="69"/>
      <c r="H17" s="69"/>
      <c r="I17" s="36"/>
      <c r="J17" s="36"/>
    </row>
    <row r="18" spans="1:10" ht="15.75" x14ac:dyDescent="0.25">
      <c r="A18" s="9"/>
      <c r="B18" s="110" t="s">
        <v>116</v>
      </c>
      <c r="C18" s="109"/>
      <c r="D18" s="36"/>
      <c r="E18" s="110"/>
      <c r="F18" s="113" t="s">
        <v>115</v>
      </c>
      <c r="G18" s="110"/>
      <c r="H18" s="9"/>
      <c r="I18" s="110"/>
      <c r="J18" s="110"/>
    </row>
    <row r="19" spans="1:10" ht="15.75" x14ac:dyDescent="0.25">
      <c r="A19" s="9"/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  <c r="J19" s="9"/>
    </row>
    <row r="20" spans="1:10" x14ac:dyDescent="0.25">
      <c r="A20" s="9"/>
      <c r="B20" s="10" t="s">
        <v>245</v>
      </c>
      <c r="C20" s="94">
        <f>D15</f>
        <v>22500</v>
      </c>
      <c r="D20" s="51"/>
      <c r="E20" s="10"/>
      <c r="F20" s="10" t="s">
        <v>245</v>
      </c>
      <c r="G20" s="93">
        <f>F15</f>
        <v>22700</v>
      </c>
      <c r="H20" s="10"/>
      <c r="I20" s="10"/>
      <c r="J20" s="9"/>
    </row>
    <row r="21" spans="1:10" x14ac:dyDescent="0.25">
      <c r="A21" s="9"/>
      <c r="B21" s="10" t="s">
        <v>79</v>
      </c>
      <c r="C21" s="94">
        <f>'OCTOBER 19'!E28</f>
        <v>8398.6000000000058</v>
      </c>
      <c r="D21" s="51"/>
      <c r="E21" s="10"/>
      <c r="F21" s="10" t="s">
        <v>79</v>
      </c>
      <c r="G21" s="93">
        <f>'OCTOBER 19'!I28</f>
        <v>-2051.4000000000015</v>
      </c>
      <c r="H21" s="10"/>
      <c r="I21" s="10"/>
      <c r="J21" s="9"/>
    </row>
    <row r="22" spans="1:10" x14ac:dyDescent="0.25">
      <c r="A22" s="9"/>
      <c r="B22" s="10" t="s">
        <v>66</v>
      </c>
      <c r="C22" s="111">
        <v>7.0000000000000007E-2</v>
      </c>
      <c r="D22" s="94">
        <f>C22*C20</f>
        <v>1575.0000000000002</v>
      </c>
      <c r="E22" s="10"/>
      <c r="F22" s="10" t="s">
        <v>133</v>
      </c>
      <c r="G22" s="52">
        <v>7.0000000000000007E-2</v>
      </c>
      <c r="H22" s="94">
        <f>G22*C20</f>
        <v>1575.0000000000002</v>
      </c>
      <c r="I22" s="10"/>
      <c r="J22" s="9"/>
    </row>
    <row r="23" spans="1:10" x14ac:dyDescent="0.25">
      <c r="A23" s="9"/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  <c r="J23" s="9"/>
    </row>
    <row r="24" spans="1:10" x14ac:dyDescent="0.25">
      <c r="A24" s="9"/>
      <c r="B24" s="58" t="s">
        <v>247</v>
      </c>
      <c r="C24" s="10"/>
      <c r="D24" s="10">
        <v>29300</v>
      </c>
      <c r="E24" s="10"/>
      <c r="F24" s="58" t="s">
        <v>247</v>
      </c>
      <c r="G24" s="10"/>
      <c r="H24" s="10">
        <v>29300</v>
      </c>
      <c r="I24" s="10"/>
      <c r="J24" s="9"/>
    </row>
    <row r="25" spans="1:10" x14ac:dyDescent="0.25">
      <c r="A25" s="9"/>
      <c r="B25" s="58"/>
      <c r="C25" s="52"/>
      <c r="D25" s="10"/>
      <c r="E25" s="10"/>
      <c r="F25" s="58"/>
      <c r="G25" s="52"/>
      <c r="H25" s="10"/>
      <c r="I25" s="10"/>
      <c r="J25" s="9"/>
    </row>
    <row r="26" spans="1:10" x14ac:dyDescent="0.25">
      <c r="A26" s="9"/>
      <c r="B26" s="10"/>
      <c r="C26" s="153"/>
      <c r="D26" s="10"/>
      <c r="E26" s="10"/>
      <c r="F26" s="10"/>
      <c r="G26" s="153"/>
      <c r="H26" s="10"/>
      <c r="I26" s="10"/>
      <c r="J26" s="9"/>
    </row>
    <row r="27" spans="1:10" x14ac:dyDescent="0.25">
      <c r="A27" s="9"/>
      <c r="B27" s="10"/>
      <c r="C27" s="10"/>
      <c r="D27" s="10"/>
      <c r="E27" s="10"/>
      <c r="F27" s="10"/>
      <c r="G27" s="10"/>
      <c r="H27" s="10"/>
      <c r="I27" s="10"/>
      <c r="J27" s="9"/>
    </row>
    <row r="28" spans="1:10" x14ac:dyDescent="0.25">
      <c r="A28" s="9"/>
      <c r="B28" s="145" t="s">
        <v>68</v>
      </c>
      <c r="C28" s="146">
        <f>C20+C21-D22</f>
        <v>29323.600000000006</v>
      </c>
      <c r="D28" s="146">
        <f>SUM(D24:D27)</f>
        <v>29300</v>
      </c>
      <c r="E28" s="146">
        <f>C28-D28</f>
        <v>23.600000000005821</v>
      </c>
      <c r="F28" s="145" t="s">
        <v>68</v>
      </c>
      <c r="G28" s="146">
        <f>G20+G21-H22</f>
        <v>19073.599999999999</v>
      </c>
      <c r="H28" s="146">
        <f>SUM(H24:H27)</f>
        <v>29300</v>
      </c>
      <c r="I28" s="146">
        <f>G28-H28</f>
        <v>-10226.400000000001</v>
      </c>
      <c r="J28" s="9"/>
    </row>
    <row r="29" spans="1:10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x14ac:dyDescent="0.25">
      <c r="A30" s="9"/>
      <c r="B30" s="36" t="s">
        <v>184</v>
      </c>
      <c r="C30" s="36"/>
      <c r="D30" s="36" t="s">
        <v>186</v>
      </c>
      <c r="E30" s="36"/>
      <c r="F30" s="9"/>
      <c r="G30" s="36" t="s">
        <v>187</v>
      </c>
      <c r="H30" s="36"/>
      <c r="I30" s="9"/>
      <c r="J30" s="9"/>
    </row>
    <row r="31" spans="1:10" x14ac:dyDescent="0.25">
      <c r="A31" s="9"/>
      <c r="B31" s="36"/>
      <c r="C31" s="36"/>
      <c r="D31" s="36"/>
      <c r="E31" s="36"/>
      <c r="F31" s="9"/>
      <c r="G31" s="36"/>
      <c r="H31" s="36"/>
      <c r="I31" s="9"/>
      <c r="J31" s="9"/>
    </row>
    <row r="32" spans="1:10" x14ac:dyDescent="0.25">
      <c r="A32" s="9"/>
      <c r="B32" s="55" t="s">
        <v>230</v>
      </c>
      <c r="C32" s="55"/>
      <c r="D32" s="36" t="s">
        <v>72</v>
      </c>
      <c r="E32" s="36"/>
      <c r="F32" s="9"/>
      <c r="G32" s="36" t="s">
        <v>188</v>
      </c>
      <c r="H32" s="36"/>
      <c r="I32" s="9"/>
      <c r="J32" s="9"/>
    </row>
    <row r="33" spans="1:10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J13" sqref="J13"/>
    </sheetView>
  </sheetViews>
  <sheetFormatPr defaultRowHeight="15" x14ac:dyDescent="0.25"/>
  <cols>
    <col min="2" max="2" width="17.42578125" bestFit="1" customWidth="1"/>
  </cols>
  <sheetData>
    <row r="1" spans="1:13" ht="15.75" x14ac:dyDescent="0.25">
      <c r="A1" s="9"/>
      <c r="B1" s="9"/>
      <c r="C1" s="103" t="s">
        <v>91</v>
      </c>
      <c r="D1" s="103"/>
      <c r="E1" s="103"/>
      <c r="F1" s="103"/>
      <c r="G1" s="9"/>
      <c r="H1" s="9"/>
      <c r="I1" s="9"/>
      <c r="J1" s="9"/>
    </row>
    <row r="2" spans="1:13" ht="15.75" x14ac:dyDescent="0.25">
      <c r="A2" s="9"/>
      <c r="B2" s="9"/>
      <c r="C2" s="103" t="s">
        <v>178</v>
      </c>
      <c r="D2" s="103"/>
      <c r="E2" s="103"/>
      <c r="F2" s="103"/>
      <c r="G2" s="9"/>
      <c r="H2" s="9"/>
      <c r="I2" s="9"/>
      <c r="J2" s="9"/>
    </row>
    <row r="3" spans="1:13" ht="15.75" x14ac:dyDescent="0.25">
      <c r="A3" s="9"/>
      <c r="B3" s="9"/>
      <c r="C3" s="103" t="s">
        <v>249</v>
      </c>
      <c r="D3" s="103"/>
      <c r="E3" s="103"/>
      <c r="F3" s="103"/>
      <c r="G3" s="9"/>
      <c r="H3" s="9"/>
      <c r="I3" s="9"/>
      <c r="J3" s="9"/>
    </row>
    <row r="4" spans="1:13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244</v>
      </c>
      <c r="G4" s="115" t="s">
        <v>157</v>
      </c>
      <c r="H4" s="116"/>
      <c r="I4" s="9"/>
      <c r="J4" s="68"/>
    </row>
    <row r="5" spans="1:13" x14ac:dyDescent="0.25">
      <c r="A5" s="10">
        <v>1</v>
      </c>
      <c r="B5" s="117" t="s">
        <v>143</v>
      </c>
      <c r="C5" s="118">
        <f>'NOVEMBER 19'!G5:G14</f>
        <v>0</v>
      </c>
      <c r="D5" s="118">
        <v>2500</v>
      </c>
      <c r="E5" s="118">
        <f t="shared" ref="E5:E14" si="0">C5+D5</f>
        <v>2500</v>
      </c>
      <c r="F5" s="120">
        <v>2500</v>
      </c>
      <c r="G5" s="121">
        <f>E5-F5</f>
        <v>0</v>
      </c>
      <c r="H5" s="122"/>
      <c r="I5" s="9"/>
      <c r="J5" s="36"/>
    </row>
    <row r="6" spans="1:13" x14ac:dyDescent="0.25">
      <c r="A6" s="10">
        <v>2</v>
      </c>
      <c r="B6" s="118" t="s">
        <v>138</v>
      </c>
      <c r="C6" s="118">
        <f>'NOVEMBER 19'!G6:G15</f>
        <v>0</v>
      </c>
      <c r="D6" s="118">
        <v>2500</v>
      </c>
      <c r="E6" s="118">
        <f t="shared" si="0"/>
        <v>2500</v>
      </c>
      <c r="F6" s="120">
        <v>2500</v>
      </c>
      <c r="G6" s="121">
        <f>E6-F6</f>
        <v>0</v>
      </c>
      <c r="H6" s="118"/>
      <c r="I6" s="9"/>
      <c r="J6" s="36"/>
    </row>
    <row r="7" spans="1:13" x14ac:dyDescent="0.25">
      <c r="A7" s="10">
        <v>3</v>
      </c>
      <c r="B7" s="118" t="s">
        <v>136</v>
      </c>
      <c r="C7" s="118">
        <f>'NOVEMBER 19'!G7:G16</f>
        <v>400</v>
      </c>
      <c r="D7" s="118">
        <v>2500</v>
      </c>
      <c r="E7" s="118">
        <f t="shared" si="0"/>
        <v>2900</v>
      </c>
      <c r="F7" s="120">
        <v>2500</v>
      </c>
      <c r="G7" s="121">
        <f>E7-F7</f>
        <v>400</v>
      </c>
      <c r="H7" s="118"/>
      <c r="I7" s="9"/>
      <c r="J7" s="36"/>
    </row>
    <row r="8" spans="1:13" x14ac:dyDescent="0.25">
      <c r="A8" s="85">
        <v>4</v>
      </c>
      <c r="B8" s="117" t="s">
        <v>200</v>
      </c>
      <c r="C8" s="118">
        <f>'NOVEMBER 19'!G8:G17</f>
        <v>250</v>
      </c>
      <c r="D8" s="118">
        <v>2500</v>
      </c>
      <c r="E8" s="118">
        <f t="shared" si="0"/>
        <v>2750</v>
      </c>
      <c r="F8" s="120">
        <v>2450</v>
      </c>
      <c r="G8" s="121">
        <f>E8-F8</f>
        <v>300</v>
      </c>
      <c r="H8" s="116"/>
      <c r="I8" s="9"/>
      <c r="J8" s="36"/>
    </row>
    <row r="9" spans="1:13" x14ac:dyDescent="0.25">
      <c r="A9" s="85">
        <v>5</v>
      </c>
      <c r="B9" s="117" t="s">
        <v>243</v>
      </c>
      <c r="C9" s="118">
        <f>'NOVEMBER 19'!G9:G18</f>
        <v>0</v>
      </c>
      <c r="D9" s="118">
        <v>2500</v>
      </c>
      <c r="E9" s="118">
        <f t="shared" si="0"/>
        <v>2500</v>
      </c>
      <c r="F9" s="120">
        <v>2500</v>
      </c>
      <c r="G9" s="121">
        <f>E9-F9</f>
        <v>0</v>
      </c>
      <c r="H9" s="116"/>
      <c r="I9" s="9" t="s">
        <v>255</v>
      </c>
      <c r="J9" s="36"/>
    </row>
    <row r="10" spans="1:13" x14ac:dyDescent="0.25">
      <c r="A10" s="85">
        <v>6</v>
      </c>
      <c r="B10" s="117" t="s">
        <v>155</v>
      </c>
      <c r="C10" s="118">
        <f>'NOVEMBER 19'!G10:G19</f>
        <v>5050</v>
      </c>
      <c r="D10" s="118">
        <v>2500</v>
      </c>
      <c r="E10" s="118">
        <f t="shared" si="0"/>
        <v>7550</v>
      </c>
      <c r="F10" s="120">
        <f>1000+2000</f>
        <v>3000</v>
      </c>
      <c r="G10" s="121">
        <f t="shared" ref="G10:G15" si="1">E10-F10</f>
        <v>4550</v>
      </c>
      <c r="H10" s="116"/>
      <c r="I10" s="9"/>
      <c r="J10" s="36"/>
    </row>
    <row r="11" spans="1:13" x14ac:dyDescent="0.25">
      <c r="A11" s="85">
        <v>7</v>
      </c>
      <c r="B11" s="10" t="s">
        <v>221</v>
      </c>
      <c r="C11" s="118">
        <f>'NOVEMBER 19'!G11:G20</f>
        <v>0</v>
      </c>
      <c r="D11" s="10">
        <v>2500</v>
      </c>
      <c r="E11" s="118">
        <f t="shared" si="0"/>
        <v>2500</v>
      </c>
      <c r="F11" s="151">
        <v>2500</v>
      </c>
      <c r="G11" s="121">
        <f t="shared" si="1"/>
        <v>0</v>
      </c>
      <c r="H11" s="116"/>
      <c r="I11" s="9"/>
      <c r="J11" s="36"/>
    </row>
    <row r="12" spans="1:13" x14ac:dyDescent="0.25">
      <c r="A12" s="85">
        <v>8</v>
      </c>
      <c r="B12" s="117" t="s">
        <v>202</v>
      </c>
      <c r="C12" s="118">
        <f>'NOVEMBER 19'!G12:G21</f>
        <v>0</v>
      </c>
      <c r="D12" s="118"/>
      <c r="E12" s="118">
        <f t="shared" si="0"/>
        <v>0</v>
      </c>
      <c r="F12" s="120"/>
      <c r="G12" s="121">
        <f t="shared" si="1"/>
        <v>0</v>
      </c>
      <c r="H12" s="116"/>
      <c r="I12" s="9"/>
      <c r="J12" s="36"/>
    </row>
    <row r="13" spans="1:13" x14ac:dyDescent="0.25">
      <c r="A13" s="85">
        <v>9</v>
      </c>
      <c r="B13" s="117" t="s">
        <v>162</v>
      </c>
      <c r="C13" s="118">
        <f>'NOVEMBER 19'!G13:G22</f>
        <v>0</v>
      </c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I13" s="9"/>
      <c r="J13" s="36"/>
    </row>
    <row r="14" spans="1:13" x14ac:dyDescent="0.25">
      <c r="A14" s="85">
        <v>10</v>
      </c>
      <c r="B14" s="117" t="s">
        <v>234</v>
      </c>
      <c r="C14" s="118">
        <f>'NOVEMBER 19'!G14:G23</f>
        <v>500</v>
      </c>
      <c r="D14" s="118">
        <v>2500</v>
      </c>
      <c r="E14" s="118">
        <f t="shared" si="0"/>
        <v>3000</v>
      </c>
      <c r="F14" s="120">
        <f>2000</f>
        <v>2000</v>
      </c>
      <c r="G14" s="121">
        <f t="shared" si="1"/>
        <v>1000</v>
      </c>
      <c r="H14" s="10"/>
      <c r="I14" s="9"/>
      <c r="J14" s="36"/>
      <c r="M14" s="108"/>
    </row>
    <row r="15" spans="1:13" x14ac:dyDescent="0.25">
      <c r="A15" s="10"/>
      <c r="B15" s="149" t="s">
        <v>68</v>
      </c>
      <c r="C15" s="118">
        <f>SUM(C5:C14)</f>
        <v>6200</v>
      </c>
      <c r="D15" s="150">
        <f>SUM(D5:D14)</f>
        <v>22500</v>
      </c>
      <c r="E15" s="142">
        <f>SUM(E5:E14)</f>
        <v>28700</v>
      </c>
      <c r="F15" s="144">
        <f>SUM(F5:F14)</f>
        <v>22450</v>
      </c>
      <c r="G15" s="152">
        <f t="shared" si="1"/>
        <v>6250</v>
      </c>
      <c r="H15" s="116"/>
      <c r="I15" s="9"/>
      <c r="J15" s="36"/>
    </row>
    <row r="16" spans="1:13" x14ac:dyDescent="0.25">
      <c r="A16" s="9"/>
      <c r="B16" s="129"/>
      <c r="C16" s="129"/>
      <c r="D16" s="129"/>
      <c r="E16" s="129"/>
      <c r="F16" s="130"/>
      <c r="G16" s="129"/>
      <c r="H16" s="129"/>
      <c r="I16" s="9"/>
      <c r="J16" s="36"/>
    </row>
    <row r="17" spans="1:10" ht="15.75" x14ac:dyDescent="0.25">
      <c r="A17" s="9"/>
      <c r="B17" s="109" t="s">
        <v>62</v>
      </c>
      <c r="C17" s="36"/>
      <c r="D17" s="69"/>
      <c r="E17" s="69"/>
      <c r="F17" s="112"/>
      <c r="G17" s="69"/>
      <c r="H17" s="69"/>
      <c r="I17" s="36"/>
      <c r="J17" s="36"/>
    </row>
    <row r="18" spans="1:10" ht="15.75" x14ac:dyDescent="0.25">
      <c r="A18" s="9"/>
      <c r="B18" s="110" t="s">
        <v>116</v>
      </c>
      <c r="C18" s="109"/>
      <c r="D18" s="36"/>
      <c r="E18" s="110"/>
      <c r="F18" s="113" t="s">
        <v>115</v>
      </c>
      <c r="G18" s="110"/>
      <c r="H18" s="9"/>
      <c r="I18" s="110"/>
      <c r="J18" s="110"/>
    </row>
    <row r="19" spans="1:10" ht="15.75" x14ac:dyDescent="0.25">
      <c r="A19" s="9"/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  <c r="J19" s="9"/>
    </row>
    <row r="20" spans="1:10" x14ac:dyDescent="0.25">
      <c r="A20" s="9"/>
      <c r="B20" s="10" t="s">
        <v>248</v>
      </c>
      <c r="C20" s="94">
        <f>D15</f>
        <v>22500</v>
      </c>
      <c r="D20" s="51"/>
      <c r="E20" s="10"/>
      <c r="F20" s="10" t="s">
        <v>248</v>
      </c>
      <c r="G20" s="93">
        <f>F15</f>
        <v>22450</v>
      </c>
      <c r="H20" s="10"/>
      <c r="I20" s="10"/>
      <c r="J20" s="9"/>
    </row>
    <row r="21" spans="1:10" x14ac:dyDescent="0.25">
      <c r="A21" s="9"/>
      <c r="B21" s="10" t="s">
        <v>79</v>
      </c>
      <c r="C21" s="94">
        <f>'NOVEMBER 19'!E28</f>
        <v>23.600000000005821</v>
      </c>
      <c r="D21" s="51"/>
      <c r="E21" s="10"/>
      <c r="F21" s="10" t="s">
        <v>79</v>
      </c>
      <c r="G21" s="93">
        <f>'NOVEMBER 19'!I28</f>
        <v>-10226.400000000001</v>
      </c>
      <c r="H21" s="10"/>
      <c r="I21" s="10"/>
      <c r="J21" s="9"/>
    </row>
    <row r="22" spans="1:10" x14ac:dyDescent="0.25">
      <c r="A22" s="9"/>
      <c r="B22" s="10" t="s">
        <v>66</v>
      </c>
      <c r="C22" s="111">
        <v>7.0000000000000007E-2</v>
      </c>
      <c r="D22" s="94">
        <f>C22*C20</f>
        <v>1575.0000000000002</v>
      </c>
      <c r="E22" s="10"/>
      <c r="F22" s="10" t="s">
        <v>133</v>
      </c>
      <c r="G22" s="52">
        <v>7.0000000000000007E-2</v>
      </c>
      <c r="H22" s="94">
        <f>G22*C20</f>
        <v>1575.0000000000002</v>
      </c>
      <c r="I22" s="10"/>
      <c r="J22" s="9"/>
    </row>
    <row r="23" spans="1:10" x14ac:dyDescent="0.25">
      <c r="A23" s="9"/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  <c r="J23" s="9"/>
    </row>
    <row r="24" spans="1:10" x14ac:dyDescent="0.25">
      <c r="A24" s="9"/>
      <c r="B24" s="58" t="s">
        <v>250</v>
      </c>
      <c r="C24" s="10"/>
      <c r="D24" s="10">
        <v>17000</v>
      </c>
      <c r="E24" s="10"/>
      <c r="F24" s="58" t="s">
        <v>250</v>
      </c>
      <c r="G24" s="10"/>
      <c r="H24" s="10">
        <v>17000</v>
      </c>
      <c r="I24" s="10"/>
      <c r="J24" s="9"/>
    </row>
    <row r="25" spans="1:10" x14ac:dyDescent="0.25">
      <c r="A25" s="9"/>
      <c r="B25" s="58" t="s">
        <v>253</v>
      </c>
      <c r="C25" s="52"/>
      <c r="D25" s="10">
        <v>2500</v>
      </c>
      <c r="E25" s="10"/>
      <c r="F25" s="58" t="s">
        <v>253</v>
      </c>
      <c r="G25" s="52"/>
      <c r="H25" s="10">
        <v>2500</v>
      </c>
      <c r="I25" s="10"/>
      <c r="J25" s="9"/>
    </row>
    <row r="26" spans="1:10" x14ac:dyDescent="0.25">
      <c r="A26" s="9"/>
      <c r="B26" s="10"/>
      <c r="C26" s="153"/>
      <c r="D26" s="10"/>
      <c r="E26" s="10"/>
      <c r="F26" s="10"/>
      <c r="G26" s="153"/>
      <c r="H26" s="10"/>
      <c r="I26" s="10"/>
      <c r="J26" s="9"/>
    </row>
    <row r="27" spans="1:10" x14ac:dyDescent="0.25">
      <c r="A27" s="9"/>
      <c r="B27" s="10"/>
      <c r="C27" s="10"/>
      <c r="D27" s="10"/>
      <c r="E27" s="10"/>
      <c r="F27" s="10"/>
      <c r="G27" s="10"/>
      <c r="H27" s="10"/>
      <c r="I27" s="10"/>
      <c r="J27" s="9"/>
    </row>
    <row r="28" spans="1:10" x14ac:dyDescent="0.25">
      <c r="A28" s="9"/>
      <c r="B28" s="145" t="s">
        <v>68</v>
      </c>
      <c r="C28" s="146">
        <f>C20+C21-D22</f>
        <v>20948.600000000006</v>
      </c>
      <c r="D28" s="146">
        <f>SUM(D24:D27)</f>
        <v>19500</v>
      </c>
      <c r="E28" s="146">
        <f>C28-D28</f>
        <v>1448.6000000000058</v>
      </c>
      <c r="F28" s="145" t="s">
        <v>68</v>
      </c>
      <c r="G28" s="146">
        <f>G20+G21-H22</f>
        <v>10648.599999999999</v>
      </c>
      <c r="H28" s="146">
        <f>SUM(H24:H27)</f>
        <v>19500</v>
      </c>
      <c r="I28" s="146">
        <f>G28-H28</f>
        <v>-8851.4000000000015</v>
      </c>
      <c r="J28" s="9"/>
    </row>
    <row r="29" spans="1:10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x14ac:dyDescent="0.25">
      <c r="A30" s="9"/>
      <c r="B30" s="36" t="s">
        <v>184</v>
      </c>
      <c r="C30" s="36"/>
      <c r="D30" s="36" t="s">
        <v>186</v>
      </c>
      <c r="E30" s="36"/>
      <c r="F30" s="9"/>
      <c r="G30" s="36" t="s">
        <v>187</v>
      </c>
      <c r="H30" s="36"/>
      <c r="I30" s="9"/>
      <c r="J30" s="9"/>
    </row>
    <row r="31" spans="1:10" x14ac:dyDescent="0.25">
      <c r="A31" s="9"/>
      <c r="B31" s="36"/>
      <c r="C31" s="36"/>
      <c r="D31" s="36"/>
      <c r="E31" s="36"/>
      <c r="F31" s="9"/>
      <c r="G31" s="36"/>
      <c r="H31" s="36"/>
      <c r="I31" s="31">
        <f>E28-I28</f>
        <v>10300.000000000007</v>
      </c>
      <c r="J31" s="9"/>
    </row>
    <row r="32" spans="1:10" x14ac:dyDescent="0.25">
      <c r="A32" s="9"/>
      <c r="B32" s="55" t="s">
        <v>230</v>
      </c>
      <c r="C32" s="55"/>
      <c r="D32" s="36" t="s">
        <v>72</v>
      </c>
      <c r="E32" s="36"/>
      <c r="F32" s="9"/>
      <c r="G32" s="36" t="s">
        <v>188</v>
      </c>
      <c r="H32" s="36"/>
      <c r="I32" s="9"/>
      <c r="J32" s="9"/>
    </row>
    <row r="33" spans="1:10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K24" sqref="K24"/>
    </sheetView>
  </sheetViews>
  <sheetFormatPr defaultRowHeight="15" x14ac:dyDescent="0.25"/>
  <cols>
    <col min="2" max="2" width="17.42578125" bestFit="1" customWidth="1"/>
  </cols>
  <sheetData>
    <row r="1" spans="1:12" ht="15.75" x14ac:dyDescent="0.25">
      <c r="A1" s="9"/>
      <c r="B1" s="9"/>
      <c r="C1" s="103" t="s">
        <v>91</v>
      </c>
      <c r="D1" s="103"/>
      <c r="E1" s="103"/>
      <c r="F1" s="103"/>
      <c r="G1" s="9"/>
      <c r="H1" s="9"/>
      <c r="I1" s="9"/>
      <c r="J1" s="9"/>
      <c r="K1" s="9"/>
      <c r="L1" s="9"/>
    </row>
    <row r="2" spans="1:12" ht="15.75" x14ac:dyDescent="0.25">
      <c r="A2" s="9"/>
      <c r="B2" s="9"/>
      <c r="C2" s="103" t="s">
        <v>178</v>
      </c>
      <c r="D2" s="103"/>
      <c r="E2" s="103"/>
      <c r="F2" s="103"/>
      <c r="G2" s="9"/>
      <c r="H2" s="9"/>
      <c r="I2" s="9"/>
      <c r="J2" s="9"/>
      <c r="K2" s="9"/>
      <c r="L2" s="9"/>
    </row>
    <row r="3" spans="1:12" ht="15.75" x14ac:dyDescent="0.25">
      <c r="A3" s="9"/>
      <c r="B3" s="9"/>
      <c r="C3" s="103" t="s">
        <v>251</v>
      </c>
      <c r="D3" s="103"/>
      <c r="E3" s="103"/>
      <c r="F3" s="103"/>
      <c r="G3" s="9"/>
      <c r="H3" s="9"/>
      <c r="I3" s="9"/>
      <c r="J3" s="9"/>
      <c r="K3" s="9"/>
      <c r="L3" s="9"/>
    </row>
    <row r="4" spans="1:12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244</v>
      </c>
      <c r="G4" s="115" t="s">
        <v>157</v>
      </c>
      <c r="H4" s="116"/>
      <c r="I4" s="9"/>
      <c r="J4" s="68"/>
      <c r="K4" s="9"/>
      <c r="L4" s="9"/>
    </row>
    <row r="5" spans="1:12" x14ac:dyDescent="0.25">
      <c r="A5" s="10">
        <v>1</v>
      </c>
      <c r="B5" s="117" t="s">
        <v>143</v>
      </c>
      <c r="C5" s="118">
        <f>'DECEMBER 19'!G5:G14</f>
        <v>0</v>
      </c>
      <c r="D5" s="118">
        <v>2500</v>
      </c>
      <c r="E5" s="118">
        <f t="shared" ref="E5:E14" si="0">C5+D5</f>
        <v>2500</v>
      </c>
      <c r="F5" s="120">
        <v>2500</v>
      </c>
      <c r="G5" s="121">
        <f>E5-F5</f>
        <v>0</v>
      </c>
      <c r="H5" s="122"/>
      <c r="I5" s="9"/>
      <c r="J5" s="36"/>
      <c r="K5" s="9"/>
      <c r="L5" s="9"/>
    </row>
    <row r="6" spans="1:12" x14ac:dyDescent="0.25">
      <c r="A6" s="10">
        <v>2</v>
      </c>
      <c r="B6" s="118" t="s">
        <v>138</v>
      </c>
      <c r="C6" s="118">
        <f>'DECEMBER 19'!G6:G15</f>
        <v>0</v>
      </c>
      <c r="D6" s="118">
        <v>2500</v>
      </c>
      <c r="E6" s="118">
        <f t="shared" si="0"/>
        <v>2500</v>
      </c>
      <c r="F6" s="120">
        <v>2500</v>
      </c>
      <c r="G6" s="121">
        <f>E6-F6</f>
        <v>0</v>
      </c>
      <c r="H6" s="118"/>
      <c r="I6" s="9"/>
      <c r="J6" s="36"/>
      <c r="K6" s="9"/>
      <c r="L6" s="9"/>
    </row>
    <row r="7" spans="1:12" x14ac:dyDescent="0.25">
      <c r="A7" s="10">
        <v>3</v>
      </c>
      <c r="B7" s="118" t="s">
        <v>136</v>
      </c>
      <c r="C7" s="118">
        <f>'DECEMBER 19'!G7:G16</f>
        <v>400</v>
      </c>
      <c r="D7" s="118">
        <v>2500</v>
      </c>
      <c r="E7" s="118">
        <f t="shared" si="0"/>
        <v>2900</v>
      </c>
      <c r="F7" s="120">
        <v>2500</v>
      </c>
      <c r="G7" s="121">
        <f>E7-F7</f>
        <v>400</v>
      </c>
      <c r="H7" s="118"/>
      <c r="I7" s="9"/>
      <c r="J7" s="36"/>
      <c r="K7" s="9"/>
      <c r="L7" s="9"/>
    </row>
    <row r="8" spans="1:12" x14ac:dyDescent="0.25">
      <c r="A8" s="85">
        <v>4</v>
      </c>
      <c r="B8" s="117" t="s">
        <v>200</v>
      </c>
      <c r="C8" s="118">
        <f>'DECEMBER 19'!G8:G17</f>
        <v>300</v>
      </c>
      <c r="D8" s="118">
        <v>2500</v>
      </c>
      <c r="E8" s="118">
        <f t="shared" si="0"/>
        <v>2800</v>
      </c>
      <c r="F8" s="120">
        <v>2500</v>
      </c>
      <c r="G8" s="121">
        <f>E8-F8</f>
        <v>300</v>
      </c>
      <c r="H8" s="116"/>
      <c r="I8" s="9"/>
      <c r="J8" s="36"/>
      <c r="K8" s="9"/>
      <c r="L8" s="9"/>
    </row>
    <row r="9" spans="1:12" x14ac:dyDescent="0.25">
      <c r="A9" s="85">
        <v>5</v>
      </c>
      <c r="B9" s="117"/>
      <c r="C9" s="118"/>
      <c r="D9" s="118"/>
      <c r="E9" s="118">
        <f t="shared" si="0"/>
        <v>0</v>
      </c>
      <c r="F9" s="120"/>
      <c r="G9" s="121">
        <f>E9-F9</f>
        <v>0</v>
      </c>
      <c r="H9" s="116"/>
      <c r="I9" s="9" t="s">
        <v>255</v>
      </c>
      <c r="J9" s="36"/>
      <c r="K9" s="9"/>
      <c r="L9" s="9"/>
    </row>
    <row r="10" spans="1:12" x14ac:dyDescent="0.25">
      <c r="A10" s="85">
        <v>6</v>
      </c>
      <c r="B10" s="117" t="s">
        <v>155</v>
      </c>
      <c r="C10" s="118">
        <f>'DECEMBER 19'!G10:G19</f>
        <v>4550</v>
      </c>
      <c r="D10" s="118">
        <v>2500</v>
      </c>
      <c r="E10" s="118">
        <f t="shared" si="0"/>
        <v>7050</v>
      </c>
      <c r="F10" s="120">
        <f>2000+500</f>
        <v>2500</v>
      </c>
      <c r="G10" s="121">
        <f t="shared" ref="G10:G15" si="1">E10-F10</f>
        <v>4550</v>
      </c>
      <c r="H10" s="116"/>
      <c r="I10" s="9"/>
      <c r="J10" s="36"/>
      <c r="K10" s="9"/>
      <c r="L10" s="9"/>
    </row>
    <row r="11" spans="1:12" x14ac:dyDescent="0.25">
      <c r="A11" s="85">
        <v>7</v>
      </c>
      <c r="B11" s="10" t="s">
        <v>221</v>
      </c>
      <c r="C11" s="118">
        <f>'DECEMBER 19'!G11:G20</f>
        <v>0</v>
      </c>
      <c r="D11" s="10">
        <v>2500</v>
      </c>
      <c r="E11" s="118">
        <f t="shared" si="0"/>
        <v>2500</v>
      </c>
      <c r="F11" s="151">
        <v>2000</v>
      </c>
      <c r="G11" s="121">
        <f t="shared" si="1"/>
        <v>500</v>
      </c>
      <c r="H11" s="116"/>
      <c r="I11" s="9"/>
      <c r="J11" s="36"/>
      <c r="K11" s="9"/>
      <c r="L11" s="9"/>
    </row>
    <row r="12" spans="1:12" x14ac:dyDescent="0.25">
      <c r="A12" s="85">
        <v>8</v>
      </c>
      <c r="B12" s="117" t="s">
        <v>202</v>
      </c>
      <c r="C12" s="118">
        <f>'DECEMBER 19'!G12:G21</f>
        <v>0</v>
      </c>
      <c r="D12" s="118"/>
      <c r="E12" s="118">
        <f t="shared" si="0"/>
        <v>0</v>
      </c>
      <c r="F12" s="120"/>
      <c r="G12" s="121">
        <f t="shared" si="1"/>
        <v>0</v>
      </c>
      <c r="H12" s="116"/>
      <c r="I12" s="9"/>
      <c r="J12" s="36"/>
      <c r="K12" s="9"/>
      <c r="L12" s="9"/>
    </row>
    <row r="13" spans="1:12" x14ac:dyDescent="0.25">
      <c r="A13" s="85">
        <v>9</v>
      </c>
      <c r="B13" s="117" t="s">
        <v>162</v>
      </c>
      <c r="C13" s="118">
        <f>'DECEMBER 19'!G13:G22</f>
        <v>0</v>
      </c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I13" s="9"/>
      <c r="J13" s="36"/>
      <c r="K13" s="9"/>
      <c r="L13" s="9"/>
    </row>
    <row r="14" spans="1:12" x14ac:dyDescent="0.25">
      <c r="A14" s="85">
        <v>10</v>
      </c>
      <c r="B14" s="117" t="s">
        <v>234</v>
      </c>
      <c r="C14" s="118">
        <f>'DECEMBER 19'!G14:G23</f>
        <v>1000</v>
      </c>
      <c r="D14" s="118">
        <v>2500</v>
      </c>
      <c r="E14" s="118">
        <f t="shared" si="0"/>
        <v>3500</v>
      </c>
      <c r="F14" s="120"/>
      <c r="G14" s="121">
        <f t="shared" si="1"/>
        <v>3500</v>
      </c>
      <c r="H14" s="10"/>
      <c r="I14" s="9"/>
      <c r="J14" s="36"/>
      <c r="K14" s="9"/>
      <c r="L14" s="9"/>
    </row>
    <row r="15" spans="1:12" x14ac:dyDescent="0.25">
      <c r="A15" s="10"/>
      <c r="B15" s="149" t="s">
        <v>68</v>
      </c>
      <c r="C15" s="118">
        <f>SUM(C5:C14)</f>
        <v>6250</v>
      </c>
      <c r="D15" s="150">
        <f>SUM(D5:D14)</f>
        <v>20000</v>
      </c>
      <c r="E15" s="142">
        <f>SUM(E5:E14)</f>
        <v>26250</v>
      </c>
      <c r="F15" s="144">
        <f>SUM(F5:F14)</f>
        <v>17000</v>
      </c>
      <c r="G15" s="152">
        <f t="shared" si="1"/>
        <v>9250</v>
      </c>
      <c r="H15" s="116"/>
      <c r="I15" s="9"/>
      <c r="J15" s="36"/>
      <c r="K15" s="9"/>
      <c r="L15" s="9"/>
    </row>
    <row r="16" spans="1:12" x14ac:dyDescent="0.25">
      <c r="A16" s="9"/>
      <c r="B16" s="129"/>
      <c r="C16" s="129"/>
      <c r="D16" s="129"/>
      <c r="E16" s="129"/>
      <c r="F16" s="130"/>
      <c r="G16" s="129"/>
      <c r="H16" s="129"/>
      <c r="I16" s="9"/>
      <c r="J16" s="36"/>
      <c r="K16" s="9"/>
      <c r="L16" s="9"/>
    </row>
    <row r="17" spans="1:12" ht="15.75" x14ac:dyDescent="0.25">
      <c r="A17" s="9"/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K17" s="9"/>
      <c r="L17" s="9"/>
    </row>
    <row r="18" spans="1:12" ht="15.75" x14ac:dyDescent="0.25">
      <c r="A18" s="9"/>
      <c r="B18" s="110" t="s">
        <v>116</v>
      </c>
      <c r="C18" s="109"/>
      <c r="D18" s="36"/>
      <c r="E18" s="110"/>
      <c r="F18" s="113" t="s">
        <v>115</v>
      </c>
      <c r="G18" s="110"/>
      <c r="H18" s="9"/>
      <c r="I18" s="110"/>
      <c r="J18" s="110"/>
      <c r="K18" s="9"/>
      <c r="L18" s="9"/>
    </row>
    <row r="19" spans="1:12" ht="15.75" x14ac:dyDescent="0.25">
      <c r="A19" s="9"/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  <c r="J19" s="9"/>
      <c r="K19" s="9"/>
      <c r="L19" s="9"/>
    </row>
    <row r="20" spans="1:12" x14ac:dyDescent="0.25">
      <c r="A20" s="9"/>
      <c r="B20" s="10" t="s">
        <v>252</v>
      </c>
      <c r="C20" s="94">
        <f>D15</f>
        <v>20000</v>
      </c>
      <c r="D20" s="51"/>
      <c r="E20" s="10"/>
      <c r="F20" s="10" t="s">
        <v>252</v>
      </c>
      <c r="G20" s="93">
        <f>F15</f>
        <v>17000</v>
      </c>
      <c r="H20" s="10"/>
      <c r="I20" s="10"/>
      <c r="J20" s="9"/>
      <c r="K20" s="9"/>
      <c r="L20" s="9"/>
    </row>
    <row r="21" spans="1:12" x14ac:dyDescent="0.25">
      <c r="A21" s="9"/>
      <c r="B21" s="10" t="s">
        <v>79</v>
      </c>
      <c r="C21" s="94">
        <f>'DECEMBER 19'!E28</f>
        <v>1448.6000000000058</v>
      </c>
      <c r="D21" s="51"/>
      <c r="E21" s="10"/>
      <c r="F21" s="10" t="s">
        <v>79</v>
      </c>
      <c r="G21" s="93">
        <f>'DECEMBER 19'!I28</f>
        <v>-8851.4000000000015</v>
      </c>
      <c r="H21" s="10"/>
      <c r="I21" s="10"/>
      <c r="J21" s="9"/>
      <c r="K21" s="9"/>
      <c r="L21" s="9"/>
    </row>
    <row r="22" spans="1:12" x14ac:dyDescent="0.25">
      <c r="A22" s="9"/>
      <c r="B22" s="10" t="s">
        <v>66</v>
      </c>
      <c r="C22" s="111">
        <v>7.0000000000000007E-2</v>
      </c>
      <c r="D22" s="94">
        <f>C22*C20</f>
        <v>1400.0000000000002</v>
      </c>
      <c r="E22" s="10"/>
      <c r="F22" s="10" t="s">
        <v>133</v>
      </c>
      <c r="G22" s="52">
        <v>7.0000000000000007E-2</v>
      </c>
      <c r="H22" s="94">
        <f>G22*C20</f>
        <v>1400.0000000000002</v>
      </c>
      <c r="I22" s="10"/>
      <c r="J22" s="9"/>
      <c r="K22" s="9"/>
      <c r="L22" s="9"/>
    </row>
    <row r="23" spans="1:12" x14ac:dyDescent="0.25">
      <c r="A23" s="9"/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  <c r="J23" s="9"/>
      <c r="K23" s="9"/>
      <c r="L23" s="9"/>
    </row>
    <row r="24" spans="1:12" x14ac:dyDescent="0.25">
      <c r="A24" s="9"/>
      <c r="B24" s="58" t="s">
        <v>254</v>
      </c>
      <c r="C24" s="10"/>
      <c r="D24" s="10">
        <v>15000</v>
      </c>
      <c r="E24" s="10"/>
      <c r="F24" s="58" t="s">
        <v>254</v>
      </c>
      <c r="G24" s="10"/>
      <c r="H24" s="10">
        <v>15000</v>
      </c>
      <c r="I24" s="10"/>
      <c r="J24" s="9"/>
      <c r="K24" s="9"/>
      <c r="L24" s="9"/>
    </row>
    <row r="25" spans="1:12" x14ac:dyDescent="0.25">
      <c r="A25" s="9"/>
      <c r="B25" s="58"/>
      <c r="C25" s="52"/>
      <c r="D25" s="10"/>
      <c r="E25" s="10"/>
      <c r="F25" s="58"/>
      <c r="G25" s="52"/>
      <c r="H25" s="10"/>
      <c r="I25" s="10"/>
      <c r="J25" s="9"/>
      <c r="K25" s="9"/>
      <c r="L25" s="9"/>
    </row>
    <row r="26" spans="1:12" x14ac:dyDescent="0.25">
      <c r="A26" s="9"/>
      <c r="B26" s="10"/>
      <c r="C26" s="153"/>
      <c r="D26" s="10"/>
      <c r="E26" s="10"/>
      <c r="F26" s="10"/>
      <c r="G26" s="153"/>
      <c r="H26" s="10"/>
      <c r="I26" s="10"/>
      <c r="J26" s="9"/>
      <c r="K26" s="9"/>
      <c r="L26" s="9"/>
    </row>
    <row r="27" spans="1:12" x14ac:dyDescent="0.25">
      <c r="A27" s="9"/>
      <c r="B27" s="10"/>
      <c r="C27" s="10"/>
      <c r="D27" s="10"/>
      <c r="E27" s="10"/>
      <c r="F27" s="10"/>
      <c r="G27" s="10"/>
      <c r="H27" s="10"/>
      <c r="I27" s="10"/>
      <c r="J27" s="9"/>
      <c r="K27" s="9"/>
      <c r="L27" s="9"/>
    </row>
    <row r="28" spans="1:12" x14ac:dyDescent="0.25">
      <c r="A28" s="9"/>
      <c r="B28" s="145" t="s">
        <v>68</v>
      </c>
      <c r="C28" s="146">
        <f>C20+C21-D22</f>
        <v>20048.600000000006</v>
      </c>
      <c r="D28" s="146">
        <f>SUM(D24:D27)</f>
        <v>15000</v>
      </c>
      <c r="E28" s="146">
        <f>C28-D28</f>
        <v>5048.6000000000058</v>
      </c>
      <c r="F28" s="145" t="s">
        <v>68</v>
      </c>
      <c r="G28" s="146">
        <f>G20+G21-H22</f>
        <v>6748.5999999999985</v>
      </c>
      <c r="H28" s="146">
        <f>SUM(H24:H27)</f>
        <v>15000</v>
      </c>
      <c r="I28" s="146">
        <f>G28-H28</f>
        <v>-8251.4000000000015</v>
      </c>
      <c r="J28" s="9"/>
      <c r="K28" s="9"/>
      <c r="L28" s="9"/>
    </row>
    <row r="29" spans="1:1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25">
      <c r="A30" s="9"/>
      <c r="B30" s="36" t="s">
        <v>184</v>
      </c>
      <c r="C30" s="36"/>
      <c r="D30" s="36" t="s">
        <v>186</v>
      </c>
      <c r="E30" s="36"/>
      <c r="F30" s="9"/>
      <c r="G30" s="36" t="s">
        <v>187</v>
      </c>
      <c r="H30" s="36"/>
      <c r="I30" s="9"/>
      <c r="J30" s="9"/>
      <c r="K30" s="9"/>
      <c r="L30" s="9"/>
    </row>
    <row r="31" spans="1:12" x14ac:dyDescent="0.25">
      <c r="A31" s="9"/>
      <c r="B31" s="36"/>
      <c r="C31" s="36"/>
      <c r="D31" s="36"/>
      <c r="E31" s="36"/>
      <c r="F31" s="9"/>
      <c r="G31" s="36"/>
      <c r="H31" s="36"/>
      <c r="I31" s="9"/>
      <c r="J31" s="9"/>
      <c r="K31" s="9"/>
      <c r="L31" s="9"/>
    </row>
    <row r="32" spans="1:12" x14ac:dyDescent="0.25">
      <c r="A32" s="9"/>
      <c r="B32" s="55" t="s">
        <v>230</v>
      </c>
      <c r="C32" s="55"/>
      <c r="D32" s="36" t="s">
        <v>72</v>
      </c>
      <c r="E32" s="36"/>
      <c r="F32" s="9"/>
      <c r="G32" s="36" t="s">
        <v>188</v>
      </c>
      <c r="H32" s="36"/>
      <c r="I32" s="9"/>
      <c r="J32" s="9"/>
      <c r="K32" s="9"/>
      <c r="L32" s="9"/>
    </row>
    <row r="33" spans="1:1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4" workbookViewId="0">
      <selection activeCell="A24" sqref="A24"/>
    </sheetView>
  </sheetViews>
  <sheetFormatPr defaultRowHeight="15" x14ac:dyDescent="0.25"/>
  <cols>
    <col min="1" max="1" width="18.85546875" customWidth="1"/>
    <col min="2" max="2" width="18.7109375" customWidth="1"/>
  </cols>
  <sheetData>
    <row r="1" spans="1:7" ht="30" x14ac:dyDescent="0.4">
      <c r="A1" s="23"/>
      <c r="B1" s="23"/>
      <c r="C1" s="22" t="s">
        <v>11</v>
      </c>
      <c r="D1" s="22"/>
      <c r="E1" s="19"/>
      <c r="F1" s="9"/>
      <c r="G1" s="9"/>
    </row>
    <row r="2" spans="1:7" x14ac:dyDescent="0.25">
      <c r="A2" s="23"/>
      <c r="B2" s="22" t="s">
        <v>12</v>
      </c>
      <c r="C2" s="22"/>
      <c r="D2" s="22"/>
      <c r="E2" s="20"/>
      <c r="F2" s="9"/>
      <c r="G2" s="9"/>
    </row>
    <row r="3" spans="1:7" ht="16.5" x14ac:dyDescent="0.25">
      <c r="A3" s="23"/>
      <c r="B3" s="22" t="s">
        <v>13</v>
      </c>
      <c r="C3" s="23"/>
      <c r="D3" s="23"/>
      <c r="E3" s="18"/>
      <c r="F3" s="9"/>
      <c r="G3" s="9"/>
    </row>
    <row r="4" spans="1:7" x14ac:dyDescent="0.25">
      <c r="A4" s="23"/>
      <c r="B4" s="24" t="s">
        <v>14</v>
      </c>
      <c r="C4" s="24"/>
      <c r="D4" s="24"/>
      <c r="E4" s="18"/>
      <c r="F4" s="9"/>
      <c r="G4" s="9"/>
    </row>
    <row r="5" spans="1:7" x14ac:dyDescent="0.25">
      <c r="A5" s="7"/>
      <c r="B5" s="3"/>
      <c r="C5" s="7"/>
      <c r="D5" s="7"/>
      <c r="E5" s="8"/>
      <c r="F5" s="9"/>
      <c r="G5" s="9"/>
    </row>
    <row r="6" spans="1:7" ht="23.25" x14ac:dyDescent="0.35">
      <c r="A6" s="9"/>
      <c r="B6" s="9"/>
      <c r="C6" s="28" t="s">
        <v>15</v>
      </c>
      <c r="D6" s="25"/>
      <c r="E6" s="26"/>
      <c r="F6" s="26"/>
      <c r="G6" s="27"/>
    </row>
    <row r="7" spans="1:7" x14ac:dyDescent="0.25">
      <c r="A7" s="12"/>
      <c r="B7" s="11" t="s">
        <v>0</v>
      </c>
      <c r="C7" s="11" t="s">
        <v>7</v>
      </c>
      <c r="D7" s="11" t="s">
        <v>9</v>
      </c>
      <c r="E7" s="11"/>
      <c r="F7" s="16"/>
      <c r="G7" s="9"/>
    </row>
    <row r="8" spans="1:7" x14ac:dyDescent="0.25">
      <c r="A8" s="10">
        <v>1</v>
      </c>
      <c r="B8" s="15" t="s">
        <v>1</v>
      </c>
      <c r="C8" s="15" t="s">
        <v>8</v>
      </c>
      <c r="D8" s="17">
        <v>2500</v>
      </c>
      <c r="E8" s="17">
        <v>2500</v>
      </c>
      <c r="F8" s="29"/>
      <c r="G8" s="2"/>
    </row>
    <row r="9" spans="1:7" x14ac:dyDescent="0.25">
      <c r="A9" s="10">
        <v>2</v>
      </c>
      <c r="B9" s="15" t="s">
        <v>3</v>
      </c>
      <c r="C9" s="15" t="s">
        <v>8</v>
      </c>
      <c r="D9" s="17">
        <v>2500</v>
      </c>
      <c r="E9" s="17">
        <v>4700</v>
      </c>
      <c r="F9" s="16"/>
      <c r="G9" s="9"/>
    </row>
    <row r="10" spans="1:7" x14ac:dyDescent="0.25">
      <c r="A10" s="10">
        <v>3</v>
      </c>
      <c r="B10" s="15" t="s">
        <v>4</v>
      </c>
      <c r="C10" s="15" t="s">
        <v>8</v>
      </c>
      <c r="D10" s="17">
        <v>2500</v>
      </c>
      <c r="E10" s="17">
        <v>7200</v>
      </c>
      <c r="F10" s="16"/>
      <c r="G10" s="9"/>
    </row>
    <row r="11" spans="1:7" x14ac:dyDescent="0.25">
      <c r="A11" s="10">
        <v>4</v>
      </c>
      <c r="B11" s="15" t="s">
        <v>2</v>
      </c>
      <c r="C11" s="15" t="s">
        <v>8</v>
      </c>
      <c r="D11" s="17">
        <v>2500</v>
      </c>
      <c r="E11" s="17">
        <v>9700</v>
      </c>
      <c r="F11" s="16"/>
      <c r="G11" s="9"/>
    </row>
    <row r="12" spans="1:7" x14ac:dyDescent="0.25">
      <c r="A12" s="10">
        <v>5</v>
      </c>
      <c r="B12" s="15" t="s">
        <v>5</v>
      </c>
      <c r="C12" s="15" t="s">
        <v>8</v>
      </c>
      <c r="D12" s="17">
        <v>2500</v>
      </c>
      <c r="E12" s="17">
        <v>12200</v>
      </c>
      <c r="F12" s="16"/>
      <c r="G12" s="9"/>
    </row>
    <row r="13" spans="1:7" x14ac:dyDescent="0.25">
      <c r="A13" s="10">
        <v>6</v>
      </c>
      <c r="B13" s="15" t="s">
        <v>1</v>
      </c>
      <c r="C13" s="15" t="s">
        <v>8</v>
      </c>
      <c r="D13" s="17">
        <v>2500</v>
      </c>
      <c r="E13" s="17">
        <v>14200</v>
      </c>
      <c r="F13" s="16"/>
      <c r="G13" s="9"/>
    </row>
    <row r="14" spans="1:7" x14ac:dyDescent="0.25">
      <c r="A14" s="10">
        <v>7</v>
      </c>
      <c r="B14" s="15" t="s">
        <v>6</v>
      </c>
      <c r="C14" s="15" t="s">
        <v>8</v>
      </c>
      <c r="D14" s="17">
        <v>2500</v>
      </c>
      <c r="E14" s="17">
        <v>17200</v>
      </c>
      <c r="F14" s="16"/>
      <c r="G14" s="9"/>
    </row>
    <row r="15" spans="1:7" x14ac:dyDescent="0.25">
      <c r="A15" s="10"/>
      <c r="B15" s="15"/>
      <c r="C15" s="15"/>
      <c r="D15" s="17"/>
      <c r="E15" s="17"/>
      <c r="F15" s="16"/>
      <c r="G15" s="9"/>
    </row>
    <row r="16" spans="1:7" x14ac:dyDescent="0.25">
      <c r="A16" s="10"/>
      <c r="B16" s="15"/>
      <c r="C16" s="15"/>
      <c r="D16" s="17">
        <f>SUM(D8:D15)</f>
        <v>17500</v>
      </c>
      <c r="E16" s="17">
        <f>E14</f>
        <v>17200</v>
      </c>
      <c r="F16" s="16"/>
      <c r="G16" s="9"/>
    </row>
    <row r="17" spans="1:7" x14ac:dyDescent="0.25">
      <c r="A17" s="29"/>
      <c r="B17" s="13"/>
      <c r="C17" s="13"/>
      <c r="D17" s="14">
        <f>D16</f>
        <v>17500</v>
      </c>
      <c r="E17" s="14">
        <f>E16</f>
        <v>17200</v>
      </c>
      <c r="F17" s="16"/>
      <c r="G17" s="9"/>
    </row>
    <row r="18" spans="1:7" x14ac:dyDescent="0.25">
      <c r="A18" s="10"/>
      <c r="B18" s="16"/>
      <c r="C18" s="16"/>
      <c r="D18" s="16"/>
      <c r="E18" s="16"/>
      <c r="F18" s="16"/>
      <c r="G18" s="9"/>
    </row>
    <row r="19" spans="1:7" x14ac:dyDescent="0.25">
      <c r="A19" s="9"/>
      <c r="B19" s="4" t="s">
        <v>10</v>
      </c>
      <c r="C19" s="4"/>
      <c r="D19" s="1">
        <f>D17</f>
        <v>17500</v>
      </c>
      <c r="E19" s="4"/>
      <c r="F19" s="4"/>
      <c r="G19" s="9"/>
    </row>
    <row r="20" spans="1:7" x14ac:dyDescent="0.25">
      <c r="A20" s="9"/>
      <c r="B20" s="4"/>
      <c r="C20" s="4"/>
      <c r="D20" s="4"/>
      <c r="E20" s="4"/>
      <c r="F20" s="4"/>
      <c r="G20" s="9"/>
    </row>
    <row r="21" spans="1:7" x14ac:dyDescent="0.25">
      <c r="A21" s="9"/>
      <c r="B21" s="4"/>
      <c r="C21" s="4"/>
      <c r="D21" s="4"/>
      <c r="E21" s="4"/>
      <c r="F21" s="4"/>
      <c r="G21" s="9"/>
    </row>
    <row r="22" spans="1:7" x14ac:dyDescent="0.25">
      <c r="A22" s="9"/>
      <c r="B22" s="4"/>
      <c r="C22" s="21">
        <v>7.0000000000000007E-2</v>
      </c>
      <c r="D22" s="4">
        <f>C22*D19</f>
        <v>1225.0000000000002</v>
      </c>
      <c r="E22" s="4"/>
      <c r="F22" s="4"/>
      <c r="G22" s="9"/>
    </row>
    <row r="23" spans="1:7" x14ac:dyDescent="0.25">
      <c r="A23" s="9"/>
      <c r="B23" s="4"/>
      <c r="C23" s="4"/>
      <c r="D23" s="6">
        <f>D19-D22+D21</f>
        <v>16275</v>
      </c>
      <c r="E23" s="4">
        <v>15000</v>
      </c>
      <c r="F23" s="6">
        <f>D23-E23</f>
        <v>1275</v>
      </c>
      <c r="G23" s="9"/>
    </row>
    <row r="24" spans="1:7" x14ac:dyDescent="0.25">
      <c r="A24" s="9"/>
      <c r="B24" s="4"/>
      <c r="C24" s="4"/>
      <c r="D24" s="4"/>
      <c r="E24" s="4"/>
      <c r="F24" s="4"/>
      <c r="G24" s="9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I32" sqref="I32"/>
    </sheetView>
  </sheetViews>
  <sheetFormatPr defaultRowHeight="15" x14ac:dyDescent="0.25"/>
  <cols>
    <col min="2" max="2" width="16.85546875" customWidth="1"/>
  </cols>
  <sheetData>
    <row r="1" spans="1:11" ht="15.75" x14ac:dyDescent="0.25">
      <c r="A1" s="9"/>
      <c r="B1" s="9"/>
      <c r="C1" s="103" t="s">
        <v>91</v>
      </c>
      <c r="D1" s="103"/>
      <c r="E1" s="103"/>
      <c r="F1" s="103"/>
      <c r="G1" s="9"/>
      <c r="H1" s="9"/>
      <c r="I1" s="9"/>
      <c r="J1" s="9"/>
      <c r="K1" s="9"/>
    </row>
    <row r="2" spans="1:11" ht="15.75" x14ac:dyDescent="0.25">
      <c r="A2" s="9"/>
      <c r="B2" s="9"/>
      <c r="C2" s="103" t="s">
        <v>178</v>
      </c>
      <c r="D2" s="103"/>
      <c r="E2" s="103"/>
      <c r="F2" s="103"/>
      <c r="G2" s="9"/>
      <c r="H2" s="9"/>
      <c r="I2" s="9"/>
      <c r="J2" s="9"/>
      <c r="K2" s="9"/>
    </row>
    <row r="3" spans="1:11" ht="15.75" x14ac:dyDescent="0.25">
      <c r="A3" s="9"/>
      <c r="B3" s="9"/>
      <c r="C3" s="103" t="s">
        <v>256</v>
      </c>
      <c r="D3" s="103"/>
      <c r="E3" s="103"/>
      <c r="F3" s="103"/>
      <c r="G3" s="9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244</v>
      </c>
      <c r="G4" s="115" t="s">
        <v>157</v>
      </c>
      <c r="H4" s="116"/>
      <c r="I4" s="9"/>
      <c r="J4" s="68"/>
      <c r="K4" s="9"/>
    </row>
    <row r="5" spans="1:11" x14ac:dyDescent="0.25">
      <c r="A5" s="10">
        <v>1</v>
      </c>
      <c r="B5" s="117" t="s">
        <v>143</v>
      </c>
      <c r="C5" s="118">
        <f>'JANUARY 20'!G5:G14</f>
        <v>0</v>
      </c>
      <c r="D5" s="118">
        <v>2500</v>
      </c>
      <c r="E5" s="118">
        <f t="shared" ref="E5:E14" si="0">C5+D5</f>
        <v>2500</v>
      </c>
      <c r="F5" s="120">
        <v>2500</v>
      </c>
      <c r="G5" s="121">
        <f t="shared" ref="G5:G15" si="1">E5-F5</f>
        <v>0</v>
      </c>
      <c r="H5" s="122"/>
      <c r="I5" s="9"/>
      <c r="J5" s="36"/>
      <c r="K5" s="9"/>
    </row>
    <row r="6" spans="1:11" x14ac:dyDescent="0.25">
      <c r="A6" s="10">
        <v>2</v>
      </c>
      <c r="B6" s="118" t="s">
        <v>138</v>
      </c>
      <c r="C6" s="118">
        <f>'JANUARY 20'!G6:G15</f>
        <v>0</v>
      </c>
      <c r="D6" s="118">
        <v>2500</v>
      </c>
      <c r="E6" s="118">
        <f t="shared" si="0"/>
        <v>2500</v>
      </c>
      <c r="F6" s="120">
        <v>2500</v>
      </c>
      <c r="G6" s="121">
        <f t="shared" si="1"/>
        <v>0</v>
      </c>
      <c r="H6" s="118"/>
      <c r="I6" s="9"/>
      <c r="J6" s="36"/>
      <c r="K6" s="9"/>
    </row>
    <row r="7" spans="1:11" x14ac:dyDescent="0.25">
      <c r="A7" s="10">
        <v>3</v>
      </c>
      <c r="B7" s="118" t="s">
        <v>136</v>
      </c>
      <c r="C7" s="118">
        <f>'JANUARY 20'!G7:G16</f>
        <v>400</v>
      </c>
      <c r="D7" s="118">
        <v>2500</v>
      </c>
      <c r="E7" s="118">
        <f t="shared" si="0"/>
        <v>2900</v>
      </c>
      <c r="F7" s="120">
        <v>2500</v>
      </c>
      <c r="G7" s="121">
        <f t="shared" si="1"/>
        <v>400</v>
      </c>
      <c r="H7" s="118"/>
      <c r="I7" s="9"/>
      <c r="J7" s="36"/>
      <c r="K7" s="9"/>
    </row>
    <row r="8" spans="1:11" x14ac:dyDescent="0.25">
      <c r="A8" s="85">
        <v>4</v>
      </c>
      <c r="B8" s="117" t="s">
        <v>200</v>
      </c>
      <c r="C8" s="118">
        <f>'JANUARY 20'!G8:G17</f>
        <v>300</v>
      </c>
      <c r="D8" s="118">
        <v>2500</v>
      </c>
      <c r="E8" s="118">
        <f t="shared" si="0"/>
        <v>2800</v>
      </c>
      <c r="F8" s="120">
        <v>2800</v>
      </c>
      <c r="G8" s="121">
        <f t="shared" si="1"/>
        <v>0</v>
      </c>
      <c r="H8" s="116"/>
      <c r="I8" s="9" t="s">
        <v>255</v>
      </c>
      <c r="J8" s="36"/>
      <c r="K8" s="9"/>
    </row>
    <row r="9" spans="1:11" x14ac:dyDescent="0.25">
      <c r="A9" s="85">
        <v>5</v>
      </c>
      <c r="B9" s="117"/>
      <c r="C9" s="118">
        <f>'JANUARY 20'!G9:G18</f>
        <v>0</v>
      </c>
      <c r="D9" s="118"/>
      <c r="E9" s="118">
        <f t="shared" si="0"/>
        <v>0</v>
      </c>
      <c r="F9" s="120"/>
      <c r="G9" s="121">
        <f t="shared" si="1"/>
        <v>0</v>
      </c>
      <c r="H9" s="116"/>
      <c r="I9" s="9"/>
      <c r="J9" s="36"/>
      <c r="K9" s="9"/>
    </row>
    <row r="10" spans="1:11" x14ac:dyDescent="0.25">
      <c r="A10" s="85">
        <v>6</v>
      </c>
      <c r="B10" s="117" t="s">
        <v>155</v>
      </c>
      <c r="C10" s="118">
        <f>'JANUARY 20'!G10:G19</f>
        <v>4550</v>
      </c>
      <c r="D10" s="118">
        <v>2500</v>
      </c>
      <c r="E10" s="118">
        <f t="shared" si="0"/>
        <v>7050</v>
      </c>
      <c r="F10" s="120">
        <v>2000</v>
      </c>
      <c r="G10" s="121">
        <f t="shared" si="1"/>
        <v>5050</v>
      </c>
      <c r="H10" s="116"/>
      <c r="I10" s="9"/>
      <c r="J10" s="36"/>
      <c r="K10" s="9"/>
    </row>
    <row r="11" spans="1:11" x14ac:dyDescent="0.25">
      <c r="A11" s="85">
        <v>7</v>
      </c>
      <c r="B11" s="10" t="s">
        <v>221</v>
      </c>
      <c r="C11" s="118">
        <f>'JANUARY 20'!G11:G20</f>
        <v>500</v>
      </c>
      <c r="D11" s="10">
        <v>2500</v>
      </c>
      <c r="E11" s="118">
        <f t="shared" si="0"/>
        <v>3000</v>
      </c>
      <c r="F11" s="151">
        <v>2500</v>
      </c>
      <c r="G11" s="121">
        <f t="shared" si="1"/>
        <v>500</v>
      </c>
      <c r="H11" s="116"/>
      <c r="I11" s="9"/>
      <c r="J11" s="36"/>
      <c r="K11" s="9"/>
    </row>
    <row r="12" spans="1:11" x14ac:dyDescent="0.25">
      <c r="A12" s="85">
        <v>8</v>
      </c>
      <c r="B12" s="117" t="s">
        <v>202</v>
      </c>
      <c r="C12" s="118">
        <f>'JANUARY 20'!G12:G21</f>
        <v>0</v>
      </c>
      <c r="D12" s="118"/>
      <c r="E12" s="118">
        <f t="shared" si="0"/>
        <v>0</v>
      </c>
      <c r="F12" s="120"/>
      <c r="G12" s="121">
        <f t="shared" si="1"/>
        <v>0</v>
      </c>
      <c r="H12" s="116"/>
      <c r="I12" s="9"/>
      <c r="J12" s="36"/>
      <c r="K12" s="9"/>
    </row>
    <row r="13" spans="1:11" x14ac:dyDescent="0.25">
      <c r="A13" s="85">
        <v>9</v>
      </c>
      <c r="B13" s="117" t="s">
        <v>162</v>
      </c>
      <c r="C13" s="118">
        <f>'JANUARY 20'!G13:G22</f>
        <v>0</v>
      </c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I13" s="9"/>
      <c r="J13" s="36"/>
      <c r="K13" s="9"/>
    </row>
    <row r="14" spans="1:11" x14ac:dyDescent="0.25">
      <c r="A14" s="85">
        <v>10</v>
      </c>
      <c r="B14" s="117" t="s">
        <v>234</v>
      </c>
      <c r="C14" s="118">
        <f>'JANUARY 20'!G14:G23</f>
        <v>3500</v>
      </c>
      <c r="D14" s="118">
        <v>2500</v>
      </c>
      <c r="E14" s="118">
        <f t="shared" si="0"/>
        <v>6000</v>
      </c>
      <c r="F14" s="120"/>
      <c r="G14" s="121">
        <f t="shared" si="1"/>
        <v>6000</v>
      </c>
      <c r="H14" s="10"/>
      <c r="I14" s="9"/>
      <c r="J14" s="36"/>
      <c r="K14" s="9"/>
    </row>
    <row r="15" spans="1:11" x14ac:dyDescent="0.25">
      <c r="A15" s="10"/>
      <c r="B15" s="149" t="s">
        <v>68</v>
      </c>
      <c r="C15" s="118">
        <f>SUM(C5:C14)</f>
        <v>9250</v>
      </c>
      <c r="D15" s="150">
        <f>SUM(D5:D14)</f>
        <v>20000</v>
      </c>
      <c r="E15" s="142">
        <f>SUM(E5:E14)</f>
        <v>29250</v>
      </c>
      <c r="F15" s="144">
        <f>SUM(F5:F14)</f>
        <v>17300</v>
      </c>
      <c r="G15" s="152">
        <f t="shared" si="1"/>
        <v>11950</v>
      </c>
      <c r="H15" s="116"/>
      <c r="I15" s="9"/>
      <c r="J15" s="36"/>
      <c r="K15" s="9"/>
    </row>
    <row r="16" spans="1:11" x14ac:dyDescent="0.25">
      <c r="A16" s="9"/>
      <c r="B16" s="129"/>
      <c r="C16" s="129"/>
      <c r="D16" s="129"/>
      <c r="E16" s="129"/>
      <c r="F16" s="130"/>
      <c r="G16" s="129"/>
      <c r="H16" s="129"/>
      <c r="I16" s="9"/>
      <c r="J16" s="36"/>
      <c r="K16" s="9"/>
    </row>
    <row r="17" spans="1:11" ht="15.75" x14ac:dyDescent="0.25">
      <c r="A17" s="9"/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K17" s="9"/>
    </row>
    <row r="18" spans="1:11" ht="15.75" x14ac:dyDescent="0.25">
      <c r="A18" s="9"/>
      <c r="B18" s="110" t="s">
        <v>116</v>
      </c>
      <c r="C18" s="109"/>
      <c r="D18" s="36"/>
      <c r="E18" s="110"/>
      <c r="F18" s="113" t="s">
        <v>115</v>
      </c>
      <c r="G18" s="110"/>
      <c r="H18" s="9"/>
      <c r="I18" s="110"/>
      <c r="J18" s="110"/>
      <c r="K18" s="9"/>
    </row>
    <row r="19" spans="1:11" ht="15.75" x14ac:dyDescent="0.25">
      <c r="A19" s="9"/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  <c r="J19" s="9"/>
      <c r="K19" s="9"/>
    </row>
    <row r="20" spans="1:11" x14ac:dyDescent="0.25">
      <c r="A20" s="9"/>
      <c r="B20" s="10" t="s">
        <v>257</v>
      </c>
      <c r="C20" s="94">
        <f>D15</f>
        <v>20000</v>
      </c>
      <c r="D20" s="51"/>
      <c r="E20" s="10"/>
      <c r="F20" s="10" t="s">
        <v>257</v>
      </c>
      <c r="G20" s="93">
        <f>F15</f>
        <v>17300</v>
      </c>
      <c r="H20" s="10"/>
      <c r="I20" s="10"/>
      <c r="J20" s="9"/>
      <c r="K20" s="9"/>
    </row>
    <row r="21" spans="1:11" x14ac:dyDescent="0.25">
      <c r="A21" s="9"/>
      <c r="B21" s="10" t="s">
        <v>79</v>
      </c>
      <c r="C21" s="94">
        <f>'JANUARY 20'!E28</f>
        <v>5048.6000000000058</v>
      </c>
      <c r="D21" s="51"/>
      <c r="E21" s="10"/>
      <c r="F21" s="10" t="s">
        <v>79</v>
      </c>
      <c r="G21" s="93">
        <f>'JANUARY 20'!I28</f>
        <v>-8251.4000000000015</v>
      </c>
      <c r="H21" s="10"/>
      <c r="I21" s="10"/>
      <c r="J21" s="9"/>
      <c r="K21" s="9"/>
    </row>
    <row r="22" spans="1:11" x14ac:dyDescent="0.25">
      <c r="A22" s="9"/>
      <c r="B22" s="10" t="s">
        <v>66</v>
      </c>
      <c r="C22" s="111">
        <v>7.0000000000000007E-2</v>
      </c>
      <c r="D22" s="94">
        <f>C22*C20</f>
        <v>1400.0000000000002</v>
      </c>
      <c r="E22" s="10"/>
      <c r="F22" s="10" t="s">
        <v>133</v>
      </c>
      <c r="G22" s="52">
        <v>7.0000000000000007E-2</v>
      </c>
      <c r="H22" s="94">
        <f>G22*C20</f>
        <v>1400.0000000000002</v>
      </c>
      <c r="I22" s="10"/>
      <c r="J22" s="9"/>
      <c r="K22" s="9"/>
    </row>
    <row r="23" spans="1:11" x14ac:dyDescent="0.25">
      <c r="A23" s="9"/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  <c r="J23" s="9"/>
      <c r="K23" s="9"/>
    </row>
    <row r="24" spans="1:11" x14ac:dyDescent="0.25">
      <c r="A24" s="9"/>
      <c r="B24" s="58" t="s">
        <v>258</v>
      </c>
      <c r="C24" s="10"/>
      <c r="D24" s="10">
        <v>2880</v>
      </c>
      <c r="E24" s="10"/>
      <c r="F24" s="58" t="s">
        <v>258</v>
      </c>
      <c r="G24" s="10"/>
      <c r="H24" s="10">
        <v>2880</v>
      </c>
      <c r="I24" s="10"/>
      <c r="J24" s="9"/>
      <c r="K24" s="9"/>
    </row>
    <row r="25" spans="1:11" x14ac:dyDescent="0.25">
      <c r="A25" s="9"/>
      <c r="B25" s="58" t="s">
        <v>259</v>
      </c>
      <c r="C25" s="52"/>
      <c r="D25" s="10">
        <v>2500</v>
      </c>
      <c r="E25" s="10"/>
      <c r="F25" s="58" t="s">
        <v>259</v>
      </c>
      <c r="G25" s="52"/>
      <c r="H25" s="10"/>
      <c r="I25" s="10"/>
      <c r="J25" s="9"/>
      <c r="K25" s="9"/>
    </row>
    <row r="26" spans="1:11" x14ac:dyDescent="0.25">
      <c r="A26" s="9"/>
      <c r="B26" s="10" t="s">
        <v>260</v>
      </c>
      <c r="C26" s="153"/>
      <c r="D26" s="10">
        <v>18000</v>
      </c>
      <c r="E26" s="10"/>
      <c r="F26" s="10" t="s">
        <v>260</v>
      </c>
      <c r="G26" s="153"/>
      <c r="H26" s="10">
        <v>18000</v>
      </c>
      <c r="I26" s="10"/>
      <c r="J26" s="9"/>
      <c r="K26" s="9"/>
    </row>
    <row r="27" spans="1:11" s="9" customFormat="1" x14ac:dyDescent="0.25">
      <c r="B27" s="10" t="s">
        <v>261</v>
      </c>
      <c r="C27" s="10"/>
      <c r="D27" s="10">
        <v>2800</v>
      </c>
      <c r="E27" s="10"/>
      <c r="F27" s="10" t="s">
        <v>261</v>
      </c>
      <c r="G27" s="10"/>
      <c r="H27" s="10">
        <v>2800</v>
      </c>
      <c r="I27" s="10"/>
    </row>
    <row r="28" spans="1:11" x14ac:dyDescent="0.25">
      <c r="A28" s="9"/>
      <c r="B28" s="10" t="s">
        <v>263</v>
      </c>
      <c r="C28" s="10"/>
      <c r="D28" s="10">
        <v>1700</v>
      </c>
      <c r="E28" s="10"/>
      <c r="F28" s="10" t="s">
        <v>263</v>
      </c>
      <c r="G28" s="10"/>
      <c r="H28" s="10">
        <v>1700</v>
      </c>
      <c r="I28" s="10"/>
      <c r="J28" s="9"/>
      <c r="K28" s="9"/>
    </row>
    <row r="29" spans="1:11" x14ac:dyDescent="0.25">
      <c r="A29" s="9"/>
      <c r="B29" s="145" t="s">
        <v>68</v>
      </c>
      <c r="C29" s="146">
        <f>C20+C21-D22</f>
        <v>23648.600000000006</v>
      </c>
      <c r="D29" s="146">
        <f>SUM(D24:D28)</f>
        <v>27880</v>
      </c>
      <c r="E29" s="146">
        <f>C29-D29</f>
        <v>-4231.3999999999942</v>
      </c>
      <c r="F29" s="145" t="s">
        <v>68</v>
      </c>
      <c r="G29" s="146">
        <f>G20+G21-H22</f>
        <v>7648.5999999999985</v>
      </c>
      <c r="H29" s="146">
        <f>SUM(H24:H28)</f>
        <v>25380</v>
      </c>
      <c r="I29" s="146">
        <f>G29-H29</f>
        <v>-17731.400000000001</v>
      </c>
      <c r="J29" s="9"/>
      <c r="K29" s="9"/>
    </row>
    <row r="30" spans="1:1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25">
      <c r="A31" s="9"/>
      <c r="B31" s="36" t="s">
        <v>184</v>
      </c>
      <c r="C31" s="36"/>
      <c r="D31" s="36" t="s">
        <v>186</v>
      </c>
      <c r="E31" s="36"/>
      <c r="F31" s="9"/>
      <c r="G31" s="36" t="s">
        <v>187</v>
      </c>
      <c r="H31" s="36"/>
      <c r="I31" s="9"/>
      <c r="J31" s="9"/>
      <c r="K31" s="9"/>
    </row>
    <row r="32" spans="1:11" x14ac:dyDescent="0.25">
      <c r="A32" s="9"/>
      <c r="B32" s="36"/>
      <c r="C32" s="36"/>
      <c r="D32" s="36"/>
      <c r="E32" s="36"/>
      <c r="F32" s="9"/>
      <c r="G32" s="36"/>
      <c r="H32" s="36"/>
      <c r="I32" s="9"/>
      <c r="J32" s="9"/>
      <c r="K32" s="9"/>
    </row>
    <row r="33" spans="1:11" x14ac:dyDescent="0.25">
      <c r="A33" s="9"/>
      <c r="B33" s="55" t="s">
        <v>230</v>
      </c>
      <c r="C33" s="55"/>
      <c r="D33" s="36" t="s">
        <v>72</v>
      </c>
      <c r="E33" s="36"/>
      <c r="F33" s="9"/>
      <c r="G33" s="36" t="s">
        <v>188</v>
      </c>
      <c r="H33" s="36"/>
      <c r="I33" s="9"/>
      <c r="J33" s="9"/>
      <c r="K33" s="9"/>
    </row>
    <row r="34" spans="1:1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N29" sqref="N29"/>
    </sheetView>
  </sheetViews>
  <sheetFormatPr defaultRowHeight="15" x14ac:dyDescent="0.25"/>
  <cols>
    <col min="2" max="2" width="18.7109375" customWidth="1"/>
  </cols>
  <sheetData>
    <row r="1" spans="1:10" ht="15.75" x14ac:dyDescent="0.25">
      <c r="A1" s="9"/>
      <c r="B1" s="9"/>
      <c r="C1" s="103" t="s">
        <v>91</v>
      </c>
      <c r="D1" s="103"/>
      <c r="E1" s="103"/>
      <c r="F1" s="103"/>
      <c r="G1" s="9"/>
      <c r="H1" s="9"/>
      <c r="I1" s="9"/>
      <c r="J1" s="9"/>
    </row>
    <row r="2" spans="1:10" ht="15.75" x14ac:dyDescent="0.25">
      <c r="A2" s="9"/>
      <c r="B2" s="9"/>
      <c r="C2" s="103" t="s">
        <v>178</v>
      </c>
      <c r="D2" s="103"/>
      <c r="E2" s="103"/>
      <c r="F2" s="103"/>
      <c r="G2" s="9"/>
      <c r="H2" s="9"/>
      <c r="I2" s="9"/>
      <c r="J2" s="9"/>
    </row>
    <row r="3" spans="1:10" ht="15.75" x14ac:dyDescent="0.25">
      <c r="A3" s="9"/>
      <c r="B3" s="9"/>
      <c r="C3" s="103" t="s">
        <v>262</v>
      </c>
      <c r="D3" s="103"/>
      <c r="E3" s="103"/>
      <c r="F3" s="103"/>
      <c r="G3" s="9"/>
      <c r="H3" s="9"/>
      <c r="I3" s="9"/>
      <c r="J3" s="9"/>
    </row>
    <row r="4" spans="1:10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244</v>
      </c>
      <c r="G4" s="115" t="s">
        <v>157</v>
      </c>
      <c r="H4" s="116"/>
      <c r="I4" s="9"/>
      <c r="J4" s="68"/>
    </row>
    <row r="5" spans="1:10" x14ac:dyDescent="0.25">
      <c r="A5" s="10">
        <v>1</v>
      </c>
      <c r="B5" s="117" t="s">
        <v>143</v>
      </c>
      <c r="C5" s="118">
        <f>'FEBRUARY 20'!G5:G14</f>
        <v>0</v>
      </c>
      <c r="D5" s="118">
        <v>2500</v>
      </c>
      <c r="E5" s="118">
        <f t="shared" ref="E5:E14" si="0">C5+D5</f>
        <v>2500</v>
      </c>
      <c r="F5" s="120">
        <v>2500</v>
      </c>
      <c r="G5" s="121">
        <f>E5-F5</f>
        <v>0</v>
      </c>
      <c r="H5" s="122"/>
      <c r="I5" s="9"/>
      <c r="J5" s="36"/>
    </row>
    <row r="6" spans="1:10" x14ac:dyDescent="0.25">
      <c r="A6" s="10">
        <v>2</v>
      </c>
      <c r="B6" s="118" t="s">
        <v>138</v>
      </c>
      <c r="C6" s="118">
        <f>'FEBRUARY 20'!G6:G15</f>
        <v>0</v>
      </c>
      <c r="D6" s="118">
        <v>2500</v>
      </c>
      <c r="E6" s="118">
        <f t="shared" si="0"/>
        <v>2500</v>
      </c>
      <c r="F6" s="120">
        <v>2500</v>
      </c>
      <c r="G6" s="121">
        <f>E6-F6</f>
        <v>0</v>
      </c>
      <c r="H6" s="118"/>
      <c r="I6" s="9"/>
      <c r="J6" s="36"/>
    </row>
    <row r="7" spans="1:10" x14ac:dyDescent="0.25">
      <c r="A7" s="10">
        <v>3</v>
      </c>
      <c r="B7" s="118" t="s">
        <v>136</v>
      </c>
      <c r="C7" s="118">
        <f>'FEBRUARY 20'!G7:G16</f>
        <v>400</v>
      </c>
      <c r="D7" s="118">
        <v>2500</v>
      </c>
      <c r="E7" s="118">
        <f t="shared" si="0"/>
        <v>2900</v>
      </c>
      <c r="F7" s="120">
        <v>2500</v>
      </c>
      <c r="G7" s="121">
        <f>E7-F7</f>
        <v>400</v>
      </c>
      <c r="H7" s="118"/>
      <c r="I7" s="9"/>
      <c r="J7" s="36"/>
    </row>
    <row r="8" spans="1:10" x14ac:dyDescent="0.25">
      <c r="A8" s="85">
        <v>4</v>
      </c>
      <c r="B8" s="117"/>
      <c r="C8" s="118">
        <f>'FEBRUARY 20'!G8:G17</f>
        <v>0</v>
      </c>
      <c r="D8" s="118"/>
      <c r="E8" s="118">
        <f t="shared" si="0"/>
        <v>0</v>
      </c>
      <c r="F8" s="120"/>
      <c r="G8" s="121">
        <f>E8-F8</f>
        <v>0</v>
      </c>
      <c r="H8" s="116"/>
      <c r="I8" s="9"/>
      <c r="J8" s="36"/>
    </row>
    <row r="9" spans="1:10" x14ac:dyDescent="0.25">
      <c r="A9" s="85">
        <v>5</v>
      </c>
      <c r="B9" s="117"/>
      <c r="C9" s="118">
        <f>'FEBRUARY 20'!G9:G18</f>
        <v>0</v>
      </c>
      <c r="D9" s="118"/>
      <c r="E9" s="118">
        <f t="shared" si="0"/>
        <v>0</v>
      </c>
      <c r="F9" s="120"/>
      <c r="G9" s="121">
        <f>E9-F9</f>
        <v>0</v>
      </c>
      <c r="H9" s="116"/>
      <c r="I9" s="9"/>
      <c r="J9" s="36"/>
    </row>
    <row r="10" spans="1:10" x14ac:dyDescent="0.25">
      <c r="A10" s="85">
        <v>6</v>
      </c>
      <c r="B10" s="117" t="s">
        <v>155</v>
      </c>
      <c r="C10" s="118">
        <f>'FEBRUARY 20'!G10:G19</f>
        <v>5050</v>
      </c>
      <c r="D10" s="118">
        <v>2500</v>
      </c>
      <c r="E10" s="118">
        <f t="shared" si="0"/>
        <v>7550</v>
      </c>
      <c r="F10" s="120">
        <v>2000</v>
      </c>
      <c r="G10" s="121">
        <f t="shared" ref="G10:G15" si="1">E10-F10</f>
        <v>5550</v>
      </c>
      <c r="H10" s="116"/>
      <c r="I10" s="9"/>
      <c r="J10" s="36"/>
    </row>
    <row r="11" spans="1:10" x14ac:dyDescent="0.25">
      <c r="A11" s="85">
        <v>7</v>
      </c>
      <c r="B11" s="10" t="s">
        <v>221</v>
      </c>
      <c r="C11" s="118">
        <f>'FEBRUARY 20'!G11:G20</f>
        <v>500</v>
      </c>
      <c r="D11" s="10">
        <v>2500</v>
      </c>
      <c r="E11" s="118">
        <f t="shared" si="0"/>
        <v>3000</v>
      </c>
      <c r="F11" s="151">
        <v>2500</v>
      </c>
      <c r="G11" s="121">
        <f>E11-F11</f>
        <v>500</v>
      </c>
      <c r="H11" s="116"/>
      <c r="I11" s="9"/>
      <c r="J11" s="36"/>
    </row>
    <row r="12" spans="1:10" x14ac:dyDescent="0.25">
      <c r="A12" s="85">
        <v>8</v>
      </c>
      <c r="B12" s="117" t="s">
        <v>202</v>
      </c>
      <c r="C12" s="118">
        <f>'FEBRUARY 20'!G12:G21</f>
        <v>0</v>
      </c>
      <c r="D12" s="118"/>
      <c r="E12" s="118">
        <f t="shared" si="0"/>
        <v>0</v>
      </c>
      <c r="F12" s="120"/>
      <c r="G12" s="121">
        <f t="shared" si="1"/>
        <v>0</v>
      </c>
      <c r="H12" s="116"/>
      <c r="I12" s="9"/>
      <c r="J12" s="36"/>
    </row>
    <row r="13" spans="1:10" x14ac:dyDescent="0.25">
      <c r="A13" s="85">
        <v>9</v>
      </c>
      <c r="B13" s="117" t="s">
        <v>162</v>
      </c>
      <c r="C13" s="118">
        <f>'FEBRUARY 20'!G13:G22</f>
        <v>0</v>
      </c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I13" s="9"/>
      <c r="J13" s="36"/>
    </row>
    <row r="14" spans="1:10" x14ac:dyDescent="0.25">
      <c r="A14" s="85">
        <v>10</v>
      </c>
      <c r="B14" s="117" t="s">
        <v>234</v>
      </c>
      <c r="C14" s="118">
        <f>'FEBRUARY 20'!G14:G23</f>
        <v>6000</v>
      </c>
      <c r="D14" s="118">
        <v>2500</v>
      </c>
      <c r="E14" s="118">
        <f t="shared" si="0"/>
        <v>8500</v>
      </c>
      <c r="F14" s="120"/>
      <c r="G14" s="121">
        <f t="shared" si="1"/>
        <v>8500</v>
      </c>
      <c r="H14" s="10"/>
      <c r="I14" s="9"/>
      <c r="J14" s="36"/>
    </row>
    <row r="15" spans="1:10" x14ac:dyDescent="0.25">
      <c r="A15" s="10"/>
      <c r="B15" s="149" t="s">
        <v>68</v>
      </c>
      <c r="C15" s="118">
        <f>SUM(C5:C14)</f>
        <v>11950</v>
      </c>
      <c r="D15" s="150">
        <f>SUM(D5:D14)</f>
        <v>17500</v>
      </c>
      <c r="E15" s="142">
        <f>SUM(E5:E14)</f>
        <v>29450</v>
      </c>
      <c r="F15" s="144">
        <f>SUM(F5:F14)</f>
        <v>14500</v>
      </c>
      <c r="G15" s="152">
        <f t="shared" si="1"/>
        <v>14950</v>
      </c>
      <c r="H15" s="116"/>
      <c r="I15" s="9"/>
      <c r="J15" s="36"/>
    </row>
    <row r="16" spans="1:10" x14ac:dyDescent="0.25">
      <c r="A16" s="9"/>
      <c r="B16" s="129"/>
      <c r="C16" s="129"/>
      <c r="D16" s="129"/>
      <c r="E16" s="129"/>
      <c r="F16" s="130"/>
      <c r="G16" s="129"/>
      <c r="H16" s="129"/>
      <c r="I16" s="9"/>
      <c r="J16" s="36"/>
    </row>
    <row r="17" spans="1:10" ht="15.75" x14ac:dyDescent="0.25">
      <c r="A17" s="9"/>
      <c r="B17" s="109" t="s">
        <v>62</v>
      </c>
      <c r="C17" s="36"/>
      <c r="D17" s="69"/>
      <c r="E17" s="69"/>
      <c r="F17" s="112"/>
      <c r="G17" s="69"/>
      <c r="H17" s="69"/>
      <c r="I17" s="36"/>
      <c r="J17" s="36"/>
    </row>
    <row r="18" spans="1:10" ht="15.75" x14ac:dyDescent="0.25">
      <c r="A18" s="9"/>
      <c r="B18" s="110" t="s">
        <v>116</v>
      </c>
      <c r="C18" s="109"/>
      <c r="D18" s="36"/>
      <c r="E18" s="110"/>
      <c r="F18" s="113" t="s">
        <v>115</v>
      </c>
      <c r="G18" s="110"/>
      <c r="H18" s="9"/>
      <c r="I18" s="110"/>
      <c r="J18" s="110"/>
    </row>
    <row r="19" spans="1:10" ht="15.75" x14ac:dyDescent="0.25">
      <c r="A19" s="9"/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  <c r="J19" s="9"/>
    </row>
    <row r="20" spans="1:10" x14ac:dyDescent="0.25">
      <c r="A20" s="9"/>
      <c r="B20" s="10" t="s">
        <v>207</v>
      </c>
      <c r="C20" s="94">
        <f>D15</f>
        <v>17500</v>
      </c>
      <c r="D20" s="51"/>
      <c r="E20" s="10"/>
      <c r="F20" s="10" t="s">
        <v>207</v>
      </c>
      <c r="G20" s="93">
        <f>F15</f>
        <v>14500</v>
      </c>
      <c r="H20" s="10"/>
      <c r="I20" s="10"/>
      <c r="J20" s="9"/>
    </row>
    <row r="21" spans="1:10" x14ac:dyDescent="0.25">
      <c r="A21" s="9"/>
      <c r="B21" s="10" t="s">
        <v>79</v>
      </c>
      <c r="C21" s="94">
        <f>'FEBRUARY 20'!E29</f>
        <v>-4231.3999999999942</v>
      </c>
      <c r="D21" s="51"/>
      <c r="E21" s="10"/>
      <c r="F21" s="10" t="s">
        <v>79</v>
      </c>
      <c r="G21" s="93">
        <f>'FEBRUARY 20'!I29</f>
        <v>-17731.400000000001</v>
      </c>
      <c r="H21" s="10"/>
      <c r="I21" s="10"/>
      <c r="J21" s="9"/>
    </row>
    <row r="22" spans="1:10" x14ac:dyDescent="0.25">
      <c r="A22" s="9"/>
      <c r="B22" s="10" t="s">
        <v>66</v>
      </c>
      <c r="C22" s="111">
        <v>7.0000000000000007E-2</v>
      </c>
      <c r="D22" s="94">
        <f>C22*C20</f>
        <v>1225.0000000000002</v>
      </c>
      <c r="E22" s="10"/>
      <c r="F22" s="10" t="s">
        <v>133</v>
      </c>
      <c r="G22" s="52">
        <v>7.0000000000000007E-2</v>
      </c>
      <c r="H22" s="94">
        <f>G22*C20</f>
        <v>1225.0000000000002</v>
      </c>
      <c r="I22" s="10"/>
      <c r="J22" s="9"/>
    </row>
    <row r="23" spans="1:10" x14ac:dyDescent="0.25">
      <c r="A23" s="9"/>
      <c r="B23" s="135" t="s">
        <v>67</v>
      </c>
      <c r="C23" s="139"/>
      <c r="D23" s="137"/>
      <c r="E23" s="135"/>
      <c r="F23" s="135" t="s">
        <v>67</v>
      </c>
      <c r="G23" s="140"/>
      <c r="H23" s="137"/>
      <c r="I23" s="135"/>
      <c r="J23" s="9"/>
    </row>
    <row r="24" spans="1:10" x14ac:dyDescent="0.25">
      <c r="A24" s="9"/>
      <c r="B24" s="58" t="s">
        <v>264</v>
      </c>
      <c r="C24" s="10"/>
      <c r="D24" s="10">
        <v>3050</v>
      </c>
      <c r="E24" s="10"/>
      <c r="F24" s="58" t="s">
        <v>264</v>
      </c>
      <c r="G24" s="10"/>
      <c r="H24" s="10">
        <v>3050</v>
      </c>
      <c r="I24" s="10"/>
      <c r="J24" s="9"/>
    </row>
    <row r="25" spans="1:10" x14ac:dyDescent="0.25">
      <c r="A25" s="9"/>
      <c r="B25" s="58" t="s">
        <v>265</v>
      </c>
      <c r="C25" s="52"/>
      <c r="D25" s="10">
        <v>1500</v>
      </c>
      <c r="E25" s="10"/>
      <c r="F25" s="58" t="s">
        <v>265</v>
      </c>
      <c r="G25" s="52"/>
      <c r="H25" s="10">
        <v>1500</v>
      </c>
      <c r="I25" s="10"/>
      <c r="J25" s="9"/>
    </row>
    <row r="26" spans="1:10" x14ac:dyDescent="0.25">
      <c r="A26" s="9"/>
      <c r="B26" s="10" t="s">
        <v>259</v>
      </c>
      <c r="C26" s="153"/>
      <c r="D26" s="10">
        <v>2500</v>
      </c>
      <c r="E26" s="10"/>
      <c r="F26" s="10"/>
      <c r="G26" s="153"/>
      <c r="H26" s="10"/>
      <c r="I26" s="10"/>
      <c r="J26" s="9"/>
    </row>
    <row r="27" spans="1:10" x14ac:dyDescent="0.25">
      <c r="A27" s="9"/>
      <c r="B27" s="10" t="s">
        <v>266</v>
      </c>
      <c r="C27" s="10"/>
      <c r="D27" s="10">
        <v>4500</v>
      </c>
      <c r="E27" s="10"/>
      <c r="F27" s="10" t="s">
        <v>266</v>
      </c>
      <c r="G27" s="10"/>
      <c r="H27" s="10">
        <v>4500</v>
      </c>
      <c r="I27" s="10"/>
      <c r="J27" s="9"/>
    </row>
    <row r="28" spans="1:10" x14ac:dyDescent="0.25">
      <c r="A28" s="9"/>
      <c r="B28" s="145" t="s">
        <v>68</v>
      </c>
      <c r="C28" s="146">
        <f>C20+C21-D22</f>
        <v>12043.600000000006</v>
      </c>
      <c r="D28" s="146">
        <f>SUM(D24:D27)</f>
        <v>11550</v>
      </c>
      <c r="E28" s="146">
        <f>C28-D28</f>
        <v>493.60000000000582</v>
      </c>
      <c r="F28" s="145" t="s">
        <v>68</v>
      </c>
      <c r="G28" s="146">
        <f>G20+G21-H22</f>
        <v>-4456.4000000000015</v>
      </c>
      <c r="H28" s="146">
        <f>SUM(H24:H27)</f>
        <v>9050</v>
      </c>
      <c r="I28" s="146">
        <f>G28-H28</f>
        <v>-13506.400000000001</v>
      </c>
      <c r="J28" s="9"/>
    </row>
    <row r="29" spans="1:10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x14ac:dyDescent="0.25">
      <c r="A30" s="9"/>
      <c r="B30" s="36" t="s">
        <v>184</v>
      </c>
      <c r="C30" s="36"/>
      <c r="D30" s="36" t="s">
        <v>186</v>
      </c>
      <c r="E30" s="36"/>
      <c r="F30" s="9"/>
      <c r="G30" s="36" t="s">
        <v>187</v>
      </c>
      <c r="H30" s="36"/>
      <c r="I30" s="9"/>
      <c r="J30" s="9"/>
    </row>
    <row r="31" spans="1:10" x14ac:dyDescent="0.25">
      <c r="A31" s="9"/>
      <c r="B31" s="36"/>
      <c r="C31" s="36"/>
      <c r="D31" s="36"/>
      <c r="E31" s="36"/>
      <c r="F31" s="9"/>
      <c r="G31" s="36"/>
      <c r="H31" s="36"/>
      <c r="I31" s="9"/>
      <c r="J31" s="9"/>
    </row>
    <row r="32" spans="1:10" x14ac:dyDescent="0.25">
      <c r="A32" s="9"/>
      <c r="B32" s="55" t="s">
        <v>230</v>
      </c>
      <c r="C32" s="55"/>
      <c r="D32" s="36" t="s">
        <v>72</v>
      </c>
      <c r="E32" s="36"/>
      <c r="F32" s="9"/>
      <c r="G32" s="36" t="s">
        <v>188</v>
      </c>
      <c r="H32" s="36"/>
      <c r="I32" s="9"/>
      <c r="J32" s="9"/>
    </row>
    <row r="33" spans="1:10" x14ac:dyDescent="0.25">
      <c r="A33" s="9"/>
      <c r="B33" s="9"/>
      <c r="C33" s="9"/>
      <c r="D33" s="9"/>
      <c r="E33" s="9"/>
      <c r="F33" s="9"/>
      <c r="G33" s="9"/>
      <c r="H33" s="9"/>
      <c r="I33" s="9"/>
      <c r="J33" s="31"/>
    </row>
    <row r="34" spans="1:10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B1" workbookViewId="0">
      <selection activeCell="D14" sqref="D14"/>
    </sheetView>
  </sheetViews>
  <sheetFormatPr defaultRowHeight="15" x14ac:dyDescent="0.25"/>
  <cols>
    <col min="1" max="1" width="6.5703125" customWidth="1"/>
    <col min="2" max="2" width="18.7109375" customWidth="1"/>
  </cols>
  <sheetData>
    <row r="1" spans="1:13" ht="15.75" x14ac:dyDescent="0.25">
      <c r="A1" s="9"/>
      <c r="B1" s="9"/>
      <c r="C1" s="103" t="s">
        <v>91</v>
      </c>
      <c r="D1" s="103"/>
      <c r="E1" s="103"/>
      <c r="F1" s="103"/>
      <c r="G1" s="9"/>
      <c r="H1" s="9"/>
      <c r="I1" s="9"/>
      <c r="J1" s="9"/>
      <c r="K1" s="9"/>
      <c r="L1" s="9"/>
      <c r="M1" s="9"/>
    </row>
    <row r="2" spans="1:13" ht="15.75" x14ac:dyDescent="0.25">
      <c r="A2" s="9"/>
      <c r="B2" s="9"/>
      <c r="C2" s="103" t="s">
        <v>178</v>
      </c>
      <c r="D2" s="103"/>
      <c r="E2" s="103"/>
      <c r="F2" s="103"/>
      <c r="G2" s="9"/>
      <c r="H2" s="9"/>
      <c r="I2" s="9"/>
      <c r="J2" s="9"/>
      <c r="K2" s="9"/>
      <c r="L2" s="9"/>
      <c r="M2" s="9"/>
    </row>
    <row r="3" spans="1:13" ht="15.75" x14ac:dyDescent="0.25">
      <c r="A3" s="9"/>
      <c r="B3" s="9"/>
      <c r="C3" s="103" t="s">
        <v>267</v>
      </c>
      <c r="D3" s="103"/>
      <c r="E3" s="103"/>
      <c r="F3" s="103"/>
      <c r="G3" s="9"/>
      <c r="H3" s="9"/>
      <c r="I3" s="9"/>
      <c r="J3" s="9"/>
      <c r="K3" s="9"/>
      <c r="L3" s="9"/>
      <c r="M3" s="9"/>
    </row>
    <row r="4" spans="1:13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244</v>
      </c>
      <c r="G4" s="115" t="s">
        <v>157</v>
      </c>
      <c r="H4" s="116"/>
      <c r="I4" s="9"/>
      <c r="J4" s="68"/>
      <c r="K4" s="9"/>
      <c r="L4" s="9"/>
      <c r="M4" s="9"/>
    </row>
    <row r="5" spans="1:13" x14ac:dyDescent="0.25">
      <c r="A5" s="10">
        <v>1</v>
      </c>
      <c r="B5" s="117" t="s">
        <v>143</v>
      </c>
      <c r="C5" s="118">
        <f>'MARCH 20'!G5:G14</f>
        <v>0</v>
      </c>
      <c r="D5" s="118">
        <v>2500</v>
      </c>
      <c r="E5" s="118">
        <f t="shared" ref="E5:E14" si="0">C5+D5</f>
        <v>2500</v>
      </c>
      <c r="F5" s="120">
        <v>2500</v>
      </c>
      <c r="G5" s="121">
        <f>E5-F5</f>
        <v>0</v>
      </c>
      <c r="H5" s="122"/>
      <c r="I5" s="9"/>
      <c r="J5" s="36"/>
      <c r="K5" s="9"/>
      <c r="L5" s="9"/>
      <c r="M5" s="9"/>
    </row>
    <row r="6" spans="1:13" x14ac:dyDescent="0.25">
      <c r="A6" s="10">
        <v>2</v>
      </c>
      <c r="B6" s="118" t="s">
        <v>138</v>
      </c>
      <c r="C6" s="118">
        <f>'MARCH 20'!G6:G15</f>
        <v>0</v>
      </c>
      <c r="D6" s="118">
        <v>2500</v>
      </c>
      <c r="E6" s="118">
        <f t="shared" si="0"/>
        <v>2500</v>
      </c>
      <c r="F6" s="120">
        <v>2500</v>
      </c>
      <c r="G6" s="121">
        <f>E6-F6</f>
        <v>0</v>
      </c>
      <c r="H6" s="118"/>
      <c r="I6" s="9"/>
      <c r="J6" s="36"/>
      <c r="K6" s="9"/>
      <c r="L6" s="9"/>
      <c r="M6" s="9"/>
    </row>
    <row r="7" spans="1:13" x14ac:dyDescent="0.25">
      <c r="A7" s="10">
        <v>3</v>
      </c>
      <c r="B7" s="118" t="s">
        <v>136</v>
      </c>
      <c r="C7" s="118">
        <f>'MARCH 20'!G7:G16</f>
        <v>400</v>
      </c>
      <c r="D7" s="118">
        <v>2500</v>
      </c>
      <c r="E7" s="118">
        <f t="shared" si="0"/>
        <v>2900</v>
      </c>
      <c r="F7" s="120"/>
      <c r="G7" s="121">
        <f>E7-F7</f>
        <v>2900</v>
      </c>
      <c r="H7" s="118"/>
      <c r="I7" s="9"/>
      <c r="J7" s="36"/>
      <c r="K7" s="9"/>
      <c r="L7" s="9"/>
      <c r="M7" s="9"/>
    </row>
    <row r="8" spans="1:13" x14ac:dyDescent="0.25">
      <c r="A8" s="85">
        <v>4</v>
      </c>
      <c r="B8" s="117"/>
      <c r="C8" s="118">
        <f>'MARCH 20'!G8:G17</f>
        <v>0</v>
      </c>
      <c r="D8" s="118"/>
      <c r="E8" s="118">
        <f t="shared" si="0"/>
        <v>0</v>
      </c>
      <c r="F8" s="120"/>
      <c r="G8" s="121">
        <f>E8-F8</f>
        <v>0</v>
      </c>
      <c r="H8" s="116"/>
      <c r="I8" s="9"/>
      <c r="J8" s="36"/>
      <c r="K8" s="9"/>
      <c r="L8" s="9"/>
      <c r="M8" s="9"/>
    </row>
    <row r="9" spans="1:13" x14ac:dyDescent="0.25">
      <c r="A9" s="85">
        <v>5</v>
      </c>
      <c r="B9" s="117"/>
      <c r="C9" s="118">
        <f>'MARCH 20'!G9:G18</f>
        <v>0</v>
      </c>
      <c r="D9" s="118"/>
      <c r="E9" s="118">
        <f t="shared" si="0"/>
        <v>0</v>
      </c>
      <c r="F9" s="120"/>
      <c r="G9" s="121">
        <f>E9-F9</f>
        <v>0</v>
      </c>
      <c r="H9" s="116"/>
      <c r="I9" s="9"/>
      <c r="J9" s="36"/>
      <c r="K9" s="9"/>
      <c r="L9" s="9"/>
      <c r="M9" s="9"/>
    </row>
    <row r="10" spans="1:13" x14ac:dyDescent="0.25">
      <c r="A10" s="85">
        <v>6</v>
      </c>
      <c r="B10" s="117" t="s">
        <v>155</v>
      </c>
      <c r="C10" s="118">
        <f>'MARCH 20'!G10:G19</f>
        <v>5550</v>
      </c>
      <c r="D10" s="118">
        <v>2500</v>
      </c>
      <c r="E10" s="118">
        <f t="shared" si="0"/>
        <v>8050</v>
      </c>
      <c r="F10" s="120">
        <f>2000+500</f>
        <v>2500</v>
      </c>
      <c r="G10" s="121">
        <f t="shared" ref="G10:G15" si="1">E10-F10</f>
        <v>5550</v>
      </c>
      <c r="H10" s="116"/>
      <c r="I10" s="9"/>
      <c r="J10" s="36"/>
      <c r="K10" s="9"/>
      <c r="L10" s="9"/>
      <c r="M10" s="9"/>
    </row>
    <row r="11" spans="1:13" x14ac:dyDescent="0.25">
      <c r="A11" s="85">
        <v>7</v>
      </c>
      <c r="B11" s="10" t="s">
        <v>221</v>
      </c>
      <c r="C11" s="118">
        <f>'MARCH 20'!G11:G20</f>
        <v>500</v>
      </c>
      <c r="D11" s="10">
        <v>2500</v>
      </c>
      <c r="E11" s="118">
        <f t="shared" si="0"/>
        <v>3000</v>
      </c>
      <c r="F11" s="151">
        <v>2500</v>
      </c>
      <c r="G11" s="121">
        <f>E11-F11</f>
        <v>500</v>
      </c>
      <c r="H11" s="116"/>
      <c r="I11" s="9"/>
      <c r="J11" s="36"/>
      <c r="K11" s="9"/>
      <c r="L11" s="9"/>
      <c r="M11" s="9"/>
    </row>
    <row r="12" spans="1:13" x14ac:dyDescent="0.25">
      <c r="A12" s="85">
        <v>8</v>
      </c>
      <c r="B12" s="117" t="s">
        <v>202</v>
      </c>
      <c r="C12" s="118">
        <f>'MARCH 20'!G12:G21</f>
        <v>0</v>
      </c>
      <c r="D12" s="118"/>
      <c r="E12" s="118">
        <f t="shared" si="0"/>
        <v>0</v>
      </c>
      <c r="F12" s="120"/>
      <c r="G12" s="121">
        <f t="shared" si="1"/>
        <v>0</v>
      </c>
      <c r="H12" s="116"/>
      <c r="I12" s="9"/>
      <c r="J12" s="36"/>
      <c r="K12" s="9"/>
      <c r="L12" s="9"/>
      <c r="M12" s="9"/>
    </row>
    <row r="13" spans="1:13" x14ac:dyDescent="0.25">
      <c r="A13" s="85">
        <v>9</v>
      </c>
      <c r="B13" s="117" t="s">
        <v>162</v>
      </c>
      <c r="C13" s="118">
        <f>'MARCH 20'!G13:G22</f>
        <v>0</v>
      </c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I13" s="9"/>
      <c r="J13" s="36"/>
      <c r="K13" s="9"/>
      <c r="L13" s="9"/>
      <c r="M13" s="9"/>
    </row>
    <row r="14" spans="1:13" x14ac:dyDescent="0.25">
      <c r="A14" s="85">
        <v>10</v>
      </c>
      <c r="B14" s="117" t="s">
        <v>234</v>
      </c>
      <c r="C14" s="118">
        <f>'MARCH 20'!G14:G23</f>
        <v>8500</v>
      </c>
      <c r="D14" s="118"/>
      <c r="E14" s="118">
        <f t="shared" si="0"/>
        <v>8500</v>
      </c>
      <c r="F14" s="120"/>
      <c r="G14" s="121">
        <f>E14-F14</f>
        <v>8500</v>
      </c>
      <c r="H14" s="10"/>
      <c r="I14" s="9" t="s">
        <v>268</v>
      </c>
      <c r="J14" s="36"/>
      <c r="K14" s="9"/>
      <c r="L14" s="9"/>
      <c r="M14" s="9"/>
    </row>
    <row r="15" spans="1:13" x14ac:dyDescent="0.25">
      <c r="A15" s="10"/>
      <c r="B15" s="149" t="s">
        <v>68</v>
      </c>
      <c r="C15" s="118">
        <f>SUM(C5:C14)</f>
        <v>14950</v>
      </c>
      <c r="D15" s="150">
        <f>SUM(D5:D14)</f>
        <v>15000</v>
      </c>
      <c r="E15" s="142">
        <f>SUM(E5:E14)</f>
        <v>29950</v>
      </c>
      <c r="F15" s="144">
        <f>SUM(F5:F14)</f>
        <v>12500</v>
      </c>
      <c r="G15" s="152">
        <f t="shared" si="1"/>
        <v>17450</v>
      </c>
      <c r="H15" s="116"/>
      <c r="I15" s="9"/>
      <c r="J15" s="36"/>
      <c r="K15" s="9"/>
      <c r="L15" s="9"/>
      <c r="M15" s="9"/>
    </row>
    <row r="16" spans="1:13" x14ac:dyDescent="0.25">
      <c r="A16" s="9"/>
      <c r="B16" s="129"/>
      <c r="C16" s="129"/>
      <c r="D16" s="129"/>
      <c r="E16" s="129"/>
      <c r="F16" s="130"/>
      <c r="G16" s="129"/>
      <c r="H16" s="129"/>
      <c r="I16" s="9"/>
      <c r="J16" s="36"/>
      <c r="K16" s="9"/>
      <c r="L16" s="9"/>
      <c r="M16" s="9"/>
    </row>
    <row r="17" spans="1:13" ht="15.75" x14ac:dyDescent="0.25">
      <c r="A17" s="9"/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K17" s="9"/>
      <c r="L17" s="9"/>
      <c r="M17" s="9"/>
    </row>
    <row r="18" spans="1:13" ht="15.75" x14ac:dyDescent="0.25">
      <c r="A18" s="9"/>
      <c r="B18" s="110" t="s">
        <v>116</v>
      </c>
      <c r="C18" s="109"/>
      <c r="D18" s="36"/>
      <c r="E18" s="110"/>
      <c r="F18" s="113" t="s">
        <v>115</v>
      </c>
      <c r="G18" s="110"/>
      <c r="H18" s="9"/>
      <c r="I18" s="110"/>
      <c r="J18" s="110"/>
      <c r="K18" s="9"/>
      <c r="L18" s="9"/>
      <c r="M18" s="9"/>
    </row>
    <row r="19" spans="1:13" ht="15.75" x14ac:dyDescent="0.25">
      <c r="A19" s="9"/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  <c r="J19" s="9"/>
      <c r="K19" s="9"/>
      <c r="L19" s="9"/>
      <c r="M19" s="9"/>
    </row>
    <row r="20" spans="1:13" x14ac:dyDescent="0.25">
      <c r="A20" s="9"/>
      <c r="B20" s="10" t="s">
        <v>159</v>
      </c>
      <c r="C20" s="94">
        <f>D15</f>
        <v>15000</v>
      </c>
      <c r="D20" s="51"/>
      <c r="E20" s="10"/>
      <c r="F20" s="10" t="s">
        <v>159</v>
      </c>
      <c r="G20" s="93">
        <f>F15</f>
        <v>12500</v>
      </c>
      <c r="H20" s="10"/>
      <c r="I20" s="10"/>
      <c r="J20" s="9"/>
      <c r="K20" s="9"/>
      <c r="L20" s="9"/>
      <c r="M20" s="9"/>
    </row>
    <row r="21" spans="1:13" x14ac:dyDescent="0.25">
      <c r="A21" s="9"/>
      <c r="B21" s="10" t="s">
        <v>79</v>
      </c>
      <c r="C21" s="94">
        <f>'MARCH 20'!E28</f>
        <v>493.60000000000582</v>
      </c>
      <c r="D21" s="51"/>
      <c r="E21" s="10"/>
      <c r="F21" s="10" t="s">
        <v>79</v>
      </c>
      <c r="G21" s="93">
        <f>'MARCH 20'!I28</f>
        <v>-13506.400000000001</v>
      </c>
      <c r="H21" s="10"/>
      <c r="I21" s="10"/>
      <c r="J21" s="9"/>
      <c r="K21" s="9"/>
      <c r="L21" s="9"/>
      <c r="M21" s="9"/>
    </row>
    <row r="22" spans="1:13" x14ac:dyDescent="0.25">
      <c r="A22" s="9"/>
      <c r="B22" s="10" t="s">
        <v>66</v>
      </c>
      <c r="C22" s="111">
        <v>7.0000000000000007E-2</v>
      </c>
      <c r="D22" s="94">
        <f>C22*C20</f>
        <v>1050</v>
      </c>
      <c r="E22" s="10"/>
      <c r="F22" s="10" t="s">
        <v>133</v>
      </c>
      <c r="G22" s="52">
        <v>7.0000000000000007E-2</v>
      </c>
      <c r="H22" s="94">
        <f>G22*C20</f>
        <v>1050</v>
      </c>
      <c r="I22" s="10"/>
      <c r="J22" s="9"/>
      <c r="K22" s="9"/>
      <c r="L22" s="9"/>
      <c r="M22" s="9"/>
    </row>
    <row r="23" spans="1:13" x14ac:dyDescent="0.25">
      <c r="A23" s="9"/>
      <c r="B23" s="135" t="s">
        <v>67</v>
      </c>
      <c r="C23" s="139"/>
      <c r="D23" s="10"/>
      <c r="E23" s="135"/>
      <c r="F23" s="135" t="s">
        <v>67</v>
      </c>
      <c r="G23" s="140"/>
      <c r="H23" s="137"/>
      <c r="I23" s="135"/>
      <c r="J23" s="9"/>
      <c r="K23" s="9"/>
      <c r="L23" s="9"/>
      <c r="M23" s="9"/>
    </row>
    <row r="24" spans="1:13" x14ac:dyDescent="0.25">
      <c r="A24" s="9"/>
      <c r="B24" s="58"/>
      <c r="D24" s="10"/>
      <c r="E24" s="10"/>
      <c r="F24" s="58"/>
      <c r="G24" s="10"/>
      <c r="H24" s="10"/>
      <c r="I24" s="10"/>
      <c r="J24" s="9"/>
      <c r="K24" s="9"/>
      <c r="L24" s="9"/>
      <c r="M24" s="9"/>
    </row>
    <row r="25" spans="1:13" x14ac:dyDescent="0.25">
      <c r="A25" s="9"/>
      <c r="B25" s="58"/>
      <c r="C25" s="52"/>
      <c r="D25" s="10"/>
      <c r="E25" s="10"/>
      <c r="F25" s="58"/>
      <c r="G25" s="52"/>
      <c r="H25" s="10"/>
      <c r="I25" s="10"/>
      <c r="J25" s="9"/>
      <c r="K25" s="9"/>
      <c r="L25" s="9"/>
      <c r="M25" s="9"/>
    </row>
    <row r="26" spans="1:13" x14ac:dyDescent="0.25">
      <c r="A26" s="9"/>
      <c r="B26" s="10"/>
      <c r="C26" s="153"/>
      <c r="D26" s="10"/>
      <c r="E26" s="10"/>
      <c r="F26" s="10"/>
      <c r="G26" s="153"/>
      <c r="H26" s="10"/>
      <c r="I26" s="10"/>
      <c r="J26" s="9"/>
      <c r="K26" s="9"/>
      <c r="L26" s="9"/>
      <c r="M26" s="9"/>
    </row>
    <row r="27" spans="1:13" x14ac:dyDescent="0.25">
      <c r="A27" s="9"/>
      <c r="B27" s="10"/>
      <c r="C27" s="10"/>
      <c r="D27" s="10"/>
      <c r="E27" s="10"/>
      <c r="F27" s="10"/>
      <c r="G27" s="10"/>
      <c r="H27" s="10"/>
      <c r="I27" s="10"/>
      <c r="J27" s="9"/>
      <c r="K27" s="9"/>
      <c r="L27" s="9"/>
      <c r="M27" s="9"/>
    </row>
    <row r="28" spans="1:13" x14ac:dyDescent="0.25">
      <c r="A28" s="9"/>
      <c r="B28" s="145" t="s">
        <v>68</v>
      </c>
      <c r="C28" s="146">
        <f>C20+C21-D22</f>
        <v>14443.600000000006</v>
      </c>
      <c r="D28" s="146">
        <f>SUM(D24:D27)</f>
        <v>0</v>
      </c>
      <c r="E28" s="146">
        <f>C28-D28</f>
        <v>14443.600000000006</v>
      </c>
      <c r="F28" s="145" t="s">
        <v>68</v>
      </c>
      <c r="G28" s="146">
        <f>G20+G21-H22</f>
        <v>-2056.4000000000015</v>
      </c>
      <c r="H28" s="146">
        <f>SUM(H24:H27)</f>
        <v>0</v>
      </c>
      <c r="I28" s="146">
        <f>G28-H28</f>
        <v>-2056.4000000000015</v>
      </c>
      <c r="J28" s="9"/>
      <c r="K28" s="9"/>
      <c r="L28" s="9"/>
      <c r="M28" s="9"/>
    </row>
    <row r="29" spans="1:13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25">
      <c r="A30" s="9"/>
      <c r="B30" s="36" t="s">
        <v>184</v>
      </c>
      <c r="C30" s="36"/>
      <c r="D30" s="36" t="s">
        <v>186</v>
      </c>
      <c r="E30" s="36"/>
      <c r="F30" s="9"/>
      <c r="G30" s="36" t="s">
        <v>187</v>
      </c>
      <c r="H30" s="36"/>
      <c r="I30" s="9"/>
      <c r="J30" s="9"/>
      <c r="K30" s="9"/>
      <c r="L30" s="9"/>
      <c r="M30" s="9"/>
    </row>
    <row r="31" spans="1:13" x14ac:dyDescent="0.25">
      <c r="A31" s="9"/>
      <c r="B31" s="36"/>
      <c r="C31" s="36"/>
      <c r="D31" s="36"/>
      <c r="E31" s="36"/>
      <c r="F31" s="9"/>
      <c r="G31" s="36"/>
      <c r="H31" s="36"/>
      <c r="I31" s="9"/>
      <c r="J31" s="9"/>
      <c r="K31" s="9"/>
      <c r="L31" s="9"/>
      <c r="M31" s="9"/>
    </row>
    <row r="32" spans="1:13" x14ac:dyDescent="0.25">
      <c r="A32" s="9"/>
      <c r="B32" s="55" t="s">
        <v>230</v>
      </c>
      <c r="C32" s="55"/>
      <c r="D32" s="36" t="s">
        <v>72</v>
      </c>
      <c r="E32" s="36"/>
      <c r="F32" s="9"/>
      <c r="G32" s="36" t="s">
        <v>188</v>
      </c>
      <c r="H32" s="36"/>
      <c r="I32" s="9"/>
      <c r="J32" s="31"/>
      <c r="K32" s="9"/>
      <c r="L32" s="9"/>
      <c r="M32" s="9"/>
    </row>
    <row r="33" spans="1:13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M26" sqref="M26"/>
    </sheetView>
  </sheetViews>
  <sheetFormatPr defaultRowHeight="15" x14ac:dyDescent="0.25"/>
  <cols>
    <col min="1" max="1" width="9.140625" style="9" customWidth="1"/>
    <col min="2" max="2" width="17" customWidth="1"/>
  </cols>
  <sheetData>
    <row r="1" spans="1:11" ht="15.75" x14ac:dyDescent="0.25">
      <c r="B1" s="9"/>
      <c r="C1" s="103" t="s">
        <v>91</v>
      </c>
      <c r="D1" s="103"/>
      <c r="E1" s="103"/>
      <c r="F1" s="103"/>
      <c r="G1" s="9"/>
      <c r="H1" s="9"/>
      <c r="I1" s="9"/>
      <c r="J1" s="9"/>
      <c r="K1" s="9"/>
    </row>
    <row r="2" spans="1:11" ht="15.75" x14ac:dyDescent="0.25">
      <c r="B2" s="9"/>
      <c r="C2" s="103" t="s">
        <v>178</v>
      </c>
      <c r="D2" s="103"/>
      <c r="E2" s="103"/>
      <c r="F2" s="103"/>
      <c r="G2" s="9"/>
      <c r="H2" s="9"/>
      <c r="I2" s="9"/>
      <c r="J2" s="9"/>
      <c r="K2" s="9"/>
    </row>
    <row r="3" spans="1:11" ht="15.75" x14ac:dyDescent="0.25">
      <c r="B3" s="9"/>
      <c r="C3" s="103" t="s">
        <v>272</v>
      </c>
      <c r="D3" s="103"/>
      <c r="E3" s="103"/>
      <c r="F3" s="103"/>
      <c r="G3" s="9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154</v>
      </c>
      <c r="D4" s="115" t="s">
        <v>7</v>
      </c>
      <c r="E4" s="115" t="s">
        <v>68</v>
      </c>
      <c r="F4" s="115" t="s">
        <v>244</v>
      </c>
      <c r="G4" s="115" t="s">
        <v>157</v>
      </c>
      <c r="H4" s="116"/>
      <c r="I4" s="9"/>
      <c r="J4" s="68"/>
      <c r="K4" s="9"/>
    </row>
    <row r="5" spans="1:11" x14ac:dyDescent="0.25">
      <c r="A5" s="10">
        <v>1</v>
      </c>
      <c r="B5" s="117" t="s">
        <v>143</v>
      </c>
      <c r="C5" s="118">
        <f>'APRIL 20'!G5:G14</f>
        <v>0</v>
      </c>
      <c r="D5" s="118">
        <v>2500</v>
      </c>
      <c r="E5" s="118">
        <f t="shared" ref="E5:E14" si="0">C5+D5</f>
        <v>2500</v>
      </c>
      <c r="F5" s="120">
        <v>2500</v>
      </c>
      <c r="G5" s="121">
        <f t="shared" ref="G5:G15" si="1">E5-F5</f>
        <v>0</v>
      </c>
      <c r="H5" s="122"/>
      <c r="I5" s="9"/>
      <c r="J5" s="36"/>
      <c r="K5" s="9"/>
    </row>
    <row r="6" spans="1:11" x14ac:dyDescent="0.25">
      <c r="A6" s="10">
        <v>2</v>
      </c>
      <c r="B6" s="118" t="s">
        <v>138</v>
      </c>
      <c r="C6" s="118">
        <f>'APRIL 20'!G6:G15</f>
        <v>0</v>
      </c>
      <c r="D6" s="118">
        <v>2500</v>
      </c>
      <c r="E6" s="118">
        <f t="shared" si="0"/>
        <v>2500</v>
      </c>
      <c r="F6" s="120">
        <v>2500</v>
      </c>
      <c r="G6" s="121">
        <f t="shared" si="1"/>
        <v>0</v>
      </c>
      <c r="H6" s="118"/>
      <c r="I6" s="9"/>
      <c r="J6" s="36"/>
      <c r="K6" s="9"/>
    </row>
    <row r="7" spans="1:11" x14ac:dyDescent="0.25">
      <c r="A7" s="10">
        <v>3</v>
      </c>
      <c r="B7" s="118" t="s">
        <v>136</v>
      </c>
      <c r="C7" s="118">
        <f>'APRIL 20'!G7:G16</f>
        <v>2900</v>
      </c>
      <c r="D7" s="118">
        <v>2500</v>
      </c>
      <c r="E7" s="118">
        <f t="shared" si="0"/>
        <v>5400</v>
      </c>
      <c r="F7" s="120">
        <f>2500</f>
        <v>2500</v>
      </c>
      <c r="G7" s="121">
        <f t="shared" si="1"/>
        <v>2900</v>
      </c>
      <c r="H7" s="118"/>
      <c r="I7" s="9"/>
      <c r="J7" s="36"/>
      <c r="K7" s="9"/>
    </row>
    <row r="8" spans="1:11" x14ac:dyDescent="0.25">
      <c r="A8" s="10">
        <v>4</v>
      </c>
      <c r="B8" s="117"/>
      <c r="C8" s="118">
        <f>'APRIL 20'!G8:G17</f>
        <v>0</v>
      </c>
      <c r="D8" s="118"/>
      <c r="E8" s="118">
        <f t="shared" si="0"/>
        <v>0</v>
      </c>
      <c r="F8" s="120"/>
      <c r="G8" s="121">
        <f t="shared" si="1"/>
        <v>0</v>
      </c>
      <c r="H8" s="116"/>
      <c r="I8" s="9"/>
      <c r="J8" s="36"/>
      <c r="K8" s="9"/>
    </row>
    <row r="9" spans="1:11" x14ac:dyDescent="0.25">
      <c r="A9" s="10">
        <v>5</v>
      </c>
      <c r="B9" s="117"/>
      <c r="C9" s="118">
        <f>'APRIL 20'!G9:G18</f>
        <v>0</v>
      </c>
      <c r="D9" s="118"/>
      <c r="E9" s="118">
        <f t="shared" si="0"/>
        <v>0</v>
      </c>
      <c r="F9" s="120"/>
      <c r="G9" s="121">
        <f t="shared" si="1"/>
        <v>0</v>
      </c>
      <c r="H9" s="116"/>
      <c r="I9" s="9"/>
      <c r="J9" s="36"/>
      <c r="K9" s="9"/>
    </row>
    <row r="10" spans="1:11" x14ac:dyDescent="0.25">
      <c r="A10" s="10">
        <v>6</v>
      </c>
      <c r="B10" s="117" t="s">
        <v>155</v>
      </c>
      <c r="C10" s="118">
        <f>'APRIL 20'!G10:G19</f>
        <v>5550</v>
      </c>
      <c r="D10" s="118">
        <v>2500</v>
      </c>
      <c r="E10" s="118">
        <f t="shared" si="0"/>
        <v>8050</v>
      </c>
      <c r="F10" s="120">
        <f>2000+2500</f>
        <v>4500</v>
      </c>
      <c r="G10" s="121">
        <f t="shared" si="1"/>
        <v>3550</v>
      </c>
      <c r="H10" s="116"/>
      <c r="I10" s="9"/>
      <c r="J10" s="36"/>
      <c r="K10" s="9"/>
    </row>
    <row r="11" spans="1:11" x14ac:dyDescent="0.25">
      <c r="A11" s="10">
        <v>7</v>
      </c>
      <c r="B11" s="10" t="s">
        <v>221</v>
      </c>
      <c r="C11" s="118">
        <f>'APRIL 20'!G11:G20</f>
        <v>500</v>
      </c>
      <c r="D11" s="10">
        <v>2500</v>
      </c>
      <c r="E11" s="118">
        <f t="shared" si="0"/>
        <v>3000</v>
      </c>
      <c r="F11" s="151">
        <v>2500</v>
      </c>
      <c r="G11" s="121">
        <f t="shared" si="1"/>
        <v>500</v>
      </c>
      <c r="H11" s="116"/>
      <c r="I11" s="9"/>
      <c r="J11" s="36"/>
      <c r="K11" s="9"/>
    </row>
    <row r="12" spans="1:11" x14ac:dyDescent="0.25">
      <c r="A12" s="10">
        <v>8</v>
      </c>
      <c r="B12" s="117" t="s">
        <v>202</v>
      </c>
      <c r="C12" s="118">
        <f>'APRIL 20'!G12:G21</f>
        <v>0</v>
      </c>
      <c r="D12" s="118"/>
      <c r="E12" s="118">
        <f t="shared" si="0"/>
        <v>0</v>
      </c>
      <c r="F12" s="120"/>
      <c r="G12" s="121">
        <f t="shared" si="1"/>
        <v>0</v>
      </c>
      <c r="H12" s="116"/>
      <c r="I12" s="9"/>
      <c r="J12" s="36"/>
      <c r="K12" s="9"/>
    </row>
    <row r="13" spans="1:11" x14ac:dyDescent="0.25">
      <c r="A13" s="10">
        <v>9</v>
      </c>
      <c r="B13" s="117" t="s">
        <v>162</v>
      </c>
      <c r="C13" s="118">
        <f>'APRIL 20'!G13:G22</f>
        <v>0</v>
      </c>
      <c r="D13" s="118">
        <v>2500</v>
      </c>
      <c r="E13" s="118">
        <f t="shared" si="0"/>
        <v>2500</v>
      </c>
      <c r="F13" s="120">
        <v>2500</v>
      </c>
      <c r="G13" s="121">
        <f t="shared" si="1"/>
        <v>0</v>
      </c>
      <c r="H13" s="116"/>
      <c r="I13" s="9"/>
      <c r="J13" s="36"/>
      <c r="K13" s="9"/>
    </row>
    <row r="14" spans="1:11" x14ac:dyDescent="0.25">
      <c r="A14" s="10">
        <v>10</v>
      </c>
      <c r="B14" s="117" t="s">
        <v>234</v>
      </c>
      <c r="C14" s="118">
        <f>'APRIL 20'!G14</f>
        <v>8500</v>
      </c>
      <c r="D14" s="118"/>
      <c r="E14" s="118">
        <f t="shared" si="0"/>
        <v>8500</v>
      </c>
      <c r="F14" s="120"/>
      <c r="G14" s="121">
        <f t="shared" si="1"/>
        <v>8500</v>
      </c>
      <c r="H14" s="10"/>
      <c r="I14" s="9"/>
      <c r="J14" s="36"/>
      <c r="K14" s="9"/>
    </row>
    <row r="15" spans="1:11" x14ac:dyDescent="0.25">
      <c r="A15" s="10"/>
      <c r="B15" s="149" t="s">
        <v>68</v>
      </c>
      <c r="C15" s="118">
        <f>SUM(C5:C14)</f>
        <v>17450</v>
      </c>
      <c r="D15" s="150">
        <f>SUM(D5:D14)</f>
        <v>15000</v>
      </c>
      <c r="E15" s="142">
        <f>SUM(E5:E14)</f>
        <v>32450</v>
      </c>
      <c r="F15" s="144">
        <f>SUM(F5:F14)</f>
        <v>17000</v>
      </c>
      <c r="G15" s="152">
        <f t="shared" si="1"/>
        <v>15450</v>
      </c>
      <c r="H15" s="116"/>
      <c r="I15" s="9"/>
      <c r="J15" s="36"/>
      <c r="K15" s="9"/>
    </row>
    <row r="16" spans="1:11" x14ac:dyDescent="0.25">
      <c r="B16" s="129"/>
      <c r="C16" s="129"/>
      <c r="D16" s="129"/>
      <c r="E16" s="129"/>
      <c r="F16" s="130"/>
      <c r="G16" s="129"/>
      <c r="H16" s="129"/>
      <c r="I16" s="9"/>
      <c r="J16" s="36"/>
      <c r="K16" s="9"/>
    </row>
    <row r="17" spans="2:11" ht="15.75" x14ac:dyDescent="0.25">
      <c r="B17" s="109" t="s">
        <v>62</v>
      </c>
      <c r="C17" s="36"/>
      <c r="D17" s="69"/>
      <c r="E17" s="69"/>
      <c r="F17" s="112"/>
      <c r="G17" s="69"/>
      <c r="H17" s="69"/>
      <c r="I17" s="36"/>
      <c r="J17" s="36"/>
      <c r="K17" s="9"/>
    </row>
    <row r="18" spans="2:11" ht="15.75" x14ac:dyDescent="0.25">
      <c r="B18" s="110" t="s">
        <v>116</v>
      </c>
      <c r="C18" s="109"/>
      <c r="D18" s="36"/>
      <c r="E18" s="110"/>
      <c r="F18" s="113" t="s">
        <v>115</v>
      </c>
      <c r="G18" s="110"/>
      <c r="H18" s="9"/>
      <c r="I18" s="110"/>
      <c r="J18" s="110"/>
      <c r="K18" s="9"/>
    </row>
    <row r="19" spans="2:11" ht="15.75" x14ac:dyDescent="0.25">
      <c r="B19" s="56" t="s">
        <v>63</v>
      </c>
      <c r="C19" s="56" t="s">
        <v>131</v>
      </c>
      <c r="D19" s="56" t="s">
        <v>53</v>
      </c>
      <c r="E19" s="56" t="s">
        <v>23</v>
      </c>
      <c r="F19" s="82" t="s">
        <v>117</v>
      </c>
      <c r="G19" s="56" t="s">
        <v>64</v>
      </c>
      <c r="H19" s="56" t="s">
        <v>53</v>
      </c>
      <c r="I19" s="56" t="s">
        <v>23</v>
      </c>
      <c r="J19" s="9"/>
      <c r="K19" s="9"/>
    </row>
    <row r="20" spans="2:11" x14ac:dyDescent="0.25">
      <c r="B20" s="10" t="s">
        <v>161</v>
      </c>
      <c r="C20" s="94">
        <f>D15</f>
        <v>15000</v>
      </c>
      <c r="D20" s="51"/>
      <c r="E20" s="10"/>
      <c r="F20" s="10" t="s">
        <v>161</v>
      </c>
      <c r="G20" s="93">
        <f>F15</f>
        <v>17000</v>
      </c>
      <c r="H20" s="10"/>
      <c r="I20" s="10"/>
      <c r="J20" s="9"/>
      <c r="K20" s="9"/>
    </row>
    <row r="21" spans="2:11" x14ac:dyDescent="0.25">
      <c r="B21" s="10" t="s">
        <v>79</v>
      </c>
      <c r="C21" s="94">
        <f>'APRIL 20'!E28</f>
        <v>14443.600000000006</v>
      </c>
      <c r="D21" s="51"/>
      <c r="E21" s="10"/>
      <c r="F21" s="10" t="s">
        <v>79</v>
      </c>
      <c r="G21" s="93">
        <f>'APRIL 20'!I28</f>
        <v>-2056.4000000000015</v>
      </c>
      <c r="H21" s="10"/>
      <c r="I21" s="10"/>
      <c r="J21" s="9"/>
      <c r="K21" s="9"/>
    </row>
    <row r="22" spans="2:11" x14ac:dyDescent="0.25">
      <c r="B22" s="10" t="s">
        <v>66</v>
      </c>
      <c r="C22" s="111">
        <v>7.0000000000000007E-2</v>
      </c>
      <c r="D22" s="94">
        <f>C22*C20</f>
        <v>1050</v>
      </c>
      <c r="E22" s="10"/>
      <c r="F22" s="10" t="s">
        <v>133</v>
      </c>
      <c r="G22" s="52">
        <v>7.0000000000000007E-2</v>
      </c>
      <c r="H22" s="94">
        <f>G22*C20</f>
        <v>1050</v>
      </c>
      <c r="I22" s="10"/>
      <c r="J22" s="9"/>
      <c r="K22" s="9"/>
    </row>
    <row r="23" spans="2:11" x14ac:dyDescent="0.25">
      <c r="B23" s="135" t="s">
        <v>67</v>
      </c>
      <c r="C23" s="139"/>
      <c r="D23" s="10"/>
      <c r="E23" s="135"/>
      <c r="F23" s="135" t="s">
        <v>67</v>
      </c>
      <c r="G23" s="140"/>
      <c r="H23" s="137"/>
      <c r="I23" s="135"/>
      <c r="J23" s="9"/>
      <c r="K23" s="9"/>
    </row>
    <row r="24" spans="2:11" x14ac:dyDescent="0.25">
      <c r="B24" s="58" t="s">
        <v>269</v>
      </c>
      <c r="C24" s="9"/>
      <c r="D24" s="10">
        <v>7000</v>
      </c>
      <c r="E24" s="10"/>
      <c r="F24" s="58" t="s">
        <v>269</v>
      </c>
      <c r="G24" s="9"/>
      <c r="H24" s="10">
        <v>7000</v>
      </c>
      <c r="I24" s="10"/>
      <c r="J24" s="9"/>
      <c r="K24" s="9"/>
    </row>
    <row r="25" spans="2:11" x14ac:dyDescent="0.25">
      <c r="B25" s="58" t="s">
        <v>270</v>
      </c>
      <c r="C25" s="52"/>
      <c r="D25" s="10">
        <v>6850</v>
      </c>
      <c r="E25" s="10"/>
      <c r="F25" s="58" t="s">
        <v>270</v>
      </c>
      <c r="G25" s="52"/>
      <c r="H25" s="10">
        <v>6850</v>
      </c>
      <c r="I25" s="10"/>
      <c r="J25" s="9"/>
      <c r="K25" s="9"/>
    </row>
    <row r="26" spans="2:11" x14ac:dyDescent="0.25">
      <c r="B26" s="10"/>
      <c r="C26" s="153"/>
      <c r="D26" s="10"/>
      <c r="E26" s="10"/>
      <c r="F26" s="10"/>
      <c r="G26" s="153"/>
      <c r="H26" s="10"/>
      <c r="I26" s="10"/>
      <c r="J26" s="9"/>
      <c r="K26" s="9"/>
    </row>
    <row r="27" spans="2:11" x14ac:dyDescent="0.25">
      <c r="B27" s="10"/>
      <c r="C27" s="10"/>
      <c r="D27" s="10"/>
      <c r="E27" s="10"/>
      <c r="F27" s="10"/>
      <c r="G27" s="10"/>
      <c r="H27" s="10"/>
      <c r="I27" s="10"/>
      <c r="J27" s="9"/>
      <c r="K27" s="9"/>
    </row>
    <row r="28" spans="2:11" x14ac:dyDescent="0.25">
      <c r="B28" s="145" t="s">
        <v>68</v>
      </c>
      <c r="C28" s="146">
        <f>C20+C21-D22</f>
        <v>28393.600000000006</v>
      </c>
      <c r="D28" s="146">
        <f>SUM(D24:D27)</f>
        <v>13850</v>
      </c>
      <c r="E28" s="146">
        <f>C28-D28</f>
        <v>14543.600000000006</v>
      </c>
      <c r="F28" s="145" t="s">
        <v>68</v>
      </c>
      <c r="G28" s="146">
        <f>G20+G21-H22</f>
        <v>13893.599999999999</v>
      </c>
      <c r="H28" s="146">
        <f>SUM(H24:H27)</f>
        <v>13850</v>
      </c>
      <c r="I28" s="146">
        <f>G28-H28</f>
        <v>43.599999999998545</v>
      </c>
      <c r="J28" s="9"/>
      <c r="K28" s="9"/>
    </row>
    <row r="29" spans="2:11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2:11" x14ac:dyDescent="0.25">
      <c r="B30" s="36" t="s">
        <v>184</v>
      </c>
      <c r="C30" s="36"/>
      <c r="D30" s="36" t="s">
        <v>186</v>
      </c>
      <c r="E30" s="36"/>
      <c r="F30" s="9"/>
      <c r="G30" s="36" t="s">
        <v>187</v>
      </c>
      <c r="H30" s="36"/>
      <c r="I30" s="9"/>
      <c r="J30" s="9"/>
      <c r="K30" s="9"/>
    </row>
    <row r="31" spans="2:11" x14ac:dyDescent="0.25">
      <c r="B31" s="36"/>
      <c r="C31" s="36"/>
      <c r="D31" s="36"/>
      <c r="E31" s="36"/>
      <c r="F31" s="9"/>
      <c r="G31" s="36"/>
      <c r="H31" s="36"/>
      <c r="I31" s="9"/>
      <c r="J31" s="31"/>
      <c r="K31" s="9"/>
    </row>
    <row r="32" spans="2:11" x14ac:dyDescent="0.25">
      <c r="B32" s="55" t="s">
        <v>230</v>
      </c>
      <c r="C32" s="55"/>
      <c r="D32" s="36" t="s">
        <v>72</v>
      </c>
      <c r="E32" s="36"/>
      <c r="F32" s="9"/>
      <c r="G32" s="36" t="s">
        <v>188</v>
      </c>
      <c r="H32" s="36"/>
      <c r="I32" s="9"/>
      <c r="J32" s="9"/>
      <c r="K32" s="9"/>
    </row>
    <row r="33" spans="2:11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2:1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2:11" x14ac:dyDescent="0.25">
      <c r="I35" s="31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L33" sqref="L33"/>
    </sheetView>
  </sheetViews>
  <sheetFormatPr defaultRowHeight="15" x14ac:dyDescent="0.25"/>
  <cols>
    <col min="1" max="1" width="6.28515625" style="9" customWidth="1"/>
    <col min="2" max="2" width="17.42578125" bestFit="1" customWidth="1"/>
    <col min="3" max="3" width="12.140625" style="9" customWidth="1"/>
    <col min="9" max="9" width="9.5703125" bestFit="1" customWidth="1"/>
  </cols>
  <sheetData>
    <row r="1" spans="1:12" ht="15.75" x14ac:dyDescent="0.25">
      <c r="B1" s="9"/>
      <c r="D1" s="103" t="s">
        <v>91</v>
      </c>
      <c r="E1" s="103"/>
      <c r="F1" s="103"/>
      <c r="G1" s="103"/>
      <c r="H1" s="9"/>
      <c r="I1" s="9"/>
      <c r="J1" s="9"/>
      <c r="K1" s="9"/>
      <c r="L1" s="9"/>
    </row>
    <row r="2" spans="1:12" ht="15.75" x14ac:dyDescent="0.25">
      <c r="B2" s="9"/>
      <c r="D2" s="103" t="s">
        <v>178</v>
      </c>
      <c r="E2" s="103"/>
      <c r="F2" s="103"/>
      <c r="G2" s="103"/>
      <c r="H2" s="9"/>
      <c r="I2" s="9"/>
      <c r="J2" s="9"/>
      <c r="K2" s="9"/>
      <c r="L2" s="9"/>
    </row>
    <row r="3" spans="1:12" ht="15.75" x14ac:dyDescent="0.25">
      <c r="B3" s="9"/>
      <c r="D3" s="103" t="s">
        <v>271</v>
      </c>
      <c r="E3" s="103"/>
      <c r="F3" s="103"/>
      <c r="G3" s="103"/>
      <c r="H3" s="9"/>
      <c r="I3" s="9"/>
      <c r="J3" s="9"/>
      <c r="K3" s="9"/>
      <c r="L3" s="9"/>
    </row>
    <row r="4" spans="1:12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68</v>
      </c>
      <c r="G4" s="115" t="s">
        <v>244</v>
      </c>
      <c r="H4" s="115" t="s">
        <v>157</v>
      </c>
      <c r="I4" s="116"/>
      <c r="J4" s="9"/>
      <c r="K4" s="68"/>
      <c r="L4" s="9"/>
    </row>
    <row r="5" spans="1:12" x14ac:dyDescent="0.25">
      <c r="A5" s="10">
        <v>1</v>
      </c>
      <c r="B5" s="117" t="s">
        <v>143</v>
      </c>
      <c r="C5" s="117"/>
      <c r="D5" s="118">
        <f>'MAY 20'!G5:G14</f>
        <v>0</v>
      </c>
      <c r="E5" s="118">
        <v>2500</v>
      </c>
      <c r="F5" s="154">
        <f>D5+E5+C5</f>
        <v>2500</v>
      </c>
      <c r="G5" s="120">
        <v>2500</v>
      </c>
      <c r="H5" s="121">
        <f t="shared" ref="H5:H11" si="0">F5-G5</f>
        <v>0</v>
      </c>
      <c r="I5" s="122"/>
      <c r="J5" s="9"/>
      <c r="K5" s="36"/>
      <c r="L5" s="9"/>
    </row>
    <row r="6" spans="1:12" x14ac:dyDescent="0.25">
      <c r="A6" s="10">
        <v>2</v>
      </c>
      <c r="B6" s="118" t="s">
        <v>138</v>
      </c>
      <c r="C6" s="118"/>
      <c r="D6" s="118">
        <f>'MAY 20'!G6:G15</f>
        <v>0</v>
      </c>
      <c r="E6" s="118">
        <v>2500</v>
      </c>
      <c r="F6" s="154">
        <f t="shared" ref="F6:F14" si="1">D6+E6+C6</f>
        <v>2500</v>
      </c>
      <c r="G6" s="120">
        <v>2500</v>
      </c>
      <c r="H6" s="121">
        <f t="shared" si="0"/>
        <v>0</v>
      </c>
      <c r="I6" s="118"/>
      <c r="J6" s="9"/>
      <c r="K6" s="36"/>
      <c r="L6" s="9"/>
    </row>
    <row r="7" spans="1:12" x14ac:dyDescent="0.25">
      <c r="A7" s="10">
        <v>3</v>
      </c>
      <c r="B7" s="118" t="s">
        <v>136</v>
      </c>
      <c r="C7" s="118"/>
      <c r="D7" s="118">
        <f>'MAY 20'!G7:G16</f>
        <v>2900</v>
      </c>
      <c r="E7" s="118">
        <v>2500</v>
      </c>
      <c r="F7" s="154">
        <f t="shared" si="1"/>
        <v>5400</v>
      </c>
      <c r="G7" s="120">
        <v>2500</v>
      </c>
      <c r="H7" s="121">
        <f t="shared" si="0"/>
        <v>2900</v>
      </c>
      <c r="I7" s="118"/>
      <c r="J7" s="9"/>
      <c r="K7" s="36"/>
      <c r="L7" s="9"/>
    </row>
    <row r="8" spans="1:12" x14ac:dyDescent="0.25">
      <c r="A8" s="10">
        <v>4</v>
      </c>
      <c r="B8" s="117" t="s">
        <v>162</v>
      </c>
      <c r="C8" s="156"/>
      <c r="D8" s="118">
        <f>'MAY 20'!G8:G17</f>
        <v>0</v>
      </c>
      <c r="E8" s="118">
        <v>2500</v>
      </c>
      <c r="F8" s="154">
        <f t="shared" si="1"/>
        <v>2500</v>
      </c>
      <c r="G8" s="120">
        <f>1000+1500</f>
        <v>2500</v>
      </c>
      <c r="H8" s="121">
        <f t="shared" si="0"/>
        <v>0</v>
      </c>
      <c r="I8" s="116"/>
      <c r="J8" s="9"/>
      <c r="K8" s="36"/>
      <c r="L8" s="9"/>
    </row>
    <row r="9" spans="1:12" x14ac:dyDescent="0.25">
      <c r="A9" s="10">
        <v>5</v>
      </c>
      <c r="B9" s="117" t="s">
        <v>234</v>
      </c>
      <c r="C9" s="117"/>
      <c r="D9" s="118">
        <f>'MAY 20'!G14</f>
        <v>8500</v>
      </c>
      <c r="E9" s="118">
        <v>2500</v>
      </c>
      <c r="F9" s="154">
        <f t="shared" si="1"/>
        <v>11000</v>
      </c>
      <c r="G9" s="120">
        <f>5000+2000</f>
        <v>7000</v>
      </c>
      <c r="H9" s="121">
        <f t="shared" si="0"/>
        <v>4000</v>
      </c>
      <c r="I9" s="116"/>
      <c r="J9" s="9" t="s">
        <v>281</v>
      </c>
      <c r="K9" s="36"/>
      <c r="L9" s="9"/>
    </row>
    <row r="10" spans="1:12" x14ac:dyDescent="0.25">
      <c r="A10" s="10">
        <v>6</v>
      </c>
      <c r="B10" s="117" t="s">
        <v>155</v>
      </c>
      <c r="C10" s="117"/>
      <c r="D10" s="118">
        <f>'MAY 20'!G10:G19</f>
        <v>3550</v>
      </c>
      <c r="E10" s="118">
        <v>2500</v>
      </c>
      <c r="F10" s="154">
        <f t="shared" si="1"/>
        <v>6050</v>
      </c>
      <c r="G10" s="120">
        <f>2500</f>
        <v>2500</v>
      </c>
      <c r="H10" s="121">
        <f t="shared" si="0"/>
        <v>3550</v>
      </c>
      <c r="I10" s="116"/>
      <c r="J10" s="9"/>
      <c r="K10" s="36"/>
      <c r="L10" s="9"/>
    </row>
    <row r="11" spans="1:12" x14ac:dyDescent="0.25">
      <c r="A11" s="10">
        <v>7</v>
      </c>
      <c r="B11" s="10" t="s">
        <v>221</v>
      </c>
      <c r="C11" s="10"/>
      <c r="D11" s="118">
        <f>'MAY 20'!G11:G20</f>
        <v>500</v>
      </c>
      <c r="E11" s="10">
        <v>2500</v>
      </c>
      <c r="F11" s="154">
        <f t="shared" si="1"/>
        <v>3000</v>
      </c>
      <c r="G11" s="151">
        <v>2500</v>
      </c>
      <c r="H11" s="121">
        <f t="shared" si="0"/>
        <v>500</v>
      </c>
      <c r="I11" s="116"/>
      <c r="J11" s="9"/>
      <c r="K11" s="36"/>
      <c r="L11" s="9"/>
    </row>
    <row r="12" spans="1:12" x14ac:dyDescent="0.25">
      <c r="A12" s="10">
        <v>8</v>
      </c>
      <c r="B12" s="117" t="s">
        <v>202</v>
      </c>
      <c r="C12" s="117"/>
      <c r="D12" s="118">
        <f>'MAY 20'!G12:G21</f>
        <v>0</v>
      </c>
      <c r="E12" s="118"/>
      <c r="F12" s="154">
        <f t="shared" si="1"/>
        <v>0</v>
      </c>
      <c r="G12" s="120"/>
      <c r="H12" s="121">
        <f>F12-G12</f>
        <v>0</v>
      </c>
      <c r="I12" s="116"/>
      <c r="J12" s="9"/>
      <c r="K12" s="36"/>
      <c r="L12" s="9"/>
    </row>
    <row r="13" spans="1:12" x14ac:dyDescent="0.25">
      <c r="A13" s="10">
        <v>9</v>
      </c>
      <c r="B13" s="117" t="s">
        <v>278</v>
      </c>
      <c r="C13" s="156">
        <v>2500</v>
      </c>
      <c r="D13" s="118">
        <f>'MAY 20'!G13:G22</f>
        <v>0</v>
      </c>
      <c r="E13" s="118">
        <v>2500</v>
      </c>
      <c r="F13" s="154">
        <f t="shared" si="1"/>
        <v>5000</v>
      </c>
      <c r="G13" s="120">
        <v>5000</v>
      </c>
      <c r="H13" s="121">
        <f>F13-G13</f>
        <v>0</v>
      </c>
      <c r="I13" s="116"/>
      <c r="J13" s="9" t="s">
        <v>280</v>
      </c>
      <c r="K13" s="36"/>
      <c r="L13" s="9"/>
    </row>
    <row r="14" spans="1:12" x14ac:dyDescent="0.25">
      <c r="A14" s="10">
        <v>10</v>
      </c>
      <c r="B14" s="117" t="s">
        <v>275</v>
      </c>
      <c r="C14" s="156">
        <v>2500</v>
      </c>
      <c r="D14" s="118"/>
      <c r="E14" s="118">
        <v>2500</v>
      </c>
      <c r="F14" s="154">
        <f t="shared" si="1"/>
        <v>5000</v>
      </c>
      <c r="G14" s="120">
        <v>5000</v>
      </c>
      <c r="H14" s="121">
        <f>F14-G14</f>
        <v>0</v>
      </c>
      <c r="I14" s="10"/>
      <c r="J14" s="9" t="s">
        <v>280</v>
      </c>
      <c r="K14" s="36"/>
      <c r="L14" s="9"/>
    </row>
    <row r="15" spans="1:12" x14ac:dyDescent="0.25">
      <c r="A15" s="10"/>
      <c r="B15" s="149" t="s">
        <v>68</v>
      </c>
      <c r="C15" s="10">
        <f>SUM(C13:C14)</f>
        <v>5000</v>
      </c>
      <c r="D15" s="118">
        <f>SUM(D5:D14)</f>
        <v>15450</v>
      </c>
      <c r="E15" s="150">
        <f>SUM(E5:E14)</f>
        <v>22500</v>
      </c>
      <c r="F15" s="35">
        <f>SUM(F5:F14)</f>
        <v>42950</v>
      </c>
      <c r="G15" s="144">
        <f>SUM(G5:G14)</f>
        <v>32000</v>
      </c>
      <c r="H15" s="152">
        <f>SUM(H5:H14)</f>
        <v>10950</v>
      </c>
      <c r="I15" s="116"/>
      <c r="J15" s="9"/>
      <c r="K15" s="36"/>
      <c r="L15" s="9"/>
    </row>
    <row r="16" spans="1:12" x14ac:dyDescent="0.25">
      <c r="B16" s="129"/>
      <c r="C16" s="129"/>
      <c r="D16" s="129"/>
      <c r="E16" s="129"/>
      <c r="F16" s="129"/>
      <c r="G16" s="130"/>
      <c r="H16" s="129"/>
      <c r="I16" s="129"/>
      <c r="J16" s="9"/>
      <c r="K16" s="36"/>
      <c r="L16" s="9"/>
    </row>
    <row r="17" spans="2:14" ht="15.75" x14ac:dyDescent="0.25">
      <c r="B17" s="109" t="s">
        <v>62</v>
      </c>
      <c r="C17" s="109"/>
      <c r="D17" s="36"/>
      <c r="E17" s="69"/>
      <c r="F17" s="69"/>
      <c r="G17" s="112"/>
      <c r="H17" s="69"/>
      <c r="I17" s="69"/>
      <c r="J17" s="36"/>
      <c r="K17" s="36"/>
      <c r="L17" s="9"/>
      <c r="N17" s="155"/>
    </row>
    <row r="18" spans="2:14" ht="15.75" x14ac:dyDescent="0.25">
      <c r="B18" s="110" t="s">
        <v>116</v>
      </c>
      <c r="C18" s="110"/>
      <c r="D18" s="109"/>
      <c r="E18" s="36"/>
      <c r="F18" s="110"/>
      <c r="G18" s="113" t="s">
        <v>115</v>
      </c>
      <c r="H18" s="110"/>
      <c r="I18" s="9"/>
      <c r="J18" s="110"/>
      <c r="K18" s="110"/>
      <c r="L18" s="9"/>
    </row>
    <row r="19" spans="2:14" ht="15.75" x14ac:dyDescent="0.25">
      <c r="B19" s="56" t="s">
        <v>63</v>
      </c>
      <c r="C19" s="56"/>
      <c r="D19" s="56" t="s">
        <v>131</v>
      </c>
      <c r="E19" s="56" t="s">
        <v>53</v>
      </c>
      <c r="F19" s="56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  <c r="K19" s="9"/>
      <c r="L19" s="9"/>
    </row>
    <row r="20" spans="2:14" x14ac:dyDescent="0.25">
      <c r="B20" s="10" t="s">
        <v>164</v>
      </c>
      <c r="C20" s="10"/>
      <c r="D20" s="94">
        <f>E15</f>
        <v>22500</v>
      </c>
      <c r="E20" s="51"/>
      <c r="F20" s="10"/>
      <c r="G20" s="10" t="s">
        <v>164</v>
      </c>
      <c r="H20" s="93">
        <f>G15</f>
        <v>32000</v>
      </c>
      <c r="I20" s="10"/>
      <c r="J20" s="10"/>
      <c r="K20" s="9"/>
      <c r="L20" s="9"/>
    </row>
    <row r="21" spans="2:14" x14ac:dyDescent="0.25">
      <c r="B21" s="10" t="s">
        <v>79</v>
      </c>
      <c r="C21" s="10"/>
      <c r="D21" s="94">
        <f>'MAY 20'!E28</f>
        <v>14543.600000000006</v>
      </c>
      <c r="E21" s="51"/>
      <c r="F21" s="10"/>
      <c r="G21" s="10" t="s">
        <v>79</v>
      </c>
      <c r="H21" s="93">
        <f>'MAY 20'!I28</f>
        <v>43.599999999998545</v>
      </c>
      <c r="I21" s="10"/>
      <c r="J21" s="10"/>
      <c r="K21" s="108"/>
      <c r="L21" s="9"/>
      <c r="N21" s="155"/>
    </row>
    <row r="22" spans="2:14" s="9" customFormat="1" x14ac:dyDescent="0.25">
      <c r="B22" s="10" t="s">
        <v>273</v>
      </c>
      <c r="C22" s="10"/>
      <c r="D22" s="94">
        <f>C15</f>
        <v>5000</v>
      </c>
      <c r="E22" s="51"/>
      <c r="F22" s="10"/>
      <c r="G22" s="10"/>
      <c r="H22" s="93"/>
      <c r="I22" s="10"/>
      <c r="J22" s="10"/>
    </row>
    <row r="23" spans="2:14" x14ac:dyDescent="0.25">
      <c r="B23" s="10" t="s">
        <v>66</v>
      </c>
      <c r="C23" s="10"/>
      <c r="D23" s="111">
        <v>7.0000000000000007E-2</v>
      </c>
      <c r="E23" s="94">
        <f>D23*D20</f>
        <v>1575.0000000000002</v>
      </c>
      <c r="F23" s="10"/>
      <c r="G23" s="10" t="s">
        <v>133</v>
      </c>
      <c r="H23" s="52">
        <v>7.0000000000000007E-2</v>
      </c>
      <c r="I23" s="94">
        <f>H23*D20</f>
        <v>1575.0000000000002</v>
      </c>
      <c r="J23" s="10"/>
      <c r="K23" s="9"/>
      <c r="L23" s="9"/>
    </row>
    <row r="24" spans="2:14" x14ac:dyDescent="0.25">
      <c r="B24" s="135" t="s">
        <v>67</v>
      </c>
      <c r="C24" s="135"/>
      <c r="D24" s="139"/>
      <c r="E24" s="10"/>
      <c r="F24" s="135"/>
      <c r="G24" s="135" t="s">
        <v>67</v>
      </c>
      <c r="H24" s="140"/>
      <c r="I24" s="137"/>
      <c r="J24" s="135"/>
      <c r="K24" s="9"/>
      <c r="L24" s="9"/>
    </row>
    <row r="25" spans="2:14" x14ac:dyDescent="0.25">
      <c r="B25" s="58"/>
      <c r="C25" s="157"/>
      <c r="D25" s="9"/>
      <c r="E25" s="10"/>
      <c r="F25" s="10"/>
      <c r="G25" s="58"/>
      <c r="H25" s="21"/>
      <c r="I25" s="10"/>
      <c r="J25" s="10"/>
      <c r="K25" s="9"/>
      <c r="L25" s="9"/>
      <c r="M25" s="153"/>
    </row>
    <row r="26" spans="2:14" x14ac:dyDescent="0.25">
      <c r="B26" s="58" t="s">
        <v>279</v>
      </c>
      <c r="C26" s="58"/>
      <c r="D26" s="52"/>
      <c r="E26" s="10">
        <v>16100</v>
      </c>
      <c r="F26" s="10"/>
      <c r="G26" s="58" t="s">
        <v>279</v>
      </c>
      <c r="H26" s="58"/>
      <c r="I26">
        <v>16100</v>
      </c>
      <c r="J26" s="10"/>
      <c r="K26" s="9"/>
      <c r="L26" s="9"/>
      <c r="N26" s="52"/>
    </row>
    <row r="27" spans="2:14" x14ac:dyDescent="0.25">
      <c r="B27" s="10" t="s">
        <v>274</v>
      </c>
      <c r="C27" s="10"/>
      <c r="D27" s="153"/>
      <c r="E27" s="10">
        <v>7500</v>
      </c>
      <c r="F27" s="10"/>
      <c r="G27" s="10" t="s">
        <v>274</v>
      </c>
      <c r="H27" s="10"/>
      <c r="I27" s="10">
        <v>7500</v>
      </c>
      <c r="J27" s="10"/>
      <c r="K27" s="9"/>
      <c r="L27" s="9"/>
    </row>
    <row r="28" spans="2:14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9"/>
      <c r="L28" s="9"/>
    </row>
    <row r="29" spans="2:14" x14ac:dyDescent="0.25">
      <c r="B29" s="145" t="s">
        <v>68</v>
      </c>
      <c r="C29" s="145"/>
      <c r="D29" s="146">
        <f>D20+D21+D22-E23</f>
        <v>40468.600000000006</v>
      </c>
      <c r="E29" s="146">
        <f>SUM(E25:E28)</f>
        <v>23600</v>
      </c>
      <c r="F29" s="146">
        <f>D29-E29</f>
        <v>16868.600000000006</v>
      </c>
      <c r="G29" s="145" t="s">
        <v>68</v>
      </c>
      <c r="H29" s="146">
        <f>H20+H21-I23</f>
        <v>30468.6</v>
      </c>
      <c r="I29" s="146">
        <f>SUM(I25:I28)</f>
        <v>23600</v>
      </c>
      <c r="J29" s="146">
        <f>H29-I29</f>
        <v>6868.5999999999985</v>
      </c>
      <c r="K29" s="9"/>
      <c r="L29" s="9"/>
    </row>
    <row r="30" spans="2:14" x14ac:dyDescent="0.25">
      <c r="B30" s="9"/>
      <c r="D30" s="9"/>
      <c r="E30" s="9"/>
      <c r="F30" s="9"/>
      <c r="G30" s="9"/>
      <c r="H30" s="9"/>
      <c r="I30" s="9"/>
      <c r="J30" s="9"/>
      <c r="K30" s="9"/>
      <c r="L30" s="9"/>
    </row>
    <row r="31" spans="2:14" x14ac:dyDescent="0.25">
      <c r="B31" s="36" t="s">
        <v>184</v>
      </c>
      <c r="C31" s="36"/>
      <c r="D31" s="36"/>
      <c r="E31" s="36" t="s">
        <v>186</v>
      </c>
      <c r="F31" s="36"/>
      <c r="G31" s="9"/>
      <c r="H31" s="36" t="s">
        <v>187</v>
      </c>
      <c r="I31" s="36"/>
      <c r="J31" s="9"/>
      <c r="K31" s="9"/>
      <c r="L31" s="9"/>
    </row>
    <row r="32" spans="2:14" x14ac:dyDescent="0.25">
      <c r="B32" s="36"/>
      <c r="C32" s="36"/>
      <c r="D32" s="36"/>
      <c r="E32" s="36"/>
      <c r="F32" s="36"/>
      <c r="G32" s="9"/>
      <c r="H32" s="36"/>
      <c r="I32" s="36"/>
      <c r="J32" s="31"/>
      <c r="K32" s="31"/>
      <c r="L32" s="9"/>
    </row>
    <row r="33" spans="2:12" x14ac:dyDescent="0.25">
      <c r="B33" s="55" t="s">
        <v>230</v>
      </c>
      <c r="C33" s="55"/>
      <c r="D33" s="55"/>
      <c r="E33" s="36" t="s">
        <v>72</v>
      </c>
      <c r="F33" s="36"/>
      <c r="G33" s="9"/>
      <c r="H33" s="36" t="s">
        <v>188</v>
      </c>
      <c r="I33" s="36"/>
      <c r="J33" s="9"/>
      <c r="K33" s="31"/>
      <c r="L33" s="9"/>
    </row>
    <row r="34" spans="2:12" x14ac:dyDescent="0.25">
      <c r="B34" s="9"/>
      <c r="D34" s="9"/>
      <c r="E34" s="9"/>
      <c r="F34" s="9"/>
      <c r="G34" s="9"/>
      <c r="H34" s="9"/>
      <c r="I34" s="9"/>
      <c r="J34" s="9"/>
      <c r="K34" s="9"/>
      <c r="L34" s="9"/>
    </row>
    <row r="35" spans="2:12" x14ac:dyDescent="0.25">
      <c r="B35" s="9"/>
      <c r="D35" s="9"/>
      <c r="E35" s="9"/>
      <c r="F35" s="9"/>
      <c r="G35" s="9"/>
      <c r="H35" s="9"/>
      <c r="I35" s="9"/>
      <c r="J35" s="9"/>
      <c r="K35" s="9"/>
      <c r="L35" s="9"/>
    </row>
    <row r="36" spans="2:12" x14ac:dyDescent="0.25">
      <c r="B36" s="9"/>
      <c r="D36" s="9"/>
      <c r="E36" s="9"/>
      <c r="F36" s="9"/>
      <c r="G36" s="9"/>
      <c r="H36" s="9"/>
      <c r="I36" s="9"/>
      <c r="J36" s="31">
        <f>F29-J29</f>
        <v>10000.000000000007</v>
      </c>
      <c r="K36" s="9"/>
      <c r="L36" s="9"/>
    </row>
    <row r="37" spans="2:12" x14ac:dyDescent="0.25">
      <c r="B37" s="9"/>
      <c r="D37" s="9"/>
      <c r="E37" s="9"/>
      <c r="F37" s="9"/>
      <c r="G37" s="9"/>
      <c r="H37" s="9"/>
      <c r="I37" s="9"/>
      <c r="J37" s="9"/>
      <c r="K37" s="9"/>
      <c r="L37" s="9"/>
    </row>
    <row r="38" spans="2:12" x14ac:dyDescent="0.25">
      <c r="B38" s="9"/>
      <c r="D38" s="9"/>
      <c r="E38" s="9"/>
      <c r="F38" s="9"/>
      <c r="G38" s="9"/>
      <c r="H38" s="9"/>
      <c r="I38" s="9"/>
      <c r="J38" s="9"/>
      <c r="K38" s="9"/>
      <c r="L38" s="9"/>
    </row>
    <row r="39" spans="2:12" x14ac:dyDescent="0.25">
      <c r="B39" s="9"/>
      <c r="D39" s="9"/>
      <c r="E39" s="9"/>
      <c r="F39" s="9"/>
      <c r="G39" s="9"/>
      <c r="H39" s="9"/>
      <c r="I39" s="9"/>
      <c r="J39" s="9"/>
      <c r="K39" s="9"/>
      <c r="L39" s="9"/>
    </row>
    <row r="40" spans="2:12" x14ac:dyDescent="0.25">
      <c r="B40" s="9"/>
      <c r="D40" s="9"/>
      <c r="E40" s="9"/>
      <c r="F40" s="9"/>
      <c r="G40" s="9"/>
      <c r="H40" s="9"/>
      <c r="I40" s="9"/>
      <c r="J40" s="9"/>
      <c r="K40" s="9"/>
      <c r="L40" s="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M35" sqref="M35"/>
    </sheetView>
  </sheetViews>
  <sheetFormatPr defaultRowHeight="15" x14ac:dyDescent="0.25"/>
  <cols>
    <col min="1" max="1" width="4.5703125" style="9" customWidth="1"/>
    <col min="2" max="2" width="15.7109375" customWidth="1"/>
  </cols>
  <sheetData>
    <row r="1" spans="1:12" ht="15.75" x14ac:dyDescent="0.25"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  <c r="L1" s="9"/>
    </row>
    <row r="2" spans="1:12" ht="15.75" x14ac:dyDescent="0.25"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  <c r="L2" s="9"/>
    </row>
    <row r="3" spans="1:12" ht="15.75" x14ac:dyDescent="0.25">
      <c r="B3" s="9"/>
      <c r="C3" s="9"/>
      <c r="D3" s="103" t="s">
        <v>276</v>
      </c>
      <c r="E3" s="103"/>
      <c r="F3" s="103"/>
      <c r="G3" s="103"/>
      <c r="H3" s="9"/>
      <c r="I3" s="9"/>
      <c r="J3" s="9"/>
      <c r="K3" s="9"/>
      <c r="L3" s="9"/>
    </row>
    <row r="4" spans="1:12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68</v>
      </c>
      <c r="G4" s="115" t="s">
        <v>244</v>
      </c>
      <c r="H4" s="115" t="s">
        <v>157</v>
      </c>
      <c r="I4" s="116"/>
      <c r="J4" s="9"/>
      <c r="K4" s="68"/>
      <c r="L4" s="9"/>
    </row>
    <row r="5" spans="1:12" x14ac:dyDescent="0.25">
      <c r="A5" s="10">
        <v>1</v>
      </c>
      <c r="B5" s="117" t="s">
        <v>143</v>
      </c>
      <c r="C5" s="117"/>
      <c r="D5" s="118">
        <f>'JUNE 20'!H5:H14</f>
        <v>0</v>
      </c>
      <c r="E5" s="118">
        <v>2500</v>
      </c>
      <c r="F5" s="154">
        <f>D5+E5+C5</f>
        <v>2500</v>
      </c>
      <c r="G5" s="120"/>
      <c r="H5" s="121">
        <f t="shared" ref="H5:H13" si="0">F5-G5</f>
        <v>2500</v>
      </c>
      <c r="I5" s="122"/>
      <c r="J5" s="9" t="s">
        <v>255</v>
      </c>
      <c r="K5" s="36"/>
      <c r="L5" s="9"/>
    </row>
    <row r="6" spans="1:12" x14ac:dyDescent="0.25">
      <c r="A6" s="10">
        <v>2</v>
      </c>
      <c r="B6" s="118" t="s">
        <v>138</v>
      </c>
      <c r="C6" s="118"/>
      <c r="D6" s="118">
        <f>'JUNE 20'!H6:H15</f>
        <v>0</v>
      </c>
      <c r="E6" s="118">
        <v>2500</v>
      </c>
      <c r="F6" s="154">
        <f t="shared" ref="F6:F14" si="1">D6+E6+C6</f>
        <v>2500</v>
      </c>
      <c r="G6" s="120">
        <v>2500</v>
      </c>
      <c r="H6" s="121">
        <f t="shared" si="0"/>
        <v>0</v>
      </c>
      <c r="I6" s="118"/>
      <c r="J6" s="9"/>
      <c r="K6" s="36"/>
      <c r="L6" s="9"/>
    </row>
    <row r="7" spans="1:12" x14ac:dyDescent="0.25">
      <c r="A7" s="10">
        <v>3</v>
      </c>
      <c r="B7" s="118" t="s">
        <v>136</v>
      </c>
      <c r="C7" s="118"/>
      <c r="D7" s="118">
        <f>'JUNE 20'!H7:H16</f>
        <v>2900</v>
      </c>
      <c r="E7" s="118">
        <v>2500</v>
      </c>
      <c r="F7" s="154">
        <f t="shared" si="1"/>
        <v>5400</v>
      </c>
      <c r="G7" s="120">
        <f>5000</f>
        <v>5000</v>
      </c>
      <c r="H7" s="121">
        <f t="shared" si="0"/>
        <v>400</v>
      </c>
      <c r="I7" s="118"/>
      <c r="J7" s="9" t="s">
        <v>255</v>
      </c>
      <c r="K7" s="36"/>
      <c r="L7" s="9"/>
    </row>
    <row r="8" spans="1:12" x14ac:dyDescent="0.25">
      <c r="A8" s="10">
        <v>4</v>
      </c>
      <c r="B8" s="117" t="s">
        <v>162</v>
      </c>
      <c r="C8" s="156"/>
      <c r="D8" s="118">
        <f>'JUNE 20'!H8:H17</f>
        <v>0</v>
      </c>
      <c r="E8" s="118">
        <v>2500</v>
      </c>
      <c r="F8" s="154">
        <f>D8+E8+C8</f>
        <v>2500</v>
      </c>
      <c r="G8" s="120">
        <v>2500</v>
      </c>
      <c r="H8" s="121">
        <f t="shared" si="0"/>
        <v>0</v>
      </c>
      <c r="I8" s="116"/>
      <c r="J8" s="9"/>
      <c r="K8" s="36"/>
      <c r="L8" s="9"/>
    </row>
    <row r="9" spans="1:12" x14ac:dyDescent="0.25">
      <c r="A9" s="10">
        <v>5</v>
      </c>
      <c r="B9" s="158" t="s">
        <v>284</v>
      </c>
      <c r="C9" s="117"/>
      <c r="D9" s="118">
        <f>'JUNE 20'!H9:H18</f>
        <v>4000</v>
      </c>
      <c r="E9" s="118"/>
      <c r="F9" s="154">
        <f>D9+E9+C9</f>
        <v>4000</v>
      </c>
      <c r="G9" s="120">
        <v>1200</v>
      </c>
      <c r="H9" s="121">
        <f t="shared" si="0"/>
        <v>2800</v>
      </c>
      <c r="I9" s="116"/>
      <c r="J9" s="9" t="s">
        <v>281</v>
      </c>
      <c r="K9" s="36"/>
      <c r="L9" s="9"/>
    </row>
    <row r="10" spans="1:12" x14ac:dyDescent="0.25">
      <c r="A10" s="10">
        <v>6</v>
      </c>
      <c r="B10" s="117" t="s">
        <v>155</v>
      </c>
      <c r="C10" s="117"/>
      <c r="D10" s="118">
        <f>'JUNE 20'!H10:H19</f>
        <v>3550</v>
      </c>
      <c r="E10" s="118">
        <v>2500</v>
      </c>
      <c r="F10" s="154">
        <f t="shared" si="1"/>
        <v>6050</v>
      </c>
      <c r="G10" s="120">
        <f>2000</f>
        <v>2000</v>
      </c>
      <c r="H10" s="121">
        <f t="shared" si="0"/>
        <v>4050</v>
      </c>
      <c r="I10" s="116"/>
      <c r="J10" s="9" t="s">
        <v>255</v>
      </c>
      <c r="K10" s="36"/>
      <c r="L10" s="9"/>
    </row>
    <row r="11" spans="1:12" x14ac:dyDescent="0.25">
      <c r="A11" s="10">
        <v>7</v>
      </c>
      <c r="B11" s="10" t="s">
        <v>221</v>
      </c>
      <c r="C11" s="10"/>
      <c r="D11" s="118">
        <f>'JUNE 20'!H11:H20</f>
        <v>500</v>
      </c>
      <c r="E11" s="10">
        <v>2500</v>
      </c>
      <c r="F11" s="154">
        <f t="shared" si="1"/>
        <v>3000</v>
      </c>
      <c r="G11" s="151"/>
      <c r="H11" s="121">
        <f t="shared" si="0"/>
        <v>3000</v>
      </c>
      <c r="I11" s="116"/>
      <c r="J11" s="9" t="s">
        <v>289</v>
      </c>
      <c r="K11" s="36"/>
      <c r="L11" s="9"/>
    </row>
    <row r="12" spans="1:12" x14ac:dyDescent="0.25">
      <c r="A12" s="10">
        <v>8</v>
      </c>
      <c r="B12" s="117" t="s">
        <v>202</v>
      </c>
      <c r="C12" s="117"/>
      <c r="D12" s="118">
        <f>'JUNE 20'!H12:H21</f>
        <v>0</v>
      </c>
      <c r="E12" s="118"/>
      <c r="F12" s="154">
        <f t="shared" si="1"/>
        <v>0</v>
      </c>
      <c r="G12" s="120"/>
      <c r="H12" s="121">
        <f t="shared" si="0"/>
        <v>0</v>
      </c>
      <c r="I12" s="116"/>
      <c r="J12" s="9"/>
      <c r="K12" s="36"/>
      <c r="L12" s="9"/>
    </row>
    <row r="13" spans="1:12" x14ac:dyDescent="0.25">
      <c r="A13" s="10">
        <v>9</v>
      </c>
      <c r="B13" s="117" t="s">
        <v>275</v>
      </c>
      <c r="C13" s="156"/>
      <c r="D13" s="118">
        <f>'JUNE 20'!H13:H22</f>
        <v>0</v>
      </c>
      <c r="E13" s="118">
        <v>2500</v>
      </c>
      <c r="F13" s="154">
        <f t="shared" si="1"/>
        <v>2500</v>
      </c>
      <c r="G13" s="120"/>
      <c r="H13" s="121">
        <f t="shared" si="0"/>
        <v>2500</v>
      </c>
      <c r="I13" s="116"/>
      <c r="J13" s="9"/>
      <c r="K13" s="36"/>
      <c r="L13" s="9"/>
    </row>
    <row r="14" spans="1:12" x14ac:dyDescent="0.25">
      <c r="A14" s="10">
        <v>10</v>
      </c>
      <c r="B14" s="117" t="s">
        <v>275</v>
      </c>
      <c r="C14" s="156"/>
      <c r="D14" s="118"/>
      <c r="E14" s="118">
        <v>2500</v>
      </c>
      <c r="F14" s="154">
        <f t="shared" si="1"/>
        <v>2500</v>
      </c>
      <c r="G14" s="120"/>
      <c r="H14" s="121">
        <f>F14-G14</f>
        <v>2500</v>
      </c>
      <c r="I14" s="10"/>
      <c r="J14" s="9"/>
      <c r="K14" s="36"/>
      <c r="L14" s="9"/>
    </row>
    <row r="15" spans="1:12" x14ac:dyDescent="0.25">
      <c r="B15" s="149" t="s">
        <v>68</v>
      </c>
      <c r="C15" s="10">
        <f>SUM(C13:C14)</f>
        <v>0</v>
      </c>
      <c r="D15" s="118">
        <f>SUM(D5:D14)</f>
        <v>10950</v>
      </c>
      <c r="E15" s="150">
        <f>SUM(E5:E14)</f>
        <v>20000</v>
      </c>
      <c r="F15" s="35">
        <f>SUM(F5:F14)</f>
        <v>30950</v>
      </c>
      <c r="G15" s="144">
        <f>SUM(G5:G14)</f>
        <v>13200</v>
      </c>
      <c r="H15" s="152">
        <f>SUM(H5:H14)</f>
        <v>17750</v>
      </c>
      <c r="I15" s="116"/>
      <c r="J15" s="9"/>
      <c r="K15" s="36"/>
      <c r="L15" s="9"/>
    </row>
    <row r="16" spans="1:12" x14ac:dyDescent="0.25">
      <c r="B16" s="129"/>
      <c r="C16" s="129"/>
      <c r="D16" s="129"/>
      <c r="E16" s="129"/>
      <c r="F16" s="129"/>
      <c r="G16" s="130"/>
      <c r="H16" s="160">
        <f>H9+H13+H14</f>
        <v>7800</v>
      </c>
      <c r="I16" s="129"/>
      <c r="J16" s="9"/>
      <c r="K16" s="36"/>
      <c r="L16" s="9"/>
    </row>
    <row r="17" spans="2:20" ht="15.75" x14ac:dyDescent="0.25">
      <c r="B17" s="109" t="s">
        <v>62</v>
      </c>
      <c r="C17" s="109"/>
      <c r="D17" s="36"/>
      <c r="E17" s="69"/>
      <c r="F17" s="69"/>
      <c r="G17" s="112"/>
      <c r="H17" s="69"/>
      <c r="I17" s="69"/>
      <c r="J17" s="36"/>
      <c r="K17" s="36"/>
      <c r="L17" s="9"/>
    </row>
    <row r="18" spans="2:20" ht="15.75" x14ac:dyDescent="0.25">
      <c r="B18" s="110" t="s">
        <v>116</v>
      </c>
      <c r="C18" s="110"/>
      <c r="D18" s="109"/>
      <c r="E18" s="36"/>
      <c r="F18" s="110"/>
      <c r="G18" s="113" t="s">
        <v>115</v>
      </c>
      <c r="H18" s="110"/>
      <c r="I18" s="9"/>
      <c r="J18" s="110"/>
      <c r="K18" s="110"/>
      <c r="L18" s="9"/>
    </row>
    <row r="19" spans="2:20" ht="15.75" x14ac:dyDescent="0.25">
      <c r="B19" s="56" t="s">
        <v>63</v>
      </c>
      <c r="C19" s="56"/>
      <c r="D19" s="56" t="s">
        <v>131</v>
      </c>
      <c r="E19" s="56" t="s">
        <v>53</v>
      </c>
      <c r="F19" s="56" t="s">
        <v>23</v>
      </c>
      <c r="G19" s="82" t="s">
        <v>117</v>
      </c>
      <c r="H19" s="56" t="s">
        <v>64</v>
      </c>
      <c r="I19" s="56" t="s">
        <v>53</v>
      </c>
      <c r="J19" s="56" t="s">
        <v>23</v>
      </c>
      <c r="K19" s="9"/>
      <c r="L19" s="9"/>
      <c r="T19" s="52">
        <v>51.5</v>
      </c>
    </row>
    <row r="20" spans="2:20" x14ac:dyDescent="0.25">
      <c r="B20" s="10" t="s">
        <v>172</v>
      </c>
      <c r="C20" s="10"/>
      <c r="D20" s="94">
        <f>E15</f>
        <v>20000</v>
      </c>
      <c r="E20" s="51"/>
      <c r="F20" s="10"/>
      <c r="G20" s="10" t="s">
        <v>172</v>
      </c>
      <c r="H20" s="93">
        <f>G15</f>
        <v>13200</v>
      </c>
      <c r="I20" s="10"/>
      <c r="J20" s="10"/>
      <c r="K20" s="9"/>
      <c r="L20" s="9"/>
    </row>
    <row r="21" spans="2:20" x14ac:dyDescent="0.25">
      <c r="B21" s="10" t="s">
        <v>79</v>
      </c>
      <c r="C21" s="10"/>
      <c r="D21" s="94">
        <f>'JUNE 20'!F29</f>
        <v>16868.600000000006</v>
      </c>
      <c r="E21" s="51"/>
      <c r="F21" s="10"/>
      <c r="G21" s="10" t="s">
        <v>79</v>
      </c>
      <c r="H21" s="93">
        <f>'JUNE 20'!J29</f>
        <v>6868.5999999999985</v>
      </c>
      <c r="I21" s="10"/>
      <c r="J21" s="10"/>
      <c r="K21" s="108"/>
      <c r="L21" s="9"/>
    </row>
    <row r="22" spans="2:20" x14ac:dyDescent="0.25">
      <c r="B22" s="10" t="s">
        <v>273</v>
      </c>
      <c r="C22" s="10"/>
      <c r="D22" s="94">
        <f>C15</f>
        <v>0</v>
      </c>
      <c r="E22" s="51"/>
      <c r="F22" s="10"/>
      <c r="G22" s="10"/>
      <c r="H22" s="93"/>
      <c r="I22" s="10"/>
      <c r="J22" s="10"/>
      <c r="K22" s="9"/>
      <c r="L22" s="9"/>
    </row>
    <row r="23" spans="2:20" x14ac:dyDescent="0.25">
      <c r="B23" s="10" t="s">
        <v>66</v>
      </c>
      <c r="C23" s="10"/>
      <c r="D23" s="111">
        <v>7.0000000000000007E-2</v>
      </c>
      <c r="E23" s="94">
        <f>D23*D20</f>
        <v>1400.0000000000002</v>
      </c>
      <c r="F23" s="10"/>
      <c r="G23" s="10" t="s">
        <v>133</v>
      </c>
      <c r="H23" s="52">
        <v>7.0000000000000007E-2</v>
      </c>
      <c r="I23" s="94">
        <f>H23*D20</f>
        <v>1400.0000000000002</v>
      </c>
      <c r="J23" s="10"/>
      <c r="K23" s="9"/>
      <c r="L23" s="9"/>
      <c r="O23" s="153"/>
    </row>
    <row r="24" spans="2:20" x14ac:dyDescent="0.25">
      <c r="B24" s="135" t="s">
        <v>67</v>
      </c>
      <c r="C24" s="135"/>
      <c r="D24" s="139"/>
      <c r="E24" s="10"/>
      <c r="F24" s="135"/>
      <c r="G24" s="135" t="s">
        <v>67</v>
      </c>
      <c r="H24" s="140"/>
      <c r="I24" s="137"/>
      <c r="J24" s="135"/>
      <c r="K24" s="9"/>
      <c r="L24" s="9"/>
    </row>
    <row r="25" spans="2:20" x14ac:dyDescent="0.25">
      <c r="B25" s="58"/>
      <c r="C25" s="157"/>
      <c r="D25" s="9"/>
      <c r="E25" s="10"/>
      <c r="F25" s="10"/>
      <c r="G25" s="58"/>
      <c r="H25" s="21"/>
      <c r="I25" s="10"/>
      <c r="J25" s="10"/>
      <c r="K25" s="9"/>
      <c r="L25" s="9"/>
    </row>
    <row r="26" spans="2:20" x14ac:dyDescent="0.25">
      <c r="B26" s="58" t="s">
        <v>277</v>
      </c>
      <c r="C26" s="58"/>
      <c r="D26" s="52"/>
      <c r="E26" s="10">
        <v>5150</v>
      </c>
      <c r="F26" s="10"/>
      <c r="G26" s="58" t="s">
        <v>277</v>
      </c>
      <c r="H26" s="58"/>
      <c r="I26">
        <v>5150</v>
      </c>
      <c r="J26" s="10"/>
      <c r="K26" s="9"/>
      <c r="L26" s="9"/>
      <c r="R26" s="35"/>
    </row>
    <row r="27" spans="2:20" x14ac:dyDescent="0.25">
      <c r="B27" s="10" t="s">
        <v>282</v>
      </c>
      <c r="C27" s="10"/>
      <c r="D27" s="153"/>
      <c r="E27" s="10">
        <v>12300</v>
      </c>
      <c r="F27" s="10"/>
      <c r="G27" s="10" t="s">
        <v>282</v>
      </c>
      <c r="H27" s="10"/>
      <c r="I27" s="10">
        <v>12300</v>
      </c>
      <c r="J27" s="10"/>
      <c r="K27" s="9"/>
      <c r="L27" s="9"/>
    </row>
    <row r="28" spans="2:20" s="9" customFormat="1" x14ac:dyDescent="0.25">
      <c r="B28" s="10" t="s">
        <v>285</v>
      </c>
      <c r="C28" s="10"/>
      <c r="D28" s="153"/>
      <c r="E28" s="10">
        <v>2500</v>
      </c>
      <c r="F28" s="10"/>
      <c r="G28" s="10"/>
      <c r="H28" s="10"/>
      <c r="I28" s="10"/>
      <c r="J28" s="10"/>
    </row>
    <row r="29" spans="2:20" s="9" customFormat="1" x14ac:dyDescent="0.25">
      <c r="B29" s="10" t="s">
        <v>286</v>
      </c>
      <c r="C29" s="10"/>
      <c r="D29" s="153"/>
      <c r="E29" s="159">
        <v>3000</v>
      </c>
      <c r="F29" s="10"/>
      <c r="G29" s="10"/>
      <c r="H29" s="10"/>
      <c r="I29" s="10"/>
      <c r="J29" s="10"/>
    </row>
    <row r="30" spans="2:20" s="9" customFormat="1" x14ac:dyDescent="0.25">
      <c r="B30" s="10" t="s">
        <v>287</v>
      </c>
      <c r="C30" s="10"/>
      <c r="D30" s="153"/>
      <c r="E30" s="159">
        <v>3500</v>
      </c>
      <c r="F30" s="10"/>
      <c r="G30" s="10"/>
      <c r="H30" s="10"/>
      <c r="I30" s="10"/>
      <c r="J30" s="10"/>
    </row>
    <row r="31" spans="2:20" s="9" customFormat="1" x14ac:dyDescent="0.25">
      <c r="B31" s="10" t="s">
        <v>288</v>
      </c>
      <c r="C31" s="10"/>
      <c r="D31" s="153"/>
      <c r="E31" s="159"/>
      <c r="F31" s="10"/>
      <c r="G31" s="10"/>
      <c r="H31" s="10"/>
      <c r="I31" s="10"/>
      <c r="J31" s="10"/>
    </row>
    <row r="32" spans="2:20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9"/>
      <c r="L32" s="9"/>
    </row>
    <row r="33" spans="2:12" x14ac:dyDescent="0.25">
      <c r="B33" s="145" t="s">
        <v>68</v>
      </c>
      <c r="C33" s="145"/>
      <c r="D33" s="146">
        <f>D20+D21+D22-E23</f>
        <v>35468.600000000006</v>
      </c>
      <c r="E33" s="146">
        <f>SUM(E25:E32)</f>
        <v>26450</v>
      </c>
      <c r="F33" s="146">
        <f>D33-E33</f>
        <v>9018.6000000000058</v>
      </c>
      <c r="G33" s="145" t="s">
        <v>68</v>
      </c>
      <c r="H33" s="146">
        <f>H20+H21-I23</f>
        <v>18668.599999999999</v>
      </c>
      <c r="I33" s="146">
        <f>SUM(I25:I32)</f>
        <v>17450</v>
      </c>
      <c r="J33" s="146">
        <f>H33-I33</f>
        <v>1218.5999999999985</v>
      </c>
      <c r="K33" s="9"/>
      <c r="L33" s="9"/>
    </row>
    <row r="34" spans="2:12" x14ac:dyDescent="0.25">
      <c r="B34" s="9"/>
      <c r="C34" s="9"/>
      <c r="D34" s="9"/>
      <c r="E34" s="9"/>
      <c r="F34" s="108"/>
      <c r="G34" s="9"/>
      <c r="H34" s="9"/>
      <c r="I34" s="9"/>
      <c r="J34" s="9"/>
      <c r="K34" s="9"/>
      <c r="L34" s="9"/>
    </row>
    <row r="35" spans="2:12" x14ac:dyDescent="0.25">
      <c r="B35" s="36" t="s">
        <v>184</v>
      </c>
      <c r="C35" s="36"/>
      <c r="D35" s="36"/>
      <c r="E35" s="36" t="s">
        <v>186</v>
      </c>
      <c r="F35" s="36"/>
      <c r="G35" s="9"/>
      <c r="H35" s="36" t="s">
        <v>187</v>
      </c>
      <c r="I35" s="36"/>
      <c r="J35" s="9"/>
      <c r="K35" s="9"/>
      <c r="L35" s="9"/>
    </row>
    <row r="36" spans="2:12" x14ac:dyDescent="0.25">
      <c r="B36" s="36"/>
      <c r="C36" s="36"/>
      <c r="D36" s="36"/>
      <c r="E36" s="36"/>
      <c r="F36" s="36"/>
      <c r="G36" s="9"/>
      <c r="H36" s="36"/>
      <c r="I36" s="36"/>
      <c r="J36" s="31"/>
      <c r="K36" s="31"/>
      <c r="L36" s="9"/>
    </row>
    <row r="37" spans="2:12" x14ac:dyDescent="0.25">
      <c r="B37" s="55" t="s">
        <v>230</v>
      </c>
      <c r="C37" s="55"/>
      <c r="D37" s="55"/>
      <c r="E37" s="36" t="s">
        <v>72</v>
      </c>
      <c r="F37" s="36"/>
      <c r="G37" s="9"/>
      <c r="H37" s="36" t="s">
        <v>188</v>
      </c>
      <c r="I37" s="36"/>
      <c r="J37" s="9"/>
      <c r="K37" s="31"/>
      <c r="L37" s="9"/>
    </row>
    <row r="38" spans="2:12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</sheetData>
  <pageMargins left="0" right="0" top="0.75" bottom="0" header="0.3" footer="0.3"/>
  <pageSetup orientation="portrait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G5" sqref="G5"/>
    </sheetView>
  </sheetViews>
  <sheetFormatPr defaultRowHeight="15" x14ac:dyDescent="0.25"/>
  <sheetData>
    <row r="1" spans="1:14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  <c r="L1" s="9"/>
    </row>
    <row r="2" spans="1:14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  <c r="L2" s="9"/>
    </row>
    <row r="3" spans="1:14" ht="15.75" x14ac:dyDescent="0.25">
      <c r="A3" s="9"/>
      <c r="B3" s="9"/>
      <c r="C3" s="9"/>
      <c r="D3" s="103" t="s">
        <v>283</v>
      </c>
      <c r="E3" s="103"/>
      <c r="F3" s="103"/>
      <c r="G3" s="103"/>
      <c r="H3" s="9"/>
      <c r="I3" s="9"/>
      <c r="J3" s="9"/>
      <c r="K3" s="9"/>
      <c r="L3" s="9"/>
    </row>
    <row r="4" spans="1:14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68</v>
      </c>
      <c r="G4" s="115" t="s">
        <v>244</v>
      </c>
      <c r="H4" s="115" t="s">
        <v>157</v>
      </c>
      <c r="I4" s="116"/>
      <c r="J4" s="9"/>
      <c r="K4" s="68"/>
      <c r="L4" s="9"/>
    </row>
    <row r="5" spans="1:14" x14ac:dyDescent="0.25">
      <c r="A5" s="10">
        <v>1</v>
      </c>
      <c r="B5" s="117" t="s">
        <v>290</v>
      </c>
      <c r="C5" s="117"/>
      <c r="D5" s="118"/>
      <c r="E5" s="118">
        <f>2500+2500</f>
        <v>5000</v>
      </c>
      <c r="F5" s="154">
        <f>D5+E5+C5</f>
        <v>5000</v>
      </c>
      <c r="G5" s="120"/>
      <c r="H5" s="121">
        <f t="shared" ref="H5:H15" si="0">F5-G5</f>
        <v>5000</v>
      </c>
      <c r="I5" s="122"/>
      <c r="J5" s="9" t="s">
        <v>299</v>
      </c>
      <c r="K5" s="36"/>
      <c r="L5" s="9"/>
      <c r="N5" s="154"/>
    </row>
    <row r="6" spans="1:14" x14ac:dyDescent="0.25">
      <c r="A6" s="10">
        <v>2</v>
      </c>
      <c r="B6" s="118"/>
      <c r="C6" s="118"/>
      <c r="D6" s="118">
        <f>JULY20!H6:H15</f>
        <v>0</v>
      </c>
      <c r="E6" s="118"/>
      <c r="F6" s="154">
        <f t="shared" ref="F6:F16" si="1">D6+E6+C6</f>
        <v>0</v>
      </c>
      <c r="G6" s="120"/>
      <c r="H6" s="121">
        <f t="shared" si="0"/>
        <v>0</v>
      </c>
      <c r="I6" s="118"/>
      <c r="J6" s="9"/>
      <c r="K6" s="36"/>
      <c r="L6" s="9"/>
    </row>
    <row r="7" spans="1:14" x14ac:dyDescent="0.25">
      <c r="A7" s="10">
        <v>3</v>
      </c>
      <c r="B7" s="118"/>
      <c r="C7" s="118"/>
      <c r="D7" s="118"/>
      <c r="E7" s="118"/>
      <c r="F7" s="154"/>
      <c r="G7" s="120"/>
      <c r="H7" s="121">
        <f t="shared" si="0"/>
        <v>0</v>
      </c>
      <c r="I7" s="118"/>
      <c r="J7" s="9"/>
      <c r="K7" s="36"/>
      <c r="L7" s="9"/>
    </row>
    <row r="8" spans="1:14" x14ac:dyDescent="0.25">
      <c r="A8" s="10">
        <v>4</v>
      </c>
      <c r="B8" s="117"/>
      <c r="C8" s="156"/>
      <c r="D8" s="118"/>
      <c r="E8" s="118"/>
      <c r="F8" s="154"/>
      <c r="G8" s="120"/>
      <c r="H8" s="121">
        <f t="shared" si="0"/>
        <v>0</v>
      </c>
      <c r="I8" s="116"/>
      <c r="J8" s="9"/>
      <c r="K8" s="36"/>
      <c r="L8" s="9"/>
    </row>
    <row r="9" spans="1:14" x14ac:dyDescent="0.25">
      <c r="A9" s="10">
        <v>5</v>
      </c>
      <c r="B9" s="158" t="s">
        <v>259</v>
      </c>
      <c r="C9" s="117"/>
      <c r="D9" s="118">
        <f>JULY20!H9:H18</f>
        <v>2800</v>
      </c>
      <c r="E9" s="118"/>
      <c r="F9" s="154">
        <f t="shared" si="1"/>
        <v>2800</v>
      </c>
      <c r="G9" s="120"/>
      <c r="H9" s="121">
        <f t="shared" si="0"/>
        <v>2800</v>
      </c>
      <c r="I9" s="116"/>
      <c r="J9" s="9" t="s">
        <v>281</v>
      </c>
      <c r="K9" s="36"/>
      <c r="L9" s="9"/>
    </row>
    <row r="10" spans="1:14" x14ac:dyDescent="0.25">
      <c r="A10" s="10">
        <v>6</v>
      </c>
      <c r="B10" s="117"/>
      <c r="C10" s="117"/>
      <c r="D10" s="118"/>
      <c r="E10" s="118"/>
      <c r="F10" s="154">
        <f t="shared" si="1"/>
        <v>0</v>
      </c>
      <c r="G10" s="120"/>
      <c r="H10" s="121">
        <f t="shared" si="0"/>
        <v>0</v>
      </c>
      <c r="I10" s="116"/>
      <c r="J10" s="9"/>
      <c r="K10" s="36"/>
      <c r="L10" s="9"/>
    </row>
    <row r="11" spans="1:14" x14ac:dyDescent="0.25">
      <c r="A11" s="10">
        <v>7</v>
      </c>
      <c r="B11" s="10"/>
      <c r="C11" s="10"/>
      <c r="D11" s="118"/>
      <c r="E11" s="10"/>
      <c r="F11" s="154">
        <f t="shared" si="1"/>
        <v>0</v>
      </c>
      <c r="G11" s="151"/>
      <c r="H11" s="121">
        <f t="shared" si="0"/>
        <v>0</v>
      </c>
      <c r="I11" s="116"/>
      <c r="J11" s="9"/>
      <c r="K11" s="36"/>
      <c r="L11" s="9"/>
    </row>
    <row r="12" spans="1:14" x14ac:dyDescent="0.25">
      <c r="A12" s="10">
        <v>8</v>
      </c>
      <c r="B12" s="117"/>
      <c r="C12" s="117"/>
      <c r="D12" s="118"/>
      <c r="E12" s="118"/>
      <c r="F12" s="154">
        <f t="shared" si="1"/>
        <v>0</v>
      </c>
      <c r="G12" s="120"/>
      <c r="H12" s="121">
        <f t="shared" si="0"/>
        <v>0</v>
      </c>
      <c r="I12" s="116"/>
      <c r="J12" s="9"/>
      <c r="K12" s="36"/>
      <c r="L12" s="9"/>
    </row>
    <row r="13" spans="1:14" x14ac:dyDescent="0.25">
      <c r="A13" s="10">
        <v>9</v>
      </c>
      <c r="B13" s="117" t="s">
        <v>275</v>
      </c>
      <c r="C13" s="156"/>
      <c r="D13" s="118">
        <f>JULY20!H13:H22</f>
        <v>2500</v>
      </c>
      <c r="E13" s="118"/>
      <c r="F13" s="154">
        <f t="shared" si="1"/>
        <v>2500</v>
      </c>
      <c r="G13" s="120">
        <f>1200+1300</f>
        <v>2500</v>
      </c>
      <c r="H13" s="121">
        <f t="shared" si="0"/>
        <v>0</v>
      </c>
      <c r="I13" s="116"/>
      <c r="J13" s="9"/>
      <c r="K13" s="36"/>
      <c r="L13" s="9"/>
    </row>
    <row r="14" spans="1:14" s="9" customFormat="1" x14ac:dyDescent="0.25">
      <c r="A14" s="10">
        <v>10</v>
      </c>
      <c r="B14" s="117" t="s">
        <v>275</v>
      </c>
      <c r="C14" s="156"/>
      <c r="D14" s="118">
        <f>JULY20!H14:H23</f>
        <v>2500</v>
      </c>
      <c r="E14" s="118"/>
      <c r="F14" s="154">
        <f t="shared" si="1"/>
        <v>2500</v>
      </c>
      <c r="G14" s="120">
        <v>400</v>
      </c>
      <c r="H14" s="121">
        <f t="shared" si="0"/>
        <v>2100</v>
      </c>
      <c r="I14" s="116"/>
      <c r="K14" s="36"/>
    </row>
    <row r="15" spans="1:14" s="9" customFormat="1" x14ac:dyDescent="0.25">
      <c r="A15" s="10">
        <v>11</v>
      </c>
      <c r="B15" s="117"/>
      <c r="C15" s="156"/>
      <c r="D15" s="118"/>
      <c r="E15" s="118"/>
      <c r="F15" s="154">
        <f t="shared" si="1"/>
        <v>0</v>
      </c>
      <c r="G15" s="120"/>
      <c r="H15" s="121">
        <f t="shared" si="0"/>
        <v>0</v>
      </c>
      <c r="I15" s="116"/>
      <c r="K15" s="36"/>
    </row>
    <row r="16" spans="1:14" x14ac:dyDescent="0.25">
      <c r="A16" s="10" t="s">
        <v>291</v>
      </c>
      <c r="B16" s="117" t="s">
        <v>292</v>
      </c>
      <c r="C16" s="156"/>
      <c r="D16" s="118"/>
      <c r="E16" s="118">
        <v>800</v>
      </c>
      <c r="F16" s="154">
        <f t="shared" si="1"/>
        <v>800</v>
      </c>
      <c r="G16" s="120">
        <f>500</f>
        <v>500</v>
      </c>
      <c r="H16" s="121">
        <f>F16-G16</f>
        <v>300</v>
      </c>
      <c r="I16" s="10"/>
      <c r="J16" s="9"/>
      <c r="K16" s="36"/>
      <c r="L16" s="9"/>
    </row>
    <row r="17" spans="1:12" x14ac:dyDescent="0.25">
      <c r="A17" s="9"/>
      <c r="B17" s="149" t="s">
        <v>68</v>
      </c>
      <c r="C17" s="10">
        <f>SUM(C13:C16)</f>
        <v>0</v>
      </c>
      <c r="D17" s="118">
        <f>SUM(D5:D16)</f>
        <v>7800</v>
      </c>
      <c r="E17" s="150">
        <f>SUM(E5:E16)</f>
        <v>5800</v>
      </c>
      <c r="F17" s="35">
        <f>SUM(F5:F16)</f>
        <v>13600</v>
      </c>
      <c r="G17" s="144">
        <f>SUM(G5:G16)</f>
        <v>3400</v>
      </c>
      <c r="H17" s="152">
        <f>SUM(H5:H16)</f>
        <v>10200</v>
      </c>
      <c r="I17" s="116"/>
      <c r="J17" s="9"/>
      <c r="K17" s="36"/>
      <c r="L17" s="9"/>
    </row>
    <row r="18" spans="1:12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36"/>
      <c r="L18" s="9"/>
    </row>
    <row r="19" spans="1:12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  <c r="L19" s="9"/>
    </row>
    <row r="20" spans="1:12" ht="15.75" x14ac:dyDescent="0.25">
      <c r="A20" s="9"/>
      <c r="B20" s="110" t="s">
        <v>116</v>
      </c>
      <c r="C20" s="110"/>
      <c r="D20" s="109"/>
      <c r="E20" s="36"/>
      <c r="F20" s="110"/>
      <c r="G20" s="113" t="s">
        <v>115</v>
      </c>
      <c r="H20" s="110"/>
      <c r="I20" s="9"/>
      <c r="J20" s="110"/>
      <c r="K20" s="163">
        <f>H5+H9+H14+H16</f>
        <v>10200</v>
      </c>
      <c r="L20" s="9"/>
    </row>
    <row r="21" spans="1:12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  <c r="L21" s="9"/>
    </row>
    <row r="22" spans="1:12" x14ac:dyDescent="0.25">
      <c r="A22" s="9"/>
      <c r="B22" s="10" t="s">
        <v>227</v>
      </c>
      <c r="C22" s="10"/>
      <c r="D22" s="94">
        <f>E17</f>
        <v>5800</v>
      </c>
      <c r="E22" s="51"/>
      <c r="F22" s="10"/>
      <c r="G22" s="10" t="s">
        <v>227</v>
      </c>
      <c r="H22" s="93">
        <f>G17</f>
        <v>3400</v>
      </c>
      <c r="I22" s="10"/>
      <c r="J22" s="10"/>
      <c r="K22" s="9"/>
      <c r="L22" s="9"/>
    </row>
    <row r="23" spans="1:12" x14ac:dyDescent="0.25">
      <c r="A23" s="9"/>
      <c r="B23" s="10" t="s">
        <v>79</v>
      </c>
      <c r="C23" s="10"/>
      <c r="D23" s="94">
        <f>JULY20!F33</f>
        <v>9018.6000000000058</v>
      </c>
      <c r="E23" s="51"/>
      <c r="F23" s="10"/>
      <c r="G23" s="10" t="s">
        <v>79</v>
      </c>
      <c r="H23" s="93">
        <f>JULY20!J33</f>
        <v>1218.5999999999985</v>
      </c>
      <c r="I23" s="10"/>
      <c r="J23" s="10"/>
      <c r="K23" s="108"/>
      <c r="L23" s="9"/>
    </row>
    <row r="24" spans="1:12" x14ac:dyDescent="0.25">
      <c r="A24" s="9"/>
      <c r="B24" s="10" t="s">
        <v>273</v>
      </c>
      <c r="C24" s="10"/>
      <c r="D24" s="94">
        <f>C17</f>
        <v>0</v>
      </c>
      <c r="E24" s="51"/>
      <c r="F24" s="10"/>
      <c r="G24" s="10"/>
      <c r="H24" s="93"/>
      <c r="I24" s="10"/>
      <c r="J24" s="10"/>
      <c r="K24" s="9"/>
      <c r="L24" s="9"/>
    </row>
    <row r="25" spans="1:12" x14ac:dyDescent="0.25">
      <c r="A25" s="9"/>
      <c r="B25" s="10" t="s">
        <v>66</v>
      </c>
      <c r="C25" s="10"/>
      <c r="D25" s="111">
        <v>7.0000000000000007E-2</v>
      </c>
      <c r="E25" s="94">
        <f>D25*D22</f>
        <v>406.00000000000006</v>
      </c>
      <c r="F25" s="10"/>
      <c r="G25" s="10" t="s">
        <v>133</v>
      </c>
      <c r="H25" s="52">
        <v>7.0000000000000007E-2</v>
      </c>
      <c r="I25" s="94">
        <f>H25*D22</f>
        <v>406.00000000000006</v>
      </c>
      <c r="J25" s="10"/>
      <c r="K25" s="9"/>
      <c r="L25" s="9"/>
    </row>
    <row r="26" spans="1:12" x14ac:dyDescent="0.25">
      <c r="A26" s="9"/>
      <c r="B26" s="135" t="s">
        <v>67</v>
      </c>
      <c r="C26" s="135"/>
      <c r="D26" s="139"/>
      <c r="E26" s="10"/>
      <c r="F26" s="135"/>
      <c r="G26" s="135" t="s">
        <v>67</v>
      </c>
      <c r="H26" s="140"/>
      <c r="I26" s="137"/>
      <c r="J26" s="135"/>
      <c r="K26" s="9"/>
      <c r="L26" s="9"/>
    </row>
    <row r="27" spans="1:12" x14ac:dyDescent="0.25">
      <c r="A27" s="9"/>
      <c r="B27" s="58" t="s">
        <v>202</v>
      </c>
      <c r="C27" s="157"/>
      <c r="D27" s="9"/>
      <c r="E27" s="10">
        <v>3000</v>
      </c>
      <c r="F27" s="10"/>
      <c r="G27" s="58" t="s">
        <v>202</v>
      </c>
      <c r="H27" s="157"/>
      <c r="I27" s="9">
        <v>3000</v>
      </c>
      <c r="J27" s="10"/>
      <c r="K27" s="9"/>
      <c r="L27" s="9"/>
    </row>
    <row r="28" spans="1:12" x14ac:dyDescent="0.25">
      <c r="A28" s="9"/>
      <c r="B28" s="58"/>
      <c r="C28" s="58"/>
      <c r="D28" s="52"/>
      <c r="E28" s="10"/>
      <c r="F28" s="10"/>
      <c r="G28" s="58"/>
      <c r="H28" s="58"/>
      <c r="I28" s="9"/>
      <c r="J28" s="10"/>
      <c r="K28" s="9"/>
      <c r="L28" s="9"/>
    </row>
    <row r="29" spans="1:12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  <c r="L29" s="9"/>
    </row>
    <row r="30" spans="1:1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  <c r="L30" s="9"/>
    </row>
    <row r="31" spans="1:12" x14ac:dyDescent="0.25">
      <c r="A31" s="9"/>
      <c r="B31" s="145" t="s">
        <v>68</v>
      </c>
      <c r="C31" s="145"/>
      <c r="D31" s="146">
        <f>D22+D23+D24-E25</f>
        <v>14412.600000000006</v>
      </c>
      <c r="E31" s="146">
        <f>SUM(E27:E30)</f>
        <v>3000</v>
      </c>
      <c r="F31" s="146">
        <f>D31-E31</f>
        <v>11412.600000000006</v>
      </c>
      <c r="G31" s="145" t="s">
        <v>68</v>
      </c>
      <c r="H31" s="146">
        <f>H22+H23-I25</f>
        <v>4212.5999999999985</v>
      </c>
      <c r="I31" s="146">
        <f>SUM(I27:I30)</f>
        <v>3000</v>
      </c>
      <c r="J31" s="146">
        <f>H31-I31</f>
        <v>1212.5999999999985</v>
      </c>
      <c r="K31" s="9"/>
      <c r="L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2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  <c r="L33" s="9"/>
    </row>
    <row r="34" spans="1:12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  <c r="L34" s="9"/>
    </row>
    <row r="35" spans="1:12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  <c r="L35" s="9"/>
    </row>
    <row r="36" spans="1:1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31"/>
      <c r="L36" s="9"/>
    </row>
    <row r="37" spans="1:1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L30" sqref="L30"/>
    </sheetView>
  </sheetViews>
  <sheetFormatPr defaultRowHeight="15" x14ac:dyDescent="0.25"/>
  <cols>
    <col min="2" max="2" width="15.85546875" customWidth="1"/>
    <col min="6" max="6" width="9.140625" style="9"/>
    <col min="7" max="7" width="11" customWidth="1"/>
  </cols>
  <sheetData>
    <row r="1" spans="1:17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</row>
    <row r="2" spans="1:17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</row>
    <row r="3" spans="1:17" ht="15.75" x14ac:dyDescent="0.25">
      <c r="A3" s="9"/>
      <c r="B3" s="9"/>
      <c r="C3" s="9"/>
      <c r="D3" s="103" t="s">
        <v>294</v>
      </c>
      <c r="E3" s="103"/>
      <c r="F3" s="103"/>
      <c r="G3" s="103"/>
      <c r="H3" s="9"/>
      <c r="I3" s="9"/>
      <c r="J3" s="9"/>
      <c r="K3" s="9"/>
    </row>
    <row r="4" spans="1:17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</row>
    <row r="5" spans="1:17" x14ac:dyDescent="0.25">
      <c r="A5" s="10">
        <v>1</v>
      </c>
      <c r="B5" s="117" t="s">
        <v>290</v>
      </c>
      <c r="C5" s="117"/>
      <c r="D5" s="118">
        <f>'AUGUST 20'!H5:H16</f>
        <v>5000</v>
      </c>
      <c r="E5" s="118"/>
      <c r="F5" s="154">
        <f>C5+D5+E5</f>
        <v>5000</v>
      </c>
      <c r="G5" s="120"/>
      <c r="H5" s="121">
        <f>F5-G5</f>
        <v>5000</v>
      </c>
      <c r="I5" s="122"/>
      <c r="J5" s="9" t="s">
        <v>300</v>
      </c>
      <c r="K5" s="36"/>
      <c r="O5" s="117"/>
    </row>
    <row r="6" spans="1:17" x14ac:dyDescent="0.25">
      <c r="A6" s="10">
        <v>2</v>
      </c>
      <c r="B6" s="118" t="s">
        <v>295</v>
      </c>
      <c r="C6" s="118">
        <v>2500</v>
      </c>
      <c r="D6" s="118">
        <f>'AUGUST 20'!H6:H17</f>
        <v>0</v>
      </c>
      <c r="E6" s="118">
        <v>2500</v>
      </c>
      <c r="F6" s="154">
        <f t="shared" ref="F6:F16" si="0">C6+D6+E6</f>
        <v>5000</v>
      </c>
      <c r="G6" s="120">
        <v>2500</v>
      </c>
      <c r="H6" s="121">
        <f t="shared" ref="H6:H16" si="1">F6-G6</f>
        <v>2500</v>
      </c>
      <c r="I6" s="118"/>
      <c r="J6" s="9"/>
      <c r="K6" s="36"/>
    </row>
    <row r="7" spans="1:17" x14ac:dyDescent="0.25">
      <c r="A7" s="10">
        <v>3</v>
      </c>
      <c r="B7" s="118" t="s">
        <v>295</v>
      </c>
      <c r="C7" s="118">
        <v>2500</v>
      </c>
      <c r="D7" s="118">
        <f>'AUGUST 20'!H7:H18</f>
        <v>0</v>
      </c>
      <c r="E7" s="118">
        <v>2500</v>
      </c>
      <c r="F7" s="154">
        <f t="shared" si="0"/>
        <v>5000</v>
      </c>
      <c r="G7" s="120">
        <v>2500</v>
      </c>
      <c r="H7" s="121">
        <f t="shared" si="1"/>
        <v>2500</v>
      </c>
      <c r="I7" s="118"/>
      <c r="J7" s="9"/>
      <c r="K7" s="36"/>
    </row>
    <row r="8" spans="1:17" x14ac:dyDescent="0.25">
      <c r="A8" s="10">
        <v>4</v>
      </c>
      <c r="B8" s="117" t="s">
        <v>296</v>
      </c>
      <c r="C8" s="156">
        <v>2500</v>
      </c>
      <c r="D8" s="118">
        <f>'AUGUST 20'!H8:H19</f>
        <v>0</v>
      </c>
      <c r="E8" s="118">
        <v>2500</v>
      </c>
      <c r="F8" s="154">
        <f t="shared" si="0"/>
        <v>5000</v>
      </c>
      <c r="G8" s="120">
        <v>2500</v>
      </c>
      <c r="H8" s="121">
        <f t="shared" si="1"/>
        <v>2500</v>
      </c>
      <c r="I8" s="116"/>
      <c r="J8" s="9"/>
      <c r="K8" s="36"/>
    </row>
    <row r="9" spans="1:17" x14ac:dyDescent="0.25">
      <c r="A9" s="10">
        <v>5</v>
      </c>
      <c r="B9" s="161" t="s">
        <v>297</v>
      </c>
      <c r="C9">
        <v>2500</v>
      </c>
      <c r="D9" s="118"/>
      <c r="E9" s="118">
        <v>2500</v>
      </c>
      <c r="F9" s="154">
        <f t="shared" si="0"/>
        <v>5000</v>
      </c>
      <c r="G9" s="120">
        <v>2500</v>
      </c>
      <c r="H9" s="121">
        <f t="shared" si="1"/>
        <v>2500</v>
      </c>
      <c r="I9" s="116"/>
      <c r="J9" s="9"/>
      <c r="K9" s="36"/>
      <c r="O9" s="35"/>
    </row>
    <row r="10" spans="1:17" x14ac:dyDescent="0.25">
      <c r="A10" s="10">
        <v>6</v>
      </c>
      <c r="B10" s="117"/>
      <c r="C10" s="117"/>
      <c r="D10" s="118">
        <f>'AUGUST 20'!H10:H21</f>
        <v>0</v>
      </c>
      <c r="E10" s="118"/>
      <c r="F10" s="154">
        <f t="shared" si="0"/>
        <v>0</v>
      </c>
      <c r="G10" s="120"/>
      <c r="H10" s="121">
        <f t="shared" si="1"/>
        <v>0</v>
      </c>
      <c r="I10" s="116"/>
      <c r="J10" s="9"/>
      <c r="K10" s="36"/>
    </row>
    <row r="11" spans="1:17" x14ac:dyDescent="0.25">
      <c r="A11" s="10">
        <v>7</v>
      </c>
      <c r="B11" s="10"/>
      <c r="C11" s="10"/>
      <c r="D11" s="118">
        <f>'AUGUST 20'!H11:H22</f>
        <v>0</v>
      </c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  <c r="Q11" s="153">
        <v>3000</v>
      </c>
    </row>
    <row r="12" spans="1:17" x14ac:dyDescent="0.25">
      <c r="A12" s="10">
        <v>8</v>
      </c>
      <c r="B12" s="117"/>
      <c r="C12" s="117"/>
      <c r="D12" s="118">
        <f>'AUGUST 20'!H12:H23</f>
        <v>0</v>
      </c>
      <c r="E12" s="118"/>
      <c r="F12" s="154">
        <f t="shared" si="0"/>
        <v>0</v>
      </c>
      <c r="G12" s="120"/>
      <c r="H12" s="121">
        <f t="shared" si="1"/>
        <v>0</v>
      </c>
      <c r="I12" s="116"/>
      <c r="J12" s="9"/>
      <c r="K12" s="36"/>
    </row>
    <row r="13" spans="1:17" x14ac:dyDescent="0.25">
      <c r="A13" s="10">
        <v>9</v>
      </c>
      <c r="B13" s="117" t="s">
        <v>275</v>
      </c>
      <c r="C13" s="156"/>
      <c r="D13" s="118">
        <f>'AUGUST 20'!H13:H24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36"/>
    </row>
    <row r="14" spans="1:17" x14ac:dyDescent="0.25">
      <c r="A14" s="10">
        <v>10</v>
      </c>
      <c r="B14" s="117" t="s">
        <v>275</v>
      </c>
      <c r="C14" s="156"/>
      <c r="D14" s="118">
        <f>'AUGUST 20'!H14:H25</f>
        <v>2100</v>
      </c>
      <c r="E14" s="118"/>
      <c r="F14" s="154">
        <f t="shared" si="0"/>
        <v>2100</v>
      </c>
      <c r="G14" s="120"/>
      <c r="H14" s="121">
        <f t="shared" si="1"/>
        <v>2100</v>
      </c>
      <c r="I14" s="116"/>
      <c r="J14" s="9" t="s">
        <v>300</v>
      </c>
      <c r="K14" s="36"/>
    </row>
    <row r="15" spans="1:17" x14ac:dyDescent="0.25">
      <c r="A15" s="10">
        <v>11</v>
      </c>
      <c r="B15" s="117" t="s">
        <v>259</v>
      </c>
      <c r="C15" s="156"/>
      <c r="D15" s="118">
        <f>'AUGUST 20'!H9</f>
        <v>2800</v>
      </c>
      <c r="E15" s="118"/>
      <c r="F15" s="154">
        <f t="shared" si="0"/>
        <v>2800</v>
      </c>
      <c r="G15" s="120"/>
      <c r="H15" s="121">
        <f t="shared" si="1"/>
        <v>2800</v>
      </c>
      <c r="I15" s="116"/>
      <c r="J15" s="9" t="s">
        <v>281</v>
      </c>
      <c r="K15" s="36"/>
    </row>
    <row r="16" spans="1:17" x14ac:dyDescent="0.25">
      <c r="A16" s="10" t="s">
        <v>291</v>
      </c>
      <c r="B16" s="117" t="s">
        <v>292</v>
      </c>
      <c r="C16" s="156"/>
      <c r="D16" s="118">
        <f>'AUGUST 20'!H16:H27</f>
        <v>300</v>
      </c>
      <c r="E16" s="118">
        <v>800</v>
      </c>
      <c r="F16" s="154">
        <f t="shared" si="0"/>
        <v>1100</v>
      </c>
      <c r="G16" s="120">
        <v>500</v>
      </c>
      <c r="H16" s="121">
        <f t="shared" si="1"/>
        <v>600</v>
      </c>
      <c r="I16" s="10"/>
      <c r="J16" s="9"/>
      <c r="K16" s="36"/>
    </row>
    <row r="17" spans="1:16" x14ac:dyDescent="0.25">
      <c r="A17" s="9"/>
      <c r="B17" s="149" t="s">
        <v>68</v>
      </c>
      <c r="C17" s="35">
        <f t="shared" ref="C17:H17" si="2">SUM(C5:C16)</f>
        <v>10000</v>
      </c>
      <c r="D17" s="118">
        <f t="shared" si="2"/>
        <v>10200</v>
      </c>
      <c r="E17" s="150">
        <f t="shared" si="2"/>
        <v>10800</v>
      </c>
      <c r="F17" s="150">
        <f t="shared" si="2"/>
        <v>31000</v>
      </c>
      <c r="G17" s="144">
        <f t="shared" si="2"/>
        <v>10500</v>
      </c>
      <c r="H17" s="152">
        <f t="shared" si="2"/>
        <v>20500</v>
      </c>
      <c r="I17" s="116"/>
      <c r="J17" s="9"/>
      <c r="K17" s="36"/>
    </row>
    <row r="18" spans="1:16" x14ac:dyDescent="0.25">
      <c r="A18" s="9"/>
      <c r="B18" s="129"/>
      <c r="C18" s="129"/>
      <c r="D18" s="129"/>
      <c r="E18" s="129"/>
      <c r="F18" s="129"/>
      <c r="G18" s="130"/>
      <c r="H18" s="160">
        <f>H17-H5-H14</f>
        <v>13400</v>
      </c>
      <c r="I18" s="129"/>
      <c r="J18" s="9"/>
      <c r="K18" s="36"/>
    </row>
    <row r="19" spans="1:16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</row>
    <row r="20" spans="1:16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</row>
    <row r="21" spans="1:16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  <c r="P21" s="52"/>
    </row>
    <row r="22" spans="1:16" x14ac:dyDescent="0.25">
      <c r="A22" s="9"/>
      <c r="B22" s="10" t="s">
        <v>293</v>
      </c>
      <c r="C22" s="10"/>
      <c r="D22" s="94">
        <f>E17</f>
        <v>10800</v>
      </c>
      <c r="E22" s="51"/>
      <c r="F22" s="51"/>
      <c r="G22" s="10" t="s">
        <v>293</v>
      </c>
      <c r="H22" s="93">
        <f>G17</f>
        <v>10500</v>
      </c>
      <c r="I22" s="10"/>
      <c r="J22" s="10"/>
      <c r="K22" s="9"/>
    </row>
    <row r="23" spans="1:16" x14ac:dyDescent="0.25">
      <c r="A23" s="9"/>
      <c r="B23" s="10" t="s">
        <v>79</v>
      </c>
      <c r="C23" s="10"/>
      <c r="D23" s="94">
        <f>'AUGUST 20'!F31</f>
        <v>11412.600000000006</v>
      </c>
      <c r="E23" s="51"/>
      <c r="F23" s="51"/>
      <c r="G23" s="10" t="s">
        <v>79</v>
      </c>
      <c r="H23" s="93">
        <f>'AUGUST 20'!J31</f>
        <v>1212.5999999999985</v>
      </c>
      <c r="I23" s="10"/>
      <c r="J23" s="10"/>
      <c r="K23" s="108"/>
    </row>
    <row r="24" spans="1:16" x14ac:dyDescent="0.25">
      <c r="A24" s="9"/>
      <c r="B24" s="10" t="s">
        <v>273</v>
      </c>
      <c r="C24" s="10"/>
      <c r="D24" s="94"/>
      <c r="E24" s="51"/>
      <c r="F24" s="51"/>
      <c r="G24" s="10"/>
      <c r="H24" s="93"/>
      <c r="I24" s="10"/>
      <c r="J24" s="10"/>
      <c r="K24" s="9"/>
    </row>
    <row r="25" spans="1:16" x14ac:dyDescent="0.25">
      <c r="A25" s="9"/>
      <c r="B25" s="10" t="s">
        <v>66</v>
      </c>
      <c r="C25" s="10"/>
      <c r="D25" s="111">
        <v>7.0000000000000007E-2</v>
      </c>
      <c r="E25" s="94">
        <f>D25*D22</f>
        <v>756.00000000000011</v>
      </c>
      <c r="F25" s="94"/>
      <c r="G25" s="10" t="s">
        <v>133</v>
      </c>
      <c r="H25" s="52">
        <v>7.0000000000000007E-2</v>
      </c>
      <c r="I25" s="94">
        <f>H25*D22</f>
        <v>756.00000000000011</v>
      </c>
      <c r="J25" s="10"/>
      <c r="K25" s="9"/>
    </row>
    <row r="26" spans="1:16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6" x14ac:dyDescent="0.25">
      <c r="A27" s="9"/>
      <c r="B27" s="58" t="s">
        <v>301</v>
      </c>
      <c r="C27" s="157"/>
      <c r="D27" s="9"/>
      <c r="E27" s="10">
        <v>5000</v>
      </c>
      <c r="F27" s="10"/>
      <c r="G27" s="58"/>
      <c r="H27" s="21"/>
      <c r="I27" s="10"/>
      <c r="J27" s="10"/>
      <c r="K27" s="9"/>
    </row>
    <row r="28" spans="1:16" x14ac:dyDescent="0.25">
      <c r="A28" s="9"/>
      <c r="B28" s="58" t="s">
        <v>302</v>
      </c>
      <c r="C28" s="58"/>
      <c r="E28" s="10">
        <v>2100</v>
      </c>
      <c r="F28" s="10"/>
      <c r="G28" s="58"/>
      <c r="H28" s="58"/>
      <c r="I28" s="9"/>
      <c r="J28" s="10"/>
      <c r="K28" s="9"/>
    </row>
    <row r="29" spans="1:16" x14ac:dyDescent="0.25">
      <c r="A29" s="9"/>
      <c r="B29" s="10" t="s">
        <v>202</v>
      </c>
      <c r="C29" s="10"/>
      <c r="D29" s="153"/>
      <c r="E29" s="10">
        <v>3000</v>
      </c>
      <c r="F29" s="10"/>
      <c r="G29" s="10" t="s">
        <v>202</v>
      </c>
      <c r="H29" s="10"/>
      <c r="I29">
        <v>3000</v>
      </c>
      <c r="J29" s="10"/>
      <c r="K29" s="9"/>
    </row>
    <row r="30" spans="1:16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6" x14ac:dyDescent="0.25">
      <c r="A31" s="9"/>
      <c r="B31" s="145" t="s">
        <v>68</v>
      </c>
      <c r="C31" s="145"/>
      <c r="D31" s="146">
        <f>D22+D23+D24-E25</f>
        <v>21456.600000000006</v>
      </c>
      <c r="E31" s="146">
        <f>SUM(E27:E30)</f>
        <v>10100</v>
      </c>
      <c r="F31" s="146">
        <f>D31-E31</f>
        <v>11356.600000000006</v>
      </c>
      <c r="G31" s="145" t="s">
        <v>68</v>
      </c>
      <c r="H31" s="146">
        <f>H22+H23-I25</f>
        <v>10956.599999999999</v>
      </c>
      <c r="I31" s="146">
        <f>SUM(I27:I30)</f>
        <v>3000</v>
      </c>
      <c r="J31" s="146">
        <f>H31-I31</f>
        <v>7956.5999999999985</v>
      </c>
      <c r="K31" s="9"/>
    </row>
    <row r="32" spans="1:16" x14ac:dyDescent="0.25">
      <c r="A32" s="9"/>
      <c r="B32" s="9"/>
      <c r="C32" s="9"/>
      <c r="D32" s="9"/>
      <c r="E32" s="9"/>
      <c r="G32" s="9"/>
      <c r="H32" s="9"/>
      <c r="I32" s="9"/>
      <c r="J32" s="9"/>
      <c r="K32" s="9"/>
    </row>
    <row r="33" spans="1:11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</row>
    <row r="34" spans="1:11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</row>
    <row r="35" spans="1:11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</row>
    <row r="36" spans="1:11" x14ac:dyDescent="0.25">
      <c r="A36" s="9"/>
      <c r="B36" s="9"/>
      <c r="C36" s="9"/>
      <c r="D36" s="9"/>
      <c r="E36" s="9"/>
      <c r="G36" s="9"/>
      <c r="H36" s="9"/>
      <c r="I36" s="9"/>
      <c r="J36" s="9"/>
      <c r="K36" s="31"/>
    </row>
  </sheetData>
  <pageMargins left="0.7" right="0.7" top="0.75" bottom="0.75" header="0.3" footer="0.3"/>
  <pageSetup orientation="portrait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J9" sqref="J9"/>
    </sheetView>
  </sheetViews>
  <sheetFormatPr defaultRowHeight="15" x14ac:dyDescent="0.25"/>
  <cols>
    <col min="2" max="2" width="16.42578125" customWidth="1"/>
    <col min="12" max="12" width="16.7109375" bestFit="1" customWidth="1"/>
  </cols>
  <sheetData>
    <row r="1" spans="1:11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</row>
    <row r="2" spans="1:11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</row>
    <row r="3" spans="1:11" ht="15.75" x14ac:dyDescent="0.25">
      <c r="A3" s="9"/>
      <c r="B3" s="9"/>
      <c r="C3" s="9"/>
      <c r="D3" s="103" t="s">
        <v>303</v>
      </c>
      <c r="E3" s="103"/>
      <c r="F3" s="103"/>
      <c r="G3" s="103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</row>
    <row r="5" spans="1:11" x14ac:dyDescent="0.25">
      <c r="A5" s="10">
        <v>1</v>
      </c>
      <c r="B5" s="117" t="s">
        <v>130</v>
      </c>
      <c r="C5" s="117"/>
      <c r="D5" s="118"/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</row>
    <row r="6" spans="1:11" x14ac:dyDescent="0.25">
      <c r="A6" s="10">
        <v>2</v>
      </c>
      <c r="B6" s="118" t="s">
        <v>295</v>
      </c>
      <c r="C6" s="118">
        <v>2500</v>
      </c>
      <c r="D6" s="118"/>
      <c r="E6" s="118">
        <v>2500</v>
      </c>
      <c r="F6" s="154">
        <f t="shared" ref="F6:F16" si="0">C6+D6+E6</f>
        <v>5000</v>
      </c>
      <c r="G6" s="120">
        <v>2500</v>
      </c>
      <c r="H6" s="121">
        <f t="shared" ref="H6:H16" si="1">F6-G6</f>
        <v>2500</v>
      </c>
      <c r="I6" s="118"/>
      <c r="J6" s="9"/>
      <c r="K6" s="36"/>
    </row>
    <row r="7" spans="1:11" x14ac:dyDescent="0.25">
      <c r="A7" s="10">
        <v>3</v>
      </c>
      <c r="B7" s="118" t="s">
        <v>295</v>
      </c>
      <c r="C7" s="118">
        <v>2500</v>
      </c>
      <c r="D7" s="118"/>
      <c r="E7" s="118">
        <v>2500</v>
      </c>
      <c r="F7" s="154">
        <f t="shared" si="0"/>
        <v>5000</v>
      </c>
      <c r="G7" s="120">
        <v>2500</v>
      </c>
      <c r="H7" s="121">
        <f t="shared" si="1"/>
        <v>2500</v>
      </c>
      <c r="I7" s="118"/>
      <c r="J7" s="9"/>
      <c r="K7" s="36"/>
    </row>
    <row r="8" spans="1:11" x14ac:dyDescent="0.25">
      <c r="A8" s="10">
        <v>4</v>
      </c>
      <c r="B8" s="117" t="s">
        <v>296</v>
      </c>
      <c r="C8" s="156">
        <v>2500</v>
      </c>
      <c r="D8" s="118"/>
      <c r="E8" s="118">
        <v>2500</v>
      </c>
      <c r="F8" s="154">
        <f t="shared" si="0"/>
        <v>5000</v>
      </c>
      <c r="G8" s="120">
        <v>2500</v>
      </c>
      <c r="H8" s="121">
        <f t="shared" si="1"/>
        <v>2500</v>
      </c>
      <c r="I8" s="116"/>
      <c r="J8" s="9"/>
      <c r="K8" s="36"/>
    </row>
    <row r="9" spans="1:11" x14ac:dyDescent="0.25">
      <c r="A9" s="10">
        <v>5</v>
      </c>
      <c r="B9" s="161" t="s">
        <v>297</v>
      </c>
      <c r="C9" s="9">
        <v>2500</v>
      </c>
      <c r="D9" s="118"/>
      <c r="E9" s="118">
        <v>2500</v>
      </c>
      <c r="F9" s="154">
        <f t="shared" si="0"/>
        <v>5000</v>
      </c>
      <c r="G9" s="120"/>
      <c r="H9" s="121">
        <f t="shared" si="1"/>
        <v>5000</v>
      </c>
      <c r="I9" s="116"/>
      <c r="J9" s="9" t="s">
        <v>308</v>
      </c>
      <c r="K9" s="36"/>
    </row>
    <row r="10" spans="1:11" x14ac:dyDescent="0.25">
      <c r="A10" s="10">
        <v>6</v>
      </c>
      <c r="B10" s="117"/>
      <c r="C10" s="117"/>
      <c r="D10" s="118">
        <f>'SEPTEMBER 20'!H10:H22</f>
        <v>0</v>
      </c>
      <c r="E10" s="118"/>
      <c r="F10" s="154">
        <f t="shared" si="0"/>
        <v>0</v>
      </c>
      <c r="G10" s="120"/>
      <c r="H10" s="121">
        <f t="shared" si="1"/>
        <v>0</v>
      </c>
      <c r="I10" s="116"/>
      <c r="J10" s="9"/>
      <c r="K10" s="36"/>
    </row>
    <row r="11" spans="1:11" x14ac:dyDescent="0.25">
      <c r="A11" s="10">
        <v>7</v>
      </c>
      <c r="B11" s="10"/>
      <c r="C11" s="10"/>
      <c r="D11" s="118">
        <f>'SEPTEMBER 20'!H11:H23</f>
        <v>0</v>
      </c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</row>
    <row r="12" spans="1:11" x14ac:dyDescent="0.25">
      <c r="A12" s="10">
        <v>8</v>
      </c>
      <c r="B12" s="117"/>
      <c r="C12" s="117"/>
      <c r="D12" s="118">
        <f>'SEPTEMBER 20'!H12:H24</f>
        <v>0</v>
      </c>
      <c r="E12" s="118"/>
      <c r="F12" s="154">
        <f t="shared" si="0"/>
        <v>0</v>
      </c>
      <c r="G12" s="120"/>
      <c r="H12" s="121">
        <f t="shared" si="1"/>
        <v>0</v>
      </c>
      <c r="I12" s="116"/>
      <c r="J12" s="9"/>
      <c r="K12" s="36"/>
    </row>
    <row r="13" spans="1:11" x14ac:dyDescent="0.25">
      <c r="A13" s="10">
        <v>9</v>
      </c>
      <c r="B13" s="117"/>
      <c r="C13" s="156"/>
      <c r="D13" s="118">
        <f>'SEPTEMBER 20'!H13:H25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36"/>
    </row>
    <row r="14" spans="1:11" x14ac:dyDescent="0.25">
      <c r="A14" s="10">
        <v>10</v>
      </c>
      <c r="B14" s="117" t="s">
        <v>130</v>
      </c>
      <c r="C14" s="156"/>
      <c r="D14" s="118"/>
      <c r="E14" s="118"/>
      <c r="F14" s="154"/>
      <c r="G14" s="120"/>
      <c r="H14" s="121"/>
      <c r="I14" s="116"/>
      <c r="J14" s="9"/>
      <c r="K14" s="36"/>
    </row>
    <row r="15" spans="1:11" x14ac:dyDescent="0.25">
      <c r="A15" s="10">
        <v>11</v>
      </c>
      <c r="B15" s="117" t="s">
        <v>259</v>
      </c>
      <c r="C15" s="156"/>
      <c r="D15" s="118">
        <f>'SEPTEMBER 20'!H15:H27</f>
        <v>2800</v>
      </c>
      <c r="E15" s="118"/>
      <c r="F15" s="154">
        <f t="shared" si="0"/>
        <v>2800</v>
      </c>
      <c r="G15" s="120"/>
      <c r="H15" s="121">
        <f t="shared" si="1"/>
        <v>2800</v>
      </c>
      <c r="I15" s="116"/>
      <c r="J15" s="9" t="s">
        <v>281</v>
      </c>
      <c r="K15" s="36"/>
    </row>
    <row r="16" spans="1:11" x14ac:dyDescent="0.25">
      <c r="A16" s="10" t="s">
        <v>291</v>
      </c>
      <c r="B16" s="117" t="s">
        <v>292</v>
      </c>
      <c r="C16" s="156"/>
      <c r="D16" s="118">
        <f>'SEPTEMBER 20'!H16:H28</f>
        <v>600</v>
      </c>
      <c r="E16" s="118">
        <v>800</v>
      </c>
      <c r="F16" s="154">
        <f t="shared" si="0"/>
        <v>1400</v>
      </c>
      <c r="G16" s="120">
        <f>1000</f>
        <v>1000</v>
      </c>
      <c r="H16" s="121">
        <f t="shared" si="1"/>
        <v>400</v>
      </c>
      <c r="I16" s="10"/>
      <c r="J16" s="9"/>
      <c r="K16" s="36"/>
    </row>
    <row r="17" spans="1:12" x14ac:dyDescent="0.25">
      <c r="A17" s="9"/>
      <c r="B17" s="149" t="s">
        <v>68</v>
      </c>
      <c r="C17" s="35">
        <f>SUM(C5:C16)</f>
        <v>10000</v>
      </c>
      <c r="D17" s="118">
        <f>'SEPTEMBER 20'!H17:H29</f>
        <v>20500</v>
      </c>
      <c r="E17" s="150">
        <f>SUM(E5:E16)</f>
        <v>10800</v>
      </c>
      <c r="F17" s="150">
        <f>SUM(F5:F16)</f>
        <v>24200</v>
      </c>
      <c r="G17" s="144">
        <f>SUM(G5:G16)</f>
        <v>8500</v>
      </c>
      <c r="H17" s="152">
        <f>SUM(H5:H16)</f>
        <v>15700</v>
      </c>
      <c r="I17" s="116"/>
      <c r="J17" s="9"/>
      <c r="K17" s="36"/>
    </row>
    <row r="18" spans="1:12" x14ac:dyDescent="0.25">
      <c r="A18" s="9"/>
      <c r="B18" s="129"/>
      <c r="C18" s="129"/>
      <c r="D18" s="129"/>
      <c r="E18" s="129"/>
      <c r="F18" s="129"/>
      <c r="G18" s="130"/>
      <c r="H18" s="160">
        <f>H17-H8</f>
        <v>13200</v>
      </c>
      <c r="I18" s="129"/>
      <c r="J18" s="9"/>
      <c r="K18" s="36"/>
    </row>
    <row r="19" spans="1:12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</row>
    <row r="20" spans="1:12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</row>
    <row r="21" spans="1:12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  <c r="L21" s="108"/>
    </row>
    <row r="22" spans="1:12" x14ac:dyDescent="0.25">
      <c r="A22" s="9"/>
      <c r="B22" s="10" t="s">
        <v>236</v>
      </c>
      <c r="C22" s="10"/>
      <c r="D22" s="94">
        <f>E17</f>
        <v>10800</v>
      </c>
      <c r="E22" s="51"/>
      <c r="F22" s="51"/>
      <c r="G22" s="10" t="s">
        <v>236</v>
      </c>
      <c r="H22" s="93">
        <f>G17</f>
        <v>8500</v>
      </c>
      <c r="I22" s="10"/>
      <c r="J22" s="10"/>
      <c r="K22" s="9"/>
    </row>
    <row r="23" spans="1:12" x14ac:dyDescent="0.25">
      <c r="A23" s="9"/>
      <c r="B23" s="10" t="s">
        <v>79</v>
      </c>
      <c r="C23" s="10"/>
      <c r="D23" s="94">
        <f>'SEPTEMBER 20'!F31</f>
        <v>11356.600000000006</v>
      </c>
      <c r="E23" s="51"/>
      <c r="F23" s="51"/>
      <c r="G23" s="10" t="s">
        <v>79</v>
      </c>
      <c r="H23" s="93">
        <f>'SEPTEMBER 20'!J31</f>
        <v>7956.5999999999985</v>
      </c>
      <c r="I23" s="10"/>
      <c r="J23" s="10"/>
      <c r="K23" s="108"/>
    </row>
    <row r="24" spans="1:12" x14ac:dyDescent="0.25">
      <c r="A24" s="9"/>
      <c r="B24" s="10" t="s">
        <v>273</v>
      </c>
      <c r="C24" s="10"/>
      <c r="D24" s="94"/>
      <c r="E24" s="51"/>
      <c r="F24" s="51"/>
      <c r="G24" s="10"/>
      <c r="H24" s="93"/>
      <c r="I24" s="10"/>
      <c r="J24" s="10"/>
      <c r="K24" s="108"/>
      <c r="L24" s="162"/>
    </row>
    <row r="25" spans="1:12" x14ac:dyDescent="0.25">
      <c r="A25" s="9"/>
      <c r="B25" s="10" t="s">
        <v>66</v>
      </c>
      <c r="C25" s="10"/>
      <c r="D25" s="111">
        <v>7.0000000000000007E-2</v>
      </c>
      <c r="E25" s="94">
        <f>D25*D22</f>
        <v>756.00000000000011</v>
      </c>
      <c r="F25" s="94"/>
      <c r="G25" s="10" t="s">
        <v>133</v>
      </c>
      <c r="H25" s="52">
        <v>7.0000000000000007E-2</v>
      </c>
      <c r="I25" s="94">
        <f>H25*D22</f>
        <v>756.00000000000011</v>
      </c>
      <c r="J25" s="10"/>
      <c r="K25" s="9"/>
      <c r="L25" s="31"/>
    </row>
    <row r="26" spans="1:12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2" x14ac:dyDescent="0.25">
      <c r="A27" s="9"/>
      <c r="B27" s="58" t="s">
        <v>304</v>
      </c>
      <c r="C27" s="157"/>
      <c r="D27" s="9"/>
      <c r="E27" s="10">
        <v>10950</v>
      </c>
      <c r="F27" s="10"/>
      <c r="G27" s="58" t="s">
        <v>304</v>
      </c>
      <c r="H27" s="157"/>
      <c r="I27" s="9">
        <v>10950</v>
      </c>
      <c r="J27" s="10"/>
      <c r="K27" s="9"/>
    </row>
    <row r="28" spans="1:12" x14ac:dyDescent="0.25">
      <c r="A28" s="9"/>
      <c r="B28" s="58" t="s">
        <v>306</v>
      </c>
      <c r="C28" s="58"/>
      <c r="D28" s="9"/>
      <c r="E28" s="10">
        <v>4750</v>
      </c>
      <c r="F28" s="10"/>
      <c r="G28" s="58" t="s">
        <v>306</v>
      </c>
      <c r="H28" s="58"/>
      <c r="I28" s="9">
        <v>4750</v>
      </c>
      <c r="J28" s="10"/>
      <c r="K28" s="9"/>
    </row>
    <row r="29" spans="1:12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</row>
    <row r="30" spans="1:1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2" x14ac:dyDescent="0.25">
      <c r="A31" s="9"/>
      <c r="B31" s="145" t="s">
        <v>68</v>
      </c>
      <c r="C31" s="145"/>
      <c r="D31" s="146">
        <f>D22+D23+D24-E25</f>
        <v>21400.600000000006</v>
      </c>
      <c r="E31" s="146">
        <f>SUM(E27:E30)</f>
        <v>15700</v>
      </c>
      <c r="F31" s="146">
        <f>D31-E31</f>
        <v>5700.6000000000058</v>
      </c>
      <c r="G31" s="145" t="s">
        <v>68</v>
      </c>
      <c r="H31" s="146">
        <f>H22+H23-I25</f>
        <v>15700.599999999999</v>
      </c>
      <c r="I31" s="146">
        <f>SUM(I27:I30)</f>
        <v>15700</v>
      </c>
      <c r="J31" s="146">
        <f>H31-I31</f>
        <v>0.59999999999854481</v>
      </c>
      <c r="K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</row>
    <row r="34" spans="1:11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</row>
    <row r="35" spans="1:11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31"/>
    </row>
    <row r="37" spans="1:1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L33" sqref="L32:L33"/>
    </sheetView>
  </sheetViews>
  <sheetFormatPr defaultRowHeight="15" x14ac:dyDescent="0.25"/>
  <cols>
    <col min="1" max="1" width="6.85546875" bestFit="1" customWidth="1"/>
    <col min="2" max="2" width="15.7109375" customWidth="1"/>
    <col min="3" max="3" width="8.28515625" customWidth="1"/>
    <col min="7" max="7" width="11.7109375" customWidth="1"/>
  </cols>
  <sheetData>
    <row r="1" spans="1:17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</row>
    <row r="2" spans="1:17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</row>
    <row r="3" spans="1:17" ht="15.75" x14ac:dyDescent="0.25">
      <c r="A3" s="9"/>
      <c r="B3" s="9"/>
      <c r="C3" s="9"/>
      <c r="D3" s="103" t="s">
        <v>305</v>
      </c>
      <c r="E3" s="103"/>
      <c r="F3" s="103"/>
      <c r="G3" s="103"/>
      <c r="H3" s="9"/>
      <c r="I3" s="9"/>
      <c r="J3" s="9"/>
      <c r="K3" s="9"/>
    </row>
    <row r="4" spans="1:17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</row>
    <row r="5" spans="1:17" x14ac:dyDescent="0.25">
      <c r="A5" s="10">
        <v>1</v>
      </c>
      <c r="B5" s="117" t="s">
        <v>130</v>
      </c>
      <c r="C5" s="117"/>
      <c r="D5" s="118">
        <f>'OCTOBER 20'!H5:H17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</row>
    <row r="6" spans="1:17" x14ac:dyDescent="0.25">
      <c r="A6" s="10">
        <v>2</v>
      </c>
      <c r="B6" s="118" t="s">
        <v>295</v>
      </c>
      <c r="C6" s="118">
        <v>2500</v>
      </c>
      <c r="D6" s="118"/>
      <c r="E6" s="118">
        <v>2500</v>
      </c>
      <c r="F6" s="154">
        <f t="shared" ref="F6:F16" si="0">C6+D6+E6</f>
        <v>5000</v>
      </c>
      <c r="G6" s="120">
        <v>2500</v>
      </c>
      <c r="H6" s="121">
        <f t="shared" ref="H6:H16" si="1">F6-G6</f>
        <v>2500</v>
      </c>
      <c r="I6" s="118"/>
      <c r="J6" s="9"/>
      <c r="K6" s="36"/>
    </row>
    <row r="7" spans="1:17" x14ac:dyDescent="0.25">
      <c r="A7" s="10">
        <v>3</v>
      </c>
      <c r="B7" s="118" t="s">
        <v>295</v>
      </c>
      <c r="C7" s="118">
        <v>2500</v>
      </c>
      <c r="D7" s="118"/>
      <c r="E7" s="118">
        <v>2500</v>
      </c>
      <c r="F7" s="154">
        <f t="shared" si="0"/>
        <v>5000</v>
      </c>
      <c r="G7" s="120">
        <v>2500</v>
      </c>
      <c r="H7" s="121">
        <f t="shared" si="1"/>
        <v>2500</v>
      </c>
      <c r="I7" s="118"/>
      <c r="J7" s="9"/>
      <c r="K7" s="36"/>
    </row>
    <row r="8" spans="1:17" x14ac:dyDescent="0.25">
      <c r="A8" s="10">
        <v>4</v>
      </c>
      <c r="B8" s="117"/>
      <c r="C8" s="156"/>
      <c r="D8" s="118"/>
      <c r="E8" s="118"/>
      <c r="F8" s="154">
        <f t="shared" si="0"/>
        <v>0</v>
      </c>
      <c r="G8" s="120"/>
      <c r="H8" s="121">
        <f t="shared" si="1"/>
        <v>0</v>
      </c>
      <c r="I8" s="116"/>
      <c r="J8" s="9"/>
      <c r="K8" s="36"/>
    </row>
    <row r="9" spans="1:17" x14ac:dyDescent="0.25">
      <c r="A9" s="10">
        <v>5</v>
      </c>
      <c r="B9" s="161" t="s">
        <v>297</v>
      </c>
      <c r="C9" s="9">
        <v>2500</v>
      </c>
      <c r="D9" s="118">
        <v>2500</v>
      </c>
      <c r="E9" s="118"/>
      <c r="F9" s="154">
        <f t="shared" si="0"/>
        <v>5000</v>
      </c>
      <c r="G9" s="120"/>
      <c r="H9" s="121">
        <f t="shared" si="1"/>
        <v>5000</v>
      </c>
      <c r="I9" s="116"/>
      <c r="J9" s="9" t="s">
        <v>310</v>
      </c>
      <c r="K9" s="36"/>
    </row>
    <row r="10" spans="1:17" x14ac:dyDescent="0.25">
      <c r="A10" s="10">
        <v>6</v>
      </c>
      <c r="B10" s="117"/>
      <c r="C10" s="117"/>
      <c r="D10" s="118">
        <f>'OCTOBER 20'!H10:H22</f>
        <v>0</v>
      </c>
      <c r="E10" s="118"/>
      <c r="F10" s="154">
        <f t="shared" si="0"/>
        <v>0</v>
      </c>
      <c r="G10" s="120"/>
      <c r="H10" s="121">
        <f t="shared" si="1"/>
        <v>0</v>
      </c>
      <c r="I10" s="116"/>
      <c r="J10" s="9"/>
      <c r="K10" s="36"/>
      <c r="Q10" s="35"/>
    </row>
    <row r="11" spans="1:17" x14ac:dyDescent="0.25">
      <c r="A11" s="10">
        <v>7</v>
      </c>
      <c r="B11" s="10"/>
      <c r="C11" s="10"/>
      <c r="D11" s="118">
        <f>'OCTOBER 20'!H11:H23</f>
        <v>0</v>
      </c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</row>
    <row r="12" spans="1:17" x14ac:dyDescent="0.25">
      <c r="A12" s="10">
        <v>8</v>
      </c>
      <c r="B12" s="117"/>
      <c r="C12" s="117"/>
      <c r="D12" s="118">
        <f>'OCTOBER 20'!H12:H24</f>
        <v>0</v>
      </c>
      <c r="E12" s="118"/>
      <c r="F12" s="154">
        <f t="shared" si="0"/>
        <v>0</v>
      </c>
      <c r="G12" s="120"/>
      <c r="H12" s="121">
        <f t="shared" si="1"/>
        <v>0</v>
      </c>
      <c r="I12" s="116"/>
      <c r="J12" s="9"/>
      <c r="K12" s="36"/>
    </row>
    <row r="13" spans="1:17" x14ac:dyDescent="0.25">
      <c r="A13" s="10">
        <v>9</v>
      </c>
      <c r="B13" s="117"/>
      <c r="C13" s="156"/>
      <c r="D13" s="118">
        <f>'OCTOBER 20'!H13:H25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36"/>
    </row>
    <row r="14" spans="1:17" x14ac:dyDescent="0.25">
      <c r="A14" s="10">
        <v>10</v>
      </c>
      <c r="B14" s="117" t="s">
        <v>130</v>
      </c>
      <c r="C14" s="156"/>
      <c r="D14" s="118">
        <f>'OCTOBER 20'!H14:H26</f>
        <v>0</v>
      </c>
      <c r="E14" s="118"/>
      <c r="F14" s="154"/>
      <c r="G14" s="120"/>
      <c r="H14" s="121"/>
      <c r="I14" s="116"/>
      <c r="J14" s="9"/>
      <c r="K14" s="36"/>
    </row>
    <row r="15" spans="1:17" x14ac:dyDescent="0.25">
      <c r="A15" s="10">
        <v>11</v>
      </c>
      <c r="B15" s="117" t="s">
        <v>259</v>
      </c>
      <c r="C15" s="156"/>
      <c r="D15" s="118">
        <f>'OCTOBER 20'!H15:H27</f>
        <v>2800</v>
      </c>
      <c r="E15" s="118"/>
      <c r="F15" s="154">
        <f t="shared" si="0"/>
        <v>2800</v>
      </c>
      <c r="G15" s="120"/>
      <c r="H15" s="121">
        <f t="shared" si="1"/>
        <v>2800</v>
      </c>
      <c r="I15" s="116"/>
      <c r="J15" s="9" t="s">
        <v>281</v>
      </c>
      <c r="K15" s="36"/>
    </row>
    <row r="16" spans="1:17" x14ac:dyDescent="0.25">
      <c r="A16" s="10" t="s">
        <v>291</v>
      </c>
      <c r="B16" s="117" t="s">
        <v>292</v>
      </c>
      <c r="C16" s="156"/>
      <c r="D16" s="118">
        <f>'OCTOBER 20'!H16:H28</f>
        <v>400</v>
      </c>
      <c r="E16" s="118">
        <v>800</v>
      </c>
      <c r="F16" s="154">
        <f t="shared" si="0"/>
        <v>1200</v>
      </c>
      <c r="G16" s="120">
        <v>1200</v>
      </c>
      <c r="H16" s="121">
        <f t="shared" si="1"/>
        <v>0</v>
      </c>
      <c r="I16" s="10"/>
      <c r="J16" s="9"/>
      <c r="K16" s="36"/>
    </row>
    <row r="17" spans="1:17" x14ac:dyDescent="0.25">
      <c r="A17" s="9"/>
      <c r="B17" s="149" t="s">
        <v>68</v>
      </c>
      <c r="C17" s="35">
        <f t="shared" ref="C17:H17" si="2">SUM(C5:C16)</f>
        <v>7500</v>
      </c>
      <c r="D17" s="118">
        <f t="shared" si="2"/>
        <v>5700</v>
      </c>
      <c r="E17" s="10">
        <f t="shared" si="2"/>
        <v>5800</v>
      </c>
      <c r="F17" s="150">
        <f t="shared" si="2"/>
        <v>19000</v>
      </c>
      <c r="G17" s="144">
        <f t="shared" si="2"/>
        <v>6200</v>
      </c>
      <c r="H17" s="152">
        <f t="shared" si="2"/>
        <v>12800</v>
      </c>
      <c r="I17" s="116"/>
      <c r="J17" s="9"/>
      <c r="K17" s="36"/>
      <c r="Q17" s="150"/>
    </row>
    <row r="18" spans="1:17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36"/>
    </row>
    <row r="19" spans="1:17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164"/>
    </row>
    <row r="20" spans="1:17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63"/>
    </row>
    <row r="21" spans="1:17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</row>
    <row r="22" spans="1:17" x14ac:dyDescent="0.25">
      <c r="A22" s="9"/>
      <c r="B22" s="10" t="s">
        <v>245</v>
      </c>
      <c r="C22" s="10"/>
      <c r="D22" s="94">
        <f>E17</f>
        <v>5800</v>
      </c>
      <c r="E22" s="51"/>
      <c r="F22" s="51"/>
      <c r="G22" s="10" t="s">
        <v>245</v>
      </c>
      <c r="H22" s="93">
        <f>G17</f>
        <v>6200</v>
      </c>
      <c r="I22" s="10"/>
      <c r="J22" s="10"/>
      <c r="K22" s="9"/>
    </row>
    <row r="23" spans="1:17" x14ac:dyDescent="0.25">
      <c r="A23" s="9"/>
      <c r="B23" s="10" t="s">
        <v>79</v>
      </c>
      <c r="C23" s="10"/>
      <c r="D23" s="94">
        <f>'OCTOBER 20'!F31</f>
        <v>5700.6000000000058</v>
      </c>
      <c r="E23" s="51"/>
      <c r="F23" s="51"/>
      <c r="G23" s="10" t="s">
        <v>79</v>
      </c>
      <c r="H23" s="93">
        <f>'OCTOBER 20'!J31</f>
        <v>0.59999999999854481</v>
      </c>
      <c r="I23" s="10"/>
      <c r="J23" s="10"/>
      <c r="K23" s="108"/>
    </row>
    <row r="24" spans="1:17" x14ac:dyDescent="0.25">
      <c r="A24" s="9"/>
      <c r="B24" s="10" t="s">
        <v>273</v>
      </c>
      <c r="C24" s="10"/>
      <c r="D24" s="94"/>
      <c r="E24" s="51"/>
      <c r="F24" s="51"/>
      <c r="G24" s="10"/>
      <c r="H24" s="93"/>
      <c r="I24" s="10"/>
      <c r="J24" s="10"/>
      <c r="K24" s="9"/>
    </row>
    <row r="25" spans="1:17" x14ac:dyDescent="0.25">
      <c r="A25" s="9"/>
      <c r="B25" s="10" t="s">
        <v>66</v>
      </c>
      <c r="C25" s="10"/>
      <c r="D25" s="111">
        <v>7.0000000000000007E-2</v>
      </c>
      <c r="E25" s="94">
        <f>D25*D22</f>
        <v>406.00000000000006</v>
      </c>
      <c r="F25" s="94"/>
      <c r="G25" s="10" t="s">
        <v>133</v>
      </c>
      <c r="H25" s="52">
        <v>7.0000000000000007E-2</v>
      </c>
      <c r="I25" s="94">
        <f>H25*D22</f>
        <v>406.00000000000006</v>
      </c>
      <c r="J25" s="10"/>
      <c r="K25" s="9"/>
    </row>
    <row r="26" spans="1:17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7" x14ac:dyDescent="0.25">
      <c r="A27" s="9"/>
      <c r="B27" s="58" t="s">
        <v>307</v>
      </c>
      <c r="C27" s="157"/>
      <c r="D27" s="9"/>
      <c r="E27" s="10">
        <v>4000</v>
      </c>
      <c r="F27" s="10"/>
      <c r="G27" s="58" t="s">
        <v>307</v>
      </c>
      <c r="H27" s="157"/>
      <c r="I27" s="9">
        <v>4000</v>
      </c>
      <c r="J27" s="10"/>
      <c r="K27" s="9"/>
    </row>
    <row r="28" spans="1:17" x14ac:dyDescent="0.25">
      <c r="A28" s="9"/>
      <c r="B28" s="58" t="s">
        <v>311</v>
      </c>
      <c r="C28" s="58"/>
      <c r="D28" s="9"/>
      <c r="E28" s="10">
        <v>2500</v>
      </c>
      <c r="F28" s="10"/>
      <c r="G28" s="58"/>
      <c r="H28" s="58"/>
      <c r="I28" s="9"/>
      <c r="J28" s="10"/>
      <c r="K28" s="9"/>
    </row>
    <row r="29" spans="1:17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</row>
    <row r="30" spans="1:17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7" x14ac:dyDescent="0.25">
      <c r="A31" s="9"/>
      <c r="B31" s="145" t="s">
        <v>68</v>
      </c>
      <c r="C31" s="145"/>
      <c r="D31" s="146">
        <f>D22+D23+D24-E25</f>
        <v>11094.600000000006</v>
      </c>
      <c r="E31" s="146">
        <f>SUM(E27:E30)</f>
        <v>6500</v>
      </c>
      <c r="F31" s="146">
        <f>D31-E31</f>
        <v>4594.6000000000058</v>
      </c>
      <c r="G31" s="145" t="s">
        <v>68</v>
      </c>
      <c r="H31" s="146">
        <f>H22+H23-I25</f>
        <v>5794.5999999999985</v>
      </c>
      <c r="I31" s="146">
        <f>SUM(I27:I30)</f>
        <v>4000</v>
      </c>
      <c r="J31" s="146">
        <f>H31-I31</f>
        <v>1794.5999999999985</v>
      </c>
      <c r="K31" s="9"/>
    </row>
    <row r="32" spans="1:17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2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</row>
    <row r="34" spans="1:12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</row>
    <row r="35" spans="1:12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  <c r="L35" s="31"/>
    </row>
    <row r="36" spans="1:1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31"/>
    </row>
    <row r="37" spans="1:1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topLeftCell="A10" workbookViewId="0">
      <selection activeCell="F25" sqref="F25"/>
    </sheetView>
  </sheetViews>
  <sheetFormatPr defaultRowHeight="15" x14ac:dyDescent="0.25"/>
  <cols>
    <col min="2" max="2" width="22.5703125" customWidth="1"/>
  </cols>
  <sheetData>
    <row r="2" spans="1:7" ht="30" x14ac:dyDescent="0.4">
      <c r="A2" s="23"/>
      <c r="B2" s="23"/>
      <c r="C2" s="22" t="s">
        <v>11</v>
      </c>
      <c r="D2" s="22"/>
      <c r="E2" s="19"/>
      <c r="F2" s="9"/>
      <c r="G2" s="9"/>
    </row>
    <row r="3" spans="1:7" x14ac:dyDescent="0.25">
      <c r="A3" s="23"/>
      <c r="B3" s="22" t="s">
        <v>12</v>
      </c>
      <c r="C3" s="22"/>
      <c r="D3" s="22"/>
      <c r="E3" s="20"/>
      <c r="F3" s="9"/>
      <c r="G3" s="9"/>
    </row>
    <row r="4" spans="1:7" ht="16.5" x14ac:dyDescent="0.25">
      <c r="A4" s="23"/>
      <c r="B4" s="22" t="s">
        <v>13</v>
      </c>
      <c r="C4" s="23"/>
      <c r="D4" s="23"/>
      <c r="E4" s="18"/>
      <c r="F4" s="9"/>
      <c r="G4" s="9"/>
    </row>
    <row r="5" spans="1:7" x14ac:dyDescent="0.25">
      <c r="A5" s="23"/>
      <c r="B5" s="24" t="s">
        <v>14</v>
      </c>
      <c r="C5" s="24"/>
      <c r="D5" s="24"/>
      <c r="E5" s="18"/>
      <c r="F5" s="9"/>
      <c r="G5" s="9"/>
    </row>
    <row r="6" spans="1:7" x14ac:dyDescent="0.25">
      <c r="A6" s="7"/>
      <c r="B6" s="3"/>
      <c r="C6" s="7"/>
      <c r="D6" s="7"/>
      <c r="E6" s="8"/>
      <c r="F6" s="9"/>
      <c r="G6" s="9"/>
    </row>
    <row r="7" spans="1:7" ht="23.25" x14ac:dyDescent="0.35">
      <c r="A7" s="9"/>
      <c r="B7" s="9"/>
      <c r="C7" s="28" t="s">
        <v>15</v>
      </c>
      <c r="D7" s="25"/>
      <c r="E7" s="26"/>
      <c r="F7" s="26"/>
      <c r="G7" s="27"/>
    </row>
    <row r="8" spans="1:7" x14ac:dyDescent="0.25">
      <c r="A8" s="12"/>
      <c r="B8" s="11" t="s">
        <v>0</v>
      </c>
      <c r="C8" s="11" t="s">
        <v>7</v>
      </c>
      <c r="D8" s="11" t="s">
        <v>9</v>
      </c>
      <c r="E8" s="11"/>
      <c r="F8" s="16"/>
      <c r="G8" s="9"/>
    </row>
    <row r="9" spans="1:7" x14ac:dyDescent="0.25">
      <c r="A9" s="10">
        <v>1</v>
      </c>
      <c r="B9" s="15" t="s">
        <v>1</v>
      </c>
      <c r="C9" s="15" t="s">
        <v>8</v>
      </c>
      <c r="D9" s="17">
        <v>2500</v>
      </c>
      <c r="E9" s="17">
        <v>2500</v>
      </c>
      <c r="F9" s="29"/>
      <c r="G9" s="2"/>
    </row>
    <row r="10" spans="1:7" x14ac:dyDescent="0.25">
      <c r="A10" s="10">
        <v>2</v>
      </c>
      <c r="B10" s="15" t="s">
        <v>3</v>
      </c>
      <c r="C10" s="15" t="s">
        <v>8</v>
      </c>
      <c r="D10" s="17">
        <v>2500</v>
      </c>
      <c r="E10" s="17">
        <v>4700</v>
      </c>
      <c r="F10" s="16"/>
      <c r="G10" s="9"/>
    </row>
    <row r="11" spans="1:7" x14ac:dyDescent="0.25">
      <c r="A11" s="10">
        <v>3</v>
      </c>
      <c r="B11" s="15" t="s">
        <v>4</v>
      </c>
      <c r="C11" s="15" t="s">
        <v>8</v>
      </c>
      <c r="D11" s="17">
        <v>2500</v>
      </c>
      <c r="E11" s="17">
        <v>7200</v>
      </c>
      <c r="F11" s="16"/>
      <c r="G11" s="9"/>
    </row>
    <row r="12" spans="1:7" x14ac:dyDescent="0.25">
      <c r="A12" s="10">
        <v>4</v>
      </c>
      <c r="B12" s="15" t="s">
        <v>2</v>
      </c>
      <c r="C12" s="15" t="s">
        <v>8</v>
      </c>
      <c r="D12" s="17">
        <v>2500</v>
      </c>
      <c r="E12" s="17">
        <v>9700</v>
      </c>
      <c r="F12" s="16"/>
      <c r="G12" s="9"/>
    </row>
    <row r="13" spans="1:7" x14ac:dyDescent="0.25">
      <c r="A13" s="10">
        <v>5</v>
      </c>
      <c r="B13" s="15" t="s">
        <v>5</v>
      </c>
      <c r="C13" s="15" t="s">
        <v>8</v>
      </c>
      <c r="D13" s="17">
        <v>2500</v>
      </c>
      <c r="E13" s="17">
        <v>12200</v>
      </c>
      <c r="F13" s="16"/>
      <c r="G13" s="9"/>
    </row>
    <row r="14" spans="1:7" x14ac:dyDescent="0.25">
      <c r="A14" s="10">
        <v>6</v>
      </c>
      <c r="B14" s="15" t="s">
        <v>1</v>
      </c>
      <c r="C14" s="15" t="s">
        <v>8</v>
      </c>
      <c r="D14" s="17">
        <v>2500</v>
      </c>
      <c r="E14" s="17">
        <v>14200</v>
      </c>
      <c r="F14" s="16"/>
      <c r="G14" s="9"/>
    </row>
    <row r="15" spans="1:7" x14ac:dyDescent="0.25">
      <c r="A15" s="10">
        <v>7</v>
      </c>
      <c r="B15" s="15" t="s">
        <v>6</v>
      </c>
      <c r="C15" s="15" t="s">
        <v>8</v>
      </c>
      <c r="D15" s="17">
        <v>2500</v>
      </c>
      <c r="E15" s="17">
        <v>17200</v>
      </c>
      <c r="F15" s="16"/>
      <c r="G15" s="9"/>
    </row>
    <row r="16" spans="1:7" x14ac:dyDescent="0.25">
      <c r="A16" s="10">
        <v>8</v>
      </c>
      <c r="B16" s="15" t="s">
        <v>18</v>
      </c>
      <c r="C16" s="15" t="s">
        <v>8</v>
      </c>
      <c r="D16" s="17">
        <v>2500</v>
      </c>
      <c r="E16" s="17"/>
      <c r="F16" s="16"/>
      <c r="G16" s="9"/>
    </row>
    <row r="17" spans="1:7" x14ac:dyDescent="0.25">
      <c r="A17" s="10"/>
      <c r="B17" s="15"/>
      <c r="C17" s="15"/>
      <c r="D17" s="17">
        <f>SUM(D9:D16)</f>
        <v>20000</v>
      </c>
      <c r="E17" s="17">
        <f>E15</f>
        <v>17200</v>
      </c>
      <c r="F17" s="16"/>
      <c r="G17" s="9"/>
    </row>
    <row r="18" spans="1:7" x14ac:dyDescent="0.25">
      <c r="A18" s="29"/>
      <c r="B18" s="13"/>
      <c r="C18" s="13"/>
      <c r="D18" s="14">
        <f>D17</f>
        <v>20000</v>
      </c>
      <c r="E18" s="14">
        <f>E17</f>
        <v>17200</v>
      </c>
      <c r="F18" s="16"/>
      <c r="G18" s="9"/>
    </row>
    <row r="19" spans="1:7" x14ac:dyDescent="0.25">
      <c r="A19" s="10"/>
      <c r="B19" s="16"/>
      <c r="C19" s="16"/>
      <c r="D19" s="16"/>
      <c r="E19" s="16"/>
      <c r="F19" s="16"/>
      <c r="G19" s="9"/>
    </row>
    <row r="20" spans="1:7" x14ac:dyDescent="0.25">
      <c r="A20" s="9"/>
      <c r="B20" s="4" t="s">
        <v>10</v>
      </c>
      <c r="C20" s="4"/>
      <c r="D20" s="1">
        <f>D18</f>
        <v>20000</v>
      </c>
      <c r="E20" s="4"/>
      <c r="F20" s="4"/>
      <c r="G20" s="9"/>
    </row>
    <row r="21" spans="1:7" x14ac:dyDescent="0.25">
      <c r="A21" s="9"/>
      <c r="B21" s="4"/>
      <c r="C21" s="4"/>
      <c r="D21" s="4"/>
      <c r="E21" s="4"/>
      <c r="F21" s="4"/>
      <c r="G21" s="9"/>
    </row>
    <row r="22" spans="1:7" x14ac:dyDescent="0.25">
      <c r="A22" s="9"/>
      <c r="B22" s="4"/>
      <c r="C22" s="4"/>
      <c r="D22" s="4"/>
      <c r="E22" s="4"/>
      <c r="F22" s="4"/>
      <c r="G22" s="9"/>
    </row>
    <row r="23" spans="1:7" x14ac:dyDescent="0.25">
      <c r="A23" s="9"/>
      <c r="B23" s="4"/>
      <c r="C23" s="21">
        <v>7.0000000000000007E-2</v>
      </c>
      <c r="D23" s="4">
        <f>C23*D20</f>
        <v>1400.0000000000002</v>
      </c>
      <c r="E23" s="4"/>
      <c r="F23" s="4"/>
      <c r="G23" s="9"/>
    </row>
    <row r="24" spans="1:7" x14ac:dyDescent="0.25">
      <c r="A24" s="9"/>
      <c r="B24" s="4"/>
      <c r="C24" s="4"/>
      <c r="D24" s="6">
        <f>D20-D23+D22</f>
        <v>18600</v>
      </c>
      <c r="E24" s="4">
        <v>14000</v>
      </c>
      <c r="F24" s="6">
        <f>D24-E24</f>
        <v>4600</v>
      </c>
      <c r="G24" s="9"/>
    </row>
    <row r="25" spans="1:7" x14ac:dyDescent="0.25">
      <c r="A25" s="9"/>
      <c r="B25" s="4"/>
      <c r="C25" s="4"/>
      <c r="D25" s="4"/>
      <c r="E25" s="4"/>
      <c r="F25" s="4"/>
      <c r="G25" s="9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4" workbookViewId="0">
      <selection activeCell="E35" sqref="E35"/>
    </sheetView>
  </sheetViews>
  <sheetFormatPr defaultRowHeight="15" x14ac:dyDescent="0.25"/>
  <cols>
    <col min="1" max="1" width="6" customWidth="1"/>
    <col min="2" max="2" width="15.28515625" customWidth="1"/>
  </cols>
  <sheetData>
    <row r="1" spans="1:12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  <c r="L1" s="9"/>
    </row>
    <row r="2" spans="1:12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  <c r="L2" s="9"/>
    </row>
    <row r="3" spans="1:12" ht="15.75" x14ac:dyDescent="0.25">
      <c r="A3" s="9"/>
      <c r="B3" s="9"/>
      <c r="C3" s="9"/>
      <c r="D3" s="103" t="s">
        <v>309</v>
      </c>
      <c r="E3" s="103"/>
      <c r="F3" s="103"/>
      <c r="G3" s="103"/>
      <c r="H3" s="9"/>
      <c r="I3" s="9"/>
      <c r="J3" s="9"/>
      <c r="K3" s="9"/>
      <c r="L3" s="9"/>
    </row>
    <row r="4" spans="1:12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  <c r="L4" s="9"/>
    </row>
    <row r="5" spans="1:12" x14ac:dyDescent="0.25">
      <c r="A5" s="10">
        <v>1</v>
      </c>
      <c r="B5" s="158" t="s">
        <v>130</v>
      </c>
      <c r="C5" s="117"/>
      <c r="D5" s="118">
        <f>NOVEMBER20!H5:H16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  <c r="L5" s="9"/>
    </row>
    <row r="6" spans="1:12" x14ac:dyDescent="0.25">
      <c r="A6" s="10">
        <v>2</v>
      </c>
      <c r="B6" s="118" t="s">
        <v>295</v>
      </c>
      <c r="C6" s="118">
        <v>2500</v>
      </c>
      <c r="D6" s="118"/>
      <c r="E6" s="118">
        <v>2500</v>
      </c>
      <c r="F6" s="154">
        <f t="shared" ref="F6:F16" si="0">C6+D6+E6</f>
        <v>5000</v>
      </c>
      <c r="G6" s="120">
        <v>2500</v>
      </c>
      <c r="H6" s="121">
        <f t="shared" ref="H6:H16" si="1">F6-G6</f>
        <v>2500</v>
      </c>
      <c r="I6" s="118"/>
      <c r="J6" s="9"/>
      <c r="K6" s="36"/>
      <c r="L6" s="9"/>
    </row>
    <row r="7" spans="1:12" x14ac:dyDescent="0.25">
      <c r="A7" s="10">
        <v>3</v>
      </c>
      <c r="B7" s="118" t="s">
        <v>295</v>
      </c>
      <c r="C7" s="118">
        <v>2500</v>
      </c>
      <c r="D7" s="118"/>
      <c r="E7" s="118">
        <v>2500</v>
      </c>
      <c r="F7" s="154">
        <f t="shared" si="0"/>
        <v>5000</v>
      </c>
      <c r="G7" s="120">
        <v>2500</v>
      </c>
      <c r="H7" s="121">
        <f t="shared" si="1"/>
        <v>2500</v>
      </c>
      <c r="I7" s="118"/>
      <c r="J7" s="9"/>
      <c r="K7" s="36"/>
      <c r="L7" s="9"/>
    </row>
    <row r="8" spans="1:12" x14ac:dyDescent="0.25">
      <c r="A8" s="10">
        <v>4</v>
      </c>
      <c r="B8" s="117" t="s">
        <v>316</v>
      </c>
      <c r="C8" s="156">
        <v>2500</v>
      </c>
      <c r="D8" s="118">
        <f>NOVEMBER20!H8:H19</f>
        <v>0</v>
      </c>
      <c r="E8" s="118">
        <v>2500</v>
      </c>
      <c r="F8" s="154">
        <f t="shared" si="0"/>
        <v>5000</v>
      </c>
      <c r="G8" s="120">
        <v>3000</v>
      </c>
      <c r="H8" s="121">
        <f t="shared" si="1"/>
        <v>2000</v>
      </c>
      <c r="I8" s="116"/>
      <c r="J8" s="9"/>
      <c r="K8" s="36"/>
      <c r="L8" s="9"/>
    </row>
    <row r="9" spans="1:12" x14ac:dyDescent="0.25">
      <c r="A9" s="10">
        <v>5</v>
      </c>
      <c r="B9" s="161" t="s">
        <v>313</v>
      </c>
      <c r="C9" s="9">
        <v>2500</v>
      </c>
      <c r="D9" s="118"/>
      <c r="E9" s="118">
        <v>2500</v>
      </c>
      <c r="F9" s="154">
        <f t="shared" si="0"/>
        <v>5000</v>
      </c>
      <c r="G9" s="120">
        <v>2500</v>
      </c>
      <c r="H9" s="121">
        <f t="shared" si="1"/>
        <v>2500</v>
      </c>
      <c r="I9" s="116"/>
      <c r="J9" s="9"/>
      <c r="K9" s="36"/>
      <c r="L9" s="9"/>
    </row>
    <row r="10" spans="1:12" x14ac:dyDescent="0.25">
      <c r="A10" s="10">
        <v>6</v>
      </c>
      <c r="B10" s="117" t="s">
        <v>314</v>
      </c>
      <c r="C10" s="156">
        <v>2500</v>
      </c>
      <c r="D10" s="118">
        <f>NOVEMBER20!H10:H21</f>
        <v>0</v>
      </c>
      <c r="E10" s="118">
        <v>2500</v>
      </c>
      <c r="F10" s="154">
        <f t="shared" si="0"/>
        <v>5000</v>
      </c>
      <c r="G10" s="120">
        <v>2500</v>
      </c>
      <c r="H10" s="121">
        <f t="shared" si="1"/>
        <v>2500</v>
      </c>
      <c r="I10" s="116"/>
      <c r="J10" s="9"/>
      <c r="K10" s="36"/>
      <c r="L10" s="9"/>
    </row>
    <row r="11" spans="1:12" x14ac:dyDescent="0.25">
      <c r="A11" s="10">
        <v>7</v>
      </c>
      <c r="B11" s="10" t="s">
        <v>319</v>
      </c>
      <c r="C11" s="10">
        <v>2500</v>
      </c>
      <c r="D11" s="118">
        <f>NOVEMBER20!H11:H22</f>
        <v>0</v>
      </c>
      <c r="E11" s="10">
        <v>2500</v>
      </c>
      <c r="F11" s="154">
        <f t="shared" si="0"/>
        <v>5000</v>
      </c>
      <c r="G11" s="151">
        <v>2500</v>
      </c>
      <c r="H11" s="121">
        <f t="shared" si="1"/>
        <v>2500</v>
      </c>
      <c r="I11" s="116"/>
      <c r="J11" s="9"/>
      <c r="K11" s="36"/>
      <c r="L11" s="9"/>
    </row>
    <row r="12" spans="1:12" x14ac:dyDescent="0.25">
      <c r="A12" s="10">
        <v>8</v>
      </c>
      <c r="B12" s="117" t="s">
        <v>319</v>
      </c>
      <c r="C12" s="156">
        <v>2500</v>
      </c>
      <c r="D12" s="118">
        <f>NOVEMBER20!H12:H23</f>
        <v>0</v>
      </c>
      <c r="E12" s="118">
        <v>2500</v>
      </c>
      <c r="F12" s="154">
        <f t="shared" si="0"/>
        <v>5000</v>
      </c>
      <c r="G12" s="120">
        <v>2500</v>
      </c>
      <c r="H12" s="121">
        <f t="shared" si="1"/>
        <v>2500</v>
      </c>
      <c r="I12" s="116"/>
      <c r="J12" s="9"/>
      <c r="K12" s="36"/>
      <c r="L12" s="9"/>
    </row>
    <row r="13" spans="1:12" x14ac:dyDescent="0.25">
      <c r="A13" s="10">
        <v>9</v>
      </c>
      <c r="B13" s="158" t="s">
        <v>130</v>
      </c>
      <c r="C13" s="156"/>
      <c r="D13" s="118">
        <f>NOVEMBER20!H13:H24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36"/>
      <c r="L13" s="9"/>
    </row>
    <row r="14" spans="1:12" x14ac:dyDescent="0.25">
      <c r="A14" s="10">
        <v>10</v>
      </c>
      <c r="B14" s="117" t="s">
        <v>315</v>
      </c>
      <c r="C14" s="156">
        <v>2500</v>
      </c>
      <c r="D14" s="118">
        <f>NOVEMBER20!H14:H25</f>
        <v>0</v>
      </c>
      <c r="E14" s="118">
        <v>2500</v>
      </c>
      <c r="F14" s="154">
        <f t="shared" si="0"/>
        <v>5000</v>
      </c>
      <c r="G14" s="120">
        <v>2500</v>
      </c>
      <c r="H14" s="121">
        <f>F14-G14</f>
        <v>2500</v>
      </c>
      <c r="I14" s="116"/>
      <c r="J14" s="9"/>
      <c r="K14" s="36"/>
      <c r="L14" s="9"/>
    </row>
    <row r="15" spans="1:12" x14ac:dyDescent="0.25">
      <c r="A15" s="10">
        <v>11</v>
      </c>
      <c r="B15" s="117" t="s">
        <v>259</v>
      </c>
      <c r="C15" s="156"/>
      <c r="D15" s="118">
        <f>NOVEMBER20!H15:H26</f>
        <v>2800</v>
      </c>
      <c r="E15" s="118"/>
      <c r="F15" s="154">
        <f t="shared" si="0"/>
        <v>2800</v>
      </c>
      <c r="G15" s="120">
        <v>2800</v>
      </c>
      <c r="H15" s="121">
        <f t="shared" si="1"/>
        <v>0</v>
      </c>
      <c r="I15" s="116"/>
      <c r="J15" s="9" t="s">
        <v>281</v>
      </c>
      <c r="K15" s="36"/>
      <c r="L15" s="9"/>
    </row>
    <row r="16" spans="1:12" x14ac:dyDescent="0.25">
      <c r="A16" s="10" t="s">
        <v>291</v>
      </c>
      <c r="B16" s="117" t="s">
        <v>292</v>
      </c>
      <c r="C16" s="156"/>
      <c r="D16" s="118">
        <f>NOVEMBER20!H16:H27</f>
        <v>0</v>
      </c>
      <c r="E16" s="118">
        <v>800</v>
      </c>
      <c r="F16" s="154">
        <f t="shared" si="0"/>
        <v>800</v>
      </c>
      <c r="G16" s="120">
        <f>800</f>
        <v>800</v>
      </c>
      <c r="H16" s="121">
        <f t="shared" si="1"/>
        <v>0</v>
      </c>
      <c r="I16" s="10"/>
      <c r="J16" s="9"/>
      <c r="K16" s="36"/>
      <c r="L16" s="9"/>
    </row>
    <row r="17" spans="1:12" x14ac:dyDescent="0.25">
      <c r="A17" s="9"/>
      <c r="B17" s="149" t="s">
        <v>68</v>
      </c>
      <c r="C17" s="35">
        <f t="shared" ref="C17:H17" si="2">SUM(C5:C16)</f>
        <v>20000</v>
      </c>
      <c r="D17" s="118">
        <f t="shared" si="2"/>
        <v>2800</v>
      </c>
      <c r="E17" s="10">
        <f t="shared" si="2"/>
        <v>20800</v>
      </c>
      <c r="F17" s="150">
        <f t="shared" si="2"/>
        <v>43600</v>
      </c>
      <c r="G17" s="144">
        <f t="shared" si="2"/>
        <v>24100</v>
      </c>
      <c r="H17" s="152">
        <f t="shared" si="2"/>
        <v>19500</v>
      </c>
      <c r="I17" s="116"/>
      <c r="J17" s="9"/>
      <c r="K17" s="36"/>
      <c r="L17" s="9"/>
    </row>
    <row r="18" spans="1:12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36"/>
      <c r="L18" s="9"/>
    </row>
    <row r="19" spans="1:12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  <c r="L19" s="9"/>
    </row>
    <row r="20" spans="1:12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  <c r="L20" s="9"/>
    </row>
    <row r="21" spans="1:12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  <c r="L21" s="9"/>
    </row>
    <row r="22" spans="1:12" x14ac:dyDescent="0.25">
      <c r="A22" s="9"/>
      <c r="B22" s="10" t="s">
        <v>248</v>
      </c>
      <c r="C22" s="10"/>
      <c r="D22" s="94">
        <f>E17</f>
        <v>20800</v>
      </c>
      <c r="E22" s="51"/>
      <c r="F22" s="51"/>
      <c r="G22" s="10" t="s">
        <v>248</v>
      </c>
      <c r="H22" s="93">
        <f>G17</f>
        <v>24100</v>
      </c>
      <c r="I22" s="10"/>
      <c r="J22" s="10"/>
      <c r="K22" s="9"/>
      <c r="L22" s="9"/>
    </row>
    <row r="23" spans="1:12" x14ac:dyDescent="0.25">
      <c r="A23" s="9"/>
      <c r="B23" s="10" t="s">
        <v>79</v>
      </c>
      <c r="C23" s="10"/>
      <c r="D23" s="94">
        <f>NOVEMBER20!F31</f>
        <v>4594.6000000000058</v>
      </c>
      <c r="E23" s="51"/>
      <c r="F23" s="51"/>
      <c r="G23" s="10" t="s">
        <v>79</v>
      </c>
      <c r="H23" s="93">
        <f>NOVEMBER20!J31</f>
        <v>1794.5999999999985</v>
      </c>
      <c r="I23" s="10"/>
      <c r="J23" s="10"/>
      <c r="K23" s="108"/>
      <c r="L23" s="9"/>
    </row>
    <row r="24" spans="1:12" x14ac:dyDescent="0.25">
      <c r="A24" s="9"/>
      <c r="B24" s="10" t="s">
        <v>317</v>
      </c>
      <c r="C24" s="10"/>
      <c r="D24" s="94">
        <v>500</v>
      </c>
      <c r="E24" s="51"/>
      <c r="F24" s="51"/>
      <c r="G24" s="10"/>
      <c r="H24" s="93"/>
      <c r="I24" s="10"/>
      <c r="J24" s="10"/>
      <c r="K24" s="9"/>
      <c r="L24" s="9"/>
    </row>
    <row r="25" spans="1:12" x14ac:dyDescent="0.25">
      <c r="A25" s="9"/>
      <c r="B25" s="10" t="s">
        <v>66</v>
      </c>
      <c r="C25" s="10"/>
      <c r="D25" s="111">
        <v>7.0000000000000007E-2</v>
      </c>
      <c r="E25" s="94">
        <f>D25*D22</f>
        <v>1456.0000000000002</v>
      </c>
      <c r="F25" s="94"/>
      <c r="G25" s="10" t="s">
        <v>133</v>
      </c>
      <c r="H25" s="52">
        <v>7.0000000000000007E-2</v>
      </c>
      <c r="I25" s="94">
        <f>H25*D22</f>
        <v>1456.0000000000002</v>
      </c>
      <c r="J25" s="10"/>
      <c r="K25" s="9"/>
      <c r="L25" s="9"/>
    </row>
    <row r="26" spans="1:12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  <c r="L26" s="9"/>
    </row>
    <row r="27" spans="1:12" x14ac:dyDescent="0.25">
      <c r="A27" s="9"/>
      <c r="B27" s="58" t="s">
        <v>312</v>
      </c>
      <c r="C27" s="157"/>
      <c r="D27" s="9"/>
      <c r="E27" s="10">
        <v>100</v>
      </c>
      <c r="F27" s="10"/>
      <c r="G27" s="58" t="s">
        <v>312</v>
      </c>
      <c r="H27" s="157"/>
      <c r="I27" s="9">
        <v>100</v>
      </c>
      <c r="J27" s="10"/>
      <c r="K27" s="9"/>
      <c r="L27" s="9"/>
    </row>
    <row r="28" spans="1:12" x14ac:dyDescent="0.25">
      <c r="A28" s="9"/>
      <c r="B28" s="58" t="s">
        <v>318</v>
      </c>
      <c r="C28" s="58"/>
      <c r="D28" s="9"/>
      <c r="E28" s="10">
        <v>100</v>
      </c>
      <c r="F28" s="10"/>
      <c r="G28" s="58" t="s">
        <v>318</v>
      </c>
      <c r="H28" s="58"/>
      <c r="I28" s="9">
        <v>100</v>
      </c>
      <c r="J28" s="10"/>
      <c r="K28" s="9"/>
      <c r="L28" s="9"/>
    </row>
    <row r="29" spans="1:12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  <c r="L29" s="9"/>
    </row>
    <row r="30" spans="1:1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  <c r="L30" s="9"/>
    </row>
    <row r="31" spans="1:12" x14ac:dyDescent="0.25">
      <c r="A31" s="9"/>
      <c r="B31" s="145" t="s">
        <v>68</v>
      </c>
      <c r="C31" s="145"/>
      <c r="D31" s="146">
        <f>D22+D23+D24-E25</f>
        <v>24438.600000000006</v>
      </c>
      <c r="E31" s="146">
        <f>SUM(E27:E30)</f>
        <v>200</v>
      </c>
      <c r="F31" s="146">
        <f>D31-E31</f>
        <v>24238.600000000006</v>
      </c>
      <c r="G31" s="145" t="s">
        <v>68</v>
      </c>
      <c r="H31" s="146">
        <f>H22+H23-I25</f>
        <v>24438.6</v>
      </c>
      <c r="I31" s="146">
        <f>SUM(I27:I30)</f>
        <v>200</v>
      </c>
      <c r="J31" s="146">
        <f>H31-I31</f>
        <v>24238.6</v>
      </c>
      <c r="K31" s="9"/>
      <c r="L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2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  <c r="L33" s="9"/>
    </row>
    <row r="34" spans="1:12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  <c r="L34" s="31"/>
    </row>
    <row r="35" spans="1:12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  <c r="L35" s="9"/>
    </row>
    <row r="36" spans="1:1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31"/>
      <c r="L36" s="9"/>
    </row>
    <row r="37" spans="1:1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opLeftCell="A4" workbookViewId="0">
      <selection activeCell="C36" sqref="C36"/>
    </sheetView>
  </sheetViews>
  <sheetFormatPr defaultRowHeight="15" x14ac:dyDescent="0.25"/>
  <cols>
    <col min="1" max="1" width="8.140625" customWidth="1"/>
    <col min="2" max="2" width="15" customWidth="1"/>
  </cols>
  <sheetData>
    <row r="1" spans="1:11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</row>
    <row r="2" spans="1:11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</row>
    <row r="3" spans="1:11" ht="15.75" x14ac:dyDescent="0.25">
      <c r="A3" s="9"/>
      <c r="B3" s="9"/>
      <c r="C3" s="9"/>
      <c r="D3" s="103" t="s">
        <v>320</v>
      </c>
      <c r="E3" s="103"/>
      <c r="F3" s="103"/>
      <c r="G3" s="103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</row>
    <row r="5" spans="1:11" x14ac:dyDescent="0.25">
      <c r="A5" s="10">
        <v>1</v>
      </c>
      <c r="B5" s="158" t="s">
        <v>130</v>
      </c>
      <c r="C5" s="117"/>
      <c r="D5" s="118">
        <f>'DECEMBER 20'!H5:H16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</row>
    <row r="6" spans="1:11" x14ac:dyDescent="0.25">
      <c r="A6" s="10">
        <v>2</v>
      </c>
      <c r="B6" s="118" t="s">
        <v>295</v>
      </c>
      <c r="C6" s="118">
        <v>2500</v>
      </c>
      <c r="D6" s="118"/>
      <c r="E6" s="118">
        <v>2500</v>
      </c>
      <c r="F6" s="154">
        <f t="shared" ref="F6:F16" si="0">C6+D6+E6</f>
        <v>5000</v>
      </c>
      <c r="G6" s="120">
        <v>2500</v>
      </c>
      <c r="H6" s="121">
        <f t="shared" ref="H6:H16" si="1">F6-G6</f>
        <v>2500</v>
      </c>
      <c r="I6" s="118"/>
      <c r="J6" s="9"/>
      <c r="K6" s="36"/>
    </row>
    <row r="7" spans="1:11" x14ac:dyDescent="0.25">
      <c r="A7" s="10">
        <v>3</v>
      </c>
      <c r="B7" s="118" t="s">
        <v>295</v>
      </c>
      <c r="C7" s="118">
        <v>2500</v>
      </c>
      <c r="D7" s="118"/>
      <c r="E7" s="118">
        <v>2500</v>
      </c>
      <c r="F7" s="154">
        <f t="shared" si="0"/>
        <v>5000</v>
      </c>
      <c r="G7" s="120">
        <v>2500</v>
      </c>
      <c r="H7" s="121">
        <f t="shared" si="1"/>
        <v>2500</v>
      </c>
      <c r="I7" s="118"/>
      <c r="J7" s="9"/>
      <c r="K7" s="36"/>
    </row>
    <row r="8" spans="1:11" x14ac:dyDescent="0.25">
      <c r="A8" s="10">
        <v>4</v>
      </c>
      <c r="B8" s="117" t="s">
        <v>316</v>
      </c>
      <c r="C8" s="156">
        <v>2000</v>
      </c>
      <c r="D8" s="118"/>
      <c r="E8" s="118">
        <v>2500</v>
      </c>
      <c r="F8" s="154">
        <f t="shared" si="0"/>
        <v>4500</v>
      </c>
      <c r="G8" s="120">
        <f>500</f>
        <v>500</v>
      </c>
      <c r="H8" s="121">
        <f t="shared" si="1"/>
        <v>4000</v>
      </c>
      <c r="I8" s="116"/>
      <c r="J8" s="9"/>
      <c r="K8" s="36"/>
    </row>
    <row r="9" spans="1:11" x14ac:dyDescent="0.25">
      <c r="A9" s="10">
        <v>5</v>
      </c>
      <c r="B9" s="161" t="s">
        <v>313</v>
      </c>
      <c r="C9" s="9">
        <v>2500</v>
      </c>
      <c r="D9" s="118"/>
      <c r="E9" s="118">
        <v>2500</v>
      </c>
      <c r="F9" s="154">
        <f t="shared" si="0"/>
        <v>5000</v>
      </c>
      <c r="G9" s="120">
        <f>2500</f>
        <v>2500</v>
      </c>
      <c r="H9" s="121">
        <f t="shared" si="1"/>
        <v>2500</v>
      </c>
      <c r="I9" s="116"/>
      <c r="J9" s="9"/>
      <c r="K9" s="36"/>
    </row>
    <row r="10" spans="1:11" x14ac:dyDescent="0.25">
      <c r="A10" s="10">
        <v>6</v>
      </c>
      <c r="B10" s="117" t="s">
        <v>314</v>
      </c>
      <c r="C10" s="156">
        <v>2500</v>
      </c>
      <c r="D10" s="118"/>
      <c r="E10" s="118">
        <v>2500</v>
      </c>
      <c r="F10" s="154">
        <f t="shared" si="0"/>
        <v>5000</v>
      </c>
      <c r="G10" s="120"/>
      <c r="H10" s="121">
        <f t="shared" si="1"/>
        <v>5000</v>
      </c>
      <c r="I10" s="116"/>
      <c r="J10" s="9"/>
      <c r="K10" s="36"/>
    </row>
    <row r="11" spans="1:11" x14ac:dyDescent="0.25">
      <c r="A11" s="10">
        <v>7</v>
      </c>
      <c r="B11" s="10" t="s">
        <v>130</v>
      </c>
      <c r="C11" s="10"/>
      <c r="D11" s="118"/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</row>
    <row r="12" spans="1:11" x14ac:dyDescent="0.25">
      <c r="A12" s="10">
        <v>8</v>
      </c>
      <c r="B12" s="117" t="s">
        <v>130</v>
      </c>
      <c r="C12" s="156"/>
      <c r="D12" s="118"/>
      <c r="E12" s="118"/>
      <c r="F12" s="154">
        <f t="shared" si="0"/>
        <v>0</v>
      </c>
      <c r="G12" s="120"/>
      <c r="H12" s="121">
        <f t="shared" si="1"/>
        <v>0</v>
      </c>
      <c r="I12" s="116"/>
      <c r="J12" s="9"/>
      <c r="K12" s="36"/>
    </row>
    <row r="13" spans="1:11" x14ac:dyDescent="0.25">
      <c r="A13" s="10">
        <v>9</v>
      </c>
      <c r="B13" s="158" t="s">
        <v>130</v>
      </c>
      <c r="C13" s="156"/>
      <c r="D13" s="118"/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36"/>
    </row>
    <row r="14" spans="1:11" x14ac:dyDescent="0.25">
      <c r="A14" s="10">
        <v>10</v>
      </c>
      <c r="B14" s="117" t="s">
        <v>315</v>
      </c>
      <c r="C14" s="156">
        <v>2500</v>
      </c>
      <c r="D14" s="118"/>
      <c r="E14" s="118">
        <v>2500</v>
      </c>
      <c r="F14" s="154">
        <f t="shared" si="0"/>
        <v>5000</v>
      </c>
      <c r="G14" s="120">
        <f>2500</f>
        <v>2500</v>
      </c>
      <c r="H14" s="121">
        <f>F14-G14</f>
        <v>2500</v>
      </c>
      <c r="I14" s="116"/>
      <c r="J14" s="9"/>
      <c r="K14" s="36"/>
    </row>
    <row r="15" spans="1:11" x14ac:dyDescent="0.25">
      <c r="A15" s="10">
        <v>11</v>
      </c>
      <c r="B15" s="117"/>
      <c r="C15" s="156"/>
      <c r="D15" s="118">
        <f>'DECEMBER 20'!H15:H26</f>
        <v>0</v>
      </c>
      <c r="E15" s="118"/>
      <c r="F15" s="154">
        <f t="shared" si="0"/>
        <v>0</v>
      </c>
      <c r="G15" s="120"/>
      <c r="H15" s="121">
        <f t="shared" si="1"/>
        <v>0</v>
      </c>
      <c r="I15" s="116"/>
      <c r="J15" s="9"/>
      <c r="K15" s="36"/>
    </row>
    <row r="16" spans="1:11" x14ac:dyDescent="0.25">
      <c r="A16" s="10" t="s">
        <v>291</v>
      </c>
      <c r="B16" s="117" t="s">
        <v>292</v>
      </c>
      <c r="C16" s="156"/>
      <c r="D16" s="118">
        <f>'DECEMBER 20'!H16:H27</f>
        <v>0</v>
      </c>
      <c r="E16" s="118">
        <v>800</v>
      </c>
      <c r="F16" s="154">
        <f t="shared" si="0"/>
        <v>800</v>
      </c>
      <c r="G16" s="120"/>
      <c r="H16" s="121">
        <f t="shared" si="1"/>
        <v>800</v>
      </c>
      <c r="I16" s="10"/>
      <c r="J16" s="9"/>
      <c r="K16" s="36"/>
    </row>
    <row r="17" spans="1:11" x14ac:dyDescent="0.25">
      <c r="A17" s="9"/>
      <c r="B17" s="149" t="s">
        <v>68</v>
      </c>
      <c r="C17" s="35">
        <f t="shared" ref="C17:H17" si="2">SUM(C5:C16)</f>
        <v>14500</v>
      </c>
      <c r="D17" s="118">
        <f t="shared" si="2"/>
        <v>0</v>
      </c>
      <c r="E17" s="10">
        <f t="shared" si="2"/>
        <v>15800</v>
      </c>
      <c r="F17" s="150">
        <f t="shared" si="2"/>
        <v>30300</v>
      </c>
      <c r="G17" s="144">
        <f t="shared" si="2"/>
        <v>10500</v>
      </c>
      <c r="H17" s="152">
        <f t="shared" si="2"/>
        <v>19800</v>
      </c>
      <c r="I17" s="116"/>
      <c r="J17" s="9"/>
      <c r="K17" s="36"/>
    </row>
    <row r="18" spans="1:11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36"/>
    </row>
    <row r="19" spans="1:11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</row>
    <row r="20" spans="1:11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</row>
    <row r="21" spans="1:11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</row>
    <row r="22" spans="1:11" x14ac:dyDescent="0.25">
      <c r="A22" s="9"/>
      <c r="B22" s="10" t="s">
        <v>252</v>
      </c>
      <c r="C22" s="10"/>
      <c r="D22" s="94">
        <f>E17</f>
        <v>15800</v>
      </c>
      <c r="E22" s="51"/>
      <c r="F22" s="51"/>
      <c r="G22" s="10" t="s">
        <v>252</v>
      </c>
      <c r="H22" s="93">
        <f>G17</f>
        <v>10500</v>
      </c>
      <c r="I22" s="10"/>
      <c r="J22" s="10"/>
      <c r="K22" s="9"/>
    </row>
    <row r="23" spans="1:11" x14ac:dyDescent="0.25">
      <c r="A23" s="9"/>
      <c r="B23" s="10" t="s">
        <v>79</v>
      </c>
      <c r="C23" s="10"/>
      <c r="D23" s="94">
        <f>'DECEMBER 20'!F31</f>
        <v>24238.600000000006</v>
      </c>
      <c r="E23" s="51"/>
      <c r="F23" s="51"/>
      <c r="G23" s="10" t="s">
        <v>79</v>
      </c>
      <c r="H23" s="93">
        <f>'DECEMBER 20'!J31</f>
        <v>24238.6</v>
      </c>
      <c r="I23" s="10"/>
      <c r="J23" s="10"/>
      <c r="K23" s="108"/>
    </row>
    <row r="24" spans="1:11" x14ac:dyDescent="0.25">
      <c r="A24" s="9"/>
      <c r="B24" s="10" t="s">
        <v>317</v>
      </c>
      <c r="C24" s="10"/>
      <c r="D24" s="94"/>
      <c r="E24" s="51"/>
      <c r="F24" s="51"/>
      <c r="G24" s="10"/>
      <c r="H24" s="93"/>
      <c r="I24" s="10"/>
      <c r="J24" s="10"/>
      <c r="K24" s="9"/>
    </row>
    <row r="25" spans="1:11" x14ac:dyDescent="0.25">
      <c r="A25" s="9"/>
      <c r="B25" s="10" t="s">
        <v>66</v>
      </c>
      <c r="C25" s="10"/>
      <c r="D25" s="111">
        <v>7.0000000000000007E-2</v>
      </c>
      <c r="E25" s="94">
        <f>D25*D22</f>
        <v>1106</v>
      </c>
      <c r="F25" s="94"/>
      <c r="G25" s="10" t="s">
        <v>133</v>
      </c>
      <c r="H25" s="52">
        <v>7.0000000000000007E-2</v>
      </c>
      <c r="I25" s="94">
        <f>H25*D22</f>
        <v>1106</v>
      </c>
      <c r="J25" s="10"/>
      <c r="K25" s="9"/>
    </row>
    <row r="26" spans="1:11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1" x14ac:dyDescent="0.25">
      <c r="A27" s="9"/>
      <c r="B27" s="58" t="s">
        <v>321</v>
      </c>
      <c r="C27" s="157"/>
      <c r="D27" s="9"/>
      <c r="E27" s="10">
        <v>24239</v>
      </c>
      <c r="F27" s="10"/>
      <c r="G27" s="58" t="s">
        <v>321</v>
      </c>
      <c r="H27" s="157"/>
      <c r="I27" s="9">
        <v>24239</v>
      </c>
      <c r="J27" s="10"/>
      <c r="K27" s="9"/>
    </row>
    <row r="28" spans="1:11" x14ac:dyDescent="0.25">
      <c r="A28" s="9"/>
      <c r="B28" s="58"/>
      <c r="C28" s="58"/>
      <c r="D28" s="9"/>
      <c r="E28" s="10"/>
      <c r="F28" s="10"/>
      <c r="G28" s="58"/>
      <c r="H28" s="58"/>
      <c r="I28" s="9"/>
      <c r="J28" s="10"/>
      <c r="K28" s="9"/>
    </row>
    <row r="29" spans="1:11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</row>
    <row r="30" spans="1:1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1" x14ac:dyDescent="0.25">
      <c r="A31" s="9"/>
      <c r="B31" s="145" t="s">
        <v>68</v>
      </c>
      <c r="C31" s="145"/>
      <c r="D31" s="146">
        <f>D22+D23+D24-E25</f>
        <v>38932.600000000006</v>
      </c>
      <c r="E31" s="146">
        <f>SUM(E27:E30)</f>
        <v>24239</v>
      </c>
      <c r="F31" s="146">
        <f>D31-E31</f>
        <v>14693.600000000006</v>
      </c>
      <c r="G31" s="145" t="s">
        <v>68</v>
      </c>
      <c r="H31" s="146">
        <f>H22+H23-I25</f>
        <v>33632.6</v>
      </c>
      <c r="I31" s="146">
        <f>SUM(I27:I30)</f>
        <v>24239</v>
      </c>
      <c r="J31" s="146">
        <f>H31-I31</f>
        <v>9393.5999999999985</v>
      </c>
      <c r="K31" s="9"/>
    </row>
    <row r="32" spans="1:1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</row>
    <row r="34" spans="1:11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</row>
    <row r="35" spans="1:11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31"/>
    </row>
    <row r="37" spans="1:1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112" spans="9:9" x14ac:dyDescent="0.25">
      <c r="I112">
        <f>7685+2139</f>
        <v>9824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4" workbookViewId="0">
      <selection activeCell="C41" sqref="C41:C42"/>
    </sheetView>
  </sheetViews>
  <sheetFormatPr defaultRowHeight="15" x14ac:dyDescent="0.25"/>
  <cols>
    <col min="1" max="1" width="7.42578125" customWidth="1"/>
    <col min="2" max="2" width="14" customWidth="1"/>
  </cols>
  <sheetData>
    <row r="1" spans="1:11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</row>
    <row r="2" spans="1:11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</row>
    <row r="3" spans="1:11" ht="15.75" x14ac:dyDescent="0.25">
      <c r="A3" s="9"/>
      <c r="B3" s="9"/>
      <c r="C3" s="9"/>
      <c r="D3" s="103" t="s">
        <v>322</v>
      </c>
      <c r="E3" s="103"/>
      <c r="F3" s="103"/>
      <c r="G3" s="103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</row>
    <row r="5" spans="1:11" x14ac:dyDescent="0.25">
      <c r="A5" s="10">
        <v>1</v>
      </c>
      <c r="B5" s="158" t="s">
        <v>130</v>
      </c>
      <c r="C5" s="117"/>
      <c r="D5" s="118">
        <f>'JANUARY 21'!H5:H17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</row>
    <row r="6" spans="1:11" x14ac:dyDescent="0.25">
      <c r="A6" s="10">
        <v>2</v>
      </c>
      <c r="B6" s="118" t="s">
        <v>295</v>
      </c>
      <c r="C6" s="118">
        <v>2500</v>
      </c>
      <c r="D6" s="118"/>
      <c r="E6" s="118">
        <v>2500</v>
      </c>
      <c r="F6" s="154">
        <f t="shared" ref="F6:F16" si="0">C6+D6+E6</f>
        <v>5000</v>
      </c>
      <c r="G6" s="120">
        <v>2500</v>
      </c>
      <c r="H6" s="121">
        <f t="shared" ref="H6:H16" si="1">F6-G6</f>
        <v>2500</v>
      </c>
      <c r="I6" s="118"/>
      <c r="J6" s="9"/>
      <c r="K6" s="36"/>
    </row>
    <row r="7" spans="1:11" x14ac:dyDescent="0.25">
      <c r="A7" s="10">
        <v>3</v>
      </c>
      <c r="B7" s="118" t="s">
        <v>295</v>
      </c>
      <c r="C7" s="118">
        <v>2500</v>
      </c>
      <c r="D7" s="118"/>
      <c r="E7" s="118">
        <v>2500</v>
      </c>
      <c r="F7" s="154">
        <f t="shared" si="0"/>
        <v>5000</v>
      </c>
      <c r="G7" s="120">
        <v>2500</v>
      </c>
      <c r="H7" s="121">
        <f t="shared" si="1"/>
        <v>2500</v>
      </c>
      <c r="I7" s="118"/>
      <c r="J7" s="9"/>
      <c r="K7" s="36"/>
    </row>
    <row r="8" spans="1:11" x14ac:dyDescent="0.25">
      <c r="A8" s="10">
        <v>4</v>
      </c>
      <c r="B8" s="117" t="s">
        <v>316</v>
      </c>
      <c r="C8" s="156">
        <v>2000</v>
      </c>
      <c r="D8" s="118">
        <v>2000</v>
      </c>
      <c r="E8" s="118">
        <v>2500</v>
      </c>
      <c r="F8" s="154">
        <f t="shared" si="0"/>
        <v>6500</v>
      </c>
      <c r="G8" s="120">
        <f>2000+2500</f>
        <v>4500</v>
      </c>
      <c r="H8" s="121">
        <f t="shared" si="1"/>
        <v>2000</v>
      </c>
      <c r="I8" s="116"/>
      <c r="J8" s="9"/>
      <c r="K8" s="36"/>
    </row>
    <row r="9" spans="1:11" x14ac:dyDescent="0.25">
      <c r="A9" s="10">
        <v>5</v>
      </c>
      <c r="B9" s="161" t="s">
        <v>313</v>
      </c>
      <c r="C9" s="9">
        <v>2500</v>
      </c>
      <c r="D9" s="118"/>
      <c r="E9" s="118">
        <v>2500</v>
      </c>
      <c r="F9" s="154">
        <f t="shared" si="0"/>
        <v>5000</v>
      </c>
      <c r="G9" s="120">
        <f>1000+1500</f>
        <v>2500</v>
      </c>
      <c r="H9" s="121">
        <f t="shared" si="1"/>
        <v>2500</v>
      </c>
      <c r="I9" s="116"/>
      <c r="J9" s="9"/>
      <c r="K9" s="36"/>
    </row>
    <row r="10" spans="1:11" x14ac:dyDescent="0.25">
      <c r="A10" s="10">
        <v>6</v>
      </c>
      <c r="B10" s="117" t="s">
        <v>314</v>
      </c>
      <c r="C10" s="156">
        <v>2500</v>
      </c>
      <c r="D10" s="118">
        <v>2500</v>
      </c>
      <c r="E10" s="118">
        <v>2500</v>
      </c>
      <c r="F10" s="154">
        <f t="shared" si="0"/>
        <v>7500</v>
      </c>
      <c r="G10" s="120">
        <f>2500</f>
        <v>2500</v>
      </c>
      <c r="H10" s="121">
        <f t="shared" si="1"/>
        <v>5000</v>
      </c>
      <c r="I10" s="116"/>
      <c r="J10" s="9" t="s">
        <v>327</v>
      </c>
      <c r="K10" s="36"/>
    </row>
    <row r="11" spans="1:11" x14ac:dyDescent="0.25">
      <c r="A11" s="10">
        <v>7</v>
      </c>
      <c r="B11" s="10" t="s">
        <v>202</v>
      </c>
      <c r="C11" s="10"/>
      <c r="D11" s="118">
        <f>'JANUARY 21'!H11:H23</f>
        <v>0</v>
      </c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</row>
    <row r="12" spans="1:11" x14ac:dyDescent="0.25">
      <c r="A12" s="10">
        <v>8</v>
      </c>
      <c r="B12" s="117" t="s">
        <v>324</v>
      </c>
      <c r="C12" s="156">
        <v>2500</v>
      </c>
      <c r="D12" s="118">
        <f>'JANUARY 21'!H12:H24</f>
        <v>0</v>
      </c>
      <c r="E12" s="118">
        <v>2500</v>
      </c>
      <c r="F12" s="154">
        <f t="shared" si="0"/>
        <v>5000</v>
      </c>
      <c r="G12" s="120">
        <f>2500</f>
        <v>2500</v>
      </c>
      <c r="H12" s="121">
        <f t="shared" si="1"/>
        <v>2500</v>
      </c>
      <c r="I12" s="116"/>
      <c r="J12" s="9"/>
      <c r="K12" s="36"/>
    </row>
    <row r="13" spans="1:11" x14ac:dyDescent="0.25">
      <c r="A13" s="10">
        <v>9</v>
      </c>
      <c r="B13" s="158" t="s">
        <v>130</v>
      </c>
      <c r="C13" s="156"/>
      <c r="D13" s="118">
        <f>'JANUARY 21'!H13:H25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36"/>
    </row>
    <row r="14" spans="1:11" x14ac:dyDescent="0.25">
      <c r="A14" s="10">
        <v>10</v>
      </c>
      <c r="B14" s="117" t="s">
        <v>315</v>
      </c>
      <c r="C14" s="156">
        <v>2500</v>
      </c>
      <c r="D14" s="118"/>
      <c r="E14" s="118">
        <v>2500</v>
      </c>
      <c r="F14" s="154">
        <f t="shared" si="0"/>
        <v>5000</v>
      </c>
      <c r="G14" s="120"/>
      <c r="H14" s="121">
        <f>F14-G14</f>
        <v>5000</v>
      </c>
      <c r="I14" s="116"/>
      <c r="J14" s="9"/>
      <c r="K14" s="36"/>
    </row>
    <row r="15" spans="1:11" x14ac:dyDescent="0.25">
      <c r="A15" s="10">
        <v>11</v>
      </c>
      <c r="B15" s="117" t="s">
        <v>93</v>
      </c>
      <c r="C15" s="156">
        <v>2000</v>
      </c>
      <c r="D15" s="118">
        <f>'JANUARY 21'!H15:H27</f>
        <v>0</v>
      </c>
      <c r="E15" s="118">
        <v>2000</v>
      </c>
      <c r="F15" s="154">
        <f t="shared" si="0"/>
        <v>4000</v>
      </c>
      <c r="G15" s="120">
        <v>2000</v>
      </c>
      <c r="H15" s="121">
        <f t="shared" si="1"/>
        <v>2000</v>
      </c>
      <c r="I15" s="116"/>
      <c r="J15" s="9"/>
      <c r="K15" s="36"/>
    </row>
    <row r="16" spans="1:11" x14ac:dyDescent="0.25">
      <c r="A16" s="10" t="s">
        <v>291</v>
      </c>
      <c r="B16" s="117" t="s">
        <v>292</v>
      </c>
      <c r="C16" s="156"/>
      <c r="D16" s="118">
        <f>'JANUARY 21'!H16:H28</f>
        <v>800</v>
      </c>
      <c r="E16" s="118">
        <v>800</v>
      </c>
      <c r="F16" s="154">
        <f t="shared" si="0"/>
        <v>1600</v>
      </c>
      <c r="G16" s="120">
        <f>800</f>
        <v>800</v>
      </c>
      <c r="H16" s="121">
        <f t="shared" si="1"/>
        <v>800</v>
      </c>
      <c r="I16" s="10"/>
      <c r="J16" s="9"/>
      <c r="K16" s="36"/>
    </row>
    <row r="17" spans="1:11" x14ac:dyDescent="0.25">
      <c r="A17" s="9"/>
      <c r="B17" s="149" t="s">
        <v>68</v>
      </c>
      <c r="C17" s="35">
        <f t="shared" ref="C17:H17" si="2">SUM(C5:C16)</f>
        <v>19000</v>
      </c>
      <c r="D17" s="118">
        <f t="shared" si="2"/>
        <v>5300</v>
      </c>
      <c r="E17" s="10">
        <f t="shared" si="2"/>
        <v>20300</v>
      </c>
      <c r="F17" s="150">
        <f t="shared" si="2"/>
        <v>44600</v>
      </c>
      <c r="G17" s="144">
        <f t="shared" si="2"/>
        <v>19800</v>
      </c>
      <c r="H17" s="152">
        <f t="shared" si="2"/>
        <v>24800</v>
      </c>
      <c r="I17" s="116"/>
      <c r="J17" s="9"/>
      <c r="K17" s="36"/>
    </row>
    <row r="18" spans="1:11" x14ac:dyDescent="0.25">
      <c r="A18" s="9"/>
      <c r="B18" s="129"/>
      <c r="C18" s="129"/>
      <c r="D18" s="129"/>
      <c r="E18" s="129"/>
      <c r="F18" s="129"/>
      <c r="G18" s="130"/>
      <c r="H18" s="160">
        <f>E14+E16</f>
        <v>3300</v>
      </c>
      <c r="I18" s="129" t="s">
        <v>337</v>
      </c>
      <c r="J18" s="9"/>
      <c r="K18" s="36"/>
    </row>
    <row r="19" spans="1:11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</row>
    <row r="20" spans="1:11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</row>
    <row r="21" spans="1:11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</row>
    <row r="22" spans="1:11" x14ac:dyDescent="0.25">
      <c r="A22" s="9"/>
      <c r="B22" s="10" t="s">
        <v>257</v>
      </c>
      <c r="C22" s="10"/>
      <c r="D22" s="94">
        <f>E17</f>
        <v>20300</v>
      </c>
      <c r="E22" s="51"/>
      <c r="F22" s="51"/>
      <c r="G22" s="10" t="s">
        <v>257</v>
      </c>
      <c r="H22" s="93">
        <f>G17</f>
        <v>19800</v>
      </c>
      <c r="I22" s="10"/>
      <c r="J22" s="10"/>
      <c r="K22" s="9"/>
    </row>
    <row r="23" spans="1:11" x14ac:dyDescent="0.25">
      <c r="A23" s="9"/>
      <c r="B23" s="10" t="s">
        <v>79</v>
      </c>
      <c r="C23" s="10"/>
      <c r="D23" s="94">
        <f>'JANUARY 21'!F31</f>
        <v>14693.600000000006</v>
      </c>
      <c r="E23" s="51"/>
      <c r="F23" s="51"/>
      <c r="G23" s="10" t="s">
        <v>79</v>
      </c>
      <c r="H23" s="93">
        <f>'JANUARY 21'!J31</f>
        <v>9393.5999999999985</v>
      </c>
      <c r="I23" s="10"/>
      <c r="J23" s="10"/>
      <c r="K23" s="108"/>
    </row>
    <row r="24" spans="1:11" x14ac:dyDescent="0.25">
      <c r="A24" s="9"/>
      <c r="B24" s="10" t="s">
        <v>317</v>
      </c>
      <c r="C24" s="10"/>
      <c r="D24" s="94"/>
      <c r="E24" s="51"/>
      <c r="F24" s="51"/>
      <c r="G24" s="10"/>
      <c r="H24" s="93"/>
      <c r="I24" s="10"/>
      <c r="J24" s="10"/>
      <c r="K24" s="9"/>
    </row>
    <row r="25" spans="1:11" x14ac:dyDescent="0.25">
      <c r="A25" s="9"/>
      <c r="B25" s="10" t="s">
        <v>66</v>
      </c>
      <c r="C25" s="10"/>
      <c r="D25" s="111">
        <v>7.0000000000000007E-2</v>
      </c>
      <c r="E25" s="94">
        <f>D25*D22</f>
        <v>1421.0000000000002</v>
      </c>
      <c r="F25" s="94"/>
      <c r="G25" s="10" t="s">
        <v>133</v>
      </c>
      <c r="H25" s="52">
        <v>7.0000000000000007E-2</v>
      </c>
      <c r="I25" s="94">
        <f>H25*D22</f>
        <v>1421.0000000000002</v>
      </c>
      <c r="J25" s="10"/>
      <c r="K25" s="9"/>
    </row>
    <row r="26" spans="1:11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1" x14ac:dyDescent="0.25">
      <c r="A27" s="9"/>
      <c r="B27" s="58" t="s">
        <v>323</v>
      </c>
      <c r="C27" s="157"/>
      <c r="D27" s="9"/>
      <c r="E27" s="10">
        <v>10000</v>
      </c>
      <c r="F27" s="10"/>
      <c r="G27" s="58" t="s">
        <v>323</v>
      </c>
      <c r="H27" s="157"/>
      <c r="I27" s="9">
        <v>10000</v>
      </c>
      <c r="J27" s="10"/>
      <c r="K27" s="9"/>
    </row>
    <row r="28" spans="1:11" x14ac:dyDescent="0.25">
      <c r="A28" s="9"/>
      <c r="B28" s="58" t="s">
        <v>328</v>
      </c>
      <c r="C28" s="58"/>
      <c r="D28" s="9"/>
      <c r="E28" s="10">
        <v>2500</v>
      </c>
      <c r="F28" s="10"/>
      <c r="G28" s="58"/>
      <c r="H28" s="58"/>
      <c r="I28" s="9"/>
      <c r="J28" s="10"/>
      <c r="K28" s="9"/>
    </row>
    <row r="29" spans="1:11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</row>
    <row r="30" spans="1:1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1" x14ac:dyDescent="0.25">
      <c r="A31" s="9"/>
      <c r="B31" s="145" t="s">
        <v>68</v>
      </c>
      <c r="C31" s="145"/>
      <c r="D31" s="146">
        <f>D22+D23+D24-E25</f>
        <v>33572.600000000006</v>
      </c>
      <c r="E31" s="146">
        <f>SUM(E27:E30)</f>
        <v>12500</v>
      </c>
      <c r="F31" s="146">
        <f>D31-E31</f>
        <v>21072.600000000006</v>
      </c>
      <c r="G31" s="145" t="s">
        <v>68</v>
      </c>
      <c r="H31" s="146">
        <f>H22+H23-I25</f>
        <v>27772.6</v>
      </c>
      <c r="I31" s="146">
        <f>SUM(I27:I30)</f>
        <v>10000</v>
      </c>
      <c r="J31" s="146">
        <f>H31-I31</f>
        <v>17772.599999999999</v>
      </c>
      <c r="K31" s="9"/>
    </row>
    <row r="32" spans="1:1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</row>
    <row r="34" spans="1:11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</row>
    <row r="35" spans="1:11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31"/>
      <c r="K35" s="31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31"/>
    </row>
    <row r="37" spans="1:1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M32" sqref="M32"/>
    </sheetView>
  </sheetViews>
  <sheetFormatPr defaultRowHeight="15" x14ac:dyDescent="0.25"/>
  <cols>
    <col min="2" max="2" width="16.140625" customWidth="1"/>
  </cols>
  <sheetData>
    <row r="1" spans="1:11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</row>
    <row r="2" spans="1:11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</row>
    <row r="3" spans="1:11" ht="15.75" x14ac:dyDescent="0.25">
      <c r="A3" s="9"/>
      <c r="B3" s="9"/>
      <c r="C3" s="9"/>
      <c r="D3" s="103" t="s">
        <v>325</v>
      </c>
      <c r="E3" s="103"/>
      <c r="F3" s="103"/>
      <c r="G3" s="103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</row>
    <row r="5" spans="1:11" x14ac:dyDescent="0.25">
      <c r="A5" s="10">
        <v>1</v>
      </c>
      <c r="B5" s="158" t="s">
        <v>130</v>
      </c>
      <c r="C5" s="117"/>
      <c r="D5" s="118">
        <f>FEBRUARY21!H5:H16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</row>
    <row r="6" spans="1:11" x14ac:dyDescent="0.25">
      <c r="A6" s="10">
        <v>2</v>
      </c>
      <c r="B6" s="118" t="s">
        <v>295</v>
      </c>
      <c r="C6" s="118">
        <v>2500</v>
      </c>
      <c r="D6" s="118"/>
      <c r="E6" s="118">
        <v>2500</v>
      </c>
      <c r="F6" s="154">
        <f t="shared" ref="F6:F16" si="0">C6+D6+E6</f>
        <v>5000</v>
      </c>
      <c r="G6" s="120">
        <v>2000</v>
      </c>
      <c r="H6" s="121">
        <f t="shared" ref="H6:H15" si="1">F6-G6</f>
        <v>3000</v>
      </c>
      <c r="I6" s="118"/>
      <c r="J6" s="9"/>
      <c r="K6" s="36"/>
    </row>
    <row r="7" spans="1:11" x14ac:dyDescent="0.25">
      <c r="A7" s="10">
        <v>3</v>
      </c>
      <c r="B7" s="118" t="s">
        <v>295</v>
      </c>
      <c r="C7" s="118">
        <v>2500</v>
      </c>
      <c r="D7" s="118"/>
      <c r="E7" s="118">
        <v>2500</v>
      </c>
      <c r="F7" s="154">
        <f t="shared" si="0"/>
        <v>5000</v>
      </c>
      <c r="G7" s="120">
        <v>2000</v>
      </c>
      <c r="H7" s="121">
        <f t="shared" si="1"/>
        <v>3000</v>
      </c>
      <c r="I7" s="118"/>
      <c r="J7" s="9"/>
      <c r="K7" s="36"/>
    </row>
    <row r="8" spans="1:11" x14ac:dyDescent="0.25">
      <c r="A8" s="10">
        <v>4</v>
      </c>
      <c r="B8" s="158" t="s">
        <v>130</v>
      </c>
      <c r="C8" s="156"/>
      <c r="D8" s="118"/>
      <c r="E8" s="118"/>
      <c r="F8" s="154">
        <f t="shared" si="0"/>
        <v>0</v>
      </c>
      <c r="G8" s="120"/>
      <c r="H8" s="121">
        <f t="shared" si="1"/>
        <v>0</v>
      </c>
      <c r="I8" s="116"/>
      <c r="J8" s="9"/>
      <c r="K8" s="36"/>
    </row>
    <row r="9" spans="1:11" x14ac:dyDescent="0.25">
      <c r="A9" s="10">
        <v>5</v>
      </c>
      <c r="B9" s="158" t="s">
        <v>130</v>
      </c>
      <c r="C9" s="9"/>
      <c r="D9" s="118"/>
      <c r="E9" s="118"/>
      <c r="F9" s="154">
        <f t="shared" si="0"/>
        <v>0</v>
      </c>
      <c r="G9" s="120"/>
      <c r="H9" s="121">
        <f t="shared" si="1"/>
        <v>0</v>
      </c>
      <c r="I9" s="116"/>
      <c r="J9" s="9"/>
      <c r="K9" s="36"/>
    </row>
    <row r="10" spans="1:11" x14ac:dyDescent="0.25">
      <c r="A10" s="10">
        <v>6</v>
      </c>
      <c r="B10" s="158" t="s">
        <v>130</v>
      </c>
      <c r="C10" s="156"/>
      <c r="D10" s="118"/>
      <c r="E10" s="118"/>
      <c r="F10" s="154">
        <f t="shared" si="0"/>
        <v>0</v>
      </c>
      <c r="G10" s="120"/>
      <c r="H10" s="121">
        <f t="shared" si="1"/>
        <v>0</v>
      </c>
      <c r="I10" s="116"/>
      <c r="J10" s="9"/>
      <c r="K10" s="36"/>
    </row>
    <row r="11" spans="1:11" x14ac:dyDescent="0.25">
      <c r="A11" s="10">
        <v>7</v>
      </c>
      <c r="B11" s="10" t="s">
        <v>202</v>
      </c>
      <c r="C11" s="10"/>
      <c r="D11" s="118">
        <f>FEBRUARY21!H11:H22</f>
        <v>0</v>
      </c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</row>
    <row r="12" spans="1:11" x14ac:dyDescent="0.25">
      <c r="A12" s="10">
        <v>8</v>
      </c>
      <c r="B12" s="117" t="s">
        <v>324</v>
      </c>
      <c r="C12" s="156">
        <v>2500</v>
      </c>
      <c r="D12" s="118"/>
      <c r="E12" s="118">
        <v>2500</v>
      </c>
      <c r="F12" s="154">
        <f t="shared" si="0"/>
        <v>5000</v>
      </c>
      <c r="G12" s="120">
        <f>1800</f>
        <v>1800</v>
      </c>
      <c r="H12" s="121">
        <f t="shared" si="1"/>
        <v>3200</v>
      </c>
      <c r="I12" s="116"/>
      <c r="J12" s="108"/>
      <c r="K12" s="36"/>
    </row>
    <row r="13" spans="1:11" x14ac:dyDescent="0.25">
      <c r="A13" s="10">
        <v>9</v>
      </c>
      <c r="B13" s="158" t="s">
        <v>130</v>
      </c>
      <c r="C13" s="156"/>
      <c r="D13" s="118">
        <f>FEBRUARY21!H13:H24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36"/>
    </row>
    <row r="14" spans="1:11" x14ac:dyDescent="0.25">
      <c r="A14" s="10">
        <v>10</v>
      </c>
      <c r="B14" s="117" t="s">
        <v>315</v>
      </c>
      <c r="C14" s="156">
        <v>2500</v>
      </c>
      <c r="D14" s="118">
        <v>2500</v>
      </c>
      <c r="E14" s="118">
        <v>2500</v>
      </c>
      <c r="F14" s="154">
        <f t="shared" si="0"/>
        <v>7500</v>
      </c>
      <c r="G14" s="120">
        <f>4000+1000</f>
        <v>5000</v>
      </c>
      <c r="H14" s="121">
        <f>F14-G14</f>
        <v>2500</v>
      </c>
      <c r="I14" s="116"/>
      <c r="J14" s="9"/>
      <c r="K14" s="36"/>
    </row>
    <row r="15" spans="1:11" x14ac:dyDescent="0.25">
      <c r="A15" s="10">
        <v>11</v>
      </c>
      <c r="B15" s="117" t="s">
        <v>93</v>
      </c>
      <c r="C15" s="156">
        <v>2000</v>
      </c>
      <c r="D15" s="118"/>
      <c r="E15" s="118">
        <v>2000</v>
      </c>
      <c r="F15" s="154">
        <f t="shared" si="0"/>
        <v>4000</v>
      </c>
      <c r="G15" s="120">
        <f>2000</f>
        <v>2000</v>
      </c>
      <c r="H15" s="121">
        <f t="shared" si="1"/>
        <v>2000</v>
      </c>
      <c r="I15" s="116"/>
      <c r="J15" s="9"/>
      <c r="K15" s="36"/>
    </row>
    <row r="16" spans="1:11" x14ac:dyDescent="0.25">
      <c r="A16" s="10" t="s">
        <v>291</v>
      </c>
      <c r="B16" s="117" t="s">
        <v>292</v>
      </c>
      <c r="C16" s="156"/>
      <c r="D16" s="118">
        <f>FEBRUARY21!H16:H27</f>
        <v>800</v>
      </c>
      <c r="E16" s="118">
        <v>800</v>
      </c>
      <c r="F16" s="154">
        <f t="shared" si="0"/>
        <v>1600</v>
      </c>
      <c r="G16" s="120">
        <v>800</v>
      </c>
      <c r="H16" s="121">
        <f>F16-G16</f>
        <v>800</v>
      </c>
      <c r="I16" s="10"/>
      <c r="J16" s="9"/>
      <c r="K16" s="36"/>
    </row>
    <row r="17" spans="1:11" x14ac:dyDescent="0.25">
      <c r="A17" s="9"/>
      <c r="B17" s="149" t="s">
        <v>68</v>
      </c>
      <c r="C17" s="35">
        <f t="shared" ref="C17:H17" si="2">SUM(C5:C16)</f>
        <v>12000</v>
      </c>
      <c r="D17" s="118">
        <f t="shared" si="2"/>
        <v>3300</v>
      </c>
      <c r="E17" s="10">
        <f t="shared" si="2"/>
        <v>12800</v>
      </c>
      <c r="F17" s="150">
        <f t="shared" si="2"/>
        <v>28100</v>
      </c>
      <c r="G17" s="144">
        <f t="shared" si="2"/>
        <v>13600</v>
      </c>
      <c r="H17" s="152">
        <f t="shared" si="2"/>
        <v>14500</v>
      </c>
      <c r="I17" s="116"/>
      <c r="J17" s="9"/>
      <c r="K17" s="36"/>
    </row>
    <row r="18" spans="1:11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36"/>
    </row>
    <row r="19" spans="1:11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</row>
    <row r="20" spans="1:11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</row>
    <row r="21" spans="1:11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</row>
    <row r="22" spans="1:11" x14ac:dyDescent="0.25">
      <c r="A22" s="9"/>
      <c r="B22" s="10" t="s">
        <v>207</v>
      </c>
      <c r="C22" s="10"/>
      <c r="D22" s="94">
        <f>E17</f>
        <v>12800</v>
      </c>
      <c r="E22" s="51"/>
      <c r="F22" s="51"/>
      <c r="G22" s="10" t="s">
        <v>207</v>
      </c>
      <c r="H22" s="93">
        <f>G17</f>
        <v>13600</v>
      </c>
      <c r="I22" s="10"/>
      <c r="J22" s="10"/>
      <c r="K22" s="9"/>
    </row>
    <row r="23" spans="1:11" x14ac:dyDescent="0.25">
      <c r="A23" s="9"/>
      <c r="B23" s="10" t="s">
        <v>79</v>
      </c>
      <c r="C23" s="10"/>
      <c r="D23" s="94">
        <f>FEBRUARY21!F31</f>
        <v>21072.600000000006</v>
      </c>
      <c r="E23" s="51"/>
      <c r="F23" s="51"/>
      <c r="G23" s="10" t="s">
        <v>79</v>
      </c>
      <c r="H23" s="93">
        <f>FEBRUARY21!J31</f>
        <v>17772.599999999999</v>
      </c>
      <c r="I23" s="10"/>
      <c r="J23" s="10"/>
      <c r="K23" s="108"/>
    </row>
    <row r="24" spans="1:11" x14ac:dyDescent="0.25">
      <c r="A24" s="9"/>
      <c r="B24" s="10" t="s">
        <v>317</v>
      </c>
      <c r="C24" s="10"/>
      <c r="D24" s="94"/>
      <c r="E24" s="51"/>
      <c r="F24" s="51"/>
      <c r="G24" s="10"/>
      <c r="H24" s="93"/>
      <c r="I24" s="10"/>
      <c r="J24" s="10"/>
      <c r="K24" s="9"/>
    </row>
    <row r="25" spans="1:11" x14ac:dyDescent="0.25">
      <c r="A25" s="9"/>
      <c r="B25" s="10" t="s">
        <v>66</v>
      </c>
      <c r="C25" s="10"/>
      <c r="D25" s="111">
        <v>7.0000000000000007E-2</v>
      </c>
      <c r="E25" s="94">
        <f>D25*D22</f>
        <v>896.00000000000011</v>
      </c>
      <c r="F25" s="94"/>
      <c r="G25" s="10" t="s">
        <v>133</v>
      </c>
      <c r="H25" s="52">
        <v>7.0000000000000007E-2</v>
      </c>
      <c r="I25" s="94">
        <f>H25*D22</f>
        <v>896.00000000000011</v>
      </c>
      <c r="J25" s="10"/>
      <c r="K25" s="9"/>
    </row>
    <row r="26" spans="1:11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1" x14ac:dyDescent="0.25">
      <c r="A27" s="9"/>
      <c r="B27" s="58" t="s">
        <v>326</v>
      </c>
      <c r="C27" s="157"/>
      <c r="D27" s="9"/>
      <c r="E27" s="10">
        <v>17000</v>
      </c>
      <c r="F27" s="10"/>
      <c r="G27" s="58" t="s">
        <v>326</v>
      </c>
      <c r="H27" s="157"/>
      <c r="I27" s="9">
        <v>17000</v>
      </c>
      <c r="J27" s="10"/>
      <c r="K27" s="9"/>
    </row>
    <row r="28" spans="1:11" x14ac:dyDescent="0.25">
      <c r="A28" s="9"/>
      <c r="B28" s="58" t="s">
        <v>330</v>
      </c>
      <c r="C28" s="58"/>
      <c r="D28" s="9"/>
      <c r="E28" s="10">
        <v>13000</v>
      </c>
      <c r="F28" s="10"/>
      <c r="G28" s="58" t="s">
        <v>330</v>
      </c>
      <c r="H28" s="58"/>
      <c r="I28" s="9">
        <v>13000</v>
      </c>
      <c r="J28" s="10"/>
      <c r="K28" s="9"/>
    </row>
    <row r="29" spans="1:11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</row>
    <row r="30" spans="1:1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1" x14ac:dyDescent="0.25">
      <c r="A31" s="9"/>
      <c r="B31" s="145" t="s">
        <v>68</v>
      </c>
      <c r="C31" s="145"/>
      <c r="D31" s="146">
        <f>D22+D23+D24-E25</f>
        <v>32976.600000000006</v>
      </c>
      <c r="E31" s="146">
        <f>SUM(E27:E30)</f>
        <v>30000</v>
      </c>
      <c r="F31" s="146">
        <f>D31-E31</f>
        <v>2976.6000000000058</v>
      </c>
      <c r="G31" s="145" t="s">
        <v>68</v>
      </c>
      <c r="H31" s="146">
        <f>H22+H23-I25</f>
        <v>30476.6</v>
      </c>
      <c r="I31" s="146">
        <f>SUM(I27:I30)</f>
        <v>30000</v>
      </c>
      <c r="J31" s="146">
        <f>H31-I31</f>
        <v>476.59999999999854</v>
      </c>
      <c r="K31" s="9"/>
    </row>
    <row r="32" spans="1:1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</row>
    <row r="34" spans="1:11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</row>
    <row r="35" spans="1:11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31"/>
    </row>
    <row r="37" spans="1:1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</sheetData>
  <pageMargins left="0.7" right="0.7" top="0.75" bottom="0.75" header="0.3" footer="0.3"/>
  <pageSetup orientation="portrait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L35" sqref="L35"/>
    </sheetView>
  </sheetViews>
  <sheetFormatPr defaultRowHeight="15" x14ac:dyDescent="0.25"/>
  <cols>
    <col min="1" max="1" width="7" customWidth="1"/>
    <col min="2" max="2" width="15.5703125" customWidth="1"/>
  </cols>
  <sheetData>
    <row r="1" spans="1:11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</row>
    <row r="2" spans="1:11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</row>
    <row r="3" spans="1:11" ht="15.75" x14ac:dyDescent="0.25">
      <c r="A3" s="9"/>
      <c r="B3" s="9"/>
      <c r="C3" s="9"/>
      <c r="D3" s="103" t="s">
        <v>329</v>
      </c>
      <c r="E3" s="103"/>
      <c r="F3" s="103"/>
      <c r="G3" s="103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</row>
    <row r="5" spans="1:11" x14ac:dyDescent="0.25">
      <c r="A5" s="10">
        <v>1</v>
      </c>
      <c r="B5" s="158" t="s">
        <v>130</v>
      </c>
      <c r="C5" s="117"/>
      <c r="D5" s="118">
        <f>'MARCH 21'!H5:H16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</row>
    <row r="6" spans="1:11" x14ac:dyDescent="0.25">
      <c r="A6" s="10">
        <v>2</v>
      </c>
      <c r="B6" s="118" t="s">
        <v>295</v>
      </c>
      <c r="C6" s="118">
        <v>2500</v>
      </c>
      <c r="D6" s="118">
        <v>500</v>
      </c>
      <c r="E6" s="118">
        <v>2500</v>
      </c>
      <c r="F6" s="154">
        <f t="shared" ref="F6:F16" si="0">C6+D6+E6</f>
        <v>5500</v>
      </c>
      <c r="G6" s="120">
        <v>2500</v>
      </c>
      <c r="H6" s="121">
        <f t="shared" ref="H6:H16" si="1">F6-G6</f>
        <v>3000</v>
      </c>
      <c r="I6" s="118"/>
      <c r="J6" s="9"/>
      <c r="K6" s="36"/>
    </row>
    <row r="7" spans="1:11" x14ac:dyDescent="0.25">
      <c r="A7" s="10">
        <v>3</v>
      </c>
      <c r="B7" s="118" t="s">
        <v>295</v>
      </c>
      <c r="C7" s="118">
        <v>2500</v>
      </c>
      <c r="D7" s="118">
        <v>500</v>
      </c>
      <c r="E7" s="118">
        <v>2500</v>
      </c>
      <c r="F7" s="154">
        <f t="shared" si="0"/>
        <v>5500</v>
      </c>
      <c r="G7" s="120">
        <f>2500</f>
        <v>2500</v>
      </c>
      <c r="H7" s="121">
        <f t="shared" si="1"/>
        <v>3000</v>
      </c>
      <c r="I7" s="118"/>
      <c r="J7" s="9"/>
      <c r="K7" s="36"/>
    </row>
    <row r="8" spans="1:11" x14ac:dyDescent="0.25">
      <c r="A8" s="10">
        <v>4</v>
      </c>
      <c r="B8" s="158" t="s">
        <v>333</v>
      </c>
      <c r="C8" s="156">
        <v>2500</v>
      </c>
      <c r="D8" s="118">
        <f>'MARCH 21'!H8:H19</f>
        <v>0</v>
      </c>
      <c r="E8" s="118">
        <v>2500</v>
      </c>
      <c r="F8" s="154">
        <f t="shared" si="0"/>
        <v>5000</v>
      </c>
      <c r="G8" s="120">
        <f>2500</f>
        <v>2500</v>
      </c>
      <c r="H8" s="121">
        <f t="shared" si="1"/>
        <v>2500</v>
      </c>
      <c r="I8" s="116"/>
      <c r="J8" s="9"/>
      <c r="K8" s="36"/>
    </row>
    <row r="9" spans="1:11" x14ac:dyDescent="0.25">
      <c r="A9" s="10">
        <v>5</v>
      </c>
      <c r="B9" s="158" t="s">
        <v>334</v>
      </c>
      <c r="C9" s="9">
        <v>2500</v>
      </c>
      <c r="D9" s="118">
        <f>'MARCH 21'!H9:H20</f>
        <v>0</v>
      </c>
      <c r="E9" s="118">
        <v>2500</v>
      </c>
      <c r="F9" s="154">
        <f t="shared" si="0"/>
        <v>5000</v>
      </c>
      <c r="G9" s="120">
        <v>2500</v>
      </c>
      <c r="H9" s="121">
        <f t="shared" si="1"/>
        <v>2500</v>
      </c>
      <c r="I9" s="116"/>
      <c r="J9" s="9"/>
      <c r="K9" s="36"/>
    </row>
    <row r="10" spans="1:11" x14ac:dyDescent="0.25">
      <c r="A10" s="10">
        <v>6</v>
      </c>
      <c r="B10" s="158" t="s">
        <v>332</v>
      </c>
      <c r="C10" s="156">
        <v>2500</v>
      </c>
      <c r="D10" s="118">
        <f>'MARCH 21'!H10:H21</f>
        <v>0</v>
      </c>
      <c r="E10" s="118">
        <v>2500</v>
      </c>
      <c r="F10" s="154">
        <f t="shared" si="0"/>
        <v>5000</v>
      </c>
      <c r="G10" s="120">
        <f>2300+200</f>
        <v>2500</v>
      </c>
      <c r="H10" s="121">
        <f t="shared" si="1"/>
        <v>2500</v>
      </c>
      <c r="I10" s="116"/>
      <c r="J10" s="9"/>
      <c r="K10" s="36"/>
    </row>
    <row r="11" spans="1:11" x14ac:dyDescent="0.25">
      <c r="A11" s="10">
        <v>7</v>
      </c>
      <c r="B11" s="10" t="s">
        <v>202</v>
      </c>
      <c r="C11" s="10"/>
      <c r="D11" s="118">
        <f>'MARCH 21'!H11:H22</f>
        <v>0</v>
      </c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</row>
    <row r="12" spans="1:11" x14ac:dyDescent="0.25">
      <c r="A12" s="10">
        <v>8</v>
      </c>
      <c r="B12" s="117" t="s">
        <v>324</v>
      </c>
      <c r="C12" s="156">
        <v>2500</v>
      </c>
      <c r="D12" s="118">
        <v>700</v>
      </c>
      <c r="E12" s="118">
        <v>2500</v>
      </c>
      <c r="F12" s="154">
        <f t="shared" si="0"/>
        <v>5700</v>
      </c>
      <c r="G12" s="120">
        <f>500+2300+200</f>
        <v>3000</v>
      </c>
      <c r="H12" s="121">
        <f t="shared" si="1"/>
        <v>2700</v>
      </c>
      <c r="I12" s="116"/>
      <c r="J12" s="9"/>
      <c r="K12" s="36"/>
    </row>
    <row r="13" spans="1:11" x14ac:dyDescent="0.25">
      <c r="A13" s="10">
        <v>9</v>
      </c>
      <c r="B13" s="158" t="s">
        <v>130</v>
      </c>
      <c r="C13" s="156"/>
      <c r="D13" s="118">
        <f>'MARCH 21'!H13:H24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36"/>
    </row>
    <row r="14" spans="1:11" x14ac:dyDescent="0.25">
      <c r="A14" s="10">
        <v>10</v>
      </c>
      <c r="B14" s="117" t="s">
        <v>315</v>
      </c>
      <c r="C14" s="156">
        <v>2500</v>
      </c>
      <c r="D14" s="118"/>
      <c r="E14" s="118">
        <v>2500</v>
      </c>
      <c r="F14" s="154">
        <f t="shared" si="0"/>
        <v>5000</v>
      </c>
      <c r="G14" s="120">
        <f>2500</f>
        <v>2500</v>
      </c>
      <c r="H14" s="121">
        <f>F14-G14</f>
        <v>2500</v>
      </c>
      <c r="I14" s="116"/>
      <c r="J14" s="9"/>
      <c r="K14" s="36"/>
    </row>
    <row r="15" spans="1:11" x14ac:dyDescent="0.25">
      <c r="A15" s="10">
        <v>11</v>
      </c>
      <c r="B15" s="117" t="s">
        <v>331</v>
      </c>
      <c r="C15" s="156">
        <v>2000</v>
      </c>
      <c r="D15" s="118"/>
      <c r="E15" s="118">
        <v>2000</v>
      </c>
      <c r="F15" s="154">
        <f t="shared" si="0"/>
        <v>4000</v>
      </c>
      <c r="G15" s="120">
        <f>2000</f>
        <v>2000</v>
      </c>
      <c r="H15" s="121">
        <f t="shared" si="1"/>
        <v>2000</v>
      </c>
      <c r="I15" s="116"/>
      <c r="J15" s="9"/>
      <c r="K15" s="36"/>
    </row>
    <row r="16" spans="1:11" x14ac:dyDescent="0.25">
      <c r="A16" s="10" t="s">
        <v>291</v>
      </c>
      <c r="B16" s="117" t="s">
        <v>292</v>
      </c>
      <c r="C16" s="156"/>
      <c r="D16" s="118">
        <f>'MARCH 21'!H16:H27</f>
        <v>800</v>
      </c>
      <c r="E16" s="118">
        <v>800</v>
      </c>
      <c r="F16" s="154">
        <f t="shared" si="0"/>
        <v>1600</v>
      </c>
      <c r="G16" s="120">
        <f>800</f>
        <v>800</v>
      </c>
      <c r="H16" s="121">
        <f t="shared" si="1"/>
        <v>800</v>
      </c>
      <c r="I16" s="10"/>
      <c r="J16" s="9"/>
      <c r="K16" s="36"/>
    </row>
    <row r="17" spans="1:11" x14ac:dyDescent="0.25">
      <c r="A17" s="9"/>
      <c r="B17" s="149" t="s">
        <v>68</v>
      </c>
      <c r="C17" s="35">
        <f t="shared" ref="C17:H17" si="2">SUM(C5:C16)</f>
        <v>19500</v>
      </c>
      <c r="D17" s="118">
        <f t="shared" si="2"/>
        <v>2500</v>
      </c>
      <c r="E17" s="10">
        <f t="shared" si="2"/>
        <v>20300</v>
      </c>
      <c r="F17" s="150">
        <f t="shared" si="2"/>
        <v>42300</v>
      </c>
      <c r="G17" s="144">
        <f t="shared" si="2"/>
        <v>20800</v>
      </c>
      <c r="H17" s="152">
        <f t="shared" si="2"/>
        <v>21500</v>
      </c>
      <c r="I17" s="116"/>
      <c r="J17" s="9"/>
      <c r="K17" s="36"/>
    </row>
    <row r="18" spans="1:11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36"/>
    </row>
    <row r="19" spans="1:11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</row>
    <row r="20" spans="1:11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</row>
    <row r="21" spans="1:11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</row>
    <row r="22" spans="1:11" x14ac:dyDescent="0.25">
      <c r="A22" s="9"/>
      <c r="B22" s="10" t="s">
        <v>159</v>
      </c>
      <c r="C22" s="10"/>
      <c r="D22" s="94">
        <f>E17</f>
        <v>20300</v>
      </c>
      <c r="E22" s="51"/>
      <c r="F22" s="51"/>
      <c r="G22" s="10" t="s">
        <v>159</v>
      </c>
      <c r="H22" s="93">
        <f>G17</f>
        <v>20800</v>
      </c>
      <c r="I22" s="10"/>
      <c r="J22" s="10"/>
      <c r="K22" s="9"/>
    </row>
    <row r="23" spans="1:11" x14ac:dyDescent="0.25">
      <c r="A23" s="9"/>
      <c r="B23" s="10" t="s">
        <v>79</v>
      </c>
      <c r="C23" s="10"/>
      <c r="D23" s="94">
        <f>'MARCH 21'!F31</f>
        <v>2976.6000000000058</v>
      </c>
      <c r="E23" s="51"/>
      <c r="F23" s="51"/>
      <c r="G23" s="10" t="s">
        <v>79</v>
      </c>
      <c r="H23" s="93">
        <f>'MARCH 21'!J31</f>
        <v>476.59999999999854</v>
      </c>
      <c r="I23" s="10"/>
      <c r="J23" s="10"/>
      <c r="K23" s="108"/>
    </row>
    <row r="24" spans="1:11" x14ac:dyDescent="0.25">
      <c r="A24" s="9"/>
      <c r="B24" s="10" t="s">
        <v>317</v>
      </c>
      <c r="C24" s="10"/>
      <c r="D24" s="94"/>
      <c r="E24" s="51"/>
      <c r="F24" s="51"/>
      <c r="G24" s="10"/>
      <c r="H24" s="93"/>
      <c r="I24" s="10"/>
      <c r="J24" s="10"/>
      <c r="K24" s="9"/>
    </row>
    <row r="25" spans="1:11" x14ac:dyDescent="0.25">
      <c r="A25" s="9"/>
      <c r="B25" s="10" t="s">
        <v>66</v>
      </c>
      <c r="C25" s="10"/>
      <c r="D25" s="111">
        <v>7.0000000000000007E-2</v>
      </c>
      <c r="E25" s="94">
        <f>D25*D22</f>
        <v>1421.0000000000002</v>
      </c>
      <c r="F25" s="94"/>
      <c r="G25" s="10" t="s">
        <v>133</v>
      </c>
      <c r="H25" s="52">
        <v>7.0000000000000007E-2</v>
      </c>
      <c r="I25" s="94">
        <f>H25*D22</f>
        <v>1421.0000000000002</v>
      </c>
      <c r="J25" s="10"/>
      <c r="K25" s="9"/>
    </row>
    <row r="26" spans="1:11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1" x14ac:dyDescent="0.25">
      <c r="A27" s="9"/>
      <c r="B27" s="58"/>
      <c r="C27" s="157"/>
      <c r="D27" s="9"/>
      <c r="E27" s="10"/>
      <c r="F27" s="10"/>
      <c r="G27" s="58"/>
      <c r="H27" s="157"/>
      <c r="I27" s="9"/>
      <c r="J27" s="10"/>
      <c r="K27" s="9"/>
    </row>
    <row r="28" spans="1:11" x14ac:dyDescent="0.25">
      <c r="A28" s="9"/>
      <c r="B28" s="58"/>
      <c r="C28" s="58"/>
      <c r="D28" s="10"/>
      <c r="E28" s="10"/>
      <c r="F28" s="58"/>
      <c r="H28" s="58"/>
      <c r="I28" s="9"/>
      <c r="J28" s="10"/>
      <c r="K28" s="9"/>
    </row>
    <row r="29" spans="1:11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</row>
    <row r="30" spans="1:1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1" x14ac:dyDescent="0.25">
      <c r="A31" s="9"/>
      <c r="B31" s="145" t="s">
        <v>68</v>
      </c>
      <c r="C31" s="145"/>
      <c r="D31" s="146">
        <f>D22+D23+D24-E25</f>
        <v>21855.600000000006</v>
      </c>
      <c r="E31" s="146">
        <f>SUM(E27:E30)</f>
        <v>0</v>
      </c>
      <c r="F31" s="146">
        <f>D31-E31</f>
        <v>21855.600000000006</v>
      </c>
      <c r="G31" s="145" t="s">
        <v>68</v>
      </c>
      <c r="H31" s="146">
        <f>H22+H23-I25</f>
        <v>19855.599999999999</v>
      </c>
      <c r="I31" s="146">
        <f>SUM(I27:I30)</f>
        <v>0</v>
      </c>
      <c r="J31" s="146">
        <f>H31-I31</f>
        <v>19855.599999999999</v>
      </c>
      <c r="K31" s="9"/>
    </row>
    <row r="32" spans="1:1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</row>
    <row r="34" spans="1:11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</row>
    <row r="35" spans="1:11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31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L20" sqref="L20"/>
    </sheetView>
  </sheetViews>
  <sheetFormatPr defaultRowHeight="15" x14ac:dyDescent="0.25"/>
  <cols>
    <col min="1" max="1" width="7.42578125" customWidth="1"/>
    <col min="2" max="2" width="20.42578125" customWidth="1"/>
  </cols>
  <sheetData>
    <row r="1" spans="1:11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</row>
    <row r="2" spans="1:11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</row>
    <row r="3" spans="1:11" ht="15.75" x14ac:dyDescent="0.25">
      <c r="A3" s="9"/>
      <c r="B3" s="9"/>
      <c r="C3" s="9"/>
      <c r="D3" s="103" t="s">
        <v>335</v>
      </c>
      <c r="E3" s="103"/>
      <c r="F3" s="103"/>
      <c r="G3" s="103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</row>
    <row r="5" spans="1:11" x14ac:dyDescent="0.25">
      <c r="A5" s="10">
        <v>1</v>
      </c>
      <c r="B5" s="158" t="s">
        <v>130</v>
      </c>
      <c r="C5" s="117"/>
      <c r="D5" s="118">
        <f>'APRIL 21'!H5:H17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</row>
    <row r="6" spans="1:11" x14ac:dyDescent="0.25">
      <c r="A6" s="10">
        <v>2</v>
      </c>
      <c r="B6" s="118" t="s">
        <v>295</v>
      </c>
      <c r="C6" s="118">
        <v>2500</v>
      </c>
      <c r="D6" s="118">
        <v>500</v>
      </c>
      <c r="E6" s="118">
        <v>2500</v>
      </c>
      <c r="F6" s="154">
        <f t="shared" ref="F6:F16" si="0">C6+D6+E6</f>
        <v>5500</v>
      </c>
      <c r="G6" s="120">
        <f>2500</f>
        <v>2500</v>
      </c>
      <c r="H6" s="121">
        <f t="shared" ref="H6:H16" si="1">F6-G6</f>
        <v>3000</v>
      </c>
      <c r="I6" s="118"/>
      <c r="J6" s="9"/>
      <c r="K6" s="36"/>
    </row>
    <row r="7" spans="1:11" x14ac:dyDescent="0.25">
      <c r="A7" s="10">
        <v>3</v>
      </c>
      <c r="B7" s="118" t="s">
        <v>295</v>
      </c>
      <c r="C7" s="118">
        <v>2500</v>
      </c>
      <c r="D7" s="118">
        <v>500</v>
      </c>
      <c r="E7" s="118">
        <v>2500</v>
      </c>
      <c r="F7" s="154">
        <f t="shared" si="0"/>
        <v>5500</v>
      </c>
      <c r="G7" s="120">
        <v>2500</v>
      </c>
      <c r="H7" s="121">
        <f t="shared" si="1"/>
        <v>3000</v>
      </c>
      <c r="I7" s="118"/>
      <c r="J7" s="9"/>
      <c r="K7" s="36"/>
    </row>
    <row r="8" spans="1:11" x14ac:dyDescent="0.25">
      <c r="A8" s="10">
        <v>4</v>
      </c>
      <c r="B8" s="161" t="s">
        <v>333</v>
      </c>
      <c r="C8" s="156">
        <v>2500</v>
      </c>
      <c r="D8" s="118"/>
      <c r="E8" s="118">
        <v>2500</v>
      </c>
      <c r="F8" s="154">
        <f t="shared" si="0"/>
        <v>5000</v>
      </c>
      <c r="G8" s="120">
        <f>200+2300</f>
        <v>2500</v>
      </c>
      <c r="H8" s="121">
        <f t="shared" si="1"/>
        <v>2500</v>
      </c>
      <c r="I8" s="116"/>
      <c r="J8" s="9"/>
      <c r="K8" s="36"/>
    </row>
    <row r="9" spans="1:11" x14ac:dyDescent="0.25">
      <c r="A9" s="10">
        <v>5</v>
      </c>
      <c r="B9" s="161" t="s">
        <v>334</v>
      </c>
      <c r="C9" s="9">
        <v>2500</v>
      </c>
      <c r="D9" s="118"/>
      <c r="E9" s="118">
        <v>2500</v>
      </c>
      <c r="F9" s="154">
        <f t="shared" si="0"/>
        <v>5000</v>
      </c>
      <c r="G9" s="120">
        <f>1500+1000</f>
        <v>2500</v>
      </c>
      <c r="H9" s="121">
        <f t="shared" si="1"/>
        <v>2500</v>
      </c>
      <c r="I9" s="116"/>
      <c r="J9" s="9"/>
      <c r="K9" s="36"/>
    </row>
    <row r="10" spans="1:11" x14ac:dyDescent="0.25">
      <c r="A10" s="10">
        <v>6</v>
      </c>
      <c r="B10" s="161" t="s">
        <v>332</v>
      </c>
      <c r="C10" s="156">
        <v>2500</v>
      </c>
      <c r="D10" s="118"/>
      <c r="E10" s="118">
        <v>2500</v>
      </c>
      <c r="F10" s="154">
        <f t="shared" si="0"/>
        <v>5000</v>
      </c>
      <c r="G10" s="120">
        <f>2500</f>
        <v>2500</v>
      </c>
      <c r="H10" s="121">
        <f t="shared" si="1"/>
        <v>2500</v>
      </c>
      <c r="I10" s="116"/>
      <c r="J10" s="9"/>
      <c r="K10" s="36"/>
    </row>
    <row r="11" spans="1:11" x14ac:dyDescent="0.25">
      <c r="A11" s="10">
        <v>7</v>
      </c>
      <c r="B11" s="10" t="s">
        <v>202</v>
      </c>
      <c r="C11" s="10"/>
      <c r="D11" s="118">
        <f>'APRIL 21'!H11:H23</f>
        <v>0</v>
      </c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</row>
    <row r="12" spans="1:11" x14ac:dyDescent="0.25">
      <c r="A12" s="10">
        <v>8</v>
      </c>
      <c r="B12" s="117" t="s">
        <v>324</v>
      </c>
      <c r="C12" s="156">
        <v>2500</v>
      </c>
      <c r="D12" s="118">
        <v>200</v>
      </c>
      <c r="E12" s="118">
        <v>2500</v>
      </c>
      <c r="F12" s="154">
        <f t="shared" si="0"/>
        <v>5200</v>
      </c>
      <c r="G12" s="120"/>
      <c r="H12" s="121">
        <f t="shared" si="1"/>
        <v>5200</v>
      </c>
      <c r="I12" s="116"/>
      <c r="J12" s="9"/>
      <c r="K12" s="36"/>
    </row>
    <row r="13" spans="1:11" x14ac:dyDescent="0.25">
      <c r="A13" s="10">
        <v>9</v>
      </c>
      <c r="B13" s="161" t="s">
        <v>93</v>
      </c>
      <c r="C13" s="156">
        <v>3000</v>
      </c>
      <c r="D13" s="118">
        <f>'APRIL 21'!H13:H25</f>
        <v>0</v>
      </c>
      <c r="E13" s="118">
        <v>3000</v>
      </c>
      <c r="F13" s="154">
        <f t="shared" si="0"/>
        <v>6000</v>
      </c>
      <c r="G13" s="120">
        <v>3000</v>
      </c>
      <c r="H13" s="121">
        <f t="shared" si="1"/>
        <v>3000</v>
      </c>
      <c r="I13" s="116"/>
      <c r="J13" s="9"/>
      <c r="K13" s="36"/>
    </row>
    <row r="14" spans="1:11" x14ac:dyDescent="0.25">
      <c r="A14" s="10">
        <v>10</v>
      </c>
      <c r="B14" s="117" t="s">
        <v>315</v>
      </c>
      <c r="C14" s="156">
        <v>2500</v>
      </c>
      <c r="D14" s="118"/>
      <c r="E14" s="118">
        <v>2500</v>
      </c>
      <c r="F14" s="154">
        <f t="shared" si="0"/>
        <v>5000</v>
      </c>
      <c r="G14" s="120">
        <f>2500</f>
        <v>2500</v>
      </c>
      <c r="H14" s="121">
        <f>F14-G14</f>
        <v>2500</v>
      </c>
      <c r="I14" s="116"/>
      <c r="J14" s="9"/>
      <c r="K14" s="36"/>
    </row>
    <row r="15" spans="1:11" x14ac:dyDescent="0.25">
      <c r="A15" s="10">
        <v>11</v>
      </c>
      <c r="B15" s="117" t="s">
        <v>331</v>
      </c>
      <c r="C15" s="156">
        <v>2000</v>
      </c>
      <c r="D15" s="118"/>
      <c r="E15" s="118">
        <v>2000</v>
      </c>
      <c r="F15" s="154">
        <f t="shared" si="0"/>
        <v>4000</v>
      </c>
      <c r="G15" s="120">
        <f>2000</f>
        <v>2000</v>
      </c>
      <c r="H15" s="121">
        <f t="shared" si="1"/>
        <v>2000</v>
      </c>
      <c r="I15" s="116"/>
      <c r="J15" s="9"/>
      <c r="K15" s="36"/>
    </row>
    <row r="16" spans="1:11" x14ac:dyDescent="0.25">
      <c r="A16" s="10" t="s">
        <v>291</v>
      </c>
      <c r="B16" s="117" t="s">
        <v>292</v>
      </c>
      <c r="C16" s="156"/>
      <c r="D16" s="118">
        <f>'APRIL 21'!H16:H28</f>
        <v>800</v>
      </c>
      <c r="E16" s="118">
        <v>800</v>
      </c>
      <c r="F16" s="154">
        <f t="shared" si="0"/>
        <v>1600</v>
      </c>
      <c r="G16" s="120">
        <f>800</f>
        <v>800</v>
      </c>
      <c r="H16" s="121">
        <f t="shared" si="1"/>
        <v>800</v>
      </c>
      <c r="I16" s="10"/>
      <c r="J16" s="9"/>
      <c r="K16" s="36"/>
    </row>
    <row r="17" spans="1:12" x14ac:dyDescent="0.25">
      <c r="A17" s="9"/>
      <c r="B17" s="149" t="s">
        <v>68</v>
      </c>
      <c r="C17" s="35">
        <f t="shared" ref="C17:H17" si="2">SUM(C5:C16)</f>
        <v>22500</v>
      </c>
      <c r="D17" s="118">
        <f t="shared" si="2"/>
        <v>2000</v>
      </c>
      <c r="E17" s="10">
        <f t="shared" si="2"/>
        <v>23300</v>
      </c>
      <c r="F17" s="150">
        <f t="shared" si="2"/>
        <v>47800</v>
      </c>
      <c r="G17" s="144">
        <f t="shared" si="2"/>
        <v>20800</v>
      </c>
      <c r="H17" s="152">
        <f t="shared" si="2"/>
        <v>27000</v>
      </c>
      <c r="I17" s="116"/>
      <c r="J17" s="9"/>
      <c r="K17" s="36"/>
    </row>
    <row r="18" spans="1:12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36"/>
    </row>
    <row r="19" spans="1:12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  <c r="L19" s="108">
        <f>H12-C12</f>
        <v>2700</v>
      </c>
    </row>
    <row r="20" spans="1:12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</row>
    <row r="21" spans="1:12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</row>
    <row r="22" spans="1:12" x14ac:dyDescent="0.25">
      <c r="A22" s="9"/>
      <c r="B22" s="10" t="s">
        <v>161</v>
      </c>
      <c r="C22" s="10"/>
      <c r="D22" s="94">
        <f>E17</f>
        <v>23300</v>
      </c>
      <c r="E22" s="51"/>
      <c r="F22" s="51"/>
      <c r="G22" s="10" t="s">
        <v>161</v>
      </c>
      <c r="H22" s="93">
        <f>G17</f>
        <v>20800</v>
      </c>
      <c r="I22" s="10"/>
      <c r="J22" s="10"/>
      <c r="K22" s="9"/>
    </row>
    <row r="23" spans="1:12" x14ac:dyDescent="0.25">
      <c r="A23" s="9"/>
      <c r="B23" s="10" t="s">
        <v>79</v>
      </c>
      <c r="C23" s="10"/>
      <c r="D23" s="94">
        <f>'APRIL 21'!F31</f>
        <v>21855.600000000006</v>
      </c>
      <c r="E23" s="51"/>
      <c r="F23" s="51"/>
      <c r="G23" s="10" t="s">
        <v>79</v>
      </c>
      <c r="H23" s="93">
        <f>'APRIL 21'!J31</f>
        <v>19855.599999999999</v>
      </c>
      <c r="I23" s="10"/>
      <c r="J23" s="10"/>
      <c r="K23" s="108"/>
    </row>
    <row r="24" spans="1:12" x14ac:dyDescent="0.25">
      <c r="A24" s="9"/>
      <c r="B24" s="10" t="s">
        <v>338</v>
      </c>
      <c r="C24" s="10"/>
      <c r="D24" s="94"/>
      <c r="E24" s="51"/>
      <c r="F24" s="51"/>
      <c r="G24" s="10"/>
      <c r="H24" s="93"/>
      <c r="I24" s="10"/>
      <c r="J24" s="10"/>
      <c r="K24" s="9"/>
    </row>
    <row r="25" spans="1:12" x14ac:dyDescent="0.25">
      <c r="A25" s="9"/>
      <c r="B25" s="10" t="s">
        <v>66</v>
      </c>
      <c r="C25" s="10"/>
      <c r="D25" s="111">
        <v>7.0000000000000007E-2</v>
      </c>
      <c r="E25" s="94">
        <f>D25*D22</f>
        <v>1631.0000000000002</v>
      </c>
      <c r="F25" s="94"/>
      <c r="G25" s="10" t="s">
        <v>133</v>
      </c>
      <c r="H25" s="52">
        <v>7.0000000000000007E-2</v>
      </c>
      <c r="I25" s="94">
        <f>H25*D22</f>
        <v>1631.0000000000002</v>
      </c>
      <c r="J25" s="10"/>
      <c r="K25" s="9"/>
    </row>
    <row r="26" spans="1:12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2" x14ac:dyDescent="0.25">
      <c r="A27" s="9"/>
      <c r="B27" s="58" t="s">
        <v>336</v>
      </c>
      <c r="C27" s="157"/>
      <c r="D27" s="9"/>
      <c r="E27" s="10">
        <v>19800</v>
      </c>
      <c r="F27" s="10"/>
      <c r="G27" s="58" t="s">
        <v>336</v>
      </c>
      <c r="H27" s="157"/>
      <c r="I27" s="9">
        <v>19800</v>
      </c>
      <c r="J27" s="10"/>
      <c r="K27" s="9"/>
    </row>
    <row r="28" spans="1:12" x14ac:dyDescent="0.25">
      <c r="A28" s="9"/>
      <c r="B28" s="58"/>
      <c r="C28" s="58"/>
      <c r="D28" s="10"/>
      <c r="E28" s="10"/>
      <c r="F28" s="58"/>
      <c r="G28" s="9"/>
      <c r="H28" s="58"/>
      <c r="I28" s="9"/>
      <c r="J28" s="10"/>
      <c r="K28" s="9"/>
    </row>
    <row r="29" spans="1:12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</row>
    <row r="30" spans="1:1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2" x14ac:dyDescent="0.25">
      <c r="A31" s="9"/>
      <c r="B31" s="145" t="s">
        <v>68</v>
      </c>
      <c r="C31" s="145"/>
      <c r="D31" s="146">
        <f>D22+D23+D24-E25</f>
        <v>43524.600000000006</v>
      </c>
      <c r="E31" s="146">
        <f>SUM(E27:E30)</f>
        <v>19800</v>
      </c>
      <c r="F31" s="146">
        <f>D31-E31</f>
        <v>23724.600000000006</v>
      </c>
      <c r="G31" s="145" t="s">
        <v>68</v>
      </c>
      <c r="H31" s="146">
        <f>H22+H23-I25</f>
        <v>39024.6</v>
      </c>
      <c r="I31" s="146">
        <f>SUM(I27:I30)</f>
        <v>19800</v>
      </c>
      <c r="J31" s="146">
        <f>H31-I31</f>
        <v>19224.599999999999</v>
      </c>
      <c r="K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</row>
    <row r="34" spans="1:11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</row>
    <row r="35" spans="1:11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31"/>
    </row>
  </sheetData>
  <pageMargins left="0.7" right="0.7" top="0.75" bottom="0.75" header="0.3" footer="0.3"/>
  <pageSetup orientation="portrait" horizontalDpi="0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K19" sqref="K19"/>
    </sheetView>
  </sheetViews>
  <sheetFormatPr defaultRowHeight="15" x14ac:dyDescent="0.25"/>
  <cols>
    <col min="2" max="2" width="17.42578125" customWidth="1"/>
  </cols>
  <sheetData>
    <row r="1" spans="1:12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</row>
    <row r="2" spans="1:12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</row>
    <row r="3" spans="1:12" ht="15.75" x14ac:dyDescent="0.25">
      <c r="A3" s="9"/>
      <c r="B3" s="9"/>
      <c r="C3" s="9"/>
      <c r="D3" s="103" t="s">
        <v>339</v>
      </c>
      <c r="E3" s="103"/>
      <c r="F3" s="103"/>
      <c r="G3" s="103"/>
      <c r="H3" s="9"/>
      <c r="I3" s="9"/>
      <c r="J3" s="9"/>
      <c r="K3" s="9"/>
    </row>
    <row r="4" spans="1:12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</row>
    <row r="5" spans="1:12" x14ac:dyDescent="0.25">
      <c r="A5" s="10">
        <v>1</v>
      </c>
      <c r="B5" s="158" t="s">
        <v>130</v>
      </c>
      <c r="C5" s="117"/>
      <c r="D5" s="118">
        <f>'MAY 21'!H5:H17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</row>
    <row r="6" spans="1:12" x14ac:dyDescent="0.25">
      <c r="A6" s="10">
        <v>2</v>
      </c>
      <c r="B6" s="118" t="s">
        <v>295</v>
      </c>
      <c r="C6" s="118">
        <v>2500</v>
      </c>
      <c r="D6" s="118">
        <v>500</v>
      </c>
      <c r="E6" s="118">
        <v>2500</v>
      </c>
      <c r="F6" s="154">
        <f t="shared" ref="F6:F16" si="0">C6+D6+E6</f>
        <v>5500</v>
      </c>
      <c r="G6" s="120">
        <v>2500</v>
      </c>
      <c r="H6" s="121">
        <f t="shared" ref="H6:H16" si="1">F6-G6</f>
        <v>3000</v>
      </c>
      <c r="I6" s="118"/>
      <c r="J6" s="9"/>
      <c r="K6" s="36"/>
    </row>
    <row r="7" spans="1:12" x14ac:dyDescent="0.25">
      <c r="A7" s="10">
        <v>3</v>
      </c>
      <c r="B7" s="118" t="s">
        <v>295</v>
      </c>
      <c r="C7" s="118">
        <v>2500</v>
      </c>
      <c r="D7" s="118">
        <v>500</v>
      </c>
      <c r="E7" s="118">
        <v>2500</v>
      </c>
      <c r="F7" s="154">
        <f t="shared" si="0"/>
        <v>5500</v>
      </c>
      <c r="G7" s="120">
        <v>2500</v>
      </c>
      <c r="H7" s="121">
        <f t="shared" si="1"/>
        <v>3000</v>
      </c>
      <c r="I7" s="118"/>
      <c r="J7" s="9"/>
      <c r="K7" s="36"/>
    </row>
    <row r="8" spans="1:12" x14ac:dyDescent="0.25">
      <c r="A8" s="10">
        <v>4</v>
      </c>
      <c r="B8" s="158" t="s">
        <v>130</v>
      </c>
      <c r="C8" s="156"/>
      <c r="D8" s="118"/>
      <c r="E8" s="118"/>
      <c r="F8" s="154">
        <f t="shared" si="0"/>
        <v>0</v>
      </c>
      <c r="G8" s="120"/>
      <c r="H8" s="121">
        <f t="shared" si="1"/>
        <v>0</v>
      </c>
      <c r="I8" s="116"/>
      <c r="J8" s="9"/>
      <c r="K8" s="36"/>
    </row>
    <row r="9" spans="1:12" x14ac:dyDescent="0.25">
      <c r="A9" s="10">
        <v>5</v>
      </c>
      <c r="B9" s="158" t="s">
        <v>130</v>
      </c>
      <c r="C9" s="9"/>
      <c r="D9" s="118"/>
      <c r="E9" s="118"/>
      <c r="F9" s="154">
        <f t="shared" si="0"/>
        <v>0</v>
      </c>
      <c r="G9" s="120"/>
      <c r="H9" s="121">
        <f t="shared" si="1"/>
        <v>0</v>
      </c>
      <c r="I9" s="116"/>
      <c r="J9" s="9"/>
      <c r="K9" s="36"/>
    </row>
    <row r="10" spans="1:12" x14ac:dyDescent="0.25">
      <c r="A10" s="10">
        <v>6</v>
      </c>
      <c r="B10" s="161" t="s">
        <v>332</v>
      </c>
      <c r="C10" s="156">
        <v>2500</v>
      </c>
      <c r="D10" s="118"/>
      <c r="E10" s="118">
        <v>2500</v>
      </c>
      <c r="F10" s="154">
        <f t="shared" si="0"/>
        <v>5000</v>
      </c>
      <c r="G10" s="120">
        <f>2500</f>
        <v>2500</v>
      </c>
      <c r="H10" s="121">
        <f t="shared" si="1"/>
        <v>2500</v>
      </c>
      <c r="I10" s="116"/>
      <c r="J10" s="9"/>
      <c r="K10" s="36"/>
    </row>
    <row r="11" spans="1:12" x14ac:dyDescent="0.25">
      <c r="A11" s="10">
        <v>7</v>
      </c>
      <c r="B11" s="10" t="s">
        <v>202</v>
      </c>
      <c r="C11" s="10"/>
      <c r="D11" s="118">
        <f>'MAY 21'!H11:H23</f>
        <v>0</v>
      </c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</row>
    <row r="12" spans="1:12" x14ac:dyDescent="0.25">
      <c r="A12" s="10">
        <v>8</v>
      </c>
      <c r="B12" s="117" t="s">
        <v>324</v>
      </c>
      <c r="C12" s="156">
        <v>2500</v>
      </c>
      <c r="D12" s="118">
        <v>2700</v>
      </c>
      <c r="E12" s="118">
        <v>2500</v>
      </c>
      <c r="F12" s="154">
        <f t="shared" si="0"/>
        <v>7700</v>
      </c>
      <c r="G12" s="120">
        <f>2500</f>
        <v>2500</v>
      </c>
      <c r="H12" s="121">
        <f t="shared" si="1"/>
        <v>5200</v>
      </c>
      <c r="I12" s="116"/>
      <c r="J12" s="9"/>
      <c r="K12" s="36"/>
    </row>
    <row r="13" spans="1:12" x14ac:dyDescent="0.25">
      <c r="A13" s="10">
        <v>9</v>
      </c>
      <c r="B13" s="161" t="s">
        <v>341</v>
      </c>
      <c r="C13" s="156">
        <v>3000</v>
      </c>
      <c r="D13" s="118"/>
      <c r="E13" s="118">
        <v>3000</v>
      </c>
      <c r="F13" s="154">
        <f t="shared" si="0"/>
        <v>6000</v>
      </c>
      <c r="G13" s="120">
        <v>3000</v>
      </c>
      <c r="H13" s="121">
        <f t="shared" si="1"/>
        <v>3000</v>
      </c>
      <c r="I13" s="116"/>
      <c r="J13" s="9"/>
      <c r="K13" s="36"/>
    </row>
    <row r="14" spans="1:12" x14ac:dyDescent="0.25">
      <c r="A14" s="10">
        <v>10</v>
      </c>
      <c r="B14" s="117" t="s">
        <v>315</v>
      </c>
      <c r="C14" s="156">
        <v>2500</v>
      </c>
      <c r="D14" s="118"/>
      <c r="E14" s="118">
        <v>2500</v>
      </c>
      <c r="F14" s="154">
        <f t="shared" si="0"/>
        <v>5000</v>
      </c>
      <c r="G14" s="120">
        <f>2500</f>
        <v>2500</v>
      </c>
      <c r="H14" s="121">
        <f>F14-G14</f>
        <v>2500</v>
      </c>
      <c r="I14" s="116"/>
      <c r="J14" s="9"/>
      <c r="K14" s="36"/>
    </row>
    <row r="15" spans="1:12" x14ac:dyDescent="0.25">
      <c r="A15" s="10">
        <v>11</v>
      </c>
      <c r="B15" s="158" t="s">
        <v>130</v>
      </c>
      <c r="C15" s="156"/>
      <c r="D15" s="118"/>
      <c r="E15" s="118"/>
      <c r="F15" s="154">
        <f t="shared" si="0"/>
        <v>0</v>
      </c>
      <c r="G15" s="120"/>
      <c r="H15" s="121">
        <f t="shared" si="1"/>
        <v>0</v>
      </c>
      <c r="I15" s="116"/>
      <c r="J15" s="9"/>
      <c r="K15" s="36"/>
    </row>
    <row r="16" spans="1:12" x14ac:dyDescent="0.25">
      <c r="A16" s="10" t="s">
        <v>291</v>
      </c>
      <c r="B16" s="117" t="s">
        <v>292</v>
      </c>
      <c r="C16" s="156"/>
      <c r="D16" s="118">
        <f>'MAY 21'!H16:H28</f>
        <v>800</v>
      </c>
      <c r="E16" s="118">
        <v>800</v>
      </c>
      <c r="F16" s="154">
        <f t="shared" si="0"/>
        <v>1600</v>
      </c>
      <c r="G16" s="120"/>
      <c r="H16" s="121">
        <f t="shared" si="1"/>
        <v>1600</v>
      </c>
      <c r="I16" s="10"/>
      <c r="J16" s="9"/>
      <c r="K16" s="36"/>
      <c r="L16">
        <f>5200+2500</f>
        <v>7700</v>
      </c>
    </row>
    <row r="17" spans="1:12" x14ac:dyDescent="0.25">
      <c r="A17" s="9"/>
      <c r="B17" s="149" t="s">
        <v>68</v>
      </c>
      <c r="C17" s="35">
        <f t="shared" ref="C17:H17" si="2">SUM(C5:C16)</f>
        <v>15500</v>
      </c>
      <c r="D17" s="118">
        <f t="shared" si="2"/>
        <v>4500</v>
      </c>
      <c r="E17" s="10">
        <f t="shared" si="2"/>
        <v>16300</v>
      </c>
      <c r="F17" s="150">
        <f t="shared" si="2"/>
        <v>36300</v>
      </c>
      <c r="G17" s="144">
        <f t="shared" si="2"/>
        <v>15500</v>
      </c>
      <c r="H17" s="152">
        <f t="shared" si="2"/>
        <v>20800</v>
      </c>
      <c r="I17" s="116"/>
      <c r="J17" s="9"/>
      <c r="K17" s="36"/>
      <c r="L17">
        <f>L16-2500</f>
        <v>5200</v>
      </c>
    </row>
    <row r="18" spans="1:12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164">
        <f>H12-2500</f>
        <v>2700</v>
      </c>
    </row>
    <row r="19" spans="1:12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</row>
    <row r="20" spans="1:12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</row>
    <row r="21" spans="1:12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</row>
    <row r="22" spans="1:12" x14ac:dyDescent="0.25">
      <c r="A22" s="9"/>
      <c r="B22" s="10" t="s">
        <v>164</v>
      </c>
      <c r="C22" s="10"/>
      <c r="D22" s="94">
        <f>E17</f>
        <v>16300</v>
      </c>
      <c r="E22" s="51"/>
      <c r="F22" s="51"/>
      <c r="G22" s="10" t="s">
        <v>164</v>
      </c>
      <c r="H22" s="93">
        <f>G17</f>
        <v>15500</v>
      </c>
      <c r="I22" s="10"/>
      <c r="J22" s="10"/>
      <c r="K22" s="9"/>
      <c r="L22" s="31"/>
    </row>
    <row r="23" spans="1:12" x14ac:dyDescent="0.25">
      <c r="A23" s="9"/>
      <c r="B23" s="10" t="s">
        <v>79</v>
      </c>
      <c r="C23" s="10"/>
      <c r="D23" s="94">
        <f>'MAY 21'!F31</f>
        <v>23724.600000000006</v>
      </c>
      <c r="E23" s="51"/>
      <c r="F23" s="51"/>
      <c r="G23" s="10" t="s">
        <v>79</v>
      </c>
      <c r="H23" s="93">
        <f>'MAY 21'!J31</f>
        <v>19224.599999999999</v>
      </c>
      <c r="I23" s="10"/>
      <c r="J23" s="10"/>
      <c r="K23" s="108"/>
      <c r="L23" s="31"/>
    </row>
    <row r="24" spans="1:12" x14ac:dyDescent="0.25">
      <c r="A24" s="9"/>
      <c r="B24" s="10" t="s">
        <v>338</v>
      </c>
      <c r="C24" s="10"/>
      <c r="D24" s="94"/>
      <c r="E24" s="51"/>
      <c r="F24" s="51"/>
      <c r="G24" s="10"/>
      <c r="H24" s="93"/>
      <c r="I24" s="10"/>
      <c r="J24" s="10"/>
      <c r="K24" s="9"/>
    </row>
    <row r="25" spans="1:12" x14ac:dyDescent="0.25">
      <c r="A25" s="9"/>
      <c r="B25" s="10" t="s">
        <v>66</v>
      </c>
      <c r="C25" s="10"/>
      <c r="D25" s="111">
        <v>7.0000000000000007E-2</v>
      </c>
      <c r="E25" s="94">
        <f>D25*D22</f>
        <v>1141</v>
      </c>
      <c r="F25" s="94"/>
      <c r="G25" s="10" t="s">
        <v>133</v>
      </c>
      <c r="H25" s="52">
        <v>7.0000000000000007E-2</v>
      </c>
      <c r="I25" s="94">
        <f>H25*D22</f>
        <v>1141</v>
      </c>
      <c r="J25" s="10"/>
      <c r="K25" s="9"/>
    </row>
    <row r="26" spans="1:12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2" x14ac:dyDescent="0.25">
      <c r="A27" s="9"/>
      <c r="B27" s="58" t="s">
        <v>340</v>
      </c>
      <c r="C27" s="157"/>
      <c r="D27" s="9"/>
      <c r="E27" s="10">
        <v>19000</v>
      </c>
      <c r="F27" s="10"/>
      <c r="G27" s="58" t="s">
        <v>340</v>
      </c>
      <c r="H27" s="157"/>
      <c r="I27" s="9">
        <v>19000</v>
      </c>
      <c r="J27" s="10"/>
      <c r="K27" s="9"/>
    </row>
    <row r="28" spans="1:12" x14ac:dyDescent="0.25">
      <c r="A28" s="9"/>
      <c r="B28" s="58"/>
      <c r="C28" s="58"/>
      <c r="D28" s="10"/>
      <c r="E28" s="10"/>
      <c r="F28" s="58"/>
      <c r="G28" s="9"/>
      <c r="H28" s="58"/>
      <c r="I28" s="9"/>
      <c r="J28" s="10"/>
      <c r="K28" s="9"/>
    </row>
    <row r="29" spans="1:12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</row>
    <row r="30" spans="1:1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2" x14ac:dyDescent="0.25">
      <c r="A31" s="9"/>
      <c r="B31" s="145" t="s">
        <v>68</v>
      </c>
      <c r="C31" s="145"/>
      <c r="D31" s="146">
        <f>D22+D23+D24-E25</f>
        <v>38883.600000000006</v>
      </c>
      <c r="E31" s="146">
        <f>SUM(E27:E30)</f>
        <v>19000</v>
      </c>
      <c r="F31" s="146">
        <f>D31-E31</f>
        <v>19883.600000000006</v>
      </c>
      <c r="G31" s="145" t="s">
        <v>68</v>
      </c>
      <c r="H31" s="146">
        <f>H22+H23-I25</f>
        <v>33583.599999999999</v>
      </c>
      <c r="I31" s="146">
        <f>SUM(I27:I30)</f>
        <v>19000</v>
      </c>
      <c r="J31" s="146">
        <f>H31-I31</f>
        <v>14583.599999999999</v>
      </c>
      <c r="K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</row>
    <row r="34" spans="1:11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</row>
    <row r="35" spans="1:11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31"/>
    </row>
  </sheetData>
  <pageMargins left="0.7" right="0.7" top="0.75" bottom="0.75" header="0.3" footer="0.3"/>
  <pageSetup orientation="portrait" horizontalDpi="0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J38" sqref="J38"/>
    </sheetView>
  </sheetViews>
  <sheetFormatPr defaultRowHeight="15" x14ac:dyDescent="0.25"/>
  <cols>
    <col min="2" max="2" width="18" bestFit="1" customWidth="1"/>
  </cols>
  <sheetData>
    <row r="1" spans="1:11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</row>
    <row r="2" spans="1:11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</row>
    <row r="3" spans="1:11" ht="15.75" x14ac:dyDescent="0.25">
      <c r="A3" s="9"/>
      <c r="B3" s="9"/>
      <c r="C3" s="9"/>
      <c r="D3" s="103" t="s">
        <v>342</v>
      </c>
      <c r="E3" s="103"/>
      <c r="F3" s="103"/>
      <c r="G3" s="103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</row>
    <row r="5" spans="1:11" x14ac:dyDescent="0.25">
      <c r="A5" s="10">
        <v>1</v>
      </c>
      <c r="B5" s="158" t="s">
        <v>130</v>
      </c>
      <c r="C5" s="117"/>
      <c r="D5" s="118">
        <f>'JUNE 21'!H5:H16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</row>
    <row r="6" spans="1:11" x14ac:dyDescent="0.25">
      <c r="A6" s="10">
        <v>2</v>
      </c>
      <c r="B6" s="118" t="s">
        <v>295</v>
      </c>
      <c r="C6" s="118">
        <v>2500</v>
      </c>
      <c r="D6" s="118">
        <v>500</v>
      </c>
      <c r="E6" s="118">
        <v>2500</v>
      </c>
      <c r="F6" s="154">
        <f t="shared" ref="F6:F16" si="0">C6+D6+E6</f>
        <v>5500</v>
      </c>
      <c r="G6" s="120"/>
      <c r="H6" s="121">
        <f t="shared" ref="H6:H16" si="1">F6-G6</f>
        <v>5500</v>
      </c>
      <c r="I6" s="118"/>
      <c r="J6" s="9"/>
      <c r="K6" s="36"/>
    </row>
    <row r="7" spans="1:11" x14ac:dyDescent="0.25">
      <c r="A7" s="10">
        <v>3</v>
      </c>
      <c r="B7" s="118" t="s">
        <v>295</v>
      </c>
      <c r="C7" s="118">
        <v>2500</v>
      </c>
      <c r="D7" s="118">
        <v>500</v>
      </c>
      <c r="E7" s="118">
        <v>2500</v>
      </c>
      <c r="F7" s="154">
        <f t="shared" si="0"/>
        <v>5500</v>
      </c>
      <c r="G7" s="120"/>
      <c r="H7" s="121">
        <f t="shared" si="1"/>
        <v>5500</v>
      </c>
      <c r="I7" s="118"/>
      <c r="J7" s="9"/>
      <c r="K7" s="36"/>
    </row>
    <row r="8" spans="1:11" x14ac:dyDescent="0.25">
      <c r="A8" s="10">
        <v>4</v>
      </c>
      <c r="B8" s="158" t="s">
        <v>130</v>
      </c>
      <c r="C8" s="156"/>
      <c r="D8" s="118">
        <f>'JUNE 21'!H8:H19</f>
        <v>0</v>
      </c>
      <c r="E8" s="118"/>
      <c r="F8" s="154">
        <f t="shared" si="0"/>
        <v>0</v>
      </c>
      <c r="G8" s="120"/>
      <c r="H8" s="121">
        <f t="shared" si="1"/>
        <v>0</v>
      </c>
      <c r="I8" s="116"/>
      <c r="J8" s="9"/>
      <c r="K8" s="36"/>
    </row>
    <row r="9" spans="1:11" x14ac:dyDescent="0.25">
      <c r="A9" s="10">
        <v>5</v>
      </c>
      <c r="B9" s="161" t="s">
        <v>343</v>
      </c>
      <c r="C9" s="9">
        <v>2500</v>
      </c>
      <c r="D9" s="118">
        <f>'JUNE 21'!H9:H20</f>
        <v>0</v>
      </c>
      <c r="E9" s="118">
        <v>1250</v>
      </c>
      <c r="F9" s="154">
        <f t="shared" si="0"/>
        <v>3750</v>
      </c>
      <c r="G9" s="120">
        <v>2500</v>
      </c>
      <c r="H9" s="121">
        <f t="shared" si="1"/>
        <v>1250</v>
      </c>
      <c r="I9" s="116"/>
      <c r="J9" s="9"/>
      <c r="K9" s="36"/>
    </row>
    <row r="10" spans="1:11" x14ac:dyDescent="0.25">
      <c r="A10" s="10">
        <v>6</v>
      </c>
      <c r="B10" s="161" t="s">
        <v>332</v>
      </c>
      <c r="C10" s="156">
        <v>2500</v>
      </c>
      <c r="D10" s="118"/>
      <c r="E10" s="118">
        <v>2500</v>
      </c>
      <c r="F10" s="154">
        <f t="shared" si="0"/>
        <v>5000</v>
      </c>
      <c r="G10" s="120">
        <v>2500</v>
      </c>
      <c r="H10" s="121">
        <f t="shared" si="1"/>
        <v>2500</v>
      </c>
      <c r="I10" s="116"/>
      <c r="J10" s="9"/>
      <c r="K10" s="36"/>
    </row>
    <row r="11" spans="1:11" x14ac:dyDescent="0.25">
      <c r="A11" s="10">
        <v>7</v>
      </c>
      <c r="B11" s="53" t="s">
        <v>202</v>
      </c>
      <c r="C11" s="10"/>
      <c r="D11" s="118"/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</row>
    <row r="12" spans="1:11" x14ac:dyDescent="0.25">
      <c r="A12" s="10">
        <v>8</v>
      </c>
      <c r="B12" s="165" t="s">
        <v>324</v>
      </c>
      <c r="C12" s="166"/>
      <c r="D12" s="167">
        <v>2700</v>
      </c>
      <c r="E12" s="167"/>
      <c r="F12" s="165">
        <f t="shared" si="0"/>
        <v>2700</v>
      </c>
      <c r="G12" s="120"/>
      <c r="H12" s="168">
        <f t="shared" si="1"/>
        <v>2700</v>
      </c>
      <c r="I12" s="116"/>
      <c r="J12" s="169" t="s">
        <v>310</v>
      </c>
      <c r="K12" s="36"/>
    </row>
    <row r="13" spans="1:11" x14ac:dyDescent="0.25">
      <c r="A13" s="10">
        <v>9</v>
      </c>
      <c r="B13" s="158" t="s">
        <v>130</v>
      </c>
      <c r="C13" s="156"/>
      <c r="D13" s="118"/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36"/>
    </row>
    <row r="14" spans="1:11" x14ac:dyDescent="0.25">
      <c r="A14" s="10">
        <v>10</v>
      </c>
      <c r="B14" s="117" t="s">
        <v>315</v>
      </c>
      <c r="C14" s="156">
        <v>2500</v>
      </c>
      <c r="D14" s="118"/>
      <c r="E14" s="118">
        <v>2500</v>
      </c>
      <c r="F14" s="154">
        <f t="shared" si="0"/>
        <v>5000</v>
      </c>
      <c r="G14" s="120"/>
      <c r="H14" s="121">
        <f>F14-G14</f>
        <v>5000</v>
      </c>
      <c r="I14" s="116"/>
      <c r="J14" s="9"/>
      <c r="K14" s="36"/>
    </row>
    <row r="15" spans="1:11" x14ac:dyDescent="0.25">
      <c r="A15" s="10">
        <v>11</v>
      </c>
      <c r="B15" s="158" t="s">
        <v>130</v>
      </c>
      <c r="C15" s="156"/>
      <c r="D15" s="118"/>
      <c r="E15" s="118"/>
      <c r="F15" s="154">
        <f t="shared" si="0"/>
        <v>0</v>
      </c>
      <c r="G15" s="120"/>
      <c r="H15" s="121">
        <f t="shared" si="1"/>
        <v>0</v>
      </c>
      <c r="I15" s="116"/>
      <c r="J15" s="9"/>
      <c r="K15" s="36"/>
    </row>
    <row r="16" spans="1:11" x14ac:dyDescent="0.25">
      <c r="A16" s="10" t="s">
        <v>291</v>
      </c>
      <c r="B16" s="117" t="s">
        <v>292</v>
      </c>
      <c r="C16" s="156"/>
      <c r="D16" s="118">
        <f>'JUNE 21'!H16:H27</f>
        <v>1600</v>
      </c>
      <c r="E16" s="118">
        <v>800</v>
      </c>
      <c r="F16" s="154">
        <f t="shared" si="0"/>
        <v>2400</v>
      </c>
      <c r="G16" s="120">
        <f>800+800</f>
        <v>1600</v>
      </c>
      <c r="H16" s="121">
        <f t="shared" si="1"/>
        <v>800</v>
      </c>
      <c r="I16" s="10"/>
      <c r="J16" s="9"/>
      <c r="K16" s="36"/>
    </row>
    <row r="17" spans="1:11" x14ac:dyDescent="0.25">
      <c r="A17" s="9"/>
      <c r="B17" s="149" t="s">
        <v>68</v>
      </c>
      <c r="C17" s="35">
        <f t="shared" ref="C17:H17" si="2">SUM(C5:C16)</f>
        <v>12500</v>
      </c>
      <c r="D17" s="118">
        <f t="shared" si="2"/>
        <v>5300</v>
      </c>
      <c r="E17" s="10">
        <f t="shared" si="2"/>
        <v>12050</v>
      </c>
      <c r="F17" s="150">
        <f t="shared" si="2"/>
        <v>29850</v>
      </c>
      <c r="G17" s="144">
        <f t="shared" si="2"/>
        <v>6600</v>
      </c>
      <c r="H17" s="152">
        <f t="shared" si="2"/>
        <v>23250</v>
      </c>
      <c r="I17" s="116"/>
      <c r="J17" s="9"/>
      <c r="K17" s="36"/>
    </row>
    <row r="18" spans="1:11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36"/>
    </row>
    <row r="19" spans="1:11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</row>
    <row r="20" spans="1:11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</row>
    <row r="21" spans="1:11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</row>
    <row r="22" spans="1:11" x14ac:dyDescent="0.25">
      <c r="A22" s="9"/>
      <c r="B22" s="10" t="s">
        <v>172</v>
      </c>
      <c r="C22" s="10"/>
      <c r="D22" s="94">
        <f>E17</f>
        <v>12050</v>
      </c>
      <c r="E22" s="51"/>
      <c r="F22" s="51"/>
      <c r="G22" s="10" t="s">
        <v>172</v>
      </c>
      <c r="H22" s="93">
        <f>G17</f>
        <v>6600</v>
      </c>
      <c r="I22" s="10"/>
      <c r="J22" s="10"/>
      <c r="K22" s="9"/>
    </row>
    <row r="23" spans="1:11" x14ac:dyDescent="0.25">
      <c r="A23" s="9"/>
      <c r="B23" s="10" t="s">
        <v>79</v>
      </c>
      <c r="C23" s="10"/>
      <c r="D23" s="94">
        <f>'JUNE 21'!F31</f>
        <v>19883.600000000006</v>
      </c>
      <c r="E23" s="51"/>
      <c r="F23" s="51"/>
      <c r="G23" s="10" t="s">
        <v>79</v>
      </c>
      <c r="H23" s="93">
        <f>'JUNE 21'!J31</f>
        <v>14583.599999999999</v>
      </c>
      <c r="I23" s="10"/>
      <c r="J23" s="10"/>
      <c r="K23" s="108"/>
    </row>
    <row r="24" spans="1:11" x14ac:dyDescent="0.25">
      <c r="A24" s="9"/>
      <c r="B24" s="10" t="s">
        <v>344</v>
      </c>
      <c r="C24" s="10"/>
      <c r="D24" s="94">
        <v>1250</v>
      </c>
      <c r="E24" s="51"/>
      <c r="F24" s="51"/>
      <c r="G24" s="10"/>
      <c r="H24" s="93"/>
      <c r="I24" s="10"/>
      <c r="J24" s="10"/>
      <c r="K24" s="9"/>
    </row>
    <row r="25" spans="1:11" x14ac:dyDescent="0.25">
      <c r="A25" s="9"/>
      <c r="B25" s="10" t="s">
        <v>66</v>
      </c>
      <c r="C25" s="10"/>
      <c r="D25" s="111">
        <v>7.0000000000000007E-2</v>
      </c>
      <c r="E25" s="94">
        <f>D25*D22</f>
        <v>843.50000000000011</v>
      </c>
      <c r="F25" s="94"/>
      <c r="G25" s="10" t="s">
        <v>133</v>
      </c>
      <c r="H25" s="52">
        <v>7.0000000000000007E-2</v>
      </c>
      <c r="I25" s="94">
        <f>H25*D22</f>
        <v>843.50000000000011</v>
      </c>
      <c r="J25" s="10"/>
      <c r="K25" s="9"/>
    </row>
    <row r="26" spans="1:11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1" x14ac:dyDescent="0.25">
      <c r="A27" s="9"/>
      <c r="B27" s="58"/>
      <c r="C27" s="157"/>
      <c r="D27" s="9"/>
      <c r="E27" s="10"/>
      <c r="F27" s="10"/>
      <c r="G27" s="58"/>
      <c r="H27" s="157"/>
      <c r="I27" s="9"/>
      <c r="J27" s="10"/>
      <c r="K27" s="9"/>
    </row>
    <row r="28" spans="1:11" x14ac:dyDescent="0.25">
      <c r="A28" s="9"/>
      <c r="B28" s="58" t="s">
        <v>277</v>
      </c>
      <c r="C28" s="58"/>
      <c r="D28" s="10"/>
      <c r="E28" s="10">
        <v>14500</v>
      </c>
      <c r="F28" s="58"/>
      <c r="G28" s="58" t="s">
        <v>277</v>
      </c>
      <c r="H28" s="58"/>
      <c r="I28" s="10">
        <v>14500</v>
      </c>
      <c r="J28" s="10"/>
      <c r="K28" s="9"/>
    </row>
    <row r="29" spans="1:11" x14ac:dyDescent="0.25">
      <c r="A29" s="9"/>
      <c r="B29" s="10" t="s">
        <v>347</v>
      </c>
      <c r="C29" s="10"/>
      <c r="D29" s="153"/>
      <c r="E29" s="10">
        <v>2700</v>
      </c>
      <c r="F29" s="10"/>
      <c r="G29" s="10"/>
      <c r="H29" s="10"/>
      <c r="I29" s="10"/>
      <c r="J29" s="10"/>
      <c r="K29" s="9"/>
    </row>
    <row r="30" spans="1:1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1" x14ac:dyDescent="0.25">
      <c r="A31" s="9"/>
      <c r="B31" s="145" t="s">
        <v>68</v>
      </c>
      <c r="C31" s="145"/>
      <c r="D31" s="146">
        <f>D22+D23+D24-E25</f>
        <v>32340.100000000006</v>
      </c>
      <c r="E31" s="146">
        <f>SUM(E27:E30)</f>
        <v>17200</v>
      </c>
      <c r="F31" s="146">
        <f>D31-E31</f>
        <v>15140.100000000006</v>
      </c>
      <c r="G31" s="145" t="s">
        <v>68</v>
      </c>
      <c r="H31" s="146">
        <f>H22+H23-I25</f>
        <v>20340.099999999999</v>
      </c>
      <c r="I31" s="146">
        <f>SUM(I27:I30)</f>
        <v>14500</v>
      </c>
      <c r="J31" s="146">
        <f>H31-I31</f>
        <v>5840.0999999999985</v>
      </c>
      <c r="K31" s="9"/>
    </row>
    <row r="32" spans="1:1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</row>
    <row r="34" spans="1:11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</row>
    <row r="35" spans="1:11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31"/>
    </row>
  </sheetData>
  <pageMargins left="0.7" right="0.7" top="0.75" bottom="0.75" header="0.3" footer="0.3"/>
  <pageSetup orientation="portrait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L21" sqref="L21"/>
    </sheetView>
  </sheetViews>
  <sheetFormatPr defaultRowHeight="15" x14ac:dyDescent="0.25"/>
  <cols>
    <col min="2" max="2" width="21.85546875" customWidth="1"/>
  </cols>
  <sheetData>
    <row r="1" spans="1:11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</row>
    <row r="2" spans="1:11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</row>
    <row r="3" spans="1:11" ht="15.75" x14ac:dyDescent="0.25">
      <c r="A3" s="9"/>
      <c r="B3" s="9"/>
      <c r="C3" s="9"/>
      <c r="D3" s="103" t="s">
        <v>345</v>
      </c>
      <c r="E3" s="103"/>
      <c r="F3" s="103"/>
      <c r="G3" s="103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</row>
    <row r="5" spans="1:11" x14ac:dyDescent="0.25">
      <c r="A5" s="10">
        <v>1</v>
      </c>
      <c r="B5" s="158" t="s">
        <v>130</v>
      </c>
      <c r="C5" s="117"/>
      <c r="D5" s="118">
        <f>'JULY 21'!H5:H17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</row>
    <row r="6" spans="1:11" x14ac:dyDescent="0.25">
      <c r="A6" s="10">
        <v>2</v>
      </c>
      <c r="B6" s="118" t="s">
        <v>295</v>
      </c>
      <c r="C6" s="118">
        <v>2500</v>
      </c>
      <c r="D6" s="118">
        <v>3000</v>
      </c>
      <c r="E6" s="118"/>
      <c r="F6" s="154">
        <f t="shared" ref="F6:F16" si="0">C6+D6+E6</f>
        <v>5500</v>
      </c>
      <c r="G6" s="120"/>
      <c r="H6" s="121">
        <f t="shared" ref="H6:H16" si="1">F6-G6</f>
        <v>5500</v>
      </c>
      <c r="I6" s="118"/>
      <c r="J6" s="170" t="s">
        <v>255</v>
      </c>
      <c r="K6" s="36"/>
    </row>
    <row r="7" spans="1:11" x14ac:dyDescent="0.25">
      <c r="A7" s="10">
        <v>3</v>
      </c>
      <c r="B7" s="118" t="s">
        <v>295</v>
      </c>
      <c r="C7" s="118">
        <v>2500</v>
      </c>
      <c r="D7" s="118">
        <v>3000</v>
      </c>
      <c r="E7" s="118"/>
      <c r="F7" s="154">
        <f t="shared" si="0"/>
        <v>5500</v>
      </c>
      <c r="G7" s="120"/>
      <c r="H7" s="121">
        <f t="shared" si="1"/>
        <v>5500</v>
      </c>
      <c r="I7" s="118"/>
      <c r="J7" s="170" t="s">
        <v>255</v>
      </c>
      <c r="K7" s="36"/>
    </row>
    <row r="8" spans="1:11" x14ac:dyDescent="0.25">
      <c r="A8" s="10">
        <v>4</v>
      </c>
      <c r="B8" s="158" t="s">
        <v>130</v>
      </c>
      <c r="C8" s="156"/>
      <c r="D8" s="118">
        <f>'JULY 21'!H8:H20</f>
        <v>0</v>
      </c>
      <c r="E8" s="118"/>
      <c r="F8" s="154">
        <f t="shared" si="0"/>
        <v>0</v>
      </c>
      <c r="G8" s="120"/>
      <c r="H8" s="121">
        <f t="shared" si="1"/>
        <v>0</v>
      </c>
      <c r="I8" s="116"/>
      <c r="J8" s="9"/>
      <c r="K8" s="36"/>
    </row>
    <row r="9" spans="1:11" x14ac:dyDescent="0.25">
      <c r="A9" s="10">
        <v>5</v>
      </c>
      <c r="B9" s="161" t="s">
        <v>343</v>
      </c>
      <c r="C9" s="9">
        <v>1250</v>
      </c>
      <c r="D9" s="118"/>
      <c r="E9" s="118">
        <v>2500</v>
      </c>
      <c r="F9" s="154">
        <f t="shared" si="0"/>
        <v>3750</v>
      </c>
      <c r="G9" s="120"/>
      <c r="H9" s="121">
        <f t="shared" si="1"/>
        <v>3750</v>
      </c>
      <c r="I9" s="116"/>
      <c r="J9" s="9" t="s">
        <v>308</v>
      </c>
      <c r="K9" s="36"/>
    </row>
    <row r="10" spans="1:11" x14ac:dyDescent="0.25">
      <c r="A10" s="10">
        <v>6</v>
      </c>
      <c r="B10" s="161" t="s">
        <v>332</v>
      </c>
      <c r="C10" s="156">
        <v>2500</v>
      </c>
      <c r="D10" s="118"/>
      <c r="E10" s="118">
        <v>2500</v>
      </c>
      <c r="F10" s="154">
        <f t="shared" si="0"/>
        <v>5000</v>
      </c>
      <c r="G10" s="120">
        <v>2500</v>
      </c>
      <c r="H10" s="121">
        <f t="shared" si="1"/>
        <v>2500</v>
      </c>
      <c r="I10" s="116"/>
      <c r="J10" s="9"/>
      <c r="K10" s="36"/>
    </row>
    <row r="11" spans="1:11" x14ac:dyDescent="0.25">
      <c r="A11" s="10">
        <v>7</v>
      </c>
      <c r="B11" s="53" t="s">
        <v>202</v>
      </c>
      <c r="C11" s="10"/>
      <c r="D11" s="118"/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</row>
    <row r="12" spans="1:11" x14ac:dyDescent="0.25">
      <c r="A12" s="10">
        <v>8</v>
      </c>
      <c r="B12" s="117" t="s">
        <v>130</v>
      </c>
      <c r="C12" s="156"/>
      <c r="D12" s="118"/>
      <c r="E12" s="118"/>
      <c r="F12" s="154">
        <f t="shared" si="0"/>
        <v>0</v>
      </c>
      <c r="G12" s="120"/>
      <c r="H12" s="121">
        <f t="shared" si="1"/>
        <v>0</v>
      </c>
      <c r="I12" s="116"/>
      <c r="J12" s="9"/>
      <c r="K12" s="36"/>
    </row>
    <row r="13" spans="1:11" x14ac:dyDescent="0.25">
      <c r="A13" s="10">
        <v>9</v>
      </c>
      <c r="B13" s="158" t="s">
        <v>130</v>
      </c>
      <c r="C13" s="156"/>
      <c r="D13" s="118">
        <f>'JULY 21'!H13:H25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36"/>
    </row>
    <row r="14" spans="1:11" x14ac:dyDescent="0.25">
      <c r="A14" s="10">
        <v>10</v>
      </c>
      <c r="B14" s="117" t="s">
        <v>315</v>
      </c>
      <c r="C14" s="156">
        <v>2500</v>
      </c>
      <c r="D14" s="118">
        <v>2500</v>
      </c>
      <c r="E14" s="118">
        <v>2500</v>
      </c>
      <c r="F14" s="154">
        <f t="shared" si="0"/>
        <v>7500</v>
      </c>
      <c r="G14" s="120"/>
      <c r="H14" s="121">
        <f>F14-G14</f>
        <v>7500</v>
      </c>
      <c r="I14" s="116"/>
      <c r="J14" s="9" t="s">
        <v>308</v>
      </c>
      <c r="K14" s="36"/>
    </row>
    <row r="15" spans="1:11" x14ac:dyDescent="0.25">
      <c r="A15" s="10">
        <v>11</v>
      </c>
      <c r="B15" s="158" t="s">
        <v>130</v>
      </c>
      <c r="C15" s="156"/>
      <c r="D15" s="118">
        <f>'JULY 21'!H15:H27</f>
        <v>0</v>
      </c>
      <c r="E15" s="118"/>
      <c r="F15" s="154">
        <f t="shared" si="0"/>
        <v>0</v>
      </c>
      <c r="G15" s="120"/>
      <c r="H15" s="121">
        <f t="shared" si="1"/>
        <v>0</v>
      </c>
      <c r="I15" s="116"/>
      <c r="J15" s="9"/>
      <c r="K15" s="36"/>
    </row>
    <row r="16" spans="1:11" x14ac:dyDescent="0.25">
      <c r="A16" s="10" t="s">
        <v>291</v>
      </c>
      <c r="B16" s="117" t="s">
        <v>292</v>
      </c>
      <c r="C16" s="156"/>
      <c r="D16" s="118">
        <f>'JULY 21'!H16:H28</f>
        <v>800</v>
      </c>
      <c r="E16" s="118">
        <v>800</v>
      </c>
      <c r="F16" s="154">
        <f t="shared" si="0"/>
        <v>1600</v>
      </c>
      <c r="G16" s="120">
        <f>800</f>
        <v>800</v>
      </c>
      <c r="H16" s="121">
        <f t="shared" si="1"/>
        <v>800</v>
      </c>
      <c r="I16" s="10"/>
      <c r="J16" s="9"/>
      <c r="K16" s="36"/>
    </row>
    <row r="17" spans="1:12" x14ac:dyDescent="0.25">
      <c r="A17" s="9"/>
      <c r="B17" s="149" t="s">
        <v>68</v>
      </c>
      <c r="C17" s="35">
        <f t="shared" ref="C17:H17" si="2">SUM(C5:C16)</f>
        <v>11250</v>
      </c>
      <c r="D17" s="118">
        <f t="shared" si="2"/>
        <v>9300</v>
      </c>
      <c r="E17" s="10">
        <f t="shared" si="2"/>
        <v>8300</v>
      </c>
      <c r="F17" s="150">
        <f t="shared" si="2"/>
        <v>28850</v>
      </c>
      <c r="G17" s="144">
        <f t="shared" si="2"/>
        <v>3300</v>
      </c>
      <c r="H17" s="152">
        <f t="shared" si="2"/>
        <v>25550</v>
      </c>
      <c r="I17" s="116"/>
      <c r="J17" s="9"/>
      <c r="K17" s="36"/>
    </row>
    <row r="18" spans="1:12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36"/>
    </row>
    <row r="19" spans="1:12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</row>
    <row r="20" spans="1:12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</row>
    <row r="21" spans="1:12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</row>
    <row r="22" spans="1:12" x14ac:dyDescent="0.25">
      <c r="A22" s="9"/>
      <c r="B22" s="10" t="s">
        <v>227</v>
      </c>
      <c r="C22" s="10"/>
      <c r="D22" s="94">
        <f>E17</f>
        <v>8300</v>
      </c>
      <c r="E22" s="51"/>
      <c r="F22" s="51"/>
      <c r="G22" s="10" t="s">
        <v>227</v>
      </c>
      <c r="H22" s="93">
        <f>G17</f>
        <v>3300</v>
      </c>
      <c r="I22" s="10"/>
      <c r="J22" s="10"/>
      <c r="K22" s="9"/>
    </row>
    <row r="23" spans="1:12" x14ac:dyDescent="0.25">
      <c r="A23" s="9"/>
      <c r="B23" s="10" t="s">
        <v>79</v>
      </c>
      <c r="C23" s="10"/>
      <c r="D23" s="94">
        <f>'JULY 21'!F31</f>
        <v>15140.100000000006</v>
      </c>
      <c r="E23" s="51"/>
      <c r="F23" s="51"/>
      <c r="G23" s="10" t="s">
        <v>79</v>
      </c>
      <c r="H23" s="93">
        <f>'JULY 21'!J31</f>
        <v>5840.0999999999985</v>
      </c>
      <c r="I23" s="10"/>
      <c r="J23" s="10"/>
      <c r="K23" s="108"/>
    </row>
    <row r="24" spans="1:12" x14ac:dyDescent="0.25">
      <c r="A24" s="9"/>
      <c r="B24" s="10" t="s">
        <v>344</v>
      </c>
      <c r="C24" s="10"/>
      <c r="D24" s="94"/>
      <c r="E24" s="51"/>
      <c r="F24" s="51"/>
      <c r="G24" s="10"/>
      <c r="H24" s="93"/>
      <c r="I24" s="10"/>
      <c r="J24" s="10"/>
      <c r="K24" s="9"/>
    </row>
    <row r="25" spans="1:12" x14ac:dyDescent="0.25">
      <c r="A25" s="9"/>
      <c r="B25" s="10" t="s">
        <v>66</v>
      </c>
      <c r="C25" s="10"/>
      <c r="D25" s="111">
        <v>7.0000000000000007E-2</v>
      </c>
      <c r="E25" s="94">
        <f>D25*D22</f>
        <v>581</v>
      </c>
      <c r="F25" s="94"/>
      <c r="G25" s="10" t="s">
        <v>133</v>
      </c>
      <c r="H25" s="52">
        <v>7.0000000000000007E-2</v>
      </c>
      <c r="I25" s="94">
        <f>H25*D22</f>
        <v>581</v>
      </c>
      <c r="J25" s="10"/>
      <c r="K25" s="9"/>
    </row>
    <row r="26" spans="1:12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2" x14ac:dyDescent="0.25">
      <c r="A27" s="9"/>
      <c r="B27" s="58" t="s">
        <v>346</v>
      </c>
      <c r="C27" s="157"/>
      <c r="D27" s="9"/>
      <c r="E27" s="10">
        <v>10000</v>
      </c>
      <c r="F27" s="10"/>
      <c r="G27" s="58" t="s">
        <v>346</v>
      </c>
      <c r="H27" s="157"/>
      <c r="I27" s="9">
        <v>10000</v>
      </c>
      <c r="J27" s="10"/>
      <c r="K27" s="9"/>
    </row>
    <row r="28" spans="1:12" x14ac:dyDescent="0.25">
      <c r="A28" s="9"/>
      <c r="B28" s="58" t="s">
        <v>348</v>
      </c>
      <c r="C28" s="58"/>
      <c r="D28" s="10"/>
      <c r="E28" s="10">
        <v>6000</v>
      </c>
      <c r="F28" s="58"/>
      <c r="G28" s="58"/>
      <c r="H28" s="58"/>
      <c r="I28" s="10"/>
      <c r="J28" s="10"/>
      <c r="K28" s="9"/>
      <c r="L28" s="31"/>
    </row>
    <row r="29" spans="1:12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  <c r="L29" s="31"/>
    </row>
    <row r="30" spans="1:1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2" x14ac:dyDescent="0.25">
      <c r="A31" s="9"/>
      <c r="B31" s="145" t="s">
        <v>68</v>
      </c>
      <c r="C31" s="145"/>
      <c r="D31" s="146">
        <f>D22+D23+D24-E25</f>
        <v>22859.100000000006</v>
      </c>
      <c r="E31" s="146">
        <f>SUM(E27:E30)</f>
        <v>16000</v>
      </c>
      <c r="F31" s="146">
        <f>D31-E31</f>
        <v>6859.1000000000058</v>
      </c>
      <c r="G31" s="145" t="s">
        <v>68</v>
      </c>
      <c r="H31" s="146">
        <f>H22+H23-I25</f>
        <v>8559.0999999999985</v>
      </c>
      <c r="I31" s="146">
        <f>SUM(I27:I30)</f>
        <v>10000</v>
      </c>
      <c r="J31" s="146">
        <f>H31-I31</f>
        <v>-1440.9000000000015</v>
      </c>
      <c r="K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</row>
    <row r="34" spans="1:11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</row>
    <row r="35" spans="1:11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</sheetData>
  <pageMargins left="0.7" right="0.7" top="0.75" bottom="0.75" header="0.3" footer="0.3"/>
  <pageSetup orientation="portrait" horizontalDpi="0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M11" sqref="M11"/>
    </sheetView>
  </sheetViews>
  <sheetFormatPr defaultRowHeight="15" x14ac:dyDescent="0.25"/>
  <cols>
    <col min="2" max="2" width="20.85546875" customWidth="1"/>
  </cols>
  <sheetData>
    <row r="1" spans="1:12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  <c r="K1" s="9"/>
      <c r="L1" s="9"/>
    </row>
    <row r="2" spans="1:12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  <c r="K2" s="9"/>
      <c r="L2" s="9"/>
    </row>
    <row r="3" spans="1:12" ht="15.75" x14ac:dyDescent="0.25">
      <c r="A3" s="9"/>
      <c r="B3" s="9"/>
      <c r="C3" s="9"/>
      <c r="D3" s="103" t="s">
        <v>349</v>
      </c>
      <c r="E3" s="103"/>
      <c r="F3" s="103"/>
      <c r="G3" s="103"/>
      <c r="H3" s="9"/>
      <c r="I3" s="9"/>
      <c r="J3" s="9"/>
      <c r="K3" s="9"/>
      <c r="L3" s="9"/>
    </row>
    <row r="4" spans="1:12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68"/>
      <c r="L4" s="9"/>
    </row>
    <row r="5" spans="1:12" x14ac:dyDescent="0.25">
      <c r="A5" s="10">
        <v>1</v>
      </c>
      <c r="B5" s="158" t="s">
        <v>130</v>
      </c>
      <c r="C5" s="117"/>
      <c r="D5" s="118">
        <f>'AUGUST 21'!H5:H16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36"/>
      <c r="L5" s="9"/>
    </row>
    <row r="6" spans="1:12" x14ac:dyDescent="0.25">
      <c r="A6" s="10">
        <v>2</v>
      </c>
      <c r="B6" s="118" t="s">
        <v>130</v>
      </c>
      <c r="C6" s="118"/>
      <c r="D6" s="118"/>
      <c r="E6" s="118"/>
      <c r="F6" s="154">
        <f t="shared" ref="F6:F16" si="0">C6+D6+E6</f>
        <v>0</v>
      </c>
      <c r="G6" s="120"/>
      <c r="H6" s="121">
        <f t="shared" ref="H6:H16" si="1">F6-G6</f>
        <v>0</v>
      </c>
      <c r="I6" s="118"/>
      <c r="J6" s="170"/>
      <c r="K6" s="36"/>
      <c r="L6" s="9"/>
    </row>
    <row r="7" spans="1:12" x14ac:dyDescent="0.25">
      <c r="A7" s="10">
        <v>3</v>
      </c>
      <c r="B7" s="118" t="s">
        <v>130</v>
      </c>
      <c r="C7" s="118"/>
      <c r="D7" s="118"/>
      <c r="E7" s="118"/>
      <c r="F7" s="154">
        <f t="shared" si="0"/>
        <v>0</v>
      </c>
      <c r="G7" s="120"/>
      <c r="H7" s="121">
        <f t="shared" si="1"/>
        <v>0</v>
      </c>
      <c r="I7" s="118"/>
      <c r="J7" s="170"/>
      <c r="K7" s="36"/>
      <c r="L7" s="9"/>
    </row>
    <row r="8" spans="1:12" x14ac:dyDescent="0.25">
      <c r="A8" s="10">
        <v>4</v>
      </c>
      <c r="B8" s="158" t="s">
        <v>130</v>
      </c>
      <c r="C8" s="156"/>
      <c r="D8" s="118">
        <f>'AUGUST 21'!H8:H19</f>
        <v>0</v>
      </c>
      <c r="E8" s="118"/>
      <c r="F8" s="154">
        <f t="shared" si="0"/>
        <v>0</v>
      </c>
      <c r="G8" s="120"/>
      <c r="H8" s="121">
        <f t="shared" si="1"/>
        <v>0</v>
      </c>
      <c r="I8" s="116"/>
      <c r="J8" s="9"/>
      <c r="K8" s="36"/>
      <c r="L8" s="9"/>
    </row>
    <row r="9" spans="1:12" x14ac:dyDescent="0.25">
      <c r="A9" s="10">
        <v>5</v>
      </c>
      <c r="B9" s="161" t="s">
        <v>343</v>
      </c>
      <c r="C9" s="9">
        <v>1250</v>
      </c>
      <c r="D9" s="118">
        <v>2500</v>
      </c>
      <c r="E9" s="118">
        <v>2500</v>
      </c>
      <c r="F9" s="154">
        <f t="shared" si="0"/>
        <v>6250</v>
      </c>
      <c r="G9" s="120"/>
      <c r="H9" s="121">
        <f t="shared" si="1"/>
        <v>6250</v>
      </c>
      <c r="I9" s="116"/>
      <c r="J9" s="9" t="s">
        <v>308</v>
      </c>
      <c r="K9" s="36"/>
      <c r="L9" s="9"/>
    </row>
    <row r="10" spans="1:12" x14ac:dyDescent="0.25">
      <c r="A10" s="10">
        <v>6</v>
      </c>
      <c r="B10" s="161" t="s">
        <v>332</v>
      </c>
      <c r="C10" s="156">
        <v>2500</v>
      </c>
      <c r="D10" s="118"/>
      <c r="E10" s="118">
        <v>2500</v>
      </c>
      <c r="F10" s="154">
        <f t="shared" si="0"/>
        <v>5000</v>
      </c>
      <c r="G10" s="120"/>
      <c r="H10" s="121">
        <f t="shared" si="1"/>
        <v>5000</v>
      </c>
      <c r="I10" s="116"/>
      <c r="J10" s="9"/>
      <c r="K10" s="36"/>
      <c r="L10" s="9"/>
    </row>
    <row r="11" spans="1:12" x14ac:dyDescent="0.25">
      <c r="A11" s="10">
        <v>7</v>
      </c>
      <c r="B11" s="53" t="s">
        <v>202</v>
      </c>
      <c r="C11" s="10"/>
      <c r="D11" s="118">
        <f>'AUGUST 21'!H11:H22</f>
        <v>0</v>
      </c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36"/>
      <c r="L11" s="9"/>
    </row>
    <row r="12" spans="1:12" x14ac:dyDescent="0.25">
      <c r="A12" s="10">
        <v>8</v>
      </c>
      <c r="B12" s="117" t="s">
        <v>130</v>
      </c>
      <c r="C12" s="156"/>
      <c r="D12" s="118">
        <f>'AUGUST 21'!H12:H23</f>
        <v>0</v>
      </c>
      <c r="E12" s="118"/>
      <c r="F12" s="154">
        <f t="shared" si="0"/>
        <v>0</v>
      </c>
      <c r="G12" s="120"/>
      <c r="H12" s="121">
        <f t="shared" si="1"/>
        <v>0</v>
      </c>
      <c r="I12" s="116"/>
      <c r="J12" s="9"/>
      <c r="K12" s="36"/>
      <c r="L12" s="9"/>
    </row>
    <row r="13" spans="1:12" x14ac:dyDescent="0.25">
      <c r="A13" s="10">
        <v>9</v>
      </c>
      <c r="B13" s="158" t="s">
        <v>130</v>
      </c>
      <c r="C13" s="156"/>
      <c r="D13" s="118">
        <f>'AUGUST 21'!H13:H24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36"/>
      <c r="L13" s="9"/>
    </row>
    <row r="14" spans="1:12" x14ac:dyDescent="0.25">
      <c r="A14" s="10">
        <v>10</v>
      </c>
      <c r="B14" s="117" t="s">
        <v>315</v>
      </c>
      <c r="C14" s="156">
        <v>2500</v>
      </c>
      <c r="D14" s="118">
        <v>5000</v>
      </c>
      <c r="E14" s="118">
        <v>2500</v>
      </c>
      <c r="F14" s="154">
        <f t="shared" si="0"/>
        <v>10000</v>
      </c>
      <c r="G14" s="120"/>
      <c r="H14" s="121">
        <f>F14-G14</f>
        <v>10000</v>
      </c>
      <c r="I14" s="116"/>
      <c r="J14" s="9" t="s">
        <v>308</v>
      </c>
      <c r="K14" s="36"/>
      <c r="L14" s="9"/>
    </row>
    <row r="15" spans="1:12" x14ac:dyDescent="0.25">
      <c r="A15" s="10">
        <v>11</v>
      </c>
      <c r="B15" s="154" t="s">
        <v>350</v>
      </c>
      <c r="C15" s="156"/>
      <c r="D15" s="118">
        <f>'AUGUST 21'!H15:H26</f>
        <v>0</v>
      </c>
      <c r="E15" s="118">
        <v>2000</v>
      </c>
      <c r="F15" s="154">
        <f t="shared" si="0"/>
        <v>2000</v>
      </c>
      <c r="G15" s="120">
        <v>2000</v>
      </c>
      <c r="H15" s="121">
        <f t="shared" si="1"/>
        <v>0</v>
      </c>
      <c r="I15" s="116"/>
      <c r="J15" s="9"/>
      <c r="K15" s="36"/>
      <c r="L15" s="9"/>
    </row>
    <row r="16" spans="1:12" x14ac:dyDescent="0.25">
      <c r="A16" s="10" t="s">
        <v>291</v>
      </c>
      <c r="B16" s="117" t="s">
        <v>292</v>
      </c>
      <c r="C16" s="156"/>
      <c r="D16" s="118">
        <f>'AUGUST 21'!H16:H27</f>
        <v>800</v>
      </c>
      <c r="E16" s="118">
        <v>800</v>
      </c>
      <c r="F16" s="154">
        <f t="shared" si="0"/>
        <v>1600</v>
      </c>
      <c r="G16" s="120">
        <f>800</f>
        <v>800</v>
      </c>
      <c r="H16" s="121">
        <f t="shared" si="1"/>
        <v>800</v>
      </c>
      <c r="I16" s="10"/>
      <c r="J16" s="9"/>
      <c r="K16" s="36"/>
      <c r="L16" s="9"/>
    </row>
    <row r="17" spans="1:12" x14ac:dyDescent="0.25">
      <c r="A17" s="9"/>
      <c r="B17" s="149" t="s">
        <v>68</v>
      </c>
      <c r="C17" s="35">
        <f t="shared" ref="C17:H17" si="2">SUM(C5:C16)</f>
        <v>6250</v>
      </c>
      <c r="D17" s="118">
        <f t="shared" si="2"/>
        <v>8300</v>
      </c>
      <c r="E17" s="10">
        <f t="shared" si="2"/>
        <v>10300</v>
      </c>
      <c r="F17" s="150">
        <f t="shared" si="2"/>
        <v>24850</v>
      </c>
      <c r="G17" s="144">
        <f t="shared" si="2"/>
        <v>2800</v>
      </c>
      <c r="H17" s="152">
        <f t="shared" si="2"/>
        <v>22050</v>
      </c>
      <c r="I17" s="116"/>
      <c r="J17" s="9"/>
      <c r="K17" s="36"/>
      <c r="L17" s="9"/>
    </row>
    <row r="18" spans="1:12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36"/>
      <c r="L18" s="9"/>
    </row>
    <row r="19" spans="1:12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36"/>
      <c r="L19" s="9"/>
    </row>
    <row r="20" spans="1:12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110"/>
      <c r="L20" s="9"/>
    </row>
    <row r="21" spans="1:12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  <c r="L21" s="9"/>
    </row>
    <row r="22" spans="1:12" x14ac:dyDescent="0.25">
      <c r="A22" s="9"/>
      <c r="B22" s="10" t="s">
        <v>293</v>
      </c>
      <c r="C22" s="10"/>
      <c r="D22" s="94">
        <f>E17</f>
        <v>10300</v>
      </c>
      <c r="E22" s="51"/>
      <c r="F22" s="51"/>
      <c r="G22" s="10" t="s">
        <v>293</v>
      </c>
      <c r="H22" s="93">
        <f>G17</f>
        <v>2800</v>
      </c>
      <c r="I22" s="10"/>
      <c r="J22" s="10"/>
      <c r="K22" s="9"/>
      <c r="L22" s="9"/>
    </row>
    <row r="23" spans="1:12" x14ac:dyDescent="0.25">
      <c r="A23" s="9"/>
      <c r="B23" s="10" t="s">
        <v>79</v>
      </c>
      <c r="C23" s="10"/>
      <c r="D23" s="94">
        <f>'AUGUST 21'!F31</f>
        <v>6859.1000000000058</v>
      </c>
      <c r="E23" s="51"/>
      <c r="F23" s="51"/>
      <c r="G23" s="10" t="s">
        <v>79</v>
      </c>
      <c r="H23" s="93">
        <f>'AUGUST 21'!J31</f>
        <v>-1440.9000000000015</v>
      </c>
      <c r="I23" s="10"/>
      <c r="J23" s="10"/>
      <c r="K23" s="108"/>
      <c r="L23" s="9"/>
    </row>
    <row r="24" spans="1:12" x14ac:dyDescent="0.25">
      <c r="A24" s="9"/>
      <c r="B24" s="10" t="s">
        <v>344</v>
      </c>
      <c r="C24" s="10"/>
      <c r="D24" s="94"/>
      <c r="E24" s="51"/>
      <c r="F24" s="51"/>
      <c r="G24" s="10"/>
      <c r="H24" s="93"/>
      <c r="I24" s="10"/>
      <c r="J24" s="10"/>
      <c r="K24" s="9"/>
      <c r="L24" s="9"/>
    </row>
    <row r="25" spans="1:12" x14ac:dyDescent="0.25">
      <c r="A25" s="9"/>
      <c r="B25" s="10" t="s">
        <v>66</v>
      </c>
      <c r="C25" s="10"/>
      <c r="D25" s="111">
        <v>7.0000000000000007E-2</v>
      </c>
      <c r="E25" s="94">
        <f>D25*D22</f>
        <v>721.00000000000011</v>
      </c>
      <c r="F25" s="94"/>
      <c r="G25" s="10" t="s">
        <v>133</v>
      </c>
      <c r="H25" s="52">
        <v>7.0000000000000007E-2</v>
      </c>
      <c r="I25" s="94">
        <f>H25*D22</f>
        <v>721.00000000000011</v>
      </c>
      <c r="J25" s="10"/>
      <c r="K25" s="9"/>
      <c r="L25" s="9"/>
    </row>
    <row r="26" spans="1:12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  <c r="L26" s="9"/>
    </row>
    <row r="27" spans="1:12" x14ac:dyDescent="0.25">
      <c r="A27" s="9"/>
      <c r="B27" s="58" t="s">
        <v>353</v>
      </c>
      <c r="C27" s="157"/>
      <c r="D27" s="9"/>
      <c r="E27" s="10">
        <v>5000</v>
      </c>
      <c r="F27" s="10"/>
      <c r="G27" s="58"/>
      <c r="H27" s="157"/>
      <c r="I27" s="9"/>
      <c r="J27" s="10"/>
      <c r="K27" s="9"/>
      <c r="L27" s="9"/>
    </row>
    <row r="28" spans="1:12" x14ac:dyDescent="0.25">
      <c r="A28" s="9"/>
      <c r="B28" s="58"/>
      <c r="C28" s="58"/>
      <c r="D28" s="10"/>
      <c r="E28" s="10"/>
      <c r="F28" s="58"/>
      <c r="G28" s="58"/>
      <c r="H28" s="58"/>
      <c r="I28" s="10"/>
      <c r="J28" s="10"/>
      <c r="K28" s="9"/>
      <c r="L28" s="31"/>
    </row>
    <row r="29" spans="1:12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  <c r="L29" s="31"/>
    </row>
    <row r="30" spans="1:1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  <c r="L30" s="9"/>
    </row>
    <row r="31" spans="1:12" x14ac:dyDescent="0.25">
      <c r="A31" s="9"/>
      <c r="B31" s="145" t="s">
        <v>68</v>
      </c>
      <c r="C31" s="145"/>
      <c r="D31" s="146">
        <f>D22+D23+D24-E25</f>
        <v>16438.100000000006</v>
      </c>
      <c r="E31" s="146">
        <f>SUM(E27:E30)</f>
        <v>5000</v>
      </c>
      <c r="F31" s="146">
        <f>D31-E31</f>
        <v>11438.100000000006</v>
      </c>
      <c r="G31" s="145" t="s">
        <v>68</v>
      </c>
      <c r="H31" s="146">
        <f>H22+H23-I25</f>
        <v>638.09999999999843</v>
      </c>
      <c r="I31" s="146">
        <f>SUM(I27:I30)</f>
        <v>0</v>
      </c>
      <c r="J31" s="146">
        <f>H31-I31</f>
        <v>638.09999999999843</v>
      </c>
      <c r="K31" s="9"/>
      <c r="L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2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  <c r="L33" s="9"/>
    </row>
    <row r="34" spans="1:12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31"/>
      <c r="L34" s="9"/>
    </row>
    <row r="35" spans="1:12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31"/>
      <c r="L35" s="9"/>
    </row>
    <row r="36" spans="1:1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activeCell="A2" sqref="A2:F25"/>
    </sheetView>
  </sheetViews>
  <sheetFormatPr defaultRowHeight="15" x14ac:dyDescent="0.25"/>
  <cols>
    <col min="2" max="2" width="18.7109375" customWidth="1"/>
  </cols>
  <sheetData>
    <row r="2" spans="1:7" ht="30" x14ac:dyDescent="0.4">
      <c r="A2" s="23"/>
      <c r="B2" s="23"/>
      <c r="C2" s="22" t="s">
        <v>11</v>
      </c>
      <c r="D2" s="22"/>
      <c r="E2" s="19"/>
      <c r="F2" s="9"/>
      <c r="G2" s="9"/>
    </row>
    <row r="3" spans="1:7" x14ac:dyDescent="0.25">
      <c r="A3" s="23"/>
      <c r="B3" s="22" t="s">
        <v>12</v>
      </c>
      <c r="C3" s="22"/>
      <c r="D3" s="22"/>
      <c r="E3" s="20"/>
      <c r="F3" s="9"/>
      <c r="G3" s="9"/>
    </row>
    <row r="4" spans="1:7" ht="16.5" x14ac:dyDescent="0.25">
      <c r="A4" s="23"/>
      <c r="B4" s="22" t="s">
        <v>13</v>
      </c>
      <c r="C4" s="23"/>
      <c r="D4" s="23"/>
      <c r="E4" s="18"/>
      <c r="F4" s="9"/>
      <c r="G4" s="9"/>
    </row>
    <row r="5" spans="1:7" x14ac:dyDescent="0.25">
      <c r="A5" s="23"/>
      <c r="B5" s="24" t="s">
        <v>14</v>
      </c>
      <c r="C5" s="24"/>
      <c r="D5" s="24"/>
      <c r="E5" s="18"/>
      <c r="F5" s="9"/>
      <c r="G5" s="9"/>
    </row>
    <row r="6" spans="1:7" x14ac:dyDescent="0.25">
      <c r="A6" s="7"/>
      <c r="B6" s="3"/>
      <c r="C6" s="7"/>
      <c r="D6" s="7"/>
      <c r="E6" s="8"/>
      <c r="F6" s="9"/>
      <c r="G6" s="9"/>
    </row>
    <row r="7" spans="1:7" ht="23.25" x14ac:dyDescent="0.35">
      <c r="A7" s="9"/>
      <c r="B7" s="9"/>
      <c r="C7" s="28" t="s">
        <v>17</v>
      </c>
      <c r="D7" s="25"/>
      <c r="E7" s="26"/>
      <c r="F7" s="26"/>
      <c r="G7" s="27"/>
    </row>
    <row r="8" spans="1:7" x14ac:dyDescent="0.25">
      <c r="A8" s="12"/>
      <c r="B8" s="11" t="s">
        <v>0</v>
      </c>
      <c r="C8" s="11" t="s">
        <v>7</v>
      </c>
      <c r="D8" s="11" t="s">
        <v>9</v>
      </c>
      <c r="E8" s="11"/>
      <c r="F8" s="16"/>
      <c r="G8" s="9"/>
    </row>
    <row r="9" spans="1:7" x14ac:dyDescent="0.25">
      <c r="A9" s="10">
        <v>1</v>
      </c>
      <c r="B9" s="15" t="s">
        <v>1</v>
      </c>
      <c r="C9" s="15" t="s">
        <v>8</v>
      </c>
      <c r="D9" s="17">
        <v>2500</v>
      </c>
      <c r="E9" s="17">
        <v>2500</v>
      </c>
      <c r="F9" s="29"/>
      <c r="G9" s="2"/>
    </row>
    <row r="10" spans="1:7" x14ac:dyDescent="0.25">
      <c r="A10" s="10">
        <v>2</v>
      </c>
      <c r="B10" s="15" t="s">
        <v>3</v>
      </c>
      <c r="C10" s="15" t="s">
        <v>8</v>
      </c>
      <c r="D10" s="17">
        <v>2500</v>
      </c>
      <c r="E10" s="17">
        <v>4700</v>
      </c>
      <c r="F10" s="16"/>
      <c r="G10" s="9"/>
    </row>
    <row r="11" spans="1:7" x14ac:dyDescent="0.25">
      <c r="A11" s="10">
        <v>3</v>
      </c>
      <c r="B11" s="15" t="s">
        <v>4</v>
      </c>
      <c r="C11" s="15" t="s">
        <v>8</v>
      </c>
      <c r="D11" s="17">
        <v>2500</v>
      </c>
      <c r="E11" s="17">
        <v>7200</v>
      </c>
      <c r="F11" s="16"/>
      <c r="G11" s="9"/>
    </row>
    <row r="12" spans="1:7" x14ac:dyDescent="0.25">
      <c r="A12" s="10">
        <v>4</v>
      </c>
      <c r="B12" s="15" t="s">
        <v>2</v>
      </c>
      <c r="C12" s="15" t="s">
        <v>8</v>
      </c>
      <c r="D12" s="17">
        <v>2500</v>
      </c>
      <c r="E12" s="17">
        <v>9700</v>
      </c>
      <c r="F12" s="16"/>
      <c r="G12" s="9"/>
    </row>
    <row r="13" spans="1:7" x14ac:dyDescent="0.25">
      <c r="A13" s="10">
        <v>5</v>
      </c>
      <c r="B13" s="15" t="s">
        <v>5</v>
      </c>
      <c r="C13" s="15" t="s">
        <v>8</v>
      </c>
      <c r="D13" s="17">
        <v>2500</v>
      </c>
      <c r="E13" s="17">
        <v>12200</v>
      </c>
      <c r="F13" s="16"/>
      <c r="G13" s="9"/>
    </row>
    <row r="14" spans="1:7" x14ac:dyDescent="0.25">
      <c r="A14" s="10">
        <v>6</v>
      </c>
      <c r="B14" s="15" t="s">
        <v>1</v>
      </c>
      <c r="C14" s="15" t="s">
        <v>8</v>
      </c>
      <c r="D14" s="17">
        <v>2500</v>
      </c>
      <c r="E14" s="17">
        <v>14200</v>
      </c>
      <c r="F14" s="16"/>
      <c r="G14" s="9"/>
    </row>
    <row r="15" spans="1:7" x14ac:dyDescent="0.25">
      <c r="A15" s="10">
        <v>7</v>
      </c>
      <c r="B15" s="15" t="s">
        <v>6</v>
      </c>
      <c r="C15" s="15" t="s">
        <v>8</v>
      </c>
      <c r="D15" s="17">
        <v>2500</v>
      </c>
      <c r="E15" s="17">
        <v>17200</v>
      </c>
      <c r="F15" s="16"/>
      <c r="G15" s="9"/>
    </row>
    <row r="16" spans="1:7" x14ac:dyDescent="0.25">
      <c r="A16" s="10"/>
      <c r="B16" s="15"/>
      <c r="C16" s="15"/>
      <c r="D16" s="17"/>
      <c r="E16" s="17"/>
      <c r="F16" s="16"/>
      <c r="G16" s="9"/>
    </row>
    <row r="17" spans="1:7" x14ac:dyDescent="0.25">
      <c r="A17" s="10"/>
      <c r="B17" s="15"/>
      <c r="C17" s="15"/>
      <c r="D17" s="17">
        <f>SUM(D9:D16)</f>
        <v>17500</v>
      </c>
      <c r="E17" s="17">
        <f>E15</f>
        <v>17200</v>
      </c>
      <c r="F17" s="16"/>
      <c r="G17" s="9"/>
    </row>
    <row r="18" spans="1:7" x14ac:dyDescent="0.25">
      <c r="A18" s="29"/>
      <c r="B18" s="13"/>
      <c r="C18" s="13"/>
      <c r="D18" s="14">
        <f>D17</f>
        <v>17500</v>
      </c>
      <c r="E18" s="14">
        <f>E17</f>
        <v>17200</v>
      </c>
      <c r="F18" s="16"/>
      <c r="G18" s="9"/>
    </row>
    <row r="19" spans="1:7" x14ac:dyDescent="0.25">
      <c r="A19" s="10"/>
      <c r="B19" s="16"/>
      <c r="C19" s="16"/>
      <c r="D19" s="16"/>
      <c r="E19" s="16"/>
      <c r="F19" s="16"/>
      <c r="G19" s="9"/>
    </row>
    <row r="20" spans="1:7" x14ac:dyDescent="0.25">
      <c r="A20" s="9"/>
      <c r="B20" s="4" t="s">
        <v>10</v>
      </c>
      <c r="C20" s="4"/>
      <c r="D20" s="1">
        <f>D18</f>
        <v>17500</v>
      </c>
      <c r="E20" s="4"/>
      <c r="F20" s="4"/>
      <c r="G20" s="9"/>
    </row>
    <row r="21" spans="1:7" x14ac:dyDescent="0.25">
      <c r="A21" s="9"/>
      <c r="B21" s="4"/>
      <c r="C21" s="4"/>
      <c r="D21" s="4"/>
      <c r="E21" s="4"/>
      <c r="F21" s="4"/>
      <c r="G21" s="9"/>
    </row>
    <row r="22" spans="1:7" x14ac:dyDescent="0.25">
      <c r="A22" s="9"/>
      <c r="B22" s="4"/>
      <c r="C22" s="4"/>
      <c r="D22" s="4"/>
      <c r="E22" s="4"/>
      <c r="F22" s="4"/>
      <c r="G22" s="9"/>
    </row>
    <row r="23" spans="1:7" x14ac:dyDescent="0.25">
      <c r="A23" s="9"/>
      <c r="B23" s="4"/>
      <c r="C23" s="21">
        <v>7.0000000000000007E-2</v>
      </c>
      <c r="D23" s="4">
        <f>C23*D20</f>
        <v>1225.0000000000002</v>
      </c>
      <c r="E23" s="4"/>
      <c r="F23" s="4"/>
      <c r="G23" s="9"/>
    </row>
    <row r="24" spans="1:7" x14ac:dyDescent="0.25">
      <c r="A24" s="9"/>
      <c r="B24" s="4"/>
      <c r="C24" s="4"/>
      <c r="D24" s="6">
        <f>D20-D23+D22</f>
        <v>16275</v>
      </c>
      <c r="E24" s="4">
        <v>14000</v>
      </c>
      <c r="F24" s="6">
        <f>D24-E24</f>
        <v>2275</v>
      </c>
      <c r="G24" s="9"/>
    </row>
    <row r="25" spans="1:7" x14ac:dyDescent="0.25">
      <c r="A25" s="9"/>
      <c r="B25" s="4"/>
      <c r="C25" s="4"/>
      <c r="D25" s="4"/>
      <c r="E25" s="4"/>
      <c r="F25" s="4"/>
      <c r="G25" s="9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L17" sqref="L17"/>
    </sheetView>
  </sheetViews>
  <sheetFormatPr defaultRowHeight="15" x14ac:dyDescent="0.25"/>
  <cols>
    <col min="2" max="2" width="16.85546875" customWidth="1"/>
  </cols>
  <sheetData>
    <row r="1" spans="1:10" ht="15.75" x14ac:dyDescent="0.25">
      <c r="A1" s="9"/>
      <c r="B1" s="9"/>
      <c r="C1" s="9"/>
      <c r="D1" s="103" t="s">
        <v>91</v>
      </c>
      <c r="E1" s="103"/>
      <c r="F1" s="103"/>
      <c r="G1" s="103"/>
      <c r="H1" s="9"/>
      <c r="I1" s="9"/>
      <c r="J1" s="9"/>
    </row>
    <row r="2" spans="1:10" ht="15.75" x14ac:dyDescent="0.25">
      <c r="A2" s="9"/>
      <c r="B2" s="9"/>
      <c r="C2" s="9"/>
      <c r="D2" s="103" t="s">
        <v>178</v>
      </c>
      <c r="E2" s="103"/>
      <c r="F2" s="103"/>
      <c r="G2" s="103"/>
      <c r="H2" s="9"/>
      <c r="I2" s="9"/>
      <c r="J2" s="9"/>
    </row>
    <row r="3" spans="1:10" ht="15.75" x14ac:dyDescent="0.25">
      <c r="A3" s="9"/>
      <c r="B3" s="9"/>
      <c r="C3" s="9"/>
      <c r="D3" s="103" t="s">
        <v>351</v>
      </c>
      <c r="E3" s="103"/>
      <c r="F3" s="103"/>
      <c r="G3" s="103"/>
      <c r="H3" s="9"/>
      <c r="I3" s="9"/>
      <c r="J3" s="9"/>
    </row>
    <row r="4" spans="1:10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</row>
    <row r="5" spans="1:10" x14ac:dyDescent="0.25">
      <c r="A5" s="10">
        <v>1</v>
      </c>
      <c r="B5" s="158" t="s">
        <v>130</v>
      </c>
      <c r="C5" s="117"/>
      <c r="D5" s="118">
        <f>'SEPT 21'!H5:H17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</row>
    <row r="6" spans="1:10" x14ac:dyDescent="0.25">
      <c r="A6" s="10">
        <v>2</v>
      </c>
      <c r="B6" s="171" t="s">
        <v>130</v>
      </c>
      <c r="C6" s="118"/>
      <c r="D6" s="118">
        <f>'SEPT 21'!H6:H18</f>
        <v>0</v>
      </c>
      <c r="E6" s="118"/>
      <c r="F6" s="154">
        <f t="shared" ref="F6:F16" si="0">C6+D6+E6</f>
        <v>0</v>
      </c>
      <c r="G6" s="120"/>
      <c r="H6" s="121">
        <f t="shared" ref="H6:H16" si="1">F6-G6</f>
        <v>0</v>
      </c>
      <c r="I6" s="118"/>
      <c r="J6" s="170"/>
    </row>
    <row r="7" spans="1:10" x14ac:dyDescent="0.25">
      <c r="A7" s="10">
        <v>3</v>
      </c>
      <c r="B7" s="171" t="s">
        <v>130</v>
      </c>
      <c r="C7" s="118"/>
      <c r="D7" s="118">
        <f>'SEPT 21'!H7:H19</f>
        <v>0</v>
      </c>
      <c r="E7" s="118"/>
      <c r="F7" s="154">
        <f t="shared" si="0"/>
        <v>0</v>
      </c>
      <c r="G7" s="120"/>
      <c r="H7" s="121">
        <f t="shared" si="1"/>
        <v>0</v>
      </c>
      <c r="I7" s="118"/>
      <c r="J7" s="170"/>
    </row>
    <row r="8" spans="1:10" x14ac:dyDescent="0.25">
      <c r="A8" s="10">
        <v>4</v>
      </c>
      <c r="B8" s="158" t="s">
        <v>130</v>
      </c>
      <c r="C8" s="156"/>
      <c r="D8" s="118">
        <f>'SEPT 21'!H8:H20</f>
        <v>0</v>
      </c>
      <c r="E8" s="118"/>
      <c r="F8" s="154">
        <f t="shared" si="0"/>
        <v>0</v>
      </c>
      <c r="G8" s="120"/>
      <c r="H8" s="121">
        <f t="shared" si="1"/>
        <v>0</v>
      </c>
      <c r="I8" s="116"/>
      <c r="J8" s="9"/>
    </row>
    <row r="9" spans="1:10" x14ac:dyDescent="0.25">
      <c r="A9" s="10">
        <v>5</v>
      </c>
      <c r="B9" s="158" t="s">
        <v>130</v>
      </c>
      <c r="C9" s="9"/>
      <c r="D9" s="118"/>
      <c r="E9" s="118"/>
      <c r="F9" s="154">
        <f t="shared" si="0"/>
        <v>0</v>
      </c>
      <c r="G9" s="120"/>
      <c r="H9" s="121">
        <f t="shared" si="1"/>
        <v>0</v>
      </c>
      <c r="I9" s="116"/>
      <c r="J9" s="9"/>
    </row>
    <row r="10" spans="1:10" x14ac:dyDescent="0.25">
      <c r="A10" s="10">
        <v>6</v>
      </c>
      <c r="B10" s="161" t="s">
        <v>332</v>
      </c>
      <c r="C10" s="156">
        <v>2500</v>
      </c>
      <c r="D10" s="118">
        <v>2500</v>
      </c>
      <c r="E10" s="118">
        <v>2500</v>
      </c>
      <c r="F10" s="154">
        <f t="shared" si="0"/>
        <v>7500</v>
      </c>
      <c r="G10" s="120"/>
      <c r="H10" s="121">
        <f t="shared" si="1"/>
        <v>7500</v>
      </c>
      <c r="I10" s="116"/>
      <c r="J10" s="9"/>
    </row>
    <row r="11" spans="1:10" x14ac:dyDescent="0.25">
      <c r="A11" s="10">
        <v>7</v>
      </c>
      <c r="B11" s="53" t="s">
        <v>202</v>
      </c>
      <c r="C11" s="10"/>
      <c r="D11" s="118"/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</row>
    <row r="12" spans="1:10" x14ac:dyDescent="0.25">
      <c r="A12" s="10">
        <v>8</v>
      </c>
      <c r="B12" s="117" t="s">
        <v>352</v>
      </c>
      <c r="C12" s="156"/>
      <c r="D12" s="118">
        <f>'SEPT 21'!H12:H24</f>
        <v>0</v>
      </c>
      <c r="E12" s="118">
        <v>2500</v>
      </c>
      <c r="F12" s="154">
        <f t="shared" si="0"/>
        <v>2500</v>
      </c>
      <c r="G12" s="120">
        <v>2500</v>
      </c>
      <c r="H12" s="121">
        <f t="shared" si="1"/>
        <v>0</v>
      </c>
      <c r="I12" s="116"/>
      <c r="J12" s="9"/>
    </row>
    <row r="13" spans="1:10" x14ac:dyDescent="0.25">
      <c r="A13" s="10">
        <v>9</v>
      </c>
      <c r="B13" s="158" t="s">
        <v>130</v>
      </c>
      <c r="C13" s="156"/>
      <c r="D13" s="118">
        <f>'SEPT 21'!H13:H25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</row>
    <row r="14" spans="1:10" x14ac:dyDescent="0.25">
      <c r="A14" s="10">
        <v>10</v>
      </c>
      <c r="B14" s="117" t="s">
        <v>315</v>
      </c>
      <c r="C14" s="156">
        <v>2500</v>
      </c>
      <c r="D14" s="118">
        <v>7500</v>
      </c>
      <c r="E14" s="118"/>
      <c r="F14" s="154">
        <f t="shared" si="0"/>
        <v>10000</v>
      </c>
      <c r="G14" s="120"/>
      <c r="H14" s="121">
        <f>F14-G14</f>
        <v>10000</v>
      </c>
      <c r="I14" s="116"/>
      <c r="J14" s="9" t="s">
        <v>308</v>
      </c>
    </row>
    <row r="15" spans="1:10" x14ac:dyDescent="0.25">
      <c r="A15" s="10">
        <v>11</v>
      </c>
      <c r="B15" s="154" t="s">
        <v>350</v>
      </c>
      <c r="C15" s="156"/>
      <c r="D15" s="118">
        <f>'SEPT 21'!H15:H27</f>
        <v>0</v>
      </c>
      <c r="E15" s="118">
        <v>2000</v>
      </c>
      <c r="F15" s="154">
        <f t="shared" si="0"/>
        <v>2000</v>
      </c>
      <c r="G15" s="120">
        <v>2000</v>
      </c>
      <c r="H15" s="121">
        <f t="shared" si="1"/>
        <v>0</v>
      </c>
      <c r="I15" s="116"/>
      <c r="J15" s="9"/>
    </row>
    <row r="16" spans="1:10" x14ac:dyDescent="0.25">
      <c r="A16" s="10" t="s">
        <v>291</v>
      </c>
      <c r="B16" s="117" t="s">
        <v>292</v>
      </c>
      <c r="C16" s="156"/>
      <c r="D16" s="118">
        <f>'SEPT 21'!H16:H28</f>
        <v>800</v>
      </c>
      <c r="E16" s="118">
        <v>800</v>
      </c>
      <c r="F16" s="154">
        <f t="shared" si="0"/>
        <v>1600</v>
      </c>
      <c r="G16" s="120"/>
      <c r="H16" s="121">
        <f t="shared" si="1"/>
        <v>1600</v>
      </c>
      <c r="I16" s="10"/>
      <c r="J16" s="9"/>
    </row>
    <row r="17" spans="1:10" x14ac:dyDescent="0.25">
      <c r="A17" s="9"/>
      <c r="B17" s="149" t="s">
        <v>68</v>
      </c>
      <c r="C17" s="35">
        <f t="shared" ref="C17:H17" si="2">SUM(C5:C16)</f>
        <v>5000</v>
      </c>
      <c r="D17" s="118">
        <f>'SEPT 21'!H17:H29</f>
        <v>22050</v>
      </c>
      <c r="E17" s="10">
        <f t="shared" si="2"/>
        <v>7800</v>
      </c>
      <c r="F17" s="150">
        <f t="shared" si="2"/>
        <v>23600</v>
      </c>
      <c r="G17" s="144">
        <f t="shared" si="2"/>
        <v>4500</v>
      </c>
      <c r="H17" s="152">
        <f t="shared" si="2"/>
        <v>19100</v>
      </c>
      <c r="I17" s="116"/>
      <c r="J17" s="9"/>
    </row>
    <row r="18" spans="1:10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</row>
    <row r="19" spans="1:10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</row>
    <row r="20" spans="1:10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</row>
    <row r="21" spans="1:10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</row>
    <row r="22" spans="1:10" x14ac:dyDescent="0.25">
      <c r="A22" s="9"/>
      <c r="B22" s="10" t="s">
        <v>236</v>
      </c>
      <c r="C22" s="10"/>
      <c r="D22" s="94">
        <f>E17</f>
        <v>7800</v>
      </c>
      <c r="E22" s="51"/>
      <c r="F22" s="51"/>
      <c r="G22" s="10" t="s">
        <v>236</v>
      </c>
      <c r="H22" s="93">
        <f>G17</f>
        <v>4500</v>
      </c>
      <c r="I22" s="10"/>
      <c r="J22" s="10"/>
    </row>
    <row r="23" spans="1:10" x14ac:dyDescent="0.25">
      <c r="A23" s="9"/>
      <c r="B23" s="10" t="s">
        <v>79</v>
      </c>
      <c r="C23" s="10"/>
      <c r="D23" s="94">
        <f>'SEPT 21'!F31</f>
        <v>11438.100000000006</v>
      </c>
      <c r="E23" s="51"/>
      <c r="F23" s="51"/>
      <c r="G23" s="10" t="s">
        <v>79</v>
      </c>
      <c r="H23" s="93">
        <f>'SEPT 21'!J31</f>
        <v>638.09999999999843</v>
      </c>
      <c r="I23" s="10"/>
      <c r="J23" s="10"/>
    </row>
    <row r="24" spans="1:10" x14ac:dyDescent="0.25">
      <c r="A24" s="9"/>
      <c r="B24" s="10" t="s">
        <v>344</v>
      </c>
      <c r="C24" s="10"/>
      <c r="D24" s="94"/>
      <c r="E24" s="51"/>
      <c r="F24" s="51"/>
      <c r="G24" s="10"/>
      <c r="H24" s="93"/>
      <c r="I24" s="10"/>
      <c r="J24" s="10"/>
    </row>
    <row r="25" spans="1:10" x14ac:dyDescent="0.25">
      <c r="A25" s="9"/>
      <c r="B25" s="10" t="s">
        <v>66</v>
      </c>
      <c r="C25" s="10"/>
      <c r="D25" s="111">
        <v>7.0000000000000007E-2</v>
      </c>
      <c r="E25" s="94">
        <f>D25*D22</f>
        <v>546</v>
      </c>
      <c r="F25" s="94"/>
      <c r="G25" s="10" t="s">
        <v>133</v>
      </c>
      <c r="H25" s="52">
        <v>7.0000000000000007E-2</v>
      </c>
      <c r="I25" s="94">
        <f>H25*D22</f>
        <v>546</v>
      </c>
      <c r="J25" s="10"/>
    </row>
    <row r="26" spans="1:10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</row>
    <row r="27" spans="1:10" x14ac:dyDescent="0.25">
      <c r="A27" s="9"/>
      <c r="B27" s="58"/>
      <c r="C27" s="157"/>
      <c r="D27" s="9"/>
      <c r="E27" s="10"/>
      <c r="F27" s="10"/>
      <c r="G27" s="58"/>
      <c r="H27" s="157"/>
      <c r="I27" s="9"/>
      <c r="J27" s="10"/>
    </row>
    <row r="28" spans="1:10" x14ac:dyDescent="0.25">
      <c r="A28" s="9"/>
      <c r="B28" s="58"/>
      <c r="C28" s="58"/>
      <c r="D28" s="10"/>
      <c r="E28" s="10"/>
      <c r="F28" s="58"/>
      <c r="G28" s="58"/>
      <c r="H28" s="58"/>
      <c r="I28" s="10"/>
      <c r="J28" s="10"/>
    </row>
    <row r="29" spans="1:10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</row>
    <row r="30" spans="1:10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</row>
    <row r="31" spans="1:10" x14ac:dyDescent="0.25">
      <c r="A31" s="9"/>
      <c r="B31" s="145" t="s">
        <v>68</v>
      </c>
      <c r="C31" s="145"/>
      <c r="D31" s="146">
        <f>D22+D23+D24-E25</f>
        <v>18692.100000000006</v>
      </c>
      <c r="E31" s="146">
        <f>SUM(E27:E30)</f>
        <v>0</v>
      </c>
      <c r="F31" s="146">
        <f>D31-E31</f>
        <v>18692.100000000006</v>
      </c>
      <c r="G31" s="145" t="s">
        <v>68</v>
      </c>
      <c r="H31" s="146">
        <f>H22+H23-I25</f>
        <v>4592.0999999999985</v>
      </c>
      <c r="I31" s="146">
        <f>SUM(I27:I30)</f>
        <v>0</v>
      </c>
      <c r="J31" s="146">
        <f>H31-I31</f>
        <v>4592.0999999999985</v>
      </c>
    </row>
    <row r="32" spans="1:10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spans="1:10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</row>
    <row r="34" spans="1:10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</row>
    <row r="35" spans="1:10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4" workbookViewId="0">
      <selection activeCell="M18" sqref="M18"/>
    </sheetView>
  </sheetViews>
  <sheetFormatPr defaultRowHeight="15" x14ac:dyDescent="0.25"/>
  <cols>
    <col min="1" max="1" width="9.140625" style="9"/>
    <col min="2" max="2" width="16.85546875" style="9" customWidth="1"/>
    <col min="3" max="16384" width="9.140625" style="9"/>
  </cols>
  <sheetData>
    <row r="1" spans="1:10" ht="15.75" x14ac:dyDescent="0.25">
      <c r="D1" s="178" t="s">
        <v>91</v>
      </c>
      <c r="E1" s="178"/>
      <c r="F1" s="178"/>
      <c r="G1" s="178"/>
    </row>
    <row r="2" spans="1:10" ht="15.75" x14ac:dyDescent="0.25">
      <c r="D2" s="178" t="s">
        <v>178</v>
      </c>
      <c r="E2" s="178"/>
      <c r="F2" s="178"/>
      <c r="G2" s="178"/>
    </row>
    <row r="3" spans="1:10" ht="15.75" x14ac:dyDescent="0.25">
      <c r="D3" s="179" t="s">
        <v>354</v>
      </c>
      <c r="E3" s="179"/>
      <c r="F3" s="179"/>
      <c r="G3" s="179"/>
    </row>
    <row r="4" spans="1:10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</row>
    <row r="5" spans="1:10" x14ac:dyDescent="0.25">
      <c r="A5" s="10">
        <v>1</v>
      </c>
      <c r="B5" s="158" t="s">
        <v>130</v>
      </c>
      <c r="C5" s="117"/>
      <c r="D5" s="118">
        <f>'OCT 21'!H5</f>
        <v>0</v>
      </c>
      <c r="E5" s="118"/>
      <c r="F5" s="154">
        <f>C5+D5+E5</f>
        <v>0</v>
      </c>
      <c r="G5" s="120"/>
      <c r="H5" s="121">
        <f>F5-G5</f>
        <v>0</v>
      </c>
      <c r="I5" s="122"/>
    </row>
    <row r="6" spans="1:10" x14ac:dyDescent="0.25">
      <c r="A6" s="10">
        <v>2</v>
      </c>
      <c r="B6" s="171" t="s">
        <v>130</v>
      </c>
      <c r="C6" s="118"/>
      <c r="D6" s="118">
        <f>'OCT 21'!H6</f>
        <v>0</v>
      </c>
      <c r="E6" s="118"/>
      <c r="F6" s="154">
        <f t="shared" ref="F6:F16" si="0">C6+D6+E6</f>
        <v>0</v>
      </c>
      <c r="G6" s="120"/>
      <c r="H6" s="121">
        <f t="shared" ref="H6:H16" si="1">F6-G6</f>
        <v>0</v>
      </c>
      <c r="I6" s="118"/>
      <c r="J6" s="170"/>
    </row>
    <row r="7" spans="1:10" x14ac:dyDescent="0.25">
      <c r="A7" s="10">
        <v>3</v>
      </c>
      <c r="B7" s="171" t="s">
        <v>130</v>
      </c>
      <c r="C7" s="118"/>
      <c r="D7" s="118">
        <f>'OCT 21'!H7</f>
        <v>0</v>
      </c>
      <c r="E7" s="118"/>
      <c r="F7" s="154">
        <f t="shared" si="0"/>
        <v>0</v>
      </c>
      <c r="G7" s="120"/>
      <c r="H7" s="121">
        <f t="shared" si="1"/>
        <v>0</v>
      </c>
      <c r="I7" s="118"/>
      <c r="J7" s="170"/>
    </row>
    <row r="8" spans="1:10" x14ac:dyDescent="0.25">
      <c r="A8" s="10">
        <v>4</v>
      </c>
      <c r="B8" s="158" t="s">
        <v>130</v>
      </c>
      <c r="C8" s="156"/>
      <c r="D8" s="118">
        <f>'OCT 21'!H8</f>
        <v>0</v>
      </c>
      <c r="E8" s="118"/>
      <c r="F8" s="154">
        <f t="shared" si="0"/>
        <v>0</v>
      </c>
      <c r="G8" s="120"/>
      <c r="H8" s="121">
        <f t="shared" si="1"/>
        <v>0</v>
      </c>
      <c r="I8" s="116"/>
    </row>
    <row r="9" spans="1:10" x14ac:dyDescent="0.25">
      <c r="A9" s="10">
        <v>5</v>
      </c>
      <c r="B9" s="158" t="s">
        <v>355</v>
      </c>
      <c r="C9" s="9">
        <v>2500</v>
      </c>
      <c r="D9" s="118">
        <f>'OCT 21'!H9</f>
        <v>0</v>
      </c>
      <c r="E9" s="118">
        <v>1250</v>
      </c>
      <c r="F9" s="154">
        <f t="shared" si="0"/>
        <v>3750</v>
      </c>
      <c r="G9" s="120">
        <v>1250</v>
      </c>
      <c r="H9" s="121">
        <f t="shared" si="1"/>
        <v>2500</v>
      </c>
      <c r="I9" s="116"/>
    </row>
    <row r="10" spans="1:10" x14ac:dyDescent="0.25">
      <c r="A10" s="10">
        <v>6</v>
      </c>
      <c r="B10" s="161" t="s">
        <v>332</v>
      </c>
      <c r="C10" s="156">
        <v>2500</v>
      </c>
      <c r="D10" s="118">
        <f>'OCT 21'!H10</f>
        <v>7500</v>
      </c>
      <c r="E10" s="118">
        <v>2500</v>
      </c>
      <c r="F10" s="154">
        <f t="shared" si="0"/>
        <v>12500</v>
      </c>
      <c r="G10" s="120"/>
      <c r="H10" s="121">
        <f t="shared" si="1"/>
        <v>12500</v>
      </c>
      <c r="I10" s="116"/>
    </row>
    <row r="11" spans="1:10" x14ac:dyDescent="0.25">
      <c r="A11" s="10">
        <v>7</v>
      </c>
      <c r="B11" s="53" t="s">
        <v>202</v>
      </c>
      <c r="C11" s="10"/>
      <c r="D11" s="118">
        <f>'OCT 21'!H11</f>
        <v>0</v>
      </c>
      <c r="E11" s="10"/>
      <c r="F11" s="154">
        <f t="shared" si="0"/>
        <v>0</v>
      </c>
      <c r="G11" s="151"/>
      <c r="H11" s="121">
        <f t="shared" si="1"/>
        <v>0</v>
      </c>
      <c r="I11" s="116"/>
    </row>
    <row r="12" spans="1:10" x14ac:dyDescent="0.25">
      <c r="A12" s="10">
        <v>8</v>
      </c>
      <c r="B12" s="117" t="s">
        <v>352</v>
      </c>
      <c r="C12" s="156"/>
      <c r="D12" s="118">
        <f>'OCT 21'!H12</f>
        <v>0</v>
      </c>
      <c r="E12" s="118">
        <v>2500</v>
      </c>
      <c r="F12" s="154">
        <f t="shared" si="0"/>
        <v>2500</v>
      </c>
      <c r="G12" s="120"/>
      <c r="H12" s="121">
        <f t="shared" si="1"/>
        <v>2500</v>
      </c>
      <c r="I12" s="116"/>
    </row>
    <row r="13" spans="1:10" x14ac:dyDescent="0.25">
      <c r="A13" s="10">
        <v>9</v>
      </c>
      <c r="B13" s="158" t="s">
        <v>130</v>
      </c>
      <c r="C13" s="156"/>
      <c r="D13" s="118">
        <f>'OCT 21'!H13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</row>
    <row r="14" spans="1:10" x14ac:dyDescent="0.25">
      <c r="A14" s="10">
        <v>10</v>
      </c>
      <c r="B14" s="117" t="s">
        <v>315</v>
      </c>
      <c r="C14" s="156">
        <v>2500</v>
      </c>
      <c r="D14" s="118">
        <f>'OCT 21'!H14</f>
        <v>10000</v>
      </c>
      <c r="E14" s="118"/>
      <c r="F14" s="154">
        <f t="shared" si="0"/>
        <v>12500</v>
      </c>
      <c r="G14" s="120"/>
      <c r="H14" s="121">
        <f>F14-G14</f>
        <v>12500</v>
      </c>
      <c r="I14" s="116"/>
      <c r="J14" s="9" t="s">
        <v>308</v>
      </c>
    </row>
    <row r="15" spans="1:10" x14ac:dyDescent="0.25">
      <c r="A15" s="10">
        <v>11</v>
      </c>
      <c r="B15" s="154" t="s">
        <v>350</v>
      </c>
      <c r="C15" s="156"/>
      <c r="D15" s="118">
        <f>'OCT 21'!H15</f>
        <v>0</v>
      </c>
      <c r="E15" s="118">
        <v>2000</v>
      </c>
      <c r="F15" s="154">
        <f t="shared" si="0"/>
        <v>2000</v>
      </c>
      <c r="G15" s="120">
        <v>2000</v>
      </c>
      <c r="H15" s="121">
        <f t="shared" si="1"/>
        <v>0</v>
      </c>
      <c r="I15" s="116"/>
    </row>
    <row r="16" spans="1:10" x14ac:dyDescent="0.25">
      <c r="A16" s="10" t="s">
        <v>291</v>
      </c>
      <c r="B16" s="117" t="s">
        <v>292</v>
      </c>
      <c r="C16" s="156"/>
      <c r="D16" s="118">
        <f>'OCT 21'!H16</f>
        <v>1600</v>
      </c>
      <c r="E16" s="118">
        <v>800</v>
      </c>
      <c r="F16" s="154">
        <f t="shared" si="0"/>
        <v>2400</v>
      </c>
      <c r="G16" s="120">
        <v>800</v>
      </c>
      <c r="H16" s="121">
        <f t="shared" si="1"/>
        <v>1600</v>
      </c>
      <c r="I16" s="10"/>
    </row>
    <row r="17" spans="2:13" x14ac:dyDescent="0.25">
      <c r="B17" s="149" t="s">
        <v>68</v>
      </c>
      <c r="C17" s="35">
        <f t="shared" ref="C17:H17" si="2">SUM(C5:C16)</f>
        <v>7500</v>
      </c>
      <c r="D17" s="118">
        <f>SUM(D5:D16)</f>
        <v>19100</v>
      </c>
      <c r="E17" s="10">
        <f t="shared" si="2"/>
        <v>9050</v>
      </c>
      <c r="F17" s="150">
        <f t="shared" si="2"/>
        <v>35650</v>
      </c>
      <c r="G17" s="144">
        <f t="shared" si="2"/>
        <v>4050</v>
      </c>
      <c r="H17" s="152">
        <f t="shared" si="2"/>
        <v>31600</v>
      </c>
      <c r="I17" s="116"/>
    </row>
    <row r="18" spans="2:13" x14ac:dyDescent="0.25">
      <c r="B18" s="129"/>
      <c r="C18" s="129"/>
      <c r="D18" s="129"/>
      <c r="E18" s="129"/>
      <c r="F18" s="129"/>
      <c r="G18" s="130"/>
      <c r="H18" s="129"/>
      <c r="I18" s="129"/>
    </row>
    <row r="19" spans="2:13" ht="15.75" x14ac:dyDescent="0.25">
      <c r="B19" s="109" t="s">
        <v>62</v>
      </c>
      <c r="C19" s="109"/>
      <c r="D19" s="36"/>
      <c r="E19" s="69"/>
      <c r="F19" s="69"/>
      <c r="G19" s="112"/>
      <c r="H19" s="69"/>
      <c r="I19" s="69"/>
      <c r="J19" s="36"/>
    </row>
    <row r="20" spans="2:13" ht="15.75" x14ac:dyDescent="0.25">
      <c r="B20" s="110" t="s">
        <v>116</v>
      </c>
      <c r="C20" s="110"/>
      <c r="D20" s="109"/>
      <c r="E20" s="36"/>
      <c r="F20" s="36"/>
      <c r="G20" s="113" t="s">
        <v>115</v>
      </c>
      <c r="H20" s="110"/>
      <c r="J20" s="110"/>
    </row>
    <row r="21" spans="2:13" ht="15.75" x14ac:dyDescent="0.25"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</row>
    <row r="22" spans="2:13" x14ac:dyDescent="0.25">
      <c r="B22" s="10" t="s">
        <v>182</v>
      </c>
      <c r="C22" s="10"/>
      <c r="D22" s="94">
        <f>E17</f>
        <v>9050</v>
      </c>
      <c r="E22" s="51"/>
      <c r="F22" s="51"/>
      <c r="G22" s="10" t="s">
        <v>182</v>
      </c>
      <c r="H22" s="93">
        <f>G17</f>
        <v>4050</v>
      </c>
      <c r="I22" s="10"/>
      <c r="J22" s="10"/>
    </row>
    <row r="23" spans="2:13" x14ac:dyDescent="0.25">
      <c r="B23" s="10" t="s">
        <v>79</v>
      </c>
      <c r="C23" s="10"/>
      <c r="D23" s="94">
        <f>'OCT 21'!F31</f>
        <v>18692.100000000006</v>
      </c>
      <c r="E23" s="51"/>
      <c r="F23" s="51"/>
      <c r="G23" s="10" t="s">
        <v>79</v>
      </c>
      <c r="H23" s="93">
        <f>'OCT 21'!J31</f>
        <v>4592.0999999999985</v>
      </c>
      <c r="I23" s="10"/>
      <c r="J23" s="10"/>
    </row>
    <row r="24" spans="2:13" x14ac:dyDescent="0.25">
      <c r="B24" s="10" t="s">
        <v>344</v>
      </c>
      <c r="C24" s="10"/>
      <c r="D24" s="94"/>
      <c r="E24" s="51"/>
      <c r="F24" s="51"/>
      <c r="G24" s="10"/>
      <c r="H24" s="93"/>
      <c r="I24" s="10"/>
      <c r="J24" s="10"/>
    </row>
    <row r="25" spans="2:13" x14ac:dyDescent="0.25">
      <c r="B25" s="10" t="s">
        <v>66</v>
      </c>
      <c r="C25" s="10"/>
      <c r="D25" s="111">
        <v>7.0000000000000007E-2</v>
      </c>
      <c r="E25" s="94">
        <f>D25*D22</f>
        <v>633.50000000000011</v>
      </c>
      <c r="F25" s="94"/>
      <c r="G25" s="10" t="s">
        <v>133</v>
      </c>
      <c r="H25" s="52">
        <v>7.0000000000000007E-2</v>
      </c>
      <c r="I25" s="94">
        <f>H25*D22</f>
        <v>633.50000000000011</v>
      </c>
      <c r="J25" s="10"/>
    </row>
    <row r="26" spans="2:13" x14ac:dyDescent="0.25"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</row>
    <row r="27" spans="2:13" x14ac:dyDescent="0.25">
      <c r="B27" s="58" t="s">
        <v>357</v>
      </c>
      <c r="C27" s="157"/>
      <c r="E27" s="10">
        <v>10000</v>
      </c>
      <c r="F27" s="10"/>
      <c r="G27" s="58"/>
      <c r="H27" s="157"/>
      <c r="J27" s="10"/>
      <c r="M27" s="81"/>
    </row>
    <row r="28" spans="2:13" x14ac:dyDescent="0.25">
      <c r="B28" s="58"/>
      <c r="C28" s="58"/>
      <c r="D28" s="10"/>
      <c r="E28" s="10"/>
      <c r="F28" s="58"/>
      <c r="G28" s="58"/>
      <c r="H28" s="58"/>
      <c r="I28" s="10"/>
      <c r="J28" s="10"/>
    </row>
    <row r="29" spans="2:13" x14ac:dyDescent="0.25">
      <c r="B29" s="10"/>
      <c r="C29" s="10"/>
      <c r="D29" s="153"/>
      <c r="E29" s="10"/>
      <c r="F29" s="10"/>
      <c r="G29" s="10"/>
      <c r="H29" s="10"/>
      <c r="I29" s="10"/>
      <c r="J29" s="10"/>
    </row>
    <row r="30" spans="2:13" x14ac:dyDescent="0.25">
      <c r="B30" s="10"/>
      <c r="C30" s="10"/>
      <c r="D30" s="10"/>
      <c r="E30" s="10"/>
      <c r="F30" s="10"/>
      <c r="G30" s="10"/>
      <c r="H30" s="10"/>
      <c r="I30" s="10"/>
      <c r="J30" s="10"/>
    </row>
    <row r="31" spans="2:13" x14ac:dyDescent="0.25">
      <c r="B31" s="145" t="s">
        <v>68</v>
      </c>
      <c r="C31" s="145"/>
      <c r="D31" s="146">
        <f>D22+D23+D24-E25</f>
        <v>27108.600000000006</v>
      </c>
      <c r="E31" s="146">
        <f>SUM(E27:E30)</f>
        <v>10000</v>
      </c>
      <c r="F31" s="146">
        <f>D31-E31</f>
        <v>17108.600000000006</v>
      </c>
      <c r="G31" s="145" t="s">
        <v>68</v>
      </c>
      <c r="H31" s="146">
        <f>H22+H23-I25</f>
        <v>8008.5999999999985</v>
      </c>
      <c r="I31" s="146">
        <f>SUM(I27:I30)</f>
        <v>0</v>
      </c>
      <c r="J31" s="146">
        <f>H31-I31</f>
        <v>8008.5999999999985</v>
      </c>
    </row>
    <row r="33" spans="2:10" x14ac:dyDescent="0.25">
      <c r="B33" s="36" t="s">
        <v>184</v>
      </c>
      <c r="C33" s="36"/>
      <c r="D33" s="36"/>
      <c r="E33" s="36" t="s">
        <v>186</v>
      </c>
      <c r="F33" s="36"/>
      <c r="H33" s="36" t="s">
        <v>187</v>
      </c>
      <c r="I33" s="36"/>
    </row>
    <row r="34" spans="2:10" x14ac:dyDescent="0.25">
      <c r="B34" s="36"/>
      <c r="C34" s="36"/>
      <c r="D34" s="36"/>
      <c r="E34" s="36"/>
      <c r="F34" s="36"/>
      <c r="H34" s="36"/>
      <c r="I34" s="36"/>
      <c r="J34" s="31"/>
    </row>
    <row r="35" spans="2:10" x14ac:dyDescent="0.25">
      <c r="B35" s="55" t="s">
        <v>230</v>
      </c>
      <c r="C35" s="55"/>
      <c r="D35" s="55"/>
      <c r="E35" s="36" t="s">
        <v>72</v>
      </c>
      <c r="F35" s="36"/>
      <c r="H35" s="36" t="s">
        <v>188</v>
      </c>
      <c r="I35" s="36"/>
    </row>
  </sheetData>
  <mergeCells count="3">
    <mergeCell ref="D1:G1"/>
    <mergeCell ref="D2:G2"/>
    <mergeCell ref="D3:G3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10" workbookViewId="0">
      <selection activeCell="E18" sqref="E18"/>
    </sheetView>
  </sheetViews>
  <sheetFormatPr defaultRowHeight="15" x14ac:dyDescent="0.25"/>
  <cols>
    <col min="2" max="2" width="14" customWidth="1"/>
  </cols>
  <sheetData>
    <row r="1" spans="1:11" ht="15.75" x14ac:dyDescent="0.25">
      <c r="A1" s="9"/>
      <c r="B1" s="9"/>
      <c r="C1" s="9"/>
      <c r="D1" s="178" t="s">
        <v>91</v>
      </c>
      <c r="E1" s="178"/>
      <c r="F1" s="178"/>
      <c r="G1" s="178"/>
      <c r="H1" s="9"/>
      <c r="I1" s="9"/>
      <c r="J1" s="9"/>
      <c r="K1" s="9"/>
    </row>
    <row r="2" spans="1:11" ht="15.75" x14ac:dyDescent="0.25">
      <c r="A2" s="9"/>
      <c r="B2" s="9"/>
      <c r="C2" s="9"/>
      <c r="D2" s="178" t="s">
        <v>178</v>
      </c>
      <c r="E2" s="178"/>
      <c r="F2" s="178"/>
      <c r="G2" s="178"/>
      <c r="H2" s="9"/>
      <c r="I2" s="9"/>
      <c r="J2" s="9"/>
      <c r="K2" s="9"/>
    </row>
    <row r="3" spans="1:11" ht="15.75" x14ac:dyDescent="0.25">
      <c r="A3" s="9"/>
      <c r="B3" s="9"/>
      <c r="C3" s="9"/>
      <c r="D3" s="179" t="s">
        <v>356</v>
      </c>
      <c r="E3" s="179"/>
      <c r="F3" s="179"/>
      <c r="G3" s="179"/>
      <c r="H3" s="9"/>
      <c r="I3" s="9"/>
      <c r="J3" s="9"/>
      <c r="K3" s="9"/>
    </row>
    <row r="4" spans="1:11" x14ac:dyDescent="0.25">
      <c r="A4" s="10"/>
      <c r="B4" s="115" t="s">
        <v>158</v>
      </c>
      <c r="C4" s="115" t="s">
        <v>273</v>
      </c>
      <c r="D4" s="115" t="s">
        <v>154</v>
      </c>
      <c r="E4" s="115" t="s">
        <v>7</v>
      </c>
      <c r="F4" s="115" t="s">
        <v>298</v>
      </c>
      <c r="G4" s="115" t="s">
        <v>244</v>
      </c>
      <c r="H4" s="115" t="s">
        <v>157</v>
      </c>
      <c r="I4" s="116"/>
      <c r="J4" s="9"/>
      <c r="K4" s="9"/>
    </row>
    <row r="5" spans="1:11" x14ac:dyDescent="0.25">
      <c r="A5" s="10">
        <v>1</v>
      </c>
      <c r="B5" s="172" t="s">
        <v>130</v>
      </c>
      <c r="C5" s="117"/>
      <c r="D5" s="118">
        <f>'NOVEMBER 21'!H5</f>
        <v>0</v>
      </c>
      <c r="E5" s="118"/>
      <c r="F5" s="154">
        <f>C5+D5+E5</f>
        <v>0</v>
      </c>
      <c r="G5" s="120"/>
      <c r="H5" s="121">
        <f>F5-G5</f>
        <v>0</v>
      </c>
      <c r="I5" s="122"/>
      <c r="J5" s="9"/>
      <c r="K5" s="9"/>
    </row>
    <row r="6" spans="1:11" x14ac:dyDescent="0.25">
      <c r="A6" s="10">
        <v>2</v>
      </c>
      <c r="B6" s="173" t="s">
        <v>130</v>
      </c>
      <c r="C6" s="118"/>
      <c r="D6" s="118">
        <f>'NOVEMBER 21'!H6</f>
        <v>0</v>
      </c>
      <c r="E6" s="118"/>
      <c r="F6" s="154">
        <f t="shared" ref="F6:F16" si="0">C6+D6+E6</f>
        <v>0</v>
      </c>
      <c r="G6" s="120"/>
      <c r="H6" s="121">
        <f t="shared" ref="H6:H16" si="1">F6-G6</f>
        <v>0</v>
      </c>
      <c r="I6" s="118"/>
      <c r="J6" s="170"/>
      <c r="K6" s="9"/>
    </row>
    <row r="7" spans="1:11" x14ac:dyDescent="0.25">
      <c r="A7" s="10">
        <v>3</v>
      </c>
      <c r="B7" s="173" t="s">
        <v>130</v>
      </c>
      <c r="C7" s="118"/>
      <c r="D7" s="118">
        <f>'NOVEMBER 21'!H7</f>
        <v>0</v>
      </c>
      <c r="E7" s="118"/>
      <c r="F7" s="154">
        <f t="shared" si="0"/>
        <v>0</v>
      </c>
      <c r="G7" s="120"/>
      <c r="H7" s="121">
        <f t="shared" si="1"/>
        <v>0</v>
      </c>
      <c r="I7" s="118"/>
      <c r="J7" s="170"/>
      <c r="K7" s="9"/>
    </row>
    <row r="8" spans="1:11" x14ac:dyDescent="0.25">
      <c r="A8" s="10">
        <v>4</v>
      </c>
      <c r="B8" s="172" t="s">
        <v>130</v>
      </c>
      <c r="C8" s="156"/>
      <c r="D8" s="118">
        <f>'NOVEMBER 21'!H8</f>
        <v>0</v>
      </c>
      <c r="E8" s="118"/>
      <c r="F8" s="154">
        <f t="shared" si="0"/>
        <v>0</v>
      </c>
      <c r="G8" s="120"/>
      <c r="H8" s="121">
        <f t="shared" si="1"/>
        <v>0</v>
      </c>
      <c r="I8" s="116"/>
      <c r="J8" s="9"/>
      <c r="K8" s="9"/>
    </row>
    <row r="9" spans="1:11" ht="26.25" x14ac:dyDescent="0.25">
      <c r="A9" s="10">
        <v>5</v>
      </c>
      <c r="B9" s="174" t="s">
        <v>355</v>
      </c>
      <c r="C9" s="9">
        <v>2500</v>
      </c>
      <c r="D9" s="118"/>
      <c r="E9" s="118">
        <v>2500</v>
      </c>
      <c r="F9" s="154">
        <f t="shared" si="0"/>
        <v>5000</v>
      </c>
      <c r="G9" s="120">
        <f>700+550</f>
        <v>1250</v>
      </c>
      <c r="H9" s="121">
        <f t="shared" si="1"/>
        <v>3750</v>
      </c>
      <c r="I9" s="116"/>
      <c r="J9" s="9"/>
      <c r="K9" s="9"/>
    </row>
    <row r="10" spans="1:11" x14ac:dyDescent="0.25">
      <c r="A10" s="10">
        <v>6</v>
      </c>
      <c r="B10" s="172" t="s">
        <v>130</v>
      </c>
      <c r="C10" s="156"/>
      <c r="D10" s="118"/>
      <c r="E10" s="118"/>
      <c r="F10" s="154">
        <f t="shared" si="0"/>
        <v>0</v>
      </c>
      <c r="G10" s="120"/>
      <c r="H10" s="121">
        <f t="shared" si="1"/>
        <v>0</v>
      </c>
      <c r="I10" s="116"/>
      <c r="J10" s="9"/>
      <c r="K10" s="9"/>
    </row>
    <row r="11" spans="1:11" x14ac:dyDescent="0.25">
      <c r="A11" s="10">
        <v>7</v>
      </c>
      <c r="B11" s="175" t="s">
        <v>202</v>
      </c>
      <c r="C11" s="10"/>
      <c r="D11" s="118">
        <f>'NOVEMBER 21'!H11</f>
        <v>0</v>
      </c>
      <c r="E11" s="10"/>
      <c r="F11" s="154">
        <f t="shared" si="0"/>
        <v>0</v>
      </c>
      <c r="G11" s="151"/>
      <c r="H11" s="121">
        <f t="shared" si="1"/>
        <v>0</v>
      </c>
      <c r="I11" s="116"/>
      <c r="J11" s="9"/>
      <c r="K11" s="9"/>
    </row>
    <row r="12" spans="1:11" x14ac:dyDescent="0.25">
      <c r="A12" s="10">
        <v>8</v>
      </c>
      <c r="B12" s="176" t="s">
        <v>352</v>
      </c>
      <c r="C12" s="156"/>
      <c r="D12" s="118">
        <f>'NOVEMBER 21'!H12</f>
        <v>2500</v>
      </c>
      <c r="E12" s="118">
        <v>2500</v>
      </c>
      <c r="F12" s="154">
        <f t="shared" si="0"/>
        <v>5000</v>
      </c>
      <c r="G12" s="120"/>
      <c r="H12" s="121">
        <f t="shared" si="1"/>
        <v>5000</v>
      </c>
      <c r="I12" s="116"/>
      <c r="J12" s="9"/>
      <c r="K12" s="9"/>
    </row>
    <row r="13" spans="1:11" x14ac:dyDescent="0.25">
      <c r="A13" s="10">
        <v>9</v>
      </c>
      <c r="B13" s="172" t="s">
        <v>130</v>
      </c>
      <c r="C13" s="156"/>
      <c r="D13" s="118">
        <f>'NOVEMBER 21'!H13</f>
        <v>0</v>
      </c>
      <c r="E13" s="118"/>
      <c r="F13" s="154">
        <f t="shared" si="0"/>
        <v>0</v>
      </c>
      <c r="G13" s="120"/>
      <c r="H13" s="121">
        <f t="shared" si="1"/>
        <v>0</v>
      </c>
      <c r="I13" s="116"/>
      <c r="J13" s="9"/>
      <c r="K13" s="9"/>
    </row>
    <row r="14" spans="1:11" x14ac:dyDescent="0.25">
      <c r="A14" s="10">
        <v>10</v>
      </c>
      <c r="B14" s="176" t="s">
        <v>315</v>
      </c>
      <c r="C14" s="156">
        <v>2500</v>
      </c>
      <c r="D14" s="118">
        <f>'NOVEMBER 21'!H14</f>
        <v>12500</v>
      </c>
      <c r="E14" s="118"/>
      <c r="F14" s="154">
        <f t="shared" si="0"/>
        <v>15000</v>
      </c>
      <c r="G14" s="120"/>
      <c r="H14" s="121">
        <f>F14-G14</f>
        <v>15000</v>
      </c>
      <c r="I14" s="116"/>
      <c r="J14" s="9" t="s">
        <v>308</v>
      </c>
      <c r="K14" s="9"/>
    </row>
    <row r="15" spans="1:11" x14ac:dyDescent="0.25">
      <c r="A15" s="10">
        <v>11</v>
      </c>
      <c r="B15" s="177" t="s">
        <v>350</v>
      </c>
      <c r="C15" s="156"/>
      <c r="D15" s="118">
        <f>'NOVEMBER 21'!H15</f>
        <v>0</v>
      </c>
      <c r="E15" s="118">
        <v>2000</v>
      </c>
      <c r="F15" s="154">
        <f t="shared" si="0"/>
        <v>2000</v>
      </c>
      <c r="G15" s="120"/>
      <c r="H15" s="121">
        <f t="shared" si="1"/>
        <v>2000</v>
      </c>
      <c r="I15" s="116"/>
      <c r="J15" s="9"/>
      <c r="K15" s="9"/>
    </row>
    <row r="16" spans="1:11" ht="26.25" x14ac:dyDescent="0.25">
      <c r="A16" s="10" t="s">
        <v>291</v>
      </c>
      <c r="B16" s="176" t="s">
        <v>292</v>
      </c>
      <c r="C16" s="156"/>
      <c r="D16" s="118">
        <f>'NOVEMBER 21'!H16</f>
        <v>1600</v>
      </c>
      <c r="E16" s="118">
        <v>800</v>
      </c>
      <c r="F16" s="154">
        <f t="shared" si="0"/>
        <v>2400</v>
      </c>
      <c r="G16" s="120">
        <v>800</v>
      </c>
      <c r="H16" s="121">
        <f t="shared" si="1"/>
        <v>1600</v>
      </c>
      <c r="I16" s="10"/>
      <c r="J16" s="9"/>
      <c r="K16" s="9"/>
    </row>
    <row r="17" spans="1:11" x14ac:dyDescent="0.25">
      <c r="A17" s="9"/>
      <c r="B17" s="149" t="s">
        <v>68</v>
      </c>
      <c r="C17" s="35">
        <f t="shared" ref="C17:H17" si="2">SUM(C5:C16)</f>
        <v>5000</v>
      </c>
      <c r="D17" s="118">
        <f>SUM(D5:D16)</f>
        <v>16600</v>
      </c>
      <c r="E17" s="10">
        <f t="shared" si="2"/>
        <v>7800</v>
      </c>
      <c r="F17" s="150">
        <f t="shared" si="2"/>
        <v>29400</v>
      </c>
      <c r="G17" s="144">
        <f t="shared" si="2"/>
        <v>2050</v>
      </c>
      <c r="H17" s="152">
        <f t="shared" si="2"/>
        <v>27350</v>
      </c>
      <c r="I17" s="116"/>
      <c r="J17" s="9"/>
      <c r="K17" s="9"/>
    </row>
    <row r="18" spans="1:11" x14ac:dyDescent="0.25">
      <c r="A18" s="9"/>
      <c r="B18" s="129"/>
      <c r="C18" s="129"/>
      <c r="D18" s="129"/>
      <c r="E18" s="129"/>
      <c r="F18" s="129"/>
      <c r="G18" s="130"/>
      <c r="H18" s="129"/>
      <c r="I18" s="129"/>
      <c r="J18" s="9"/>
      <c r="K18" s="9"/>
    </row>
    <row r="19" spans="1:11" ht="15.75" x14ac:dyDescent="0.25">
      <c r="A19" s="9"/>
      <c r="B19" s="109" t="s">
        <v>62</v>
      </c>
      <c r="C19" s="109"/>
      <c r="D19" s="36"/>
      <c r="E19" s="69"/>
      <c r="F19" s="69"/>
      <c r="G19" s="112"/>
      <c r="H19" s="69"/>
      <c r="I19" s="69"/>
      <c r="J19" s="36"/>
      <c r="K19" s="9"/>
    </row>
    <row r="20" spans="1:11" ht="15.75" x14ac:dyDescent="0.25">
      <c r="A20" s="9"/>
      <c r="B20" s="110" t="s">
        <v>116</v>
      </c>
      <c r="C20" s="110"/>
      <c r="D20" s="109"/>
      <c r="E20" s="36"/>
      <c r="F20" s="36"/>
      <c r="G20" s="113" t="s">
        <v>115</v>
      </c>
      <c r="H20" s="110"/>
      <c r="I20" s="9"/>
      <c r="J20" s="110"/>
      <c r="K20" s="9"/>
    </row>
    <row r="21" spans="1:11" ht="15.75" x14ac:dyDescent="0.25">
      <c r="A21" s="9"/>
      <c r="B21" s="56" t="s">
        <v>63</v>
      </c>
      <c r="C21" s="56"/>
      <c r="D21" s="56" t="s">
        <v>131</v>
      </c>
      <c r="E21" s="56" t="s">
        <v>53</v>
      </c>
      <c r="F21" s="56" t="s">
        <v>23</v>
      </c>
      <c r="G21" s="82" t="s">
        <v>117</v>
      </c>
      <c r="H21" s="56" t="s">
        <v>64</v>
      </c>
      <c r="I21" s="56" t="s">
        <v>53</v>
      </c>
      <c r="J21" s="56" t="s">
        <v>23</v>
      </c>
      <c r="K21" s="9"/>
    </row>
    <row r="22" spans="1:11" x14ac:dyDescent="0.25">
      <c r="A22" s="9"/>
      <c r="B22" s="10" t="s">
        <v>248</v>
      </c>
      <c r="C22" s="10"/>
      <c r="D22" s="94">
        <f>E17</f>
        <v>7800</v>
      </c>
      <c r="E22" s="51"/>
      <c r="F22" s="51"/>
      <c r="G22" s="10" t="s">
        <v>248</v>
      </c>
      <c r="H22" s="93">
        <f>G17</f>
        <v>2050</v>
      </c>
      <c r="I22" s="10"/>
      <c r="J22" s="10"/>
      <c r="K22" s="9"/>
    </row>
    <row r="23" spans="1:11" x14ac:dyDescent="0.25">
      <c r="A23" s="9"/>
      <c r="B23" s="10" t="s">
        <v>79</v>
      </c>
      <c r="C23" s="10"/>
      <c r="D23" s="94">
        <f>'NOVEMBER 21'!F31</f>
        <v>17108.600000000006</v>
      </c>
      <c r="E23" s="51"/>
      <c r="F23" s="51"/>
      <c r="G23" s="10" t="s">
        <v>79</v>
      </c>
      <c r="H23" s="93">
        <f>'NOVEMBER 21'!J31</f>
        <v>8008.5999999999985</v>
      </c>
      <c r="I23" s="10"/>
      <c r="J23" s="10"/>
      <c r="K23" s="9"/>
    </row>
    <row r="24" spans="1:11" x14ac:dyDescent="0.25">
      <c r="A24" s="9"/>
      <c r="B24" s="10" t="s">
        <v>344</v>
      </c>
      <c r="C24" s="10"/>
      <c r="D24" s="94"/>
      <c r="E24" s="51"/>
      <c r="F24" s="51"/>
      <c r="G24" s="10"/>
      <c r="H24" s="93"/>
      <c r="I24" s="10"/>
      <c r="J24" s="10"/>
      <c r="K24" s="9"/>
    </row>
    <row r="25" spans="1:11" x14ac:dyDescent="0.25">
      <c r="A25" s="9"/>
      <c r="B25" s="10" t="s">
        <v>66</v>
      </c>
      <c r="C25" s="10"/>
      <c r="D25" s="111">
        <v>7.0000000000000007E-2</v>
      </c>
      <c r="E25" s="94">
        <f>D25*D22</f>
        <v>546</v>
      </c>
      <c r="F25" s="94"/>
      <c r="G25" s="10" t="s">
        <v>133</v>
      </c>
      <c r="H25" s="52">
        <v>7.0000000000000007E-2</v>
      </c>
      <c r="I25" s="94">
        <f>H25*D22</f>
        <v>546</v>
      </c>
      <c r="J25" s="10"/>
      <c r="K25" s="9"/>
    </row>
    <row r="26" spans="1:11" x14ac:dyDescent="0.25">
      <c r="A26" s="9"/>
      <c r="B26" s="135" t="s">
        <v>67</v>
      </c>
      <c r="C26" s="135"/>
      <c r="D26" s="139"/>
      <c r="E26" s="10"/>
      <c r="F26" s="10"/>
      <c r="G26" s="135" t="s">
        <v>67</v>
      </c>
      <c r="H26" s="140"/>
      <c r="I26" s="137"/>
      <c r="J26" s="135"/>
      <c r="K26" s="9"/>
    </row>
    <row r="27" spans="1:11" x14ac:dyDescent="0.25">
      <c r="A27" s="9"/>
      <c r="B27" s="58"/>
      <c r="C27" s="157"/>
      <c r="D27" s="9"/>
      <c r="E27" s="10"/>
      <c r="F27" s="10"/>
      <c r="G27" s="58"/>
      <c r="H27" s="157"/>
      <c r="I27" s="9"/>
      <c r="J27" s="10"/>
      <c r="K27" s="9"/>
    </row>
    <row r="28" spans="1:11" x14ac:dyDescent="0.25">
      <c r="A28" s="9"/>
      <c r="B28" s="58"/>
      <c r="C28" s="58"/>
      <c r="D28" s="10"/>
      <c r="E28" s="10"/>
      <c r="F28" s="58"/>
      <c r="G28" s="58"/>
      <c r="H28" s="58"/>
      <c r="I28" s="10"/>
      <c r="J28" s="10"/>
      <c r="K28" s="9"/>
    </row>
    <row r="29" spans="1:11" x14ac:dyDescent="0.25">
      <c r="A29" s="9"/>
      <c r="B29" s="10"/>
      <c r="C29" s="10"/>
      <c r="D29" s="153"/>
      <c r="E29" s="10"/>
      <c r="F29" s="10"/>
      <c r="G29" s="10"/>
      <c r="H29" s="10"/>
      <c r="I29" s="10"/>
      <c r="J29" s="10"/>
      <c r="K29" s="9"/>
    </row>
    <row r="30" spans="1:11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9"/>
    </row>
    <row r="31" spans="1:11" x14ac:dyDescent="0.25">
      <c r="A31" s="9"/>
      <c r="B31" s="145" t="s">
        <v>68</v>
      </c>
      <c r="C31" s="145"/>
      <c r="D31" s="146">
        <f>D22+D23+D24-E25</f>
        <v>24362.600000000006</v>
      </c>
      <c r="E31" s="146">
        <f>SUM(E27:E30)</f>
        <v>0</v>
      </c>
      <c r="F31" s="146">
        <f>D31-E31</f>
        <v>24362.600000000006</v>
      </c>
      <c r="G31" s="145" t="s">
        <v>68</v>
      </c>
      <c r="H31" s="146">
        <f>H22+H23-I25</f>
        <v>9512.5999999999985</v>
      </c>
      <c r="I31" s="146">
        <f>SUM(I27:I30)</f>
        <v>0</v>
      </c>
      <c r="J31" s="146">
        <f>H31-I31</f>
        <v>9512.5999999999985</v>
      </c>
      <c r="K31" s="9"/>
    </row>
    <row r="32" spans="1:1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36" t="s">
        <v>184</v>
      </c>
      <c r="C33" s="36"/>
      <c r="D33" s="36"/>
      <c r="E33" s="36" t="s">
        <v>186</v>
      </c>
      <c r="F33" s="36"/>
      <c r="G33" s="9"/>
      <c r="H33" s="36" t="s">
        <v>187</v>
      </c>
      <c r="I33" s="36"/>
      <c r="J33" s="9"/>
      <c r="K33" s="9"/>
    </row>
    <row r="34" spans="1:11" x14ac:dyDescent="0.25">
      <c r="A34" s="9"/>
      <c r="B34" s="36"/>
      <c r="C34" s="36"/>
      <c r="D34" s="36"/>
      <c r="E34" s="36"/>
      <c r="F34" s="36"/>
      <c r="G34" s="9"/>
      <c r="H34" s="36"/>
      <c r="I34" s="36"/>
      <c r="J34" s="31"/>
      <c r="K34" s="9"/>
    </row>
    <row r="35" spans="1:11" x14ac:dyDescent="0.25">
      <c r="A35" s="9"/>
      <c r="B35" s="55" t="s">
        <v>230</v>
      </c>
      <c r="C35" s="55"/>
      <c r="D35" s="55"/>
      <c r="E35" s="36" t="s">
        <v>72</v>
      </c>
      <c r="F35" s="36"/>
      <c r="G35" s="9"/>
      <c r="H35" s="36" t="s">
        <v>188</v>
      </c>
      <c r="I35" s="36"/>
      <c r="J35" s="9"/>
      <c r="K35" s="9"/>
    </row>
  </sheetData>
  <mergeCells count="3">
    <mergeCell ref="D1:G1"/>
    <mergeCell ref="D2:G2"/>
    <mergeCell ref="D3:G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opLeftCell="A7" workbookViewId="0">
      <selection activeCell="A2" sqref="A2:G34"/>
    </sheetView>
  </sheetViews>
  <sheetFormatPr defaultRowHeight="15" x14ac:dyDescent="0.25"/>
  <cols>
    <col min="2" max="2" width="22" customWidth="1"/>
    <col min="4" max="4" width="9.5703125" bestFit="1" customWidth="1"/>
  </cols>
  <sheetData>
    <row r="2" spans="1:6" ht="30" x14ac:dyDescent="0.4">
      <c r="A2" s="23"/>
      <c r="B2" s="23"/>
      <c r="C2" s="22" t="s">
        <v>11</v>
      </c>
      <c r="D2" s="22"/>
      <c r="E2" s="19"/>
      <c r="F2" s="9"/>
    </row>
    <row r="3" spans="1:6" x14ac:dyDescent="0.25">
      <c r="A3" s="23"/>
      <c r="B3" s="22" t="s">
        <v>12</v>
      </c>
      <c r="C3" s="22"/>
      <c r="D3" s="22"/>
      <c r="E3" s="20"/>
      <c r="F3" s="9"/>
    </row>
    <row r="4" spans="1:6" ht="16.5" x14ac:dyDescent="0.25">
      <c r="A4" s="23"/>
      <c r="B4" s="22" t="s">
        <v>13</v>
      </c>
      <c r="C4" s="23"/>
      <c r="D4" s="23"/>
      <c r="E4" s="18"/>
      <c r="F4" s="9"/>
    </row>
    <row r="5" spans="1:6" x14ac:dyDescent="0.25">
      <c r="A5" s="23"/>
      <c r="B5" s="24" t="s">
        <v>14</v>
      </c>
      <c r="C5" s="24"/>
      <c r="D5" s="24"/>
      <c r="E5" s="18"/>
      <c r="F5" s="9"/>
    </row>
    <row r="6" spans="1:6" x14ac:dyDescent="0.25">
      <c r="A6" s="7"/>
      <c r="B6" s="3"/>
      <c r="C6" s="7"/>
      <c r="D6" s="7"/>
      <c r="E6" s="8"/>
      <c r="F6" s="9"/>
    </row>
    <row r="7" spans="1:6" ht="18.75" x14ac:dyDescent="0.25">
      <c r="A7" s="9"/>
      <c r="B7" s="9"/>
      <c r="C7" s="28" t="s">
        <v>19</v>
      </c>
      <c r="D7" s="25"/>
      <c r="E7" s="26"/>
      <c r="F7" s="26"/>
    </row>
    <row r="8" spans="1:6" x14ac:dyDescent="0.25">
      <c r="A8" s="12"/>
      <c r="B8" s="11" t="s">
        <v>0</v>
      </c>
      <c r="C8" s="11" t="s">
        <v>7</v>
      </c>
      <c r="D8" s="11" t="s">
        <v>9</v>
      </c>
      <c r="E8" s="11"/>
      <c r="F8" s="16"/>
    </row>
    <row r="9" spans="1:6" x14ac:dyDescent="0.25">
      <c r="A9" s="10">
        <v>1</v>
      </c>
      <c r="B9" s="15" t="s">
        <v>1</v>
      </c>
      <c r="C9" s="15" t="s">
        <v>8</v>
      </c>
      <c r="D9" s="17">
        <v>2500</v>
      </c>
      <c r="E9" s="17">
        <v>2500</v>
      </c>
      <c r="F9" s="29"/>
    </row>
    <row r="10" spans="1:6" x14ac:dyDescent="0.25">
      <c r="A10" s="10">
        <v>2</v>
      </c>
      <c r="B10" s="15" t="s">
        <v>3</v>
      </c>
      <c r="C10" s="15" t="s">
        <v>8</v>
      </c>
      <c r="D10" s="17">
        <v>2500</v>
      </c>
      <c r="E10" s="17">
        <v>4700</v>
      </c>
      <c r="F10" s="16"/>
    </row>
    <row r="11" spans="1:6" x14ac:dyDescent="0.25">
      <c r="A11" s="10">
        <v>3</v>
      </c>
      <c r="B11" s="15" t="s">
        <v>4</v>
      </c>
      <c r="C11" s="15" t="s">
        <v>8</v>
      </c>
      <c r="D11" s="17">
        <v>2500</v>
      </c>
      <c r="E11" s="17">
        <v>7200</v>
      </c>
      <c r="F11" s="16"/>
    </row>
    <row r="12" spans="1:6" x14ac:dyDescent="0.25">
      <c r="A12" s="10">
        <v>4</v>
      </c>
      <c r="B12" s="15" t="s">
        <v>2</v>
      </c>
      <c r="C12" s="15" t="s">
        <v>8</v>
      </c>
      <c r="D12" s="17">
        <v>2500</v>
      </c>
      <c r="E12" s="17">
        <v>9700</v>
      </c>
      <c r="F12" s="16"/>
    </row>
    <row r="13" spans="1:6" x14ac:dyDescent="0.25">
      <c r="A13" s="10">
        <v>5</v>
      </c>
      <c r="B13" s="15" t="s">
        <v>5</v>
      </c>
      <c r="C13" s="15" t="s">
        <v>8</v>
      </c>
      <c r="D13" s="17">
        <v>2500</v>
      </c>
      <c r="E13" s="17">
        <v>12200</v>
      </c>
      <c r="F13" s="16"/>
    </row>
    <row r="14" spans="1:6" x14ac:dyDescent="0.25">
      <c r="A14" s="10">
        <v>6</v>
      </c>
      <c r="B14" s="15" t="s">
        <v>1</v>
      </c>
      <c r="C14" s="15" t="s">
        <v>8</v>
      </c>
      <c r="D14" s="17">
        <v>2500</v>
      </c>
      <c r="E14" s="17">
        <v>14200</v>
      </c>
      <c r="F14" s="16"/>
    </row>
    <row r="15" spans="1:6" x14ac:dyDescent="0.25">
      <c r="A15" s="10">
        <v>7</v>
      </c>
      <c r="B15" s="15" t="s">
        <v>6</v>
      </c>
      <c r="C15" s="15" t="s">
        <v>8</v>
      </c>
      <c r="D15" s="17">
        <v>2500</v>
      </c>
      <c r="E15" s="17">
        <v>17200</v>
      </c>
      <c r="F15" s="16"/>
    </row>
    <row r="16" spans="1:6" x14ac:dyDescent="0.25">
      <c r="A16" s="10"/>
      <c r="B16" s="15"/>
      <c r="C16" s="15"/>
      <c r="D16" s="17"/>
      <c r="E16" s="17"/>
      <c r="F16" s="16"/>
    </row>
    <row r="17" spans="1:6" x14ac:dyDescent="0.25">
      <c r="A17" s="10"/>
      <c r="B17" s="15"/>
      <c r="C17" s="15"/>
      <c r="D17" s="17">
        <f>SUM(D9:D16)</f>
        <v>17500</v>
      </c>
      <c r="E17" s="17">
        <f>E15</f>
        <v>17200</v>
      </c>
      <c r="F17" s="16"/>
    </row>
    <row r="18" spans="1:6" x14ac:dyDescent="0.25">
      <c r="A18" s="29"/>
      <c r="B18" s="13"/>
      <c r="C18" s="13"/>
      <c r="D18" s="14">
        <f>D17</f>
        <v>17500</v>
      </c>
      <c r="E18" s="14">
        <f>E17</f>
        <v>17200</v>
      </c>
      <c r="F18" s="16"/>
    </row>
    <row r="19" spans="1:6" x14ac:dyDescent="0.25">
      <c r="A19" s="10"/>
      <c r="B19" s="16"/>
      <c r="C19" s="16"/>
      <c r="D19" s="16"/>
      <c r="E19" s="16"/>
      <c r="F19" s="16"/>
    </row>
    <row r="20" spans="1:6" x14ac:dyDescent="0.25">
      <c r="A20" s="9"/>
      <c r="B20" s="4" t="s">
        <v>10</v>
      </c>
      <c r="C20" s="4"/>
      <c r="D20" s="1">
        <f>D18</f>
        <v>17500</v>
      </c>
      <c r="E20" s="4"/>
      <c r="F20" s="4"/>
    </row>
    <row r="21" spans="1:6" x14ac:dyDescent="0.25">
      <c r="A21" s="9"/>
      <c r="B21" s="4"/>
      <c r="C21" s="4"/>
      <c r="D21" s="4"/>
      <c r="E21" s="4"/>
      <c r="F21" s="4"/>
    </row>
    <row r="22" spans="1:6" x14ac:dyDescent="0.25">
      <c r="A22" s="9"/>
      <c r="B22" s="4"/>
      <c r="C22" s="4"/>
      <c r="D22" s="4"/>
      <c r="E22" s="4"/>
      <c r="F22" s="4"/>
    </row>
    <row r="23" spans="1:6" x14ac:dyDescent="0.25">
      <c r="A23" s="9"/>
      <c r="B23" s="4"/>
      <c r="C23" s="21">
        <v>7.0000000000000007E-2</v>
      </c>
      <c r="D23" s="4">
        <f>C23*D20</f>
        <v>1225.0000000000002</v>
      </c>
      <c r="E23" s="4"/>
      <c r="F23" s="4"/>
    </row>
    <row r="24" spans="1:6" s="9" customFormat="1" x14ac:dyDescent="0.25">
      <c r="B24" s="4"/>
      <c r="C24" s="21"/>
      <c r="D24" s="4"/>
      <c r="E24" s="4"/>
      <c r="F24" s="4"/>
    </row>
    <row r="25" spans="1:6" x14ac:dyDescent="0.25">
      <c r="A25" s="9"/>
      <c r="B25" s="4"/>
      <c r="C25" s="4"/>
      <c r="D25" s="6">
        <f>D20-D23+D22</f>
        <v>16275</v>
      </c>
      <c r="E25" s="4">
        <v>14000</v>
      </c>
      <c r="F25" s="6">
        <f>D25-E25</f>
        <v>2275</v>
      </c>
    </row>
    <row r="26" spans="1:6" x14ac:dyDescent="0.25">
      <c r="A26" s="9"/>
      <c r="B26" s="4" t="s">
        <v>20</v>
      </c>
      <c r="C26" s="4"/>
      <c r="D26" s="30">
        <v>8350</v>
      </c>
      <c r="E26" s="4"/>
      <c r="F26" s="4"/>
    </row>
    <row r="27" spans="1:6" x14ac:dyDescent="0.25">
      <c r="B27" s="9" t="s">
        <v>21</v>
      </c>
      <c r="D27" s="6">
        <f>SUM(D25:D26)</f>
        <v>24625</v>
      </c>
    </row>
    <row r="28" spans="1:6" x14ac:dyDescent="0.25">
      <c r="B28" s="9" t="s">
        <v>22</v>
      </c>
      <c r="D28" s="31">
        <v>20000</v>
      </c>
    </row>
    <row r="29" spans="1:6" x14ac:dyDescent="0.25">
      <c r="B29" s="9" t="s">
        <v>23</v>
      </c>
      <c r="D29" s="6">
        <f>D27-D28</f>
        <v>4625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APRIL</vt:lpstr>
      <vt:lpstr>MAY</vt:lpstr>
      <vt:lpstr>JUNE </vt:lpstr>
      <vt:lpstr>Sheet2</vt:lpstr>
      <vt:lpstr>Sheet3</vt:lpstr>
      <vt:lpstr>JULY </vt:lpstr>
      <vt:lpstr>AUGUST</vt:lpstr>
      <vt:lpstr>SEPT</vt:lpstr>
      <vt:lpstr>OCT </vt:lpstr>
      <vt:lpstr>NOVE</vt:lpstr>
      <vt:lpstr>DEC</vt:lpstr>
      <vt:lpstr>Sheet1</vt:lpstr>
      <vt:lpstr>Sheet4</vt:lpstr>
      <vt:lpstr>MARCH STATMENT 2016</vt:lpstr>
      <vt:lpstr>APRIL 2016</vt:lpstr>
      <vt:lpstr>MAY 2016</vt:lpstr>
      <vt:lpstr>JUNE  2016</vt:lpstr>
      <vt:lpstr>JULY 2016</vt:lpstr>
      <vt:lpstr>AUGUST  2016</vt:lpstr>
      <vt:lpstr>SEPTEMBER 2016     </vt:lpstr>
      <vt:lpstr>Sheet6</vt:lpstr>
      <vt:lpstr>DEC 2016</vt:lpstr>
      <vt:lpstr>Sheet5</vt:lpstr>
      <vt:lpstr>FEB 2017</vt:lpstr>
      <vt:lpstr>MARCH 2017</vt:lpstr>
      <vt:lpstr>APRIL 2017</vt:lpstr>
      <vt:lpstr>MAY 2017</vt:lpstr>
      <vt:lpstr>JUNE 2017</vt:lpstr>
      <vt:lpstr>JULY 2017</vt:lpstr>
      <vt:lpstr>AUGUST   2017</vt:lpstr>
      <vt:lpstr>SEPTE 2017</vt:lpstr>
      <vt:lpstr>OCTOMBER</vt:lpstr>
      <vt:lpstr>NOVEMBER</vt:lpstr>
      <vt:lpstr>DECE</vt:lpstr>
      <vt:lpstr>JAN 18</vt:lpstr>
      <vt:lpstr>FEB18</vt:lpstr>
      <vt:lpstr>MARCH</vt:lpstr>
      <vt:lpstr>APRL</vt:lpstr>
      <vt:lpstr>MAY18</vt:lpstr>
      <vt:lpstr>JUNE</vt:lpstr>
      <vt:lpstr>JULY</vt:lpstr>
      <vt:lpstr>AUG</vt:lpstr>
      <vt:lpstr>SEP</vt:lpstr>
      <vt:lpstr>OCTOBER </vt:lpstr>
      <vt:lpstr>NOVEMBER </vt:lpstr>
      <vt:lpstr>DECEMBER</vt:lpstr>
      <vt:lpstr>JANUARY</vt:lpstr>
      <vt:lpstr>FEBRUARY</vt:lpstr>
      <vt:lpstr>MARCH </vt:lpstr>
      <vt:lpstr>APRIL </vt:lpstr>
      <vt:lpstr>MAY </vt:lpstr>
      <vt:lpstr>JUNEE</vt:lpstr>
      <vt:lpstr>JULY  </vt:lpstr>
      <vt:lpstr>AUGUST 19</vt:lpstr>
      <vt:lpstr>SEPTEMBER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JULY20</vt:lpstr>
      <vt:lpstr>AUGUST 20</vt:lpstr>
      <vt:lpstr>SEPTEMBER 20</vt:lpstr>
      <vt:lpstr>OCTOBER 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2020-08-06T11:44:27Z</cp:lastPrinted>
  <dcterms:created xsi:type="dcterms:W3CDTF">2015-05-22T08:00:10Z</dcterms:created>
  <dcterms:modified xsi:type="dcterms:W3CDTF">2021-12-16T09:26:47Z</dcterms:modified>
</cp:coreProperties>
</file>