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45" windowWidth="15420" windowHeight="7755" firstSheet="101" activeTab="105"/>
  </bookViews>
  <sheets>
    <sheet name=" DECEMBER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" sheetId="13" r:id="rId12"/>
    <sheet name="DECEMBER" sheetId="14" r:id="rId13"/>
    <sheet name="JAN 14" sheetId="15" r:id="rId14"/>
    <sheet name="FEB 14" sheetId="16" r:id="rId15"/>
    <sheet name="mar 14" sheetId="17" r:id="rId16"/>
    <sheet name="APR 14" sheetId="18" r:id="rId17"/>
    <sheet name="MAY14" sheetId="19" r:id="rId18"/>
    <sheet name="JUNE14" sheetId="20" r:id="rId19"/>
    <sheet name="JUIL;Y14" sheetId="21" r:id="rId20"/>
    <sheet name="AUG" sheetId="22" r:id="rId21"/>
    <sheet name="SEP14" sheetId="23" r:id="rId22"/>
    <sheet name="OCT14" sheetId="24" r:id="rId23"/>
    <sheet name="NOV14" sheetId="25" r:id="rId24"/>
    <sheet name="MARCH 2015" sheetId="27" r:id="rId25"/>
    <sheet name="APRIL 2015" sheetId="26" r:id="rId26"/>
    <sheet name="MAY 2015" sheetId="28" r:id="rId27"/>
    <sheet name="june 2015" sheetId="29" r:id="rId28"/>
    <sheet name="JULY 2015" sheetId="30" r:id="rId29"/>
    <sheet name="Sheet1" sheetId="31" r:id="rId30"/>
    <sheet name="AUGUST 2015" sheetId="32" r:id="rId31"/>
    <sheet name="SEPTEMBER 2015" sheetId="33" r:id="rId32"/>
    <sheet name="OCTO" sheetId="34" r:id="rId33"/>
    <sheet name="Sheet2" sheetId="35" r:id="rId34"/>
    <sheet name="DEC" sheetId="36" r:id="rId35"/>
    <sheet name="JAN" sheetId="37" r:id="rId36"/>
    <sheet name="FEB" sheetId="38" r:id="rId37"/>
    <sheet name="march 2016" sheetId="39" r:id="rId38"/>
    <sheet name="Sheet3" sheetId="40" r:id="rId39"/>
    <sheet name="MAY 2016" sheetId="41" r:id="rId40"/>
    <sheet name="JUNE 2016" sheetId="42" r:id="rId41"/>
    <sheet name="Sheet4" sheetId="43" r:id="rId42"/>
    <sheet name="Sheet5" sheetId="44" r:id="rId43"/>
    <sheet name="Sheet6" sheetId="45" r:id="rId44"/>
    <sheet name="Sheet7" sheetId="46" r:id="rId45"/>
    <sheet name="DEC  2016" sheetId="47" r:id="rId46"/>
    <sheet name="JAN 2017" sheetId="48" r:id="rId47"/>
    <sheet name="MARCH  2017" sheetId="49" r:id="rId48"/>
    <sheet name="APRIL 2017" sheetId="50" r:id="rId49"/>
    <sheet name="MAY 2017" sheetId="51" r:id="rId50"/>
    <sheet name="JUNE 2017" sheetId="52" r:id="rId51"/>
    <sheet name="JULY 2017" sheetId="53" r:id="rId52"/>
    <sheet name="AUGUST 2017" sheetId="54" r:id="rId53"/>
    <sheet name="SEPTEMBER 2017" sheetId="55" r:id="rId54"/>
    <sheet name="SEPT" sheetId="56" r:id="rId55"/>
    <sheet name="OCT 2017" sheetId="57" r:id="rId56"/>
    <sheet name="NOV 2017" sheetId="58" r:id="rId57"/>
    <sheet name="DECE" sheetId="59" r:id="rId58"/>
    <sheet name="JAN 18" sheetId="60" r:id="rId59"/>
    <sheet name="FEB18" sheetId="61" r:id="rId60"/>
    <sheet name="MAR 18" sheetId="62" r:id="rId61"/>
    <sheet name="APRL" sheetId="63" r:id="rId62"/>
    <sheet name="MAY18" sheetId="64" r:id="rId63"/>
    <sheet name="JUNE " sheetId="65" r:id="rId64"/>
    <sheet name="JULY7" sheetId="66" r:id="rId65"/>
    <sheet name="AUGUST " sheetId="67" r:id="rId66"/>
    <sheet name="SEP" sheetId="68" r:id="rId67"/>
    <sheet name="OCTOBER " sheetId="69" r:id="rId68"/>
    <sheet name="NOVEMBER " sheetId="70" r:id="rId69"/>
    <sheet name="DECEM" sheetId="71" r:id="rId70"/>
    <sheet name="JANUARY " sheetId="72" r:id="rId71"/>
    <sheet name="FEBRUARY " sheetId="73" r:id="rId72"/>
    <sheet name="MARCH " sheetId="74" r:id="rId73"/>
    <sheet name="APRIL " sheetId="75" r:id="rId74"/>
    <sheet name="MAY " sheetId="76" r:id="rId75"/>
    <sheet name="JUNEE" sheetId="77" r:id="rId76"/>
    <sheet name="JULYY " sheetId="78" r:id="rId77"/>
    <sheet name="AUGUST19" sheetId="79" r:id="rId78"/>
    <sheet name="SEPTEMBER 19" sheetId="80" r:id="rId79"/>
    <sheet name="OCTOBER 19" sheetId="81" r:id="rId80"/>
    <sheet name="NOVEMBER 19" sheetId="82" r:id="rId81"/>
    <sheet name="DECEMBER 19" sheetId="83" r:id="rId82"/>
    <sheet name="JANUARY 20" sheetId="84" r:id="rId83"/>
    <sheet name="FEBRUARY 20" sheetId="85" r:id="rId84"/>
    <sheet name="MARCH 20" sheetId="86" r:id="rId85"/>
    <sheet name="APRIL 20" sheetId="87" r:id="rId86"/>
    <sheet name="MAY 20" sheetId="88" r:id="rId87"/>
    <sheet name="JUNE 20" sheetId="89" r:id="rId88"/>
    <sheet name="JULY 20" sheetId="90" r:id="rId89"/>
    <sheet name="AUGUST 20" sheetId="91" r:id="rId90"/>
    <sheet name="SEPTEMBER20" sheetId="92" r:id="rId91"/>
    <sheet name="OCTOBER 20" sheetId="93" r:id="rId92"/>
    <sheet name="NOVEMBER20" sheetId="94" r:id="rId93"/>
    <sheet name="DECEMBER 20" sheetId="95" r:id="rId94"/>
    <sheet name="JANUARY 21" sheetId="96" r:id="rId95"/>
    <sheet name="FEBRUARY21" sheetId="97" r:id="rId96"/>
    <sheet name="MARCH 21" sheetId="98" r:id="rId97"/>
    <sheet name="APRIL21" sheetId="99" r:id="rId98"/>
    <sheet name="MAY 21" sheetId="100" r:id="rId99"/>
    <sheet name="JUNE 21" sheetId="101" r:id="rId100"/>
    <sheet name="JULY 21" sheetId="102" r:id="rId101"/>
    <sheet name="AUGUST 21" sheetId="103" r:id="rId102"/>
    <sheet name="SEPT 21" sheetId="104" r:id="rId103"/>
    <sheet name="OCTOBER 21" sheetId="105" r:id="rId104"/>
    <sheet name="NOVEMBER 21" sheetId="106" r:id="rId105"/>
    <sheet name="DECEMBER 21" sheetId="107" r:id="rId106"/>
  </sheets>
  <externalReferences>
    <externalReference r:id="rId107"/>
  </externalReferences>
  <calcPr calcId="144525"/>
</workbook>
</file>

<file path=xl/calcChain.xml><?xml version="1.0" encoding="utf-8"?>
<calcChain xmlns="http://schemas.openxmlformats.org/spreadsheetml/2006/main">
  <c r="I40" i="107" l="1"/>
  <c r="D37" i="107"/>
  <c r="H31" i="107"/>
  <c r="H37" i="107" s="1"/>
  <c r="H22" i="107"/>
  <c r="G25" i="107" s="1"/>
  <c r="E22" i="107"/>
  <c r="C25" i="107" s="1"/>
  <c r="D29" i="107" l="1"/>
  <c r="H29" i="107" s="1"/>
  <c r="H15" i="106"/>
  <c r="E22" i="106" l="1"/>
  <c r="I40" i="106" l="1"/>
  <c r="D37" i="106"/>
  <c r="H31" i="106"/>
  <c r="H37" i="106" s="1"/>
  <c r="H22" i="106"/>
  <c r="G25" i="106" s="1"/>
  <c r="C25" i="106" l="1"/>
  <c r="L32" i="105"/>
  <c r="L30" i="105"/>
  <c r="E22" i="105"/>
  <c r="L27" i="105" s="1"/>
  <c r="D29" i="106" l="1"/>
  <c r="I40" i="105"/>
  <c r="D37" i="105"/>
  <c r="H31" i="105"/>
  <c r="H37" i="105" s="1"/>
  <c r="C25" i="105"/>
  <c r="H22" i="105"/>
  <c r="G25" i="105" s="1"/>
  <c r="H29" i="106" l="1"/>
  <c r="D29" i="105"/>
  <c r="H20" i="104"/>
  <c r="H29" i="105" l="1"/>
  <c r="L28" i="105"/>
  <c r="L29" i="105" s="1"/>
  <c r="L31" i="105" s="1"/>
  <c r="L33" i="105" s="1"/>
  <c r="H13" i="104"/>
  <c r="H31" i="104" l="1"/>
  <c r="I40" i="104" l="1"/>
  <c r="H37" i="104"/>
  <c r="D37" i="104"/>
  <c r="H22" i="104"/>
  <c r="G25" i="104" s="1"/>
  <c r="E22" i="104"/>
  <c r="C25" i="104" s="1"/>
  <c r="D29" i="104" l="1"/>
  <c r="H29" i="104" s="1"/>
  <c r="H14" i="103"/>
  <c r="H20" i="103" l="1"/>
  <c r="H33" i="103" l="1"/>
  <c r="D33" i="103"/>
  <c r="K34" i="103" l="1"/>
  <c r="K35" i="103" s="1"/>
  <c r="I40" i="103" l="1"/>
  <c r="H37" i="103"/>
  <c r="D37" i="103"/>
  <c r="E22" i="103"/>
  <c r="C25" i="103" s="1"/>
  <c r="H22" i="103"/>
  <c r="G25" i="103" s="1"/>
  <c r="D29" i="103" l="1"/>
  <c r="H29" i="103" s="1"/>
  <c r="H14" i="102"/>
  <c r="H15" i="102"/>
  <c r="H21" i="102"/>
  <c r="H11" i="102"/>
  <c r="K33" i="102" l="1"/>
  <c r="K32" i="101" l="1"/>
  <c r="K34" i="101" s="1"/>
  <c r="I40" i="102"/>
  <c r="H37" i="102"/>
  <c r="D37" i="102"/>
  <c r="E22" i="102"/>
  <c r="C25" i="102" s="1"/>
  <c r="H22" i="102"/>
  <c r="G25" i="102" s="1"/>
  <c r="D29" i="102" l="1"/>
  <c r="H29" i="102" s="1"/>
  <c r="J34" i="98"/>
  <c r="H13" i="101" l="1"/>
  <c r="H18" i="101" l="1"/>
  <c r="H8" i="101" l="1"/>
  <c r="H16" i="101" l="1"/>
  <c r="H17" i="101" l="1"/>
  <c r="I40" i="101" l="1"/>
  <c r="H37" i="101"/>
  <c r="D37" i="101"/>
  <c r="E22" i="101"/>
  <c r="C25" i="101" s="1"/>
  <c r="H22" i="101"/>
  <c r="G25" i="101" s="1"/>
  <c r="D29" i="101" l="1"/>
  <c r="H29" i="101" s="1"/>
  <c r="F44" i="100"/>
  <c r="H14" i="100" l="1"/>
  <c r="I40" i="100" l="1"/>
  <c r="H37" i="100" l="1"/>
  <c r="D37" i="100"/>
  <c r="E22" i="100"/>
  <c r="C25" i="100" s="1"/>
  <c r="H22" i="100"/>
  <c r="G25" i="100" s="1"/>
  <c r="G10" i="100"/>
  <c r="I10" i="100" s="1"/>
  <c r="F10" i="101" s="1"/>
  <c r="G10" i="101" s="1"/>
  <c r="I10" i="101" s="1"/>
  <c r="F10" i="102" s="1"/>
  <c r="G10" i="102" s="1"/>
  <c r="I10" i="102" s="1"/>
  <c r="F10" i="103" s="1"/>
  <c r="G10" i="103" s="1"/>
  <c r="I10" i="103" s="1"/>
  <c r="F10" i="104" s="1"/>
  <c r="G10" i="104" s="1"/>
  <c r="I10" i="104" s="1"/>
  <c r="F10" i="105" s="1"/>
  <c r="G10" i="105" s="1"/>
  <c r="I10" i="105" s="1"/>
  <c r="F10" i="106" s="1"/>
  <c r="G10" i="106" s="1"/>
  <c r="I10" i="106" s="1"/>
  <c r="F10" i="107" s="1"/>
  <c r="G10" i="107" l="1"/>
  <c r="D29" i="100"/>
  <c r="H29" i="100" s="1"/>
  <c r="H20" i="99"/>
  <c r="I10" i="107" l="1"/>
  <c r="H14" i="99"/>
  <c r="H12" i="99" l="1"/>
  <c r="H11" i="99" l="1"/>
  <c r="H37" i="99" l="1"/>
  <c r="D37" i="99"/>
  <c r="E22" i="99"/>
  <c r="C25" i="99" s="1"/>
  <c r="B10" i="99"/>
  <c r="H22" i="99"/>
  <c r="G25" i="99" s="1"/>
  <c r="D29" i="99" l="1"/>
  <c r="H29" i="99" s="1"/>
  <c r="H21" i="98" l="1"/>
  <c r="H18" i="98" l="1"/>
  <c r="H17" i="98" l="1"/>
  <c r="B10" i="98" l="1"/>
  <c r="H12" i="98" l="1"/>
  <c r="H8" i="98" l="1"/>
  <c r="H9" i="98" l="1"/>
  <c r="H37" i="98" l="1"/>
  <c r="D37" i="98"/>
  <c r="E22" i="98"/>
  <c r="C25" i="98" s="1"/>
  <c r="G19" i="98"/>
  <c r="I19" i="98" s="1"/>
  <c r="F19" i="99" s="1"/>
  <c r="G19" i="99" s="1"/>
  <c r="I19" i="99" s="1"/>
  <c r="F19" i="100" s="1"/>
  <c r="G19" i="100" s="1"/>
  <c r="I19" i="100" s="1"/>
  <c r="F19" i="101" s="1"/>
  <c r="G19" i="101" s="1"/>
  <c r="I19" i="101" s="1"/>
  <c r="F19" i="102" s="1"/>
  <c r="G19" i="102" s="1"/>
  <c r="I19" i="102" s="1"/>
  <c r="F19" i="103" s="1"/>
  <c r="G19" i="103" s="1"/>
  <c r="I19" i="103" s="1"/>
  <c r="F19" i="104" s="1"/>
  <c r="G19" i="104" s="1"/>
  <c r="I19" i="104" s="1"/>
  <c r="F19" i="105" s="1"/>
  <c r="G19" i="105" s="1"/>
  <c r="I19" i="105" s="1"/>
  <c r="F19" i="106" s="1"/>
  <c r="G19" i="106" s="1"/>
  <c r="I19" i="106" s="1"/>
  <c r="F19" i="107" s="1"/>
  <c r="G19" i="107" s="1"/>
  <c r="I19" i="107" s="1"/>
  <c r="H22" i="98"/>
  <c r="G25" i="98" s="1"/>
  <c r="D29" i="98" l="1"/>
  <c r="H29" i="98" s="1"/>
  <c r="H17" i="97"/>
  <c r="H10" i="97" l="1"/>
  <c r="H13" i="97" l="1"/>
  <c r="H9" i="97" l="1"/>
  <c r="H11" i="97" l="1"/>
  <c r="H37" i="97" l="1"/>
  <c r="D37" i="97"/>
  <c r="E22" i="97"/>
  <c r="C25" i="97" s="1"/>
  <c r="H22" i="97"/>
  <c r="G25" i="97" s="1"/>
  <c r="D29" i="97" l="1"/>
  <c r="H29" i="97" s="1"/>
  <c r="H13" i="96"/>
  <c r="H10" i="96" l="1"/>
  <c r="H18" i="96" l="1"/>
  <c r="H14" i="96" l="1"/>
  <c r="H22" i="96" l="1"/>
  <c r="G25" i="96" s="1"/>
  <c r="J31" i="95" l="1"/>
  <c r="H37" i="96"/>
  <c r="D37" i="96"/>
  <c r="E22" i="96"/>
  <c r="C25" i="96" s="1"/>
  <c r="D29" i="96" l="1"/>
  <c r="H29" i="96" s="1"/>
  <c r="H33" i="95"/>
  <c r="D33" i="95"/>
  <c r="M32" i="93" l="1"/>
  <c r="E22" i="95" l="1"/>
  <c r="C25" i="95" s="1"/>
  <c r="H22" i="95"/>
  <c r="G25" i="95" s="1"/>
  <c r="D29" i="95" l="1"/>
  <c r="H29" i="95" s="1"/>
  <c r="I18" i="94"/>
  <c r="D37" i="95" l="1"/>
  <c r="H37" i="95"/>
  <c r="I14" i="94"/>
  <c r="I16" i="93" l="1"/>
  <c r="F22" i="94"/>
  <c r="I22" i="94" l="1"/>
  <c r="H25" i="94" s="1"/>
  <c r="D25" i="94"/>
  <c r="E29" i="94" s="1"/>
  <c r="I29" i="94" s="1"/>
  <c r="I12" i="93" l="1"/>
  <c r="I38" i="93" l="1"/>
  <c r="E38" i="93"/>
  <c r="I22" i="93"/>
  <c r="H25" i="93" s="1"/>
  <c r="F22" i="93"/>
  <c r="D25" i="93" s="1"/>
  <c r="H21" i="93"/>
  <c r="J21" i="93" s="1"/>
  <c r="G21" i="94" s="1"/>
  <c r="H21" i="94" s="1"/>
  <c r="J21" i="94" s="1"/>
  <c r="F21" i="95" s="1"/>
  <c r="G21" i="95" s="1"/>
  <c r="I21" i="95" s="1"/>
  <c r="F21" i="96" s="1"/>
  <c r="G21" i="96" s="1"/>
  <c r="I21" i="96" s="1"/>
  <c r="F21" i="97" s="1"/>
  <c r="G21" i="97" s="1"/>
  <c r="I21" i="97" l="1"/>
  <c r="E29" i="93"/>
  <c r="I29" i="93" s="1"/>
  <c r="F21" i="98" l="1"/>
  <c r="G21" i="98" s="1"/>
  <c r="I21" i="98" s="1"/>
  <c r="F21" i="99" s="1"/>
  <c r="G21" i="99" s="1"/>
  <c r="I21" i="99" s="1"/>
  <c r="F21" i="100" s="1"/>
  <c r="G21" i="100" s="1"/>
  <c r="I21" i="100" s="1"/>
  <c r="F21" i="101" s="1"/>
  <c r="G21" i="101" s="1"/>
  <c r="I21" i="101" s="1"/>
  <c r="F21" i="102" s="1"/>
  <c r="G21" i="102" s="1"/>
  <c r="I21" i="102" s="1"/>
  <c r="F21" i="103" s="1"/>
  <c r="G21" i="103" s="1"/>
  <c r="I21" i="103" s="1"/>
  <c r="F21" i="104" s="1"/>
  <c r="G21" i="104" s="1"/>
  <c r="I21" i="104" s="1"/>
  <c r="F21" i="105" s="1"/>
  <c r="G21" i="105" s="1"/>
  <c r="I21" i="105" s="1"/>
  <c r="F21" i="106" s="1"/>
  <c r="G21" i="106" s="1"/>
  <c r="H37" i="90"/>
  <c r="D37" i="90"/>
  <c r="G26" i="90"/>
  <c r="H22" i="90"/>
  <c r="G25" i="90" s="1"/>
  <c r="E22" i="90"/>
  <c r="C25" i="90" s="1"/>
  <c r="G21" i="90"/>
  <c r="I21" i="90" s="1"/>
  <c r="G20" i="90"/>
  <c r="I20" i="90" s="1"/>
  <c r="G19" i="90"/>
  <c r="I19" i="90" s="1"/>
  <c r="G18" i="90"/>
  <c r="I18" i="90" s="1"/>
  <c r="G17" i="90"/>
  <c r="I17" i="90" s="1"/>
  <c r="G16" i="90"/>
  <c r="I16" i="90" s="1"/>
  <c r="G15" i="90"/>
  <c r="I15" i="90" s="1"/>
  <c r="G14" i="90"/>
  <c r="I14" i="90" s="1"/>
  <c r="G13" i="90"/>
  <c r="I13" i="90" s="1"/>
  <c r="G12" i="90"/>
  <c r="I12" i="90" s="1"/>
  <c r="G11" i="90"/>
  <c r="I11" i="90" s="1"/>
  <c r="G10" i="90"/>
  <c r="I10" i="90" s="1"/>
  <c r="G9" i="90"/>
  <c r="I9" i="90" s="1"/>
  <c r="G8" i="90"/>
  <c r="I21" i="106" l="1"/>
  <c r="F21" i="107" s="1"/>
  <c r="G21" i="107" s="1"/>
  <c r="I21" i="107" s="1"/>
  <c r="G22" i="90"/>
  <c r="I22" i="90" s="1"/>
  <c r="D29" i="90"/>
  <c r="H29" i="90" s="1"/>
  <c r="G37" i="90" s="1"/>
  <c r="I37" i="90" s="1"/>
  <c r="I8" i="90"/>
  <c r="O37" i="92"/>
  <c r="G26" i="91"/>
  <c r="I22" i="92"/>
  <c r="H22" i="91"/>
  <c r="H37" i="91"/>
  <c r="D37" i="91"/>
  <c r="E22" i="91"/>
  <c r="C25" i="91" s="1"/>
  <c r="G21" i="91"/>
  <c r="I21" i="91" s="1"/>
  <c r="G20" i="91"/>
  <c r="I20" i="91" s="1"/>
  <c r="G19" i="91"/>
  <c r="I19" i="91" s="1"/>
  <c r="G18" i="91"/>
  <c r="I18" i="91" s="1"/>
  <c r="G17" i="91"/>
  <c r="I17" i="91" s="1"/>
  <c r="G16" i="91"/>
  <c r="I16" i="91" s="1"/>
  <c r="G15" i="91"/>
  <c r="I15" i="91" s="1"/>
  <c r="G14" i="91"/>
  <c r="I14" i="91" s="1"/>
  <c r="G13" i="91"/>
  <c r="I13" i="91" s="1"/>
  <c r="G12" i="91"/>
  <c r="I12" i="91" s="1"/>
  <c r="G11" i="91"/>
  <c r="I11" i="91" s="1"/>
  <c r="G10" i="91"/>
  <c r="I10" i="91" s="1"/>
  <c r="G9" i="91"/>
  <c r="I9" i="91" s="1"/>
  <c r="G8" i="91"/>
  <c r="G22" i="91" l="1"/>
  <c r="D29" i="91"/>
  <c r="C37" i="91" s="1"/>
  <c r="E37" i="91" s="1"/>
  <c r="D26" i="92" s="1"/>
  <c r="C37" i="90"/>
  <c r="E37" i="90" s="1"/>
  <c r="I8" i="91"/>
  <c r="G25" i="91"/>
  <c r="H29" i="91" s="1"/>
  <c r="G37" i="91" l="1"/>
  <c r="I37" i="91" s="1"/>
  <c r="I22" i="91"/>
  <c r="F22" i="92" l="1"/>
  <c r="I37" i="92"/>
  <c r="E37" i="92"/>
  <c r="H26" i="92"/>
  <c r="H21" i="92"/>
  <c r="J21" i="92" s="1"/>
  <c r="H20" i="92"/>
  <c r="J20" i="92" s="1"/>
  <c r="G20" i="93" s="1"/>
  <c r="H20" i="93" s="1"/>
  <c r="J20" i="93" s="1"/>
  <c r="G20" i="94" s="1"/>
  <c r="H20" i="94" s="1"/>
  <c r="J20" i="94" s="1"/>
  <c r="F20" i="95" s="1"/>
  <c r="G20" i="95" s="1"/>
  <c r="I20" i="95" s="1"/>
  <c r="F20" i="96" s="1"/>
  <c r="G20" i="96" s="1"/>
  <c r="I20" i="96" s="1"/>
  <c r="F20" i="97" s="1"/>
  <c r="G20" i="97" s="1"/>
  <c r="I20" i="97" s="1"/>
  <c r="F20" i="98" s="1"/>
  <c r="G20" i="98" s="1"/>
  <c r="I20" i="98" s="1"/>
  <c r="F20" i="99" s="1"/>
  <c r="G20" i="99" s="1"/>
  <c r="I20" i="99" s="1"/>
  <c r="F20" i="100" s="1"/>
  <c r="G20" i="100" s="1"/>
  <c r="I20" i="100" s="1"/>
  <c r="F20" i="101" s="1"/>
  <c r="G20" i="101" s="1"/>
  <c r="I20" i="101" s="1"/>
  <c r="F20" i="102" s="1"/>
  <c r="G20" i="102" s="1"/>
  <c r="I20" i="102" s="1"/>
  <c r="F20" i="103" s="1"/>
  <c r="G20" i="103" s="1"/>
  <c r="I20" i="103" s="1"/>
  <c r="F20" i="104" s="1"/>
  <c r="G20" i="104" s="1"/>
  <c r="I20" i="104" s="1"/>
  <c r="F20" i="105" s="1"/>
  <c r="G20" i="105" s="1"/>
  <c r="I20" i="105" s="1"/>
  <c r="F20" i="106" s="1"/>
  <c r="G20" i="106" s="1"/>
  <c r="I20" i="106" s="1"/>
  <c r="F20" i="107" s="1"/>
  <c r="G20" i="107" s="1"/>
  <c r="I20" i="107" s="1"/>
  <c r="H19" i="92"/>
  <c r="J19" i="92" s="1"/>
  <c r="G19" i="93" s="1"/>
  <c r="H19" i="93" s="1"/>
  <c r="J19" i="93" s="1"/>
  <c r="H19" i="94" s="1"/>
  <c r="J19" i="94" s="1"/>
  <c r="F19" i="95" s="1"/>
  <c r="G19" i="95" s="1"/>
  <c r="I19" i="95" s="1"/>
  <c r="F19" i="96" s="1"/>
  <c r="G19" i="96" s="1"/>
  <c r="I19" i="96" s="1"/>
  <c r="F19" i="97" s="1"/>
  <c r="G19" i="97" s="1"/>
  <c r="H18" i="92"/>
  <c r="J18" i="92" s="1"/>
  <c r="G18" i="93" s="1"/>
  <c r="H18" i="93" s="1"/>
  <c r="J18" i="93" s="1"/>
  <c r="G18" i="94" s="1"/>
  <c r="H18" i="94" s="1"/>
  <c r="J18" i="94" s="1"/>
  <c r="F18" i="95" s="1"/>
  <c r="G18" i="95" s="1"/>
  <c r="I18" i="95" s="1"/>
  <c r="F18" i="96" s="1"/>
  <c r="G18" i="96" s="1"/>
  <c r="I18" i="96" s="1"/>
  <c r="F18" i="97" s="1"/>
  <c r="G18" i="97" s="1"/>
  <c r="I18" i="97" s="1"/>
  <c r="F18" i="98" s="1"/>
  <c r="G18" i="98" s="1"/>
  <c r="I18" i="98" s="1"/>
  <c r="F18" i="99" s="1"/>
  <c r="G18" i="99" s="1"/>
  <c r="I18" i="99" s="1"/>
  <c r="F18" i="100" s="1"/>
  <c r="G18" i="100" s="1"/>
  <c r="I18" i="100" s="1"/>
  <c r="F18" i="101" s="1"/>
  <c r="G18" i="101" s="1"/>
  <c r="I18" i="101" s="1"/>
  <c r="F18" i="102" s="1"/>
  <c r="G18" i="102" s="1"/>
  <c r="I18" i="102" s="1"/>
  <c r="F18" i="103" s="1"/>
  <c r="G18" i="103" s="1"/>
  <c r="I18" i="103" s="1"/>
  <c r="F18" i="104" s="1"/>
  <c r="G18" i="104" s="1"/>
  <c r="I18" i="104" s="1"/>
  <c r="F18" i="105" s="1"/>
  <c r="G18" i="105" s="1"/>
  <c r="I18" i="105" s="1"/>
  <c r="F18" i="106" s="1"/>
  <c r="G18" i="106" s="1"/>
  <c r="I18" i="106" s="1"/>
  <c r="F18" i="107" s="1"/>
  <c r="G18" i="107" s="1"/>
  <c r="I18" i="107" s="1"/>
  <c r="H17" i="92"/>
  <c r="J17" i="92" s="1"/>
  <c r="G17" i="93" s="1"/>
  <c r="H17" i="93" s="1"/>
  <c r="J17" i="93" s="1"/>
  <c r="G17" i="94" s="1"/>
  <c r="H17" i="94" s="1"/>
  <c r="J17" i="94" s="1"/>
  <c r="F17" i="95" s="1"/>
  <c r="G17" i="95" s="1"/>
  <c r="I17" i="95" s="1"/>
  <c r="F17" i="96" s="1"/>
  <c r="G17" i="96" s="1"/>
  <c r="I17" i="96" s="1"/>
  <c r="F17" i="97" s="1"/>
  <c r="G17" i="97" s="1"/>
  <c r="I17" i="97" s="1"/>
  <c r="F17" i="98" s="1"/>
  <c r="G17" i="98" s="1"/>
  <c r="I17" i="98" s="1"/>
  <c r="F17" i="99" s="1"/>
  <c r="G17" i="99" s="1"/>
  <c r="I17" i="99" s="1"/>
  <c r="F17" i="100" s="1"/>
  <c r="G17" i="100" s="1"/>
  <c r="I17" i="100" s="1"/>
  <c r="F17" i="101" s="1"/>
  <c r="G17" i="101" s="1"/>
  <c r="I17" i="101" s="1"/>
  <c r="F17" i="102" s="1"/>
  <c r="G17" i="102" s="1"/>
  <c r="I17" i="102" s="1"/>
  <c r="F17" i="103" s="1"/>
  <c r="G17" i="103" s="1"/>
  <c r="I17" i="103" s="1"/>
  <c r="F17" i="104" s="1"/>
  <c r="G17" i="104" s="1"/>
  <c r="I17" i="104" s="1"/>
  <c r="F17" i="105" s="1"/>
  <c r="G17" i="105" s="1"/>
  <c r="I17" i="105" s="1"/>
  <c r="F17" i="106" s="1"/>
  <c r="G17" i="106" s="1"/>
  <c r="I17" i="106" s="1"/>
  <c r="F17" i="107" s="1"/>
  <c r="G17" i="107" s="1"/>
  <c r="I17" i="107" s="1"/>
  <c r="H16" i="92"/>
  <c r="J16" i="92" s="1"/>
  <c r="G16" i="93" s="1"/>
  <c r="H16" i="93" s="1"/>
  <c r="J16" i="93" s="1"/>
  <c r="G16" i="94" s="1"/>
  <c r="H16" i="94" s="1"/>
  <c r="H15" i="92"/>
  <c r="J15" i="92" s="1"/>
  <c r="G15" i="93" s="1"/>
  <c r="H15" i="93" s="1"/>
  <c r="J15" i="93" s="1"/>
  <c r="G15" i="94" s="1"/>
  <c r="H15" i="94" s="1"/>
  <c r="J15" i="94" s="1"/>
  <c r="F15" i="95" s="1"/>
  <c r="G15" i="95" s="1"/>
  <c r="I15" i="95" s="1"/>
  <c r="F15" i="96" s="1"/>
  <c r="G15" i="96" s="1"/>
  <c r="I15" i="96" s="1"/>
  <c r="F15" i="97" s="1"/>
  <c r="G15" i="97" s="1"/>
  <c r="I15" i="97" s="1"/>
  <c r="F15" i="98" s="1"/>
  <c r="G15" i="98" s="1"/>
  <c r="I15" i="98" s="1"/>
  <c r="F15" i="99" s="1"/>
  <c r="G15" i="99" s="1"/>
  <c r="I15" i="99" s="1"/>
  <c r="F15" i="100" s="1"/>
  <c r="G15" i="100" s="1"/>
  <c r="I15" i="100" s="1"/>
  <c r="F15" i="101" s="1"/>
  <c r="G15" i="101" s="1"/>
  <c r="I15" i="101" s="1"/>
  <c r="F15" i="102" s="1"/>
  <c r="G15" i="102" s="1"/>
  <c r="I15" i="102" s="1"/>
  <c r="F15" i="103" s="1"/>
  <c r="G15" i="103" s="1"/>
  <c r="I15" i="103" s="1"/>
  <c r="F15" i="104" s="1"/>
  <c r="G15" i="104" s="1"/>
  <c r="I15" i="104" s="1"/>
  <c r="F15" i="105" s="1"/>
  <c r="G15" i="105" s="1"/>
  <c r="I15" i="105" s="1"/>
  <c r="F15" i="106" s="1"/>
  <c r="G15" i="106" s="1"/>
  <c r="I15" i="106" s="1"/>
  <c r="F15" i="107" s="1"/>
  <c r="G15" i="107" s="1"/>
  <c r="I15" i="107" s="1"/>
  <c r="H14" i="92"/>
  <c r="J14" i="92" s="1"/>
  <c r="G14" i="93" s="1"/>
  <c r="H14" i="93" s="1"/>
  <c r="J14" i="93" s="1"/>
  <c r="G14" i="94" s="1"/>
  <c r="H14" i="94" s="1"/>
  <c r="J14" i="94" s="1"/>
  <c r="F14" i="95" s="1"/>
  <c r="G14" i="95" s="1"/>
  <c r="I14" i="95" s="1"/>
  <c r="F14" i="96" s="1"/>
  <c r="G14" i="96" s="1"/>
  <c r="I14" i="96" s="1"/>
  <c r="F14" i="97" s="1"/>
  <c r="G14" i="97" s="1"/>
  <c r="I14" i="97" s="1"/>
  <c r="F14" i="98" s="1"/>
  <c r="G14" i="98" s="1"/>
  <c r="I14" i="98" s="1"/>
  <c r="F14" i="99" s="1"/>
  <c r="G14" i="99" s="1"/>
  <c r="I14" i="99" s="1"/>
  <c r="F14" i="100" s="1"/>
  <c r="G14" i="100" s="1"/>
  <c r="I14" i="100" s="1"/>
  <c r="F14" i="101" s="1"/>
  <c r="G14" i="101" s="1"/>
  <c r="I14" i="101" s="1"/>
  <c r="F14" i="102" s="1"/>
  <c r="G14" i="102" s="1"/>
  <c r="I14" i="102" s="1"/>
  <c r="F14" i="103" s="1"/>
  <c r="G14" i="103" s="1"/>
  <c r="I14" i="103" s="1"/>
  <c r="F14" i="104" s="1"/>
  <c r="G14" i="104" s="1"/>
  <c r="I14" i="104" s="1"/>
  <c r="F14" i="105" s="1"/>
  <c r="G14" i="105" s="1"/>
  <c r="I14" i="105" s="1"/>
  <c r="F14" i="106" s="1"/>
  <c r="G14" i="106" s="1"/>
  <c r="I14" i="106" s="1"/>
  <c r="F14" i="107" s="1"/>
  <c r="G14" i="107" s="1"/>
  <c r="I14" i="107" s="1"/>
  <c r="H13" i="92"/>
  <c r="J13" i="92" s="1"/>
  <c r="G13" i="93" s="1"/>
  <c r="H13" i="93" s="1"/>
  <c r="J13" i="93" s="1"/>
  <c r="G13" i="94" s="1"/>
  <c r="H13" i="94" s="1"/>
  <c r="J13" i="94" s="1"/>
  <c r="F13" i="95" s="1"/>
  <c r="G13" i="95" s="1"/>
  <c r="I13" i="95" s="1"/>
  <c r="F13" i="96" s="1"/>
  <c r="G13" i="96" s="1"/>
  <c r="I13" i="96" s="1"/>
  <c r="F13" i="97" s="1"/>
  <c r="G13" i="97" s="1"/>
  <c r="I13" i="97" s="1"/>
  <c r="F13" i="98" s="1"/>
  <c r="G13" i="98" s="1"/>
  <c r="I13" i="98" s="1"/>
  <c r="F13" i="99" s="1"/>
  <c r="G13" i="99" s="1"/>
  <c r="I13" i="99" s="1"/>
  <c r="F13" i="100" s="1"/>
  <c r="G13" i="100" s="1"/>
  <c r="I13" i="100" s="1"/>
  <c r="F13" i="101" s="1"/>
  <c r="G13" i="101" s="1"/>
  <c r="I13" i="101" s="1"/>
  <c r="F13" i="102" s="1"/>
  <c r="G13" i="102" s="1"/>
  <c r="I13" i="102" s="1"/>
  <c r="F13" i="103" s="1"/>
  <c r="G13" i="103" s="1"/>
  <c r="I13" i="103" s="1"/>
  <c r="F13" i="104" s="1"/>
  <c r="G13" i="104" s="1"/>
  <c r="I13" i="104" s="1"/>
  <c r="F13" i="105" s="1"/>
  <c r="G13" i="105" s="1"/>
  <c r="I13" i="105" s="1"/>
  <c r="F13" i="106" s="1"/>
  <c r="G13" i="106" s="1"/>
  <c r="I13" i="106" s="1"/>
  <c r="F13" i="107" s="1"/>
  <c r="G13" i="107" s="1"/>
  <c r="I13" i="107" s="1"/>
  <c r="H12" i="92"/>
  <c r="J12" i="92" s="1"/>
  <c r="G12" i="93" s="1"/>
  <c r="H12" i="93" s="1"/>
  <c r="J12" i="93" s="1"/>
  <c r="G12" i="94" s="1"/>
  <c r="H12" i="94" s="1"/>
  <c r="J12" i="94" s="1"/>
  <c r="F12" i="95" s="1"/>
  <c r="G12" i="95" s="1"/>
  <c r="I12" i="95" s="1"/>
  <c r="F12" i="96" s="1"/>
  <c r="G12" i="96" s="1"/>
  <c r="I12" i="96" s="1"/>
  <c r="F12" i="97" s="1"/>
  <c r="G12" i="97" s="1"/>
  <c r="I12" i="97" s="1"/>
  <c r="F12" i="98" s="1"/>
  <c r="G12" i="98" s="1"/>
  <c r="I12" i="98" s="1"/>
  <c r="F12" i="99" s="1"/>
  <c r="G12" i="99" s="1"/>
  <c r="I12" i="99" s="1"/>
  <c r="F12" i="100" s="1"/>
  <c r="G12" i="100" s="1"/>
  <c r="I12" i="100" s="1"/>
  <c r="F12" i="101" s="1"/>
  <c r="G12" i="101" s="1"/>
  <c r="I12" i="101" s="1"/>
  <c r="F12" i="102" s="1"/>
  <c r="G12" i="102" s="1"/>
  <c r="I12" i="102" s="1"/>
  <c r="F12" i="103" s="1"/>
  <c r="G12" i="103" s="1"/>
  <c r="I12" i="103" s="1"/>
  <c r="F12" i="104" s="1"/>
  <c r="G12" i="104" s="1"/>
  <c r="I12" i="104" s="1"/>
  <c r="F12" i="105" s="1"/>
  <c r="G12" i="105" s="1"/>
  <c r="I12" i="105" s="1"/>
  <c r="F12" i="106" s="1"/>
  <c r="G12" i="106" s="1"/>
  <c r="I12" i="106" s="1"/>
  <c r="F12" i="107" s="1"/>
  <c r="G12" i="107" s="1"/>
  <c r="I12" i="107" s="1"/>
  <c r="H11" i="92"/>
  <c r="J11" i="92" s="1"/>
  <c r="G11" i="93" s="1"/>
  <c r="H11" i="93" s="1"/>
  <c r="J11" i="93" s="1"/>
  <c r="G11" i="94" s="1"/>
  <c r="H11" i="94" s="1"/>
  <c r="J11" i="94" s="1"/>
  <c r="F11" i="95" s="1"/>
  <c r="G11" i="95" s="1"/>
  <c r="I11" i="95" s="1"/>
  <c r="F11" i="96" s="1"/>
  <c r="G11" i="96" s="1"/>
  <c r="I11" i="96" s="1"/>
  <c r="F11" i="97" s="1"/>
  <c r="G11" i="97" s="1"/>
  <c r="I11" i="97" s="1"/>
  <c r="F11" i="98" s="1"/>
  <c r="G11" i="98" s="1"/>
  <c r="I11" i="98" s="1"/>
  <c r="F11" i="99" s="1"/>
  <c r="G11" i="99" s="1"/>
  <c r="I11" i="99" s="1"/>
  <c r="F11" i="100" s="1"/>
  <c r="G11" i="100" s="1"/>
  <c r="I11" i="100" s="1"/>
  <c r="F11" i="101" s="1"/>
  <c r="G11" i="101" s="1"/>
  <c r="I11" i="101" s="1"/>
  <c r="F11" i="102" s="1"/>
  <c r="G11" i="102" s="1"/>
  <c r="I11" i="102" s="1"/>
  <c r="F11" i="103" s="1"/>
  <c r="G11" i="103" s="1"/>
  <c r="I11" i="103" s="1"/>
  <c r="F11" i="104" s="1"/>
  <c r="G11" i="104" s="1"/>
  <c r="I11" i="104" s="1"/>
  <c r="F11" i="105" s="1"/>
  <c r="G11" i="105" s="1"/>
  <c r="I11" i="105" s="1"/>
  <c r="F11" i="106" s="1"/>
  <c r="G11" i="106" s="1"/>
  <c r="I11" i="106" s="1"/>
  <c r="F11" i="107" s="1"/>
  <c r="G11" i="107" s="1"/>
  <c r="I11" i="107" s="1"/>
  <c r="H10" i="92"/>
  <c r="J10" i="92" s="1"/>
  <c r="G10" i="93" s="1"/>
  <c r="H10" i="93" s="1"/>
  <c r="J10" i="93" s="1"/>
  <c r="G10" i="94" s="1"/>
  <c r="H10" i="94" s="1"/>
  <c r="J10" i="94" s="1"/>
  <c r="F10" i="95" s="1"/>
  <c r="G10" i="95" s="1"/>
  <c r="I10" i="95" s="1"/>
  <c r="F10" i="96" s="1"/>
  <c r="G10" i="96" s="1"/>
  <c r="I10" i="96" s="1"/>
  <c r="F10" i="97" s="1"/>
  <c r="G10" i="97" s="1"/>
  <c r="I10" i="97" s="1"/>
  <c r="F10" i="98" s="1"/>
  <c r="G10" i="98" s="1"/>
  <c r="I10" i="98" s="1"/>
  <c r="F10" i="99" s="1"/>
  <c r="G10" i="99" s="1"/>
  <c r="I10" i="99" s="1"/>
  <c r="H9" i="92"/>
  <c r="J9" i="92" s="1"/>
  <c r="G9" i="93" s="1"/>
  <c r="H9" i="93" s="1"/>
  <c r="J9" i="93" s="1"/>
  <c r="G9" i="94" s="1"/>
  <c r="H9" i="94" s="1"/>
  <c r="J9" i="94" s="1"/>
  <c r="F9" i="95" s="1"/>
  <c r="G9" i="95" s="1"/>
  <c r="I9" i="95" s="1"/>
  <c r="F9" i="96" s="1"/>
  <c r="G9" i="96" s="1"/>
  <c r="I9" i="96" s="1"/>
  <c r="F9" i="97" s="1"/>
  <c r="G9" i="97" s="1"/>
  <c r="I9" i="97" s="1"/>
  <c r="F9" i="98" s="1"/>
  <c r="G9" i="98" s="1"/>
  <c r="I9" i="98" s="1"/>
  <c r="F9" i="99" s="1"/>
  <c r="G9" i="99" s="1"/>
  <c r="I9" i="99" s="1"/>
  <c r="F9" i="100" s="1"/>
  <c r="G9" i="100" s="1"/>
  <c r="I9" i="100" s="1"/>
  <c r="F9" i="101" s="1"/>
  <c r="G9" i="101" s="1"/>
  <c r="I9" i="101" s="1"/>
  <c r="F9" i="102" s="1"/>
  <c r="G9" i="102" s="1"/>
  <c r="I9" i="102" s="1"/>
  <c r="F9" i="103" s="1"/>
  <c r="G9" i="103" s="1"/>
  <c r="I9" i="103" s="1"/>
  <c r="F9" i="104" s="1"/>
  <c r="G9" i="104" s="1"/>
  <c r="I9" i="104" s="1"/>
  <c r="F9" i="105" s="1"/>
  <c r="G9" i="105" s="1"/>
  <c r="I9" i="105" s="1"/>
  <c r="F9" i="106" s="1"/>
  <c r="G9" i="106" s="1"/>
  <c r="I9" i="106" s="1"/>
  <c r="F9" i="107" s="1"/>
  <c r="G9" i="107" s="1"/>
  <c r="I9" i="107" s="1"/>
  <c r="J16" i="94" l="1"/>
  <c r="F16" i="95" s="1"/>
  <c r="G16" i="95" s="1"/>
  <c r="I16" i="95" s="1"/>
  <c r="F16" i="96" s="1"/>
  <c r="G16" i="96" s="1"/>
  <c r="I16" i="96" s="1"/>
  <c r="E33" i="94"/>
  <c r="D25" i="92"/>
  <c r="H8" i="92"/>
  <c r="F16" i="97" l="1"/>
  <c r="G16" i="97" s="1"/>
  <c r="I16" i="97" s="1"/>
  <c r="F16" i="98" s="1"/>
  <c r="G16" i="98" s="1"/>
  <c r="I16" i="98" s="1"/>
  <c r="F16" i="99" s="1"/>
  <c r="G16" i="99" s="1"/>
  <c r="I16" i="99" s="1"/>
  <c r="F16" i="100" s="1"/>
  <c r="G16" i="100" s="1"/>
  <c r="I16" i="100" s="1"/>
  <c r="F16" i="101" s="1"/>
  <c r="G16" i="101" s="1"/>
  <c r="I16" i="101" s="1"/>
  <c r="F16" i="102" s="1"/>
  <c r="G16" i="102" s="1"/>
  <c r="I16" i="102" s="1"/>
  <c r="F16" i="103" s="1"/>
  <c r="G16" i="103" s="1"/>
  <c r="I16" i="103" s="1"/>
  <c r="F16" i="104" s="1"/>
  <c r="G16" i="104" s="1"/>
  <c r="I16" i="104" s="1"/>
  <c r="F16" i="105" s="1"/>
  <c r="G16" i="105" s="1"/>
  <c r="I16" i="105" s="1"/>
  <c r="F16" i="106" s="1"/>
  <c r="G16" i="106" s="1"/>
  <c r="I16" i="106" s="1"/>
  <c r="F16" i="107" s="1"/>
  <c r="G16" i="107" s="1"/>
  <c r="I16" i="107" s="1"/>
  <c r="E37" i="94"/>
  <c r="I33" i="94"/>
  <c r="I37" i="94" s="1"/>
  <c r="E29" i="92"/>
  <c r="D37" i="92" s="1"/>
  <c r="J8" i="92"/>
  <c r="G8" i="93" s="1"/>
  <c r="H22" i="92"/>
  <c r="K10" i="91"/>
  <c r="G22" i="93" l="1"/>
  <c r="H8" i="93"/>
  <c r="H25" i="92"/>
  <c r="F37" i="92"/>
  <c r="D38" i="93" s="1"/>
  <c r="F38" i="93" s="1"/>
  <c r="H22" i="93" l="1"/>
  <c r="J22" i="93" s="1"/>
  <c r="G22" i="94" s="1"/>
  <c r="J8" i="93"/>
  <c r="G8" i="94" s="1"/>
  <c r="H8" i="94" s="1"/>
  <c r="D26" i="94"/>
  <c r="D37" i="94" s="1"/>
  <c r="F37" i="94" s="1"/>
  <c r="C26" i="95" s="1"/>
  <c r="C37" i="95" s="1"/>
  <c r="E37" i="95" s="1"/>
  <c r="C26" i="96" s="1"/>
  <c r="C37" i="96" s="1"/>
  <c r="E37" i="96" s="1"/>
  <c r="C26" i="97" s="1"/>
  <c r="C37" i="97" s="1"/>
  <c r="E37" i="97" s="1"/>
  <c r="C26" i="98" s="1"/>
  <c r="C37" i="98" s="1"/>
  <c r="E37" i="98" s="1"/>
  <c r="C26" i="99" s="1"/>
  <c r="C37" i="99" s="1"/>
  <c r="E37" i="99" s="1"/>
  <c r="C26" i="100" s="1"/>
  <c r="C37" i="100" s="1"/>
  <c r="E37" i="100" s="1"/>
  <c r="C26" i="101" s="1"/>
  <c r="C37" i="101" s="1"/>
  <c r="E37" i="101" s="1"/>
  <c r="C26" i="102" s="1"/>
  <c r="C37" i="102" s="1"/>
  <c r="E37" i="102" s="1"/>
  <c r="C26" i="103" s="1"/>
  <c r="C37" i="103" s="1"/>
  <c r="E37" i="103" s="1"/>
  <c r="C26" i="104" s="1"/>
  <c r="C37" i="104" s="1"/>
  <c r="E37" i="104" s="1"/>
  <c r="C26" i="105" s="1"/>
  <c r="C37" i="105" s="1"/>
  <c r="E37" i="105" s="1"/>
  <c r="I29" i="92"/>
  <c r="H37" i="92" s="1"/>
  <c r="J37" i="92" s="1"/>
  <c r="J22" i="92"/>
  <c r="C26" i="106" l="1"/>
  <c r="C37" i="106" s="1"/>
  <c r="E37" i="106" s="1"/>
  <c r="C37" i="107" s="1"/>
  <c r="E37" i="107" s="1"/>
  <c r="J8" i="94"/>
  <c r="F8" i="95" s="1"/>
  <c r="H22" i="94"/>
  <c r="J22" i="94" s="1"/>
  <c r="H26" i="93"/>
  <c r="H38" i="93" s="1"/>
  <c r="J38" i="93" s="1"/>
  <c r="H26" i="94" l="1"/>
  <c r="H37" i="94" s="1"/>
  <c r="J37" i="94" s="1"/>
  <c r="F22" i="95"/>
  <c r="G8" i="95"/>
  <c r="B36" i="89"/>
  <c r="G26" i="95" l="1"/>
  <c r="G37" i="95" s="1"/>
  <c r="I37" i="95" s="1"/>
  <c r="G22" i="95"/>
  <c r="I22" i="95" s="1"/>
  <c r="I8" i="95"/>
  <c r="F8" i="96" s="1"/>
  <c r="F37" i="89"/>
  <c r="F5" i="89"/>
  <c r="G26" i="96" l="1"/>
  <c r="G37" i="96" s="1"/>
  <c r="I37" i="96" s="1"/>
  <c r="F22" i="96"/>
  <c r="G8" i="96"/>
  <c r="F45" i="89"/>
  <c r="G26" i="97" l="1"/>
  <c r="G37" i="97" s="1"/>
  <c r="I37" i="97" s="1"/>
  <c r="G22" i="96"/>
  <c r="I8" i="96"/>
  <c r="F43" i="89"/>
  <c r="F8" i="97" l="1"/>
  <c r="I22" i="96"/>
  <c r="G26" i="98"/>
  <c r="G37" i="98" s="1"/>
  <c r="I37" i="98" s="1"/>
  <c r="G26" i="99" s="1"/>
  <c r="G37" i="99" s="1"/>
  <c r="I37" i="99" s="1"/>
  <c r="G26" i="100" s="1"/>
  <c r="G37" i="100" s="1"/>
  <c r="I37" i="100" s="1"/>
  <c r="F35" i="89"/>
  <c r="F22" i="97" l="1"/>
  <c r="G8" i="97"/>
  <c r="G26" i="101"/>
  <c r="G37" i="101" s="1"/>
  <c r="I37" i="101" s="1"/>
  <c r="G26" i="102" s="1"/>
  <c r="G37" i="102" s="1"/>
  <c r="I37" i="102" s="1"/>
  <c r="G26" i="103" s="1"/>
  <c r="G37" i="103" s="1"/>
  <c r="I37" i="103" s="1"/>
  <c r="G26" i="104" s="1"/>
  <c r="G37" i="104" s="1"/>
  <c r="I37" i="104" s="1"/>
  <c r="G26" i="105" s="1"/>
  <c r="G37" i="105" s="1"/>
  <c r="I37" i="105" s="1"/>
  <c r="G26" i="106" s="1"/>
  <c r="G37" i="106" s="1"/>
  <c r="I37" i="106" s="1"/>
  <c r="G26" i="107" s="1"/>
  <c r="G37" i="107" s="1"/>
  <c r="I37" i="107" s="1"/>
  <c r="F41" i="89"/>
  <c r="I8" i="97" l="1"/>
  <c r="G22" i="97"/>
  <c r="F46" i="88"/>
  <c r="F46" i="89"/>
  <c r="F45" i="88"/>
  <c r="F8" i="98" l="1"/>
  <c r="G8" i="98" s="1"/>
  <c r="I22" i="97"/>
  <c r="F22" i="98" s="1"/>
  <c r="F47" i="89"/>
  <c r="G22" i="98" l="1"/>
  <c r="I8" i="98"/>
  <c r="F44" i="88"/>
  <c r="I22" i="98" l="1"/>
  <c r="F22" i="99" s="1"/>
  <c r="F8" i="99"/>
  <c r="G8" i="99" s="1"/>
  <c r="H60" i="89"/>
  <c r="D60" i="89"/>
  <c r="D48" i="89"/>
  <c r="C53" i="89" s="1"/>
  <c r="F48" i="89"/>
  <c r="J23" i="89"/>
  <c r="E23" i="89"/>
  <c r="D10" i="89"/>
  <c r="C15" i="89" s="1"/>
  <c r="E16" i="89" s="1"/>
  <c r="F10" i="89"/>
  <c r="H15" i="89" s="1"/>
  <c r="I8" i="99" l="1"/>
  <c r="G22" i="99"/>
  <c r="G53" i="89"/>
  <c r="J16" i="89"/>
  <c r="D55" i="89"/>
  <c r="H55" i="89" s="1"/>
  <c r="F35" i="88"/>
  <c r="F8" i="100" l="1"/>
  <c r="I22" i="99"/>
  <c r="F40" i="88"/>
  <c r="F22" i="100" l="1"/>
  <c r="G8" i="100"/>
  <c r="F47" i="88"/>
  <c r="I8" i="100" l="1"/>
  <c r="G22" i="100"/>
  <c r="F38" i="88"/>
  <c r="I22" i="100" l="1"/>
  <c r="F22" i="101" s="1"/>
  <c r="F8" i="101"/>
  <c r="G8" i="101" s="1"/>
  <c r="F43" i="88"/>
  <c r="F9" i="88"/>
  <c r="I8" i="101" l="1"/>
  <c r="G22" i="101"/>
  <c r="F42" i="88"/>
  <c r="I22" i="101" l="1"/>
  <c r="F8" i="102"/>
  <c r="F10" i="87"/>
  <c r="H15" i="87" s="1"/>
  <c r="J23" i="87"/>
  <c r="H17" i="87"/>
  <c r="H16" i="87"/>
  <c r="J23" i="88"/>
  <c r="H17" i="88"/>
  <c r="H62" i="88"/>
  <c r="D48" i="88"/>
  <c r="C53" i="88" s="1"/>
  <c r="F48" i="88"/>
  <c r="G53" i="88" s="1"/>
  <c r="E23" i="88"/>
  <c r="F10" i="88"/>
  <c r="H15" i="88" s="1"/>
  <c r="D10" i="88"/>
  <c r="C15" i="88" s="1"/>
  <c r="J16" i="88" s="1"/>
  <c r="F22" i="102" l="1"/>
  <c r="G8" i="102"/>
  <c r="E16" i="88"/>
  <c r="D55" i="88"/>
  <c r="H55" i="88" s="1"/>
  <c r="F45" i="87"/>
  <c r="G22" i="102" l="1"/>
  <c r="I8" i="102"/>
  <c r="F41" i="86"/>
  <c r="I22" i="102" l="1"/>
  <c r="F8" i="103"/>
  <c r="H60" i="87"/>
  <c r="D60" i="87"/>
  <c r="F48" i="87"/>
  <c r="G53" i="87" s="1"/>
  <c r="D48" i="87"/>
  <c r="C53" i="87" s="1"/>
  <c r="E23" i="87"/>
  <c r="D10" i="87"/>
  <c r="C15" i="87" s="1"/>
  <c r="J16" i="87" s="1"/>
  <c r="H23" i="87" s="1"/>
  <c r="K23" i="87" s="1"/>
  <c r="H16" i="88" s="1"/>
  <c r="H23" i="88" s="1"/>
  <c r="K23" i="88" s="1"/>
  <c r="H16" i="89" s="1"/>
  <c r="H23" i="89" s="1"/>
  <c r="K23" i="89" s="1"/>
  <c r="G8" i="103" l="1"/>
  <c r="F22" i="103"/>
  <c r="E16" i="87"/>
  <c r="D55" i="87"/>
  <c r="H55" i="87" s="1"/>
  <c r="L58" i="87" s="1"/>
  <c r="G22" i="103" l="1"/>
  <c r="I8" i="103"/>
  <c r="H60" i="86"/>
  <c r="D60" i="86"/>
  <c r="F48" i="86"/>
  <c r="G53" i="86" s="1"/>
  <c r="D48" i="86"/>
  <c r="C53" i="86" s="1"/>
  <c r="D55" i="86" s="1"/>
  <c r="E23" i="86"/>
  <c r="F10" i="86"/>
  <c r="D10" i="86"/>
  <c r="C15" i="86" s="1"/>
  <c r="I22" i="103" l="1"/>
  <c r="F8" i="104"/>
  <c r="E16" i="86"/>
  <c r="H55" i="86"/>
  <c r="F22" i="104" l="1"/>
  <c r="G8" i="104"/>
  <c r="H60" i="85"/>
  <c r="D60" i="85"/>
  <c r="F48" i="85"/>
  <c r="G53" i="85" s="1"/>
  <c r="D48" i="85"/>
  <c r="C53" i="85" s="1"/>
  <c r="E23" i="85"/>
  <c r="F10" i="85"/>
  <c r="D10" i="85"/>
  <c r="C15" i="85" s="1"/>
  <c r="D10" i="84"/>
  <c r="F10" i="84"/>
  <c r="C15" i="84"/>
  <c r="E16" i="84" s="1"/>
  <c r="E23" i="84"/>
  <c r="G22" i="104" l="1"/>
  <c r="I8" i="104"/>
  <c r="E16" i="85"/>
  <c r="D55" i="85"/>
  <c r="H55" i="85" s="1"/>
  <c r="I22" i="104" l="1"/>
  <c r="F8" i="105"/>
  <c r="G8" i="105" s="1"/>
  <c r="H60" i="84"/>
  <c r="D60" i="84"/>
  <c r="F48" i="84"/>
  <c r="G53" i="84" s="1"/>
  <c r="D48" i="84"/>
  <c r="C53" i="84" s="1"/>
  <c r="F22" i="105" l="1"/>
  <c r="I8" i="105"/>
  <c r="G22" i="105"/>
  <c r="D55" i="84"/>
  <c r="H55" i="84" s="1"/>
  <c r="H60" i="83"/>
  <c r="D60" i="83"/>
  <c r="F48" i="83"/>
  <c r="G53" i="83" s="1"/>
  <c r="D48" i="83"/>
  <c r="C53" i="83" s="1"/>
  <c r="E23" i="83"/>
  <c r="F10" i="83"/>
  <c r="D10" i="83"/>
  <c r="C15" i="83" s="1"/>
  <c r="I22" i="105" l="1"/>
  <c r="F8" i="106"/>
  <c r="E16" i="83"/>
  <c r="D55" i="83"/>
  <c r="H55" i="83" s="1"/>
  <c r="D10" i="82"/>
  <c r="D48" i="82"/>
  <c r="C53" i="82" s="1"/>
  <c r="D55" i="82" s="1"/>
  <c r="H60" i="82"/>
  <c r="D60" i="82"/>
  <c r="F48" i="82"/>
  <c r="G53" i="82" s="1"/>
  <c r="E23" i="82"/>
  <c r="C15" i="82"/>
  <c r="F10" i="82"/>
  <c r="G8" i="106" l="1"/>
  <c r="G22" i="106" s="1"/>
  <c r="F22" i="106"/>
  <c r="I8" i="106"/>
  <c r="H55" i="82"/>
  <c r="E16" i="82"/>
  <c r="F8" i="81"/>
  <c r="I22" i="106" l="1"/>
  <c r="F8" i="107"/>
  <c r="F9" i="81"/>
  <c r="G8" i="107" l="1"/>
  <c r="F22" i="107"/>
  <c r="E45" i="80"/>
  <c r="I8" i="107" l="1"/>
  <c r="I22" i="107" s="1"/>
  <c r="G22" i="107"/>
  <c r="H61" i="81"/>
  <c r="D61" i="81"/>
  <c r="F48" i="81"/>
  <c r="D48" i="81"/>
  <c r="C53" i="81" s="1"/>
  <c r="E23" i="81"/>
  <c r="F10" i="81"/>
  <c r="D10" i="81"/>
  <c r="C15" i="81" s="1"/>
  <c r="G53" i="81" l="1"/>
  <c r="E16" i="81"/>
  <c r="D55" i="81"/>
  <c r="H55" i="81" s="1"/>
  <c r="D61" i="78"/>
  <c r="E36" i="78"/>
  <c r="E23" i="80" l="1"/>
  <c r="H61" i="78" l="1"/>
  <c r="D61" i="80" l="1"/>
  <c r="H61" i="80"/>
  <c r="F48" i="80"/>
  <c r="D48" i="80"/>
  <c r="F10" i="80"/>
  <c r="D10" i="80"/>
  <c r="C15" i="80" s="1"/>
  <c r="C53" i="80" l="1"/>
  <c r="G53" i="80"/>
  <c r="D55" i="80"/>
  <c r="E16" i="80"/>
  <c r="H55" i="80" l="1"/>
  <c r="H58" i="79"/>
  <c r="E23" i="79" l="1"/>
  <c r="F10" i="79"/>
  <c r="H61" i="79" l="1"/>
  <c r="D61" i="79"/>
  <c r="F48" i="79"/>
  <c r="G53" i="79" s="1"/>
  <c r="D48" i="79"/>
  <c r="C53" i="79" s="1"/>
  <c r="D55" i="79" s="1"/>
  <c r="G41" i="79"/>
  <c r="C41" i="80" s="1"/>
  <c r="E41" i="80" s="1"/>
  <c r="G41" i="80" s="1"/>
  <c r="C41" i="81" s="1"/>
  <c r="E41" i="81" s="1"/>
  <c r="G41" i="81" s="1"/>
  <c r="C41" i="82" s="1"/>
  <c r="E41" i="82" s="1"/>
  <c r="G41" i="82" s="1"/>
  <c r="C41" i="83" s="1"/>
  <c r="E41" i="83" s="1"/>
  <c r="G41" i="83" s="1"/>
  <c r="C41" i="84" s="1"/>
  <c r="E41" i="84" s="1"/>
  <c r="G41" i="84" s="1"/>
  <c r="C41" i="85" s="1"/>
  <c r="E41" i="85" s="1"/>
  <c r="G41" i="85" s="1"/>
  <c r="C41" i="86" s="1"/>
  <c r="E41" i="86" s="1"/>
  <c r="G41" i="86" s="1"/>
  <c r="C41" i="87" s="1"/>
  <c r="E41" i="87" s="1"/>
  <c r="G41" i="87" s="1"/>
  <c r="C41" i="88" s="1"/>
  <c r="E41" i="88" s="1"/>
  <c r="G41" i="88" s="1"/>
  <c r="C41" i="89" s="1"/>
  <c r="E41" i="89" s="1"/>
  <c r="G41" i="89" s="1"/>
  <c r="E36" i="79"/>
  <c r="G36" i="79" s="1"/>
  <c r="D10" i="79"/>
  <c r="C15" i="79" s="1"/>
  <c r="E9" i="79"/>
  <c r="G9" i="79" s="1"/>
  <c r="C9" i="80" s="1"/>
  <c r="E9" i="80" s="1"/>
  <c r="G9" i="80" s="1"/>
  <c r="C9" i="81" s="1"/>
  <c r="E9" i="81" s="1"/>
  <c r="G9" i="81" s="1"/>
  <c r="C9" i="82" s="1"/>
  <c r="E9" i="82" s="1"/>
  <c r="G9" i="82" s="1"/>
  <c r="E8" i="79"/>
  <c r="G8" i="79" s="1"/>
  <c r="C8" i="80" s="1"/>
  <c r="E8" i="80" s="1"/>
  <c r="G8" i="80" s="1"/>
  <c r="C8" i="81" s="1"/>
  <c r="E8" i="81" s="1"/>
  <c r="G8" i="81" s="1"/>
  <c r="C8" i="82" s="1"/>
  <c r="E8" i="82" s="1"/>
  <c r="G8" i="82" s="1"/>
  <c r="E7" i="79"/>
  <c r="G7" i="79" s="1"/>
  <c r="C7" i="80" s="1"/>
  <c r="E7" i="80" s="1"/>
  <c r="G7" i="80" s="1"/>
  <c r="C7" i="81" s="1"/>
  <c r="E7" i="81" s="1"/>
  <c r="G7" i="81" s="1"/>
  <c r="C7" i="82" s="1"/>
  <c r="E7" i="82" s="1"/>
  <c r="G7" i="82" s="1"/>
  <c r="E6" i="79"/>
  <c r="G6" i="79" s="1"/>
  <c r="C6" i="80" s="1"/>
  <c r="E6" i="80" s="1"/>
  <c r="G6" i="80" s="1"/>
  <c r="C6" i="81" s="1"/>
  <c r="E6" i="81" s="1"/>
  <c r="G6" i="81" s="1"/>
  <c r="C6" i="82" s="1"/>
  <c r="E6" i="82" s="1"/>
  <c r="G6" i="82" s="1"/>
  <c r="E5" i="79"/>
  <c r="C6" i="84" l="1"/>
  <c r="E6" i="84" s="1"/>
  <c r="G6" i="84" s="1"/>
  <c r="C6" i="85" s="1"/>
  <c r="E6" i="85" s="1"/>
  <c r="G6" i="85" s="1"/>
  <c r="C6" i="86" s="1"/>
  <c r="E6" i="86" s="1"/>
  <c r="G6" i="86" s="1"/>
  <c r="C6" i="87" s="1"/>
  <c r="E6" i="87" s="1"/>
  <c r="G6" i="87" s="1"/>
  <c r="C6" i="88" s="1"/>
  <c r="E6" i="88" s="1"/>
  <c r="G6" i="88" s="1"/>
  <c r="C6" i="89" s="1"/>
  <c r="E6" i="89" s="1"/>
  <c r="G6" i="89" s="1"/>
  <c r="C6" i="83"/>
  <c r="E6" i="83" s="1"/>
  <c r="G6" i="83" s="1"/>
  <c r="C8" i="84"/>
  <c r="E8" i="84" s="1"/>
  <c r="G8" i="84" s="1"/>
  <c r="C8" i="85" s="1"/>
  <c r="E8" i="85" s="1"/>
  <c r="G8" i="85" s="1"/>
  <c r="C8" i="86" s="1"/>
  <c r="E8" i="86" s="1"/>
  <c r="G8" i="86" s="1"/>
  <c r="C8" i="87" s="1"/>
  <c r="E8" i="87" s="1"/>
  <c r="G8" i="87" s="1"/>
  <c r="C8" i="88" s="1"/>
  <c r="E8" i="88" s="1"/>
  <c r="G8" i="88" s="1"/>
  <c r="C8" i="89" s="1"/>
  <c r="E8" i="89" s="1"/>
  <c r="G8" i="89" s="1"/>
  <c r="C8" i="83"/>
  <c r="E8" i="83" s="1"/>
  <c r="G8" i="83" s="1"/>
  <c r="E16" i="79"/>
  <c r="C23" i="79" s="1"/>
  <c r="F23" i="79" s="1"/>
  <c r="C16" i="80" s="1"/>
  <c r="C23" i="80" s="1"/>
  <c r="F23" i="80" s="1"/>
  <c r="C7" i="84"/>
  <c r="E7" i="84" s="1"/>
  <c r="G7" i="84" s="1"/>
  <c r="C7" i="85" s="1"/>
  <c r="E7" i="85" s="1"/>
  <c r="G7" i="85" s="1"/>
  <c r="C7" i="86" s="1"/>
  <c r="E7" i="86" s="1"/>
  <c r="G7" i="86" s="1"/>
  <c r="C7" i="87" s="1"/>
  <c r="E7" i="87" s="1"/>
  <c r="G7" i="87" s="1"/>
  <c r="C7" i="88" s="1"/>
  <c r="E7" i="88" s="1"/>
  <c r="G7" i="88" s="1"/>
  <c r="C7" i="89" s="1"/>
  <c r="E7" i="89" s="1"/>
  <c r="G7" i="89" s="1"/>
  <c r="C7" i="83"/>
  <c r="E7" i="83" s="1"/>
  <c r="G7" i="83" s="1"/>
  <c r="C9" i="84"/>
  <c r="E9" i="84" s="1"/>
  <c r="G9" i="84" s="1"/>
  <c r="C9" i="85" s="1"/>
  <c r="E9" i="85" s="1"/>
  <c r="G9" i="85" s="1"/>
  <c r="C9" i="86" s="1"/>
  <c r="E9" i="86" s="1"/>
  <c r="G9" i="86" s="1"/>
  <c r="C9" i="87" s="1"/>
  <c r="E9" i="87" s="1"/>
  <c r="G9" i="87" s="1"/>
  <c r="C9" i="88" s="1"/>
  <c r="E9" i="88" s="1"/>
  <c r="G9" i="88" s="1"/>
  <c r="C9" i="89" s="1"/>
  <c r="E9" i="89" s="1"/>
  <c r="G9" i="89" s="1"/>
  <c r="C9" i="83"/>
  <c r="E9" i="83" s="1"/>
  <c r="G9" i="83" s="1"/>
  <c r="E36" i="80"/>
  <c r="G36" i="80" s="1"/>
  <c r="C36" i="81" s="1"/>
  <c r="E36" i="81" s="1"/>
  <c r="G36" i="81" s="1"/>
  <c r="C36" i="82" s="1"/>
  <c r="E36" i="82" s="1"/>
  <c r="G36" i="82" s="1"/>
  <c r="C36" i="83" s="1"/>
  <c r="E36" i="83" s="1"/>
  <c r="G36" i="83" s="1"/>
  <c r="C36" i="84" s="1"/>
  <c r="E36" i="84" s="1"/>
  <c r="G36" i="84" s="1"/>
  <c r="C36" i="85" s="1"/>
  <c r="E36" i="85" s="1"/>
  <c r="G36" i="85" s="1"/>
  <c r="C36" i="86" s="1"/>
  <c r="E36" i="86" s="1"/>
  <c r="G36" i="86" s="1"/>
  <c r="C36" i="87" s="1"/>
  <c r="E36" i="87" s="1"/>
  <c r="G36" i="87" s="1"/>
  <c r="C36" i="88" s="1"/>
  <c r="E36" i="88" s="1"/>
  <c r="E10" i="79"/>
  <c r="G10" i="79" s="1"/>
  <c r="C10" i="80" s="1"/>
  <c r="H55" i="79"/>
  <c r="G5" i="79"/>
  <c r="C5" i="80" s="1"/>
  <c r="E5" i="80" s="1"/>
  <c r="E45" i="78"/>
  <c r="E45" i="77"/>
  <c r="E34" i="78"/>
  <c r="E10" i="80" l="1"/>
  <c r="G10" i="80" s="1"/>
  <c r="C10" i="81" s="1"/>
  <c r="G5" i="80"/>
  <c r="C5" i="81" s="1"/>
  <c r="E5" i="81" s="1"/>
  <c r="C16" i="81"/>
  <c r="C23" i="81" s="1"/>
  <c r="F23" i="81" s="1"/>
  <c r="C16" i="82"/>
  <c r="C23" i="82" s="1"/>
  <c r="F23" i="82" s="1"/>
  <c r="G36" i="88"/>
  <c r="C36" i="89" s="1"/>
  <c r="E36" i="89" s="1"/>
  <c r="G36" i="89" s="1"/>
  <c r="D61" i="88"/>
  <c r="F48" i="78"/>
  <c r="G53" i="78" s="1"/>
  <c r="D48" i="78"/>
  <c r="C53" i="78" s="1"/>
  <c r="C48" i="78"/>
  <c r="E47" i="78"/>
  <c r="G47" i="78" s="1"/>
  <c r="C47" i="79" s="1"/>
  <c r="E47" i="79" s="1"/>
  <c r="G47" i="79" s="1"/>
  <c r="C47" i="80" s="1"/>
  <c r="E47" i="80" s="1"/>
  <c r="G47" i="80" s="1"/>
  <c r="C47" i="81" s="1"/>
  <c r="E47" i="81" s="1"/>
  <c r="G47" i="81" s="1"/>
  <c r="C47" i="82" s="1"/>
  <c r="E47" i="82" s="1"/>
  <c r="G47" i="82" s="1"/>
  <c r="C47" i="83" s="1"/>
  <c r="E47" i="83" s="1"/>
  <c r="G47" i="83" s="1"/>
  <c r="C47" i="84" s="1"/>
  <c r="E47" i="84" s="1"/>
  <c r="G47" i="84" s="1"/>
  <c r="C47" i="85" s="1"/>
  <c r="E47" i="85" s="1"/>
  <c r="G47" i="85" s="1"/>
  <c r="C47" i="86" s="1"/>
  <c r="E47" i="86" s="1"/>
  <c r="G47" i="86" s="1"/>
  <c r="C47" i="87" s="1"/>
  <c r="E47" i="87" s="1"/>
  <c r="G47" i="87" s="1"/>
  <c r="C47" i="88" s="1"/>
  <c r="E47" i="88" s="1"/>
  <c r="G47" i="88" s="1"/>
  <c r="C47" i="89" s="1"/>
  <c r="E47" i="89" s="1"/>
  <c r="G47" i="89" s="1"/>
  <c r="E46" i="78"/>
  <c r="G46" i="78" s="1"/>
  <c r="C46" i="79" s="1"/>
  <c r="E46" i="79" s="1"/>
  <c r="G46" i="79" s="1"/>
  <c r="C46" i="80" s="1"/>
  <c r="E46" i="80" s="1"/>
  <c r="G46" i="80" s="1"/>
  <c r="C46" i="81" s="1"/>
  <c r="E46" i="81" s="1"/>
  <c r="G46" i="81" s="1"/>
  <c r="C46" i="82" s="1"/>
  <c r="E46" i="82" s="1"/>
  <c r="G46" i="82" s="1"/>
  <c r="C46" i="83" s="1"/>
  <c r="E46" i="83" s="1"/>
  <c r="G46" i="83" s="1"/>
  <c r="C46" i="84" s="1"/>
  <c r="E46" i="84" s="1"/>
  <c r="G46" i="84" s="1"/>
  <c r="C46" i="85" s="1"/>
  <c r="E46" i="85" s="1"/>
  <c r="G46" i="85" s="1"/>
  <c r="C46" i="86" s="1"/>
  <c r="E46" i="86" s="1"/>
  <c r="G46" i="86" s="1"/>
  <c r="C46" i="87" s="1"/>
  <c r="E46" i="87" s="1"/>
  <c r="G46" i="87" s="1"/>
  <c r="C46" i="88" s="1"/>
  <c r="E46" i="88" s="1"/>
  <c r="G46" i="88" s="1"/>
  <c r="C46" i="89" s="1"/>
  <c r="E46" i="89" s="1"/>
  <c r="G46" i="89" s="1"/>
  <c r="G45" i="78"/>
  <c r="C45" i="79" s="1"/>
  <c r="E45" i="79" s="1"/>
  <c r="E44" i="78"/>
  <c r="G44" i="78" s="1"/>
  <c r="C44" i="79" s="1"/>
  <c r="E44" i="79" s="1"/>
  <c r="G44" i="79" s="1"/>
  <c r="C44" i="80" s="1"/>
  <c r="E44" i="80" s="1"/>
  <c r="G44" i="80" s="1"/>
  <c r="C44" i="81" s="1"/>
  <c r="E44" i="81" s="1"/>
  <c r="G44" i="81" s="1"/>
  <c r="C44" i="82" s="1"/>
  <c r="E44" i="82" s="1"/>
  <c r="G44" i="82" s="1"/>
  <c r="C44" i="83" s="1"/>
  <c r="E44" i="83" s="1"/>
  <c r="G44" i="83" s="1"/>
  <c r="C44" i="84" s="1"/>
  <c r="E44" i="84" s="1"/>
  <c r="G44" i="84" s="1"/>
  <c r="C44" i="85" s="1"/>
  <c r="E44" i="85" s="1"/>
  <c r="G44" i="85" s="1"/>
  <c r="C44" i="86" s="1"/>
  <c r="E44" i="86" s="1"/>
  <c r="G44" i="86" s="1"/>
  <c r="C44" i="87" s="1"/>
  <c r="E44" i="87" s="1"/>
  <c r="G44" i="87" s="1"/>
  <c r="C44" i="88" s="1"/>
  <c r="E44" i="88" s="1"/>
  <c r="G44" i="88" s="1"/>
  <c r="C44" i="89" s="1"/>
  <c r="E44" i="89" s="1"/>
  <c r="G44" i="89" s="1"/>
  <c r="E43" i="78"/>
  <c r="G43" i="78" s="1"/>
  <c r="C43" i="79" s="1"/>
  <c r="E43" i="79" s="1"/>
  <c r="G43" i="79" s="1"/>
  <c r="C43" i="80" s="1"/>
  <c r="E43" i="80" s="1"/>
  <c r="G43" i="80" s="1"/>
  <c r="C43" i="81" s="1"/>
  <c r="E43" i="81" s="1"/>
  <c r="G43" i="81" s="1"/>
  <c r="C43" i="82" s="1"/>
  <c r="E43" i="82" s="1"/>
  <c r="G43" i="82" s="1"/>
  <c r="C43" i="83" s="1"/>
  <c r="E43" i="83" s="1"/>
  <c r="G43" i="83" s="1"/>
  <c r="C43" i="84" s="1"/>
  <c r="E43" i="84" s="1"/>
  <c r="G43" i="84" s="1"/>
  <c r="C43" i="85" s="1"/>
  <c r="E43" i="85" s="1"/>
  <c r="G43" i="85" s="1"/>
  <c r="C43" i="86" s="1"/>
  <c r="E43" i="86" s="1"/>
  <c r="G43" i="86" s="1"/>
  <c r="C43" i="87" s="1"/>
  <c r="E43" i="87" s="1"/>
  <c r="G43" i="87" s="1"/>
  <c r="C43" i="88" s="1"/>
  <c r="E43" i="88" s="1"/>
  <c r="G43" i="88" s="1"/>
  <c r="C43" i="89" s="1"/>
  <c r="E43" i="89" s="1"/>
  <c r="G43" i="89" s="1"/>
  <c r="E42" i="78"/>
  <c r="G42" i="78" s="1"/>
  <c r="C42" i="79" s="1"/>
  <c r="E42" i="79" s="1"/>
  <c r="G42" i="79" s="1"/>
  <c r="C42" i="80" s="1"/>
  <c r="E42" i="80" s="1"/>
  <c r="G42" i="80" s="1"/>
  <c r="C42" i="81" s="1"/>
  <c r="E42" i="81" s="1"/>
  <c r="G42" i="81" s="1"/>
  <c r="C42" i="82" s="1"/>
  <c r="E42" i="82" s="1"/>
  <c r="G42" i="82" s="1"/>
  <c r="C42" i="83" s="1"/>
  <c r="E42" i="83" s="1"/>
  <c r="G42" i="83" s="1"/>
  <c r="C42" i="84" s="1"/>
  <c r="E42" i="84" s="1"/>
  <c r="G42" i="84" s="1"/>
  <c r="C42" i="85" s="1"/>
  <c r="E42" i="85" s="1"/>
  <c r="G42" i="85" s="1"/>
  <c r="C42" i="86" s="1"/>
  <c r="E42" i="86" s="1"/>
  <c r="G42" i="86" s="1"/>
  <c r="C42" i="87" s="1"/>
  <c r="E42" i="87" s="1"/>
  <c r="G42" i="87" s="1"/>
  <c r="C42" i="88" s="1"/>
  <c r="E42" i="88" s="1"/>
  <c r="G42" i="88" s="1"/>
  <c r="C42" i="89" s="1"/>
  <c r="E42" i="89" s="1"/>
  <c r="G42" i="89" s="1"/>
  <c r="G41" i="78"/>
  <c r="C41" i="79" s="1"/>
  <c r="E40" i="78"/>
  <c r="G40" i="78" s="1"/>
  <c r="C40" i="79" s="1"/>
  <c r="E40" i="79" s="1"/>
  <c r="G40" i="79" s="1"/>
  <c r="C40" i="80" s="1"/>
  <c r="E40" i="80" s="1"/>
  <c r="G40" i="80" s="1"/>
  <c r="C40" i="81" s="1"/>
  <c r="E40" i="81" s="1"/>
  <c r="G40" i="81" s="1"/>
  <c r="C40" i="82" s="1"/>
  <c r="E40" i="82" s="1"/>
  <c r="G40" i="82" s="1"/>
  <c r="C40" i="83" s="1"/>
  <c r="E40" i="83" s="1"/>
  <c r="G40" i="83" s="1"/>
  <c r="C40" i="84" s="1"/>
  <c r="E40" i="84" s="1"/>
  <c r="G40" i="84" s="1"/>
  <c r="C40" i="85" s="1"/>
  <c r="E40" i="85" s="1"/>
  <c r="G40" i="85" s="1"/>
  <c r="C40" i="86" s="1"/>
  <c r="E40" i="86" s="1"/>
  <c r="G40" i="86" s="1"/>
  <c r="C40" i="87" s="1"/>
  <c r="E40" i="87" s="1"/>
  <c r="G40" i="87" s="1"/>
  <c r="C40" i="88" s="1"/>
  <c r="E40" i="88" s="1"/>
  <c r="G40" i="88" s="1"/>
  <c r="C40" i="89" s="1"/>
  <c r="E40" i="89" s="1"/>
  <c r="G40" i="89" s="1"/>
  <c r="E39" i="78"/>
  <c r="G39" i="78" s="1"/>
  <c r="C39" i="79" s="1"/>
  <c r="E39" i="79" s="1"/>
  <c r="G39" i="79" s="1"/>
  <c r="C39" i="80" s="1"/>
  <c r="E39" i="80" s="1"/>
  <c r="G39" i="80" s="1"/>
  <c r="C39" i="81" s="1"/>
  <c r="E39" i="81" s="1"/>
  <c r="G39" i="81" s="1"/>
  <c r="C39" i="82" s="1"/>
  <c r="E39" i="82" s="1"/>
  <c r="G39" i="82" s="1"/>
  <c r="C39" i="83" s="1"/>
  <c r="E39" i="83" s="1"/>
  <c r="G39" i="83" s="1"/>
  <c r="C39" i="84" s="1"/>
  <c r="E39" i="84" s="1"/>
  <c r="G39" i="84" s="1"/>
  <c r="C39" i="85" s="1"/>
  <c r="E39" i="85" s="1"/>
  <c r="G39" i="85" s="1"/>
  <c r="C39" i="86" s="1"/>
  <c r="E39" i="86" s="1"/>
  <c r="G39" i="86" s="1"/>
  <c r="C39" i="87" s="1"/>
  <c r="E39" i="87" s="1"/>
  <c r="G39" i="87" s="1"/>
  <c r="C39" i="88" s="1"/>
  <c r="E39" i="88" s="1"/>
  <c r="G39" i="88" s="1"/>
  <c r="C39" i="89" s="1"/>
  <c r="E39" i="89" s="1"/>
  <c r="G39" i="89" s="1"/>
  <c r="E38" i="78"/>
  <c r="G38" i="78" s="1"/>
  <c r="C38" i="79" s="1"/>
  <c r="E38" i="79" s="1"/>
  <c r="G38" i="79" s="1"/>
  <c r="C38" i="80" s="1"/>
  <c r="E38" i="80" s="1"/>
  <c r="G38" i="80" s="1"/>
  <c r="C38" i="81" s="1"/>
  <c r="E38" i="81" s="1"/>
  <c r="G38" i="81" s="1"/>
  <c r="C38" i="82" s="1"/>
  <c r="E38" i="82" s="1"/>
  <c r="G38" i="82" s="1"/>
  <c r="C38" i="83" s="1"/>
  <c r="E38" i="83" s="1"/>
  <c r="G38" i="83" s="1"/>
  <c r="C38" i="84" s="1"/>
  <c r="E38" i="84" s="1"/>
  <c r="G38" i="84" s="1"/>
  <c r="C38" i="85" s="1"/>
  <c r="E38" i="85" s="1"/>
  <c r="G38" i="85" s="1"/>
  <c r="C38" i="86" s="1"/>
  <c r="E38" i="86" s="1"/>
  <c r="G38" i="86" s="1"/>
  <c r="C38" i="87" s="1"/>
  <c r="E38" i="87" s="1"/>
  <c r="G38" i="87" s="1"/>
  <c r="C38" i="88" s="1"/>
  <c r="E38" i="88" s="1"/>
  <c r="G38" i="88" s="1"/>
  <c r="C38" i="89" s="1"/>
  <c r="E38" i="89" s="1"/>
  <c r="G38" i="89" s="1"/>
  <c r="E37" i="78"/>
  <c r="G37" i="78" s="1"/>
  <c r="C37" i="79" s="1"/>
  <c r="E37" i="79" s="1"/>
  <c r="G37" i="79" s="1"/>
  <c r="C37" i="80" s="1"/>
  <c r="E37" i="80" s="1"/>
  <c r="G37" i="80" s="1"/>
  <c r="C37" i="81" s="1"/>
  <c r="E37" i="81" s="1"/>
  <c r="G37" i="81" s="1"/>
  <c r="C37" i="82" s="1"/>
  <c r="E37" i="82" s="1"/>
  <c r="G37" i="82" s="1"/>
  <c r="C37" i="83" s="1"/>
  <c r="E37" i="83" s="1"/>
  <c r="G37" i="83" s="1"/>
  <c r="C37" i="84" s="1"/>
  <c r="E37" i="84" s="1"/>
  <c r="G37" i="84" s="1"/>
  <c r="C37" i="85" s="1"/>
  <c r="E37" i="85" s="1"/>
  <c r="G37" i="85" s="1"/>
  <c r="C37" i="86" s="1"/>
  <c r="E37" i="86" s="1"/>
  <c r="G37" i="86" s="1"/>
  <c r="C37" i="87" s="1"/>
  <c r="E37" i="87" s="1"/>
  <c r="G37" i="87" s="1"/>
  <c r="C37" i="88" s="1"/>
  <c r="E37" i="88" s="1"/>
  <c r="G37" i="88" s="1"/>
  <c r="C37" i="89" s="1"/>
  <c r="E37" i="89" s="1"/>
  <c r="G37" i="89" s="1"/>
  <c r="G36" i="78"/>
  <c r="E35" i="78"/>
  <c r="G35" i="78" s="1"/>
  <c r="C35" i="79" s="1"/>
  <c r="E35" i="79" s="1"/>
  <c r="G35" i="79" s="1"/>
  <c r="C35" i="80" s="1"/>
  <c r="E35" i="80" s="1"/>
  <c r="G35" i="80" s="1"/>
  <c r="C35" i="81" s="1"/>
  <c r="E35" i="81" s="1"/>
  <c r="G35" i="81" s="1"/>
  <c r="C35" i="82" s="1"/>
  <c r="E35" i="82" s="1"/>
  <c r="G35" i="82" s="1"/>
  <c r="C35" i="83" s="1"/>
  <c r="E35" i="83" s="1"/>
  <c r="G35" i="83" s="1"/>
  <c r="C35" i="84" s="1"/>
  <c r="E35" i="84" s="1"/>
  <c r="G35" i="84" s="1"/>
  <c r="C35" i="85" s="1"/>
  <c r="E35" i="85" s="1"/>
  <c r="G35" i="85" s="1"/>
  <c r="C35" i="86" s="1"/>
  <c r="E35" i="86" s="1"/>
  <c r="G35" i="86" s="1"/>
  <c r="C35" i="87" s="1"/>
  <c r="E35" i="87" s="1"/>
  <c r="G35" i="87" s="1"/>
  <c r="C35" i="88" s="1"/>
  <c r="E35" i="88" s="1"/>
  <c r="G35" i="88" s="1"/>
  <c r="C35" i="89" s="1"/>
  <c r="E35" i="89" s="1"/>
  <c r="G35" i="89" s="1"/>
  <c r="G34" i="78"/>
  <c r="C34" i="79" s="1"/>
  <c r="E34" i="79" s="1"/>
  <c r="G34" i="79" s="1"/>
  <c r="C34" i="80" s="1"/>
  <c r="E34" i="80" s="1"/>
  <c r="G34" i="80" s="1"/>
  <c r="C34" i="81" s="1"/>
  <c r="E34" i="81" s="1"/>
  <c r="G34" i="81" s="1"/>
  <c r="C34" i="82" s="1"/>
  <c r="E34" i="82" s="1"/>
  <c r="G34" i="82" s="1"/>
  <c r="C34" i="83" s="1"/>
  <c r="E34" i="83" s="1"/>
  <c r="G34" i="83" s="1"/>
  <c r="C34" i="84" s="1"/>
  <c r="E34" i="84" s="1"/>
  <c r="G34" i="84" s="1"/>
  <c r="C34" i="85" s="1"/>
  <c r="E34" i="85" s="1"/>
  <c r="G34" i="85" s="1"/>
  <c r="C34" i="86" s="1"/>
  <c r="E34" i="86" s="1"/>
  <c r="G34" i="86" s="1"/>
  <c r="C34" i="87" s="1"/>
  <c r="E34" i="87" s="1"/>
  <c r="G34" i="87" s="1"/>
  <c r="C34" i="88" s="1"/>
  <c r="E34" i="88" s="1"/>
  <c r="G34" i="88" s="1"/>
  <c r="C34" i="89" s="1"/>
  <c r="E34" i="89" s="1"/>
  <c r="G34" i="89" s="1"/>
  <c r="E33" i="78"/>
  <c r="G33" i="78" s="1"/>
  <c r="C33" i="79" s="1"/>
  <c r="E33" i="79" s="1"/>
  <c r="G33" i="79" s="1"/>
  <c r="C33" i="80" s="1"/>
  <c r="E33" i="80" s="1"/>
  <c r="G33" i="80" s="1"/>
  <c r="C33" i="81" s="1"/>
  <c r="E33" i="81" s="1"/>
  <c r="G33" i="81" s="1"/>
  <c r="C33" i="82" s="1"/>
  <c r="E33" i="82" s="1"/>
  <c r="G33" i="82" s="1"/>
  <c r="C33" i="83" s="1"/>
  <c r="E32" i="78"/>
  <c r="E23" i="78"/>
  <c r="F10" i="78"/>
  <c r="D10" i="78"/>
  <c r="C15" i="78" s="1"/>
  <c r="E9" i="78"/>
  <c r="G9" i="78" s="1"/>
  <c r="E8" i="78"/>
  <c r="G8" i="78" s="1"/>
  <c r="E7" i="78"/>
  <c r="G7" i="78" s="1"/>
  <c r="E6" i="78"/>
  <c r="G6" i="78" s="1"/>
  <c r="E5" i="78"/>
  <c r="C16" i="86" l="1"/>
  <c r="C23" i="86" s="1"/>
  <c r="F23" i="86" s="1"/>
  <c r="C16" i="87" s="1"/>
  <c r="C23" i="87" s="1"/>
  <c r="F23" i="87" s="1"/>
  <c r="C16" i="88" s="1"/>
  <c r="C23" i="88" s="1"/>
  <c r="F23" i="88" s="1"/>
  <c r="C16" i="89" s="1"/>
  <c r="C23" i="89" s="1"/>
  <c r="F23" i="89" s="1"/>
  <c r="C16" i="84"/>
  <c r="C23" i="84" s="1"/>
  <c r="F23" i="84" s="1"/>
  <c r="C16" i="85"/>
  <c r="C23" i="85" s="1"/>
  <c r="F23" i="85" s="1"/>
  <c r="C16" i="83"/>
  <c r="C23" i="83" s="1"/>
  <c r="F23" i="83" s="1"/>
  <c r="E10" i="81"/>
  <c r="G10" i="81" s="1"/>
  <c r="C10" i="82" s="1"/>
  <c r="G5" i="81"/>
  <c r="C5" i="82" s="1"/>
  <c r="E5" i="82" s="1"/>
  <c r="E33" i="83"/>
  <c r="G33" i="83" s="1"/>
  <c r="G45" i="79"/>
  <c r="E10" i="78"/>
  <c r="E48" i="78"/>
  <c r="E16" i="78"/>
  <c r="C23" i="78" s="1"/>
  <c r="F23" i="78" s="1"/>
  <c r="D55" i="78"/>
  <c r="H55" i="78" s="1"/>
  <c r="G5" i="78"/>
  <c r="G32" i="78"/>
  <c r="D61" i="77"/>
  <c r="H61" i="77"/>
  <c r="G48" i="78" l="1"/>
  <c r="C32" i="79"/>
  <c r="E32" i="79" s="1"/>
  <c r="G5" i="82"/>
  <c r="E10" i="82"/>
  <c r="G10" i="82" s="1"/>
  <c r="C17" i="88"/>
  <c r="C17" i="86"/>
  <c r="C17" i="87"/>
  <c r="C17" i="85"/>
  <c r="C33" i="84"/>
  <c r="E33" i="84" s="1"/>
  <c r="G33" i="84" s="1"/>
  <c r="C33" i="85" s="1"/>
  <c r="E33" i="85" s="1"/>
  <c r="G33" i="85" s="1"/>
  <c r="C33" i="86" s="1"/>
  <c r="E33" i="86" s="1"/>
  <c r="G33" i="86" s="1"/>
  <c r="C33" i="87" s="1"/>
  <c r="E33" i="87" s="1"/>
  <c r="G33" i="87" s="1"/>
  <c r="C33" i="88" s="1"/>
  <c r="E33" i="88" s="1"/>
  <c r="C48" i="79"/>
  <c r="G45" i="80"/>
  <c r="F48" i="77"/>
  <c r="G53" i="77" s="1"/>
  <c r="D48" i="77"/>
  <c r="C53" i="77" s="1"/>
  <c r="C48" i="77"/>
  <c r="E47" i="77"/>
  <c r="G47" i="77" s="1"/>
  <c r="E46" i="77"/>
  <c r="G46" i="77" s="1"/>
  <c r="G45" i="77"/>
  <c r="E44" i="77"/>
  <c r="G44" i="77" s="1"/>
  <c r="E43" i="77"/>
  <c r="G43" i="77" s="1"/>
  <c r="E42" i="77"/>
  <c r="G42" i="77" s="1"/>
  <c r="G41" i="77"/>
  <c r="E40" i="77"/>
  <c r="G40" i="77" s="1"/>
  <c r="E39" i="77"/>
  <c r="G39" i="77" s="1"/>
  <c r="E38" i="77"/>
  <c r="G38" i="77" s="1"/>
  <c r="E37" i="77"/>
  <c r="G37" i="77" s="1"/>
  <c r="E36" i="77"/>
  <c r="G36" i="77" s="1"/>
  <c r="E35" i="77"/>
  <c r="G35" i="77" s="1"/>
  <c r="E34" i="77"/>
  <c r="G34" i="77" s="1"/>
  <c r="E33" i="77"/>
  <c r="G33" i="77" s="1"/>
  <c r="E32" i="77"/>
  <c r="G32" i="77" s="1"/>
  <c r="E23" i="77"/>
  <c r="F10" i="77"/>
  <c r="D10" i="77"/>
  <c r="C15" i="77" s="1"/>
  <c r="E9" i="77"/>
  <c r="G9" i="77" s="1"/>
  <c r="E8" i="77"/>
  <c r="G8" i="77" s="1"/>
  <c r="E7" i="77"/>
  <c r="G7" i="77" s="1"/>
  <c r="E6" i="77"/>
  <c r="G6" i="77" s="1"/>
  <c r="E5" i="77"/>
  <c r="H61" i="73"/>
  <c r="D61" i="73"/>
  <c r="E10" i="77" l="1"/>
  <c r="G5" i="77"/>
  <c r="C10" i="84"/>
  <c r="C10" i="83"/>
  <c r="G32" i="79"/>
  <c r="E48" i="79"/>
  <c r="C5" i="84"/>
  <c r="E5" i="84" s="1"/>
  <c r="C5" i="83"/>
  <c r="E5" i="83" s="1"/>
  <c r="G33" i="88"/>
  <c r="C33" i="89" s="1"/>
  <c r="E33" i="89" s="1"/>
  <c r="G33" i="89" s="1"/>
  <c r="D60" i="88"/>
  <c r="D62" i="88" s="1"/>
  <c r="C45" i="81"/>
  <c r="E45" i="81" s="1"/>
  <c r="G45" i="81" s="1"/>
  <c r="E48" i="77"/>
  <c r="G48" i="77"/>
  <c r="D55" i="77"/>
  <c r="H55" i="77" s="1"/>
  <c r="E16" i="77"/>
  <c r="C23" i="77" s="1"/>
  <c r="F23" i="77" s="1"/>
  <c r="H61" i="76"/>
  <c r="D61" i="76"/>
  <c r="F48" i="76"/>
  <c r="G53" i="76" s="1"/>
  <c r="D48" i="76"/>
  <c r="C53" i="76" s="1"/>
  <c r="C48" i="76"/>
  <c r="E47" i="76"/>
  <c r="G47" i="76" s="1"/>
  <c r="E46" i="76"/>
  <c r="G46" i="76" s="1"/>
  <c r="G45" i="76"/>
  <c r="E44" i="76"/>
  <c r="G44" i="76" s="1"/>
  <c r="E43" i="76"/>
  <c r="G43" i="76" s="1"/>
  <c r="E42" i="76"/>
  <c r="G42" i="76" s="1"/>
  <c r="G41" i="76"/>
  <c r="E40" i="76"/>
  <c r="G40" i="76" s="1"/>
  <c r="E39" i="76"/>
  <c r="G39" i="76" s="1"/>
  <c r="E38" i="76"/>
  <c r="G38" i="76" s="1"/>
  <c r="E37" i="76"/>
  <c r="G37" i="76" s="1"/>
  <c r="E36" i="76"/>
  <c r="G36" i="76" s="1"/>
  <c r="E35" i="76"/>
  <c r="G35" i="76" s="1"/>
  <c r="E34" i="76"/>
  <c r="G34" i="76" s="1"/>
  <c r="E33" i="76"/>
  <c r="G33" i="76" s="1"/>
  <c r="E32" i="76"/>
  <c r="G32" i="76" s="1"/>
  <c r="E23" i="76"/>
  <c r="F10" i="76"/>
  <c r="D10" i="76"/>
  <c r="C15" i="76" s="1"/>
  <c r="E16" i="76" s="1"/>
  <c r="E9" i="76"/>
  <c r="G9" i="76" s="1"/>
  <c r="E8" i="76"/>
  <c r="G8" i="76" s="1"/>
  <c r="E7" i="76"/>
  <c r="G7" i="76" s="1"/>
  <c r="E6" i="76"/>
  <c r="G6" i="76" s="1"/>
  <c r="E5" i="76"/>
  <c r="E10" i="76" l="1"/>
  <c r="G5" i="84"/>
  <c r="C5" i="85" s="1"/>
  <c r="E10" i="84"/>
  <c r="G10" i="84" s="1"/>
  <c r="C32" i="80"/>
  <c r="E32" i="80" s="1"/>
  <c r="G32" i="80" s="1"/>
  <c r="G48" i="79"/>
  <c r="C48" i="80" s="1"/>
  <c r="E48" i="80" s="1"/>
  <c r="G5" i="83"/>
  <c r="E10" i="83"/>
  <c r="G10" i="83" s="1"/>
  <c r="C45" i="82"/>
  <c r="E45" i="82" s="1"/>
  <c r="G45" i="82" s="1"/>
  <c r="E48" i="76"/>
  <c r="G48" i="76"/>
  <c r="D55" i="76"/>
  <c r="H55" i="76" s="1"/>
  <c r="C23" i="76"/>
  <c r="F23" i="76" s="1"/>
  <c r="G5" i="76"/>
  <c r="H61" i="75"/>
  <c r="C32" i="81" l="1"/>
  <c r="E32" i="81" s="1"/>
  <c r="G32" i="81" s="1"/>
  <c r="G48" i="80"/>
  <c r="C48" i="81" s="1"/>
  <c r="E48" i="81" s="1"/>
  <c r="E5" i="85"/>
  <c r="C10" i="85"/>
  <c r="C45" i="83"/>
  <c r="F48" i="75"/>
  <c r="D61" i="75"/>
  <c r="E10" i="85" l="1"/>
  <c r="G10" i="85" s="1"/>
  <c r="G5" i="85"/>
  <c r="C5" i="86" s="1"/>
  <c r="C32" i="82"/>
  <c r="E32" i="82" s="1"/>
  <c r="G32" i="82" s="1"/>
  <c r="G48" i="81"/>
  <c r="C48" i="82" s="1"/>
  <c r="E48" i="82" s="1"/>
  <c r="E45" i="83"/>
  <c r="G45" i="83" s="1"/>
  <c r="G53" i="75"/>
  <c r="D48" i="75"/>
  <c r="C53" i="75" s="1"/>
  <c r="C48" i="75"/>
  <c r="E47" i="75"/>
  <c r="G47" i="75" s="1"/>
  <c r="E46" i="75"/>
  <c r="G46" i="75" s="1"/>
  <c r="E45" i="75"/>
  <c r="G45" i="75" s="1"/>
  <c r="E44" i="75"/>
  <c r="E43" i="75"/>
  <c r="G43" i="75" s="1"/>
  <c r="E42" i="75"/>
  <c r="G42" i="75" s="1"/>
  <c r="E41" i="75"/>
  <c r="G41" i="75" s="1"/>
  <c r="E40" i="75"/>
  <c r="G40" i="75" s="1"/>
  <c r="E39" i="75"/>
  <c r="G39" i="75" s="1"/>
  <c r="E38" i="75"/>
  <c r="G38" i="75" s="1"/>
  <c r="E37" i="75"/>
  <c r="G37" i="75" s="1"/>
  <c r="E36" i="75"/>
  <c r="G36" i="75" s="1"/>
  <c r="E35" i="75"/>
  <c r="G35" i="75" s="1"/>
  <c r="E34" i="75"/>
  <c r="G34" i="75" s="1"/>
  <c r="E33" i="75"/>
  <c r="G33" i="75" s="1"/>
  <c r="E32" i="75"/>
  <c r="G32" i="75" s="1"/>
  <c r="E23" i="75"/>
  <c r="F10" i="75"/>
  <c r="D10" i="75"/>
  <c r="C15" i="75" s="1"/>
  <c r="E9" i="75"/>
  <c r="G9" i="75" s="1"/>
  <c r="E8" i="75"/>
  <c r="G8" i="75" s="1"/>
  <c r="E7" i="75"/>
  <c r="G7" i="75" s="1"/>
  <c r="E6" i="75"/>
  <c r="G6" i="75" s="1"/>
  <c r="E5" i="75"/>
  <c r="E10" i="75" l="1"/>
  <c r="C10" i="86"/>
  <c r="E5" i="86"/>
  <c r="C32" i="83"/>
  <c r="G48" i="82"/>
  <c r="C45" i="84"/>
  <c r="G44" i="75"/>
  <c r="G48" i="75" s="1"/>
  <c r="E48" i="75"/>
  <c r="E16" i="75"/>
  <c r="C23" i="75" s="1"/>
  <c r="F23" i="75" s="1"/>
  <c r="D55" i="75"/>
  <c r="H55" i="75" s="1"/>
  <c r="G5" i="75"/>
  <c r="E10" i="86" l="1"/>
  <c r="G10" i="86" s="1"/>
  <c r="G5" i="86"/>
  <c r="C5" i="87" s="1"/>
  <c r="E32" i="83"/>
  <c r="G32" i="83" s="1"/>
  <c r="C48" i="83"/>
  <c r="E48" i="83" s="1"/>
  <c r="E45" i="84"/>
  <c r="G45" i="84" s="1"/>
  <c r="E40" i="74"/>
  <c r="E41" i="74"/>
  <c r="E42" i="74"/>
  <c r="E43" i="74"/>
  <c r="E44" i="74"/>
  <c r="E45" i="74"/>
  <c r="E46" i="74"/>
  <c r="E47" i="74"/>
  <c r="C48" i="74"/>
  <c r="C10" i="87" l="1"/>
  <c r="E5" i="87"/>
  <c r="C32" i="84"/>
  <c r="G48" i="83"/>
  <c r="C45" i="85"/>
  <c r="F48" i="74"/>
  <c r="D48" i="74"/>
  <c r="E33" i="74"/>
  <c r="G33" i="74" s="1"/>
  <c r="E10" i="87" l="1"/>
  <c r="G10" i="87" s="1"/>
  <c r="G5" i="87"/>
  <c r="C5" i="88" s="1"/>
  <c r="E32" i="84"/>
  <c r="G32" i="84" s="1"/>
  <c r="C48" i="84"/>
  <c r="E48" i="84" s="1"/>
  <c r="E45" i="85"/>
  <c r="G45" i="85" s="1"/>
  <c r="E39" i="74"/>
  <c r="G39" i="74" s="1"/>
  <c r="E34" i="74"/>
  <c r="E35" i="74"/>
  <c r="G35" i="74" s="1"/>
  <c r="E36" i="74"/>
  <c r="E37" i="74"/>
  <c r="G37" i="74" s="1"/>
  <c r="E38" i="74"/>
  <c r="H61" i="74"/>
  <c r="D61" i="74"/>
  <c r="G53" i="74"/>
  <c r="C53" i="74"/>
  <c r="G47" i="74"/>
  <c r="G46" i="74"/>
  <c r="G45" i="74"/>
  <c r="G44" i="74"/>
  <c r="G43" i="74"/>
  <c r="G42" i="74"/>
  <c r="G41" i="74"/>
  <c r="G40" i="74"/>
  <c r="G38" i="74"/>
  <c r="G36" i="74"/>
  <c r="G34" i="74"/>
  <c r="E32" i="74"/>
  <c r="E23" i="74"/>
  <c r="F10" i="74"/>
  <c r="D10" i="74"/>
  <c r="C15" i="74" s="1"/>
  <c r="E9" i="74"/>
  <c r="G9" i="74" s="1"/>
  <c r="E8" i="74"/>
  <c r="G8" i="74" s="1"/>
  <c r="E7" i="74"/>
  <c r="G7" i="74" s="1"/>
  <c r="E6" i="74"/>
  <c r="G6" i="74" s="1"/>
  <c r="E5" i="74"/>
  <c r="E48" i="74" l="1"/>
  <c r="E10" i="74"/>
  <c r="C10" i="88"/>
  <c r="E5" i="88"/>
  <c r="C32" i="85"/>
  <c r="G48" i="84"/>
  <c r="C45" i="86"/>
  <c r="D55" i="74"/>
  <c r="H55" i="74" s="1"/>
  <c r="E16" i="74"/>
  <c r="C23" i="74" s="1"/>
  <c r="F23" i="74" s="1"/>
  <c r="G5" i="74"/>
  <c r="G32" i="74"/>
  <c r="G48" i="74" s="1"/>
  <c r="F48" i="73"/>
  <c r="D48" i="73"/>
  <c r="G5" i="88" l="1"/>
  <c r="C5" i="89" s="1"/>
  <c r="E10" i="88"/>
  <c r="G10" i="88" s="1"/>
  <c r="E32" i="85"/>
  <c r="G32" i="85" s="1"/>
  <c r="C48" i="85"/>
  <c r="E48" i="85" s="1"/>
  <c r="E45" i="86"/>
  <c r="G45" i="86" s="1"/>
  <c r="H59" i="72"/>
  <c r="D59" i="72"/>
  <c r="E47" i="73"/>
  <c r="G47" i="73" s="1"/>
  <c r="C32" i="86" l="1"/>
  <c r="G48" i="85"/>
  <c r="E5" i="89"/>
  <c r="C10" i="89"/>
  <c r="C45" i="87"/>
  <c r="E33" i="73"/>
  <c r="G33" i="73" s="1"/>
  <c r="G5" i="89" l="1"/>
  <c r="E10" i="89"/>
  <c r="G10" i="89" s="1"/>
  <c r="E32" i="86"/>
  <c r="G32" i="86" s="1"/>
  <c r="C48" i="86"/>
  <c r="E48" i="86" s="1"/>
  <c r="E45" i="87"/>
  <c r="G45" i="87" s="1"/>
  <c r="E45" i="73"/>
  <c r="G45" i="73" s="1"/>
  <c r="G53" i="73"/>
  <c r="C53" i="73"/>
  <c r="C48" i="73"/>
  <c r="E46" i="73"/>
  <c r="G46" i="73" s="1"/>
  <c r="E44" i="73"/>
  <c r="G44" i="73" s="1"/>
  <c r="E43" i="73"/>
  <c r="G43" i="73" s="1"/>
  <c r="E42" i="73"/>
  <c r="G42" i="73" s="1"/>
  <c r="E41" i="73"/>
  <c r="G41" i="73" s="1"/>
  <c r="E40" i="73"/>
  <c r="G40" i="73" s="1"/>
  <c r="E39" i="73"/>
  <c r="G39" i="73" s="1"/>
  <c r="E37" i="73"/>
  <c r="G37" i="73" s="1"/>
  <c r="E36" i="73"/>
  <c r="G36" i="73" s="1"/>
  <c r="E35" i="73"/>
  <c r="G35" i="73" s="1"/>
  <c r="E34" i="73"/>
  <c r="G34" i="73" s="1"/>
  <c r="E38" i="73"/>
  <c r="G38" i="73" s="1"/>
  <c r="E32" i="73"/>
  <c r="E23" i="73"/>
  <c r="F10" i="73"/>
  <c r="D10" i="73"/>
  <c r="C15" i="73" s="1"/>
  <c r="E9" i="73"/>
  <c r="G9" i="73" s="1"/>
  <c r="E8" i="73"/>
  <c r="G8" i="73" s="1"/>
  <c r="E7" i="73"/>
  <c r="G7" i="73" s="1"/>
  <c r="E6" i="73"/>
  <c r="G6" i="73" s="1"/>
  <c r="E5" i="73"/>
  <c r="E10" i="73" l="1"/>
  <c r="E48" i="73"/>
  <c r="C32" i="87"/>
  <c r="G48" i="86"/>
  <c r="C45" i="88"/>
  <c r="E16" i="73"/>
  <c r="C23" i="73" s="1"/>
  <c r="F23" i="73" s="1"/>
  <c r="D55" i="73"/>
  <c r="H55" i="73" s="1"/>
  <c r="G5" i="73"/>
  <c r="G32" i="73"/>
  <c r="G48" i="73" s="1"/>
  <c r="E32" i="87" l="1"/>
  <c r="G32" i="87" s="1"/>
  <c r="C48" i="87"/>
  <c r="E48" i="87" s="1"/>
  <c r="E45" i="88"/>
  <c r="G45" i="88" s="1"/>
  <c r="F46" i="72"/>
  <c r="G51" i="72" s="1"/>
  <c r="D46" i="72"/>
  <c r="C51" i="72" s="1"/>
  <c r="C46" i="72"/>
  <c r="E45" i="72"/>
  <c r="G45" i="72" s="1"/>
  <c r="E43" i="72"/>
  <c r="G43" i="72" s="1"/>
  <c r="E42" i="72"/>
  <c r="G42" i="72" s="1"/>
  <c r="E41" i="72"/>
  <c r="G41" i="72" s="1"/>
  <c r="E40" i="72"/>
  <c r="G40" i="72" s="1"/>
  <c r="E39" i="72"/>
  <c r="G39" i="72" s="1"/>
  <c r="E38" i="72"/>
  <c r="G38" i="72" s="1"/>
  <c r="E37" i="72"/>
  <c r="G37" i="72" s="1"/>
  <c r="E36" i="72"/>
  <c r="G36" i="72" s="1"/>
  <c r="E35" i="72"/>
  <c r="G35" i="72" s="1"/>
  <c r="E34" i="72"/>
  <c r="G34" i="72" s="1"/>
  <c r="E33" i="72"/>
  <c r="G33" i="72" s="1"/>
  <c r="E32" i="72"/>
  <c r="G32" i="72" s="1"/>
  <c r="E31" i="72"/>
  <c r="G31" i="72" s="1"/>
  <c r="E22" i="72"/>
  <c r="F10" i="72"/>
  <c r="D10" i="72"/>
  <c r="C15" i="72" s="1"/>
  <c r="E9" i="72"/>
  <c r="G9" i="72" s="1"/>
  <c r="E8" i="72"/>
  <c r="G8" i="72" s="1"/>
  <c r="E7" i="72"/>
  <c r="G7" i="72" s="1"/>
  <c r="E6" i="72"/>
  <c r="G6" i="72" s="1"/>
  <c r="E5" i="72"/>
  <c r="D60" i="71"/>
  <c r="E23" i="71"/>
  <c r="H60" i="71"/>
  <c r="E10" i="72" l="1"/>
  <c r="C32" i="88"/>
  <c r="G48" i="87"/>
  <c r="C45" i="89"/>
  <c r="G46" i="72"/>
  <c r="E16" i="72"/>
  <c r="C22" i="72" s="1"/>
  <c r="D53" i="72"/>
  <c r="H53" i="72" s="1"/>
  <c r="E46" i="72"/>
  <c r="G5" i="72"/>
  <c r="F47" i="71"/>
  <c r="G52" i="71" s="1"/>
  <c r="D47" i="71"/>
  <c r="C52" i="71" s="1"/>
  <c r="C47" i="71"/>
  <c r="E46" i="71"/>
  <c r="G46" i="71" s="1"/>
  <c r="E44" i="71"/>
  <c r="G44" i="71" s="1"/>
  <c r="E43" i="71"/>
  <c r="G43" i="71" s="1"/>
  <c r="E42" i="71"/>
  <c r="G42" i="71" s="1"/>
  <c r="E41" i="71"/>
  <c r="G41" i="71" s="1"/>
  <c r="E40" i="71"/>
  <c r="G40" i="71" s="1"/>
  <c r="E39" i="71"/>
  <c r="G39" i="71" s="1"/>
  <c r="E38" i="71"/>
  <c r="G38" i="71" s="1"/>
  <c r="E37" i="71"/>
  <c r="G37" i="71" s="1"/>
  <c r="E36" i="71"/>
  <c r="G36" i="71" s="1"/>
  <c r="E35" i="71"/>
  <c r="G35" i="71" s="1"/>
  <c r="E34" i="71"/>
  <c r="G34" i="71" s="1"/>
  <c r="E33" i="71"/>
  <c r="G33" i="71" s="1"/>
  <c r="E32" i="71"/>
  <c r="E47" i="71" s="1"/>
  <c r="F10" i="71"/>
  <c r="D10" i="71"/>
  <c r="C15" i="71" s="1"/>
  <c r="C17" i="71" s="1"/>
  <c r="E9" i="71"/>
  <c r="G9" i="71" s="1"/>
  <c r="E8" i="71"/>
  <c r="G8" i="71" s="1"/>
  <c r="E7" i="71"/>
  <c r="G7" i="71" s="1"/>
  <c r="E6" i="71"/>
  <c r="G6" i="71" s="1"/>
  <c r="E5" i="71"/>
  <c r="E32" i="88" l="1"/>
  <c r="G32" i="88" s="1"/>
  <c r="C48" i="88"/>
  <c r="E48" i="88" s="1"/>
  <c r="E45" i="89"/>
  <c r="G45" i="89" s="1"/>
  <c r="F22" i="72"/>
  <c r="E10" i="71"/>
  <c r="G5" i="71"/>
  <c r="D54" i="71"/>
  <c r="E16" i="71"/>
  <c r="C23" i="71" s="1"/>
  <c r="G32" i="71"/>
  <c r="G47" i="71" s="1"/>
  <c r="E6" i="70"/>
  <c r="G6" i="70" s="1"/>
  <c r="E7" i="70"/>
  <c r="G7" i="70" s="1"/>
  <c r="E8" i="70"/>
  <c r="G8" i="70" s="1"/>
  <c r="E9" i="70"/>
  <c r="G9" i="70" s="1"/>
  <c r="E5" i="70"/>
  <c r="F49" i="70"/>
  <c r="G54" i="70" s="1"/>
  <c r="D49" i="70"/>
  <c r="C54" i="70" s="1"/>
  <c r="D56" i="70" s="1"/>
  <c r="C49" i="70"/>
  <c r="E48" i="70"/>
  <c r="G48" i="70" s="1"/>
  <c r="E38" i="70"/>
  <c r="G38" i="70" s="1"/>
  <c r="E46" i="70"/>
  <c r="G46" i="70" s="1"/>
  <c r="E45" i="70"/>
  <c r="G45" i="70" s="1"/>
  <c r="E44" i="70"/>
  <c r="G44" i="70" s="1"/>
  <c r="E43" i="70"/>
  <c r="G43" i="70" s="1"/>
  <c r="E42" i="70"/>
  <c r="G42" i="70" s="1"/>
  <c r="E41" i="70"/>
  <c r="G41" i="70" s="1"/>
  <c r="E40" i="70"/>
  <c r="G40" i="70" s="1"/>
  <c r="E39" i="70"/>
  <c r="G39" i="70" s="1"/>
  <c r="E37" i="70"/>
  <c r="G37" i="70" s="1"/>
  <c r="E36" i="70"/>
  <c r="G36" i="70" s="1"/>
  <c r="E35" i="70"/>
  <c r="G35" i="70" s="1"/>
  <c r="E34" i="70"/>
  <c r="G34" i="70" s="1"/>
  <c r="E18" i="70"/>
  <c r="F10" i="70"/>
  <c r="D10" i="70"/>
  <c r="C15" i="70" s="1"/>
  <c r="E10" i="70" l="1"/>
  <c r="G5" i="70"/>
  <c r="C32" i="89"/>
  <c r="G48" i="88"/>
  <c r="F23" i="71"/>
  <c r="L17" i="71"/>
  <c r="H54" i="71"/>
  <c r="H56" i="70"/>
  <c r="D62" i="70"/>
  <c r="G49" i="70"/>
  <c r="C19" i="70"/>
  <c r="C25" i="70" s="1"/>
  <c r="E17" i="70"/>
  <c r="E25" i="70" s="1"/>
  <c r="E49" i="70"/>
  <c r="E32" i="89" l="1"/>
  <c r="G32" i="89" s="1"/>
  <c r="G48" i="89" s="1"/>
  <c r="C48" i="89"/>
  <c r="E48" i="89" s="1"/>
  <c r="L19" i="70"/>
  <c r="H62" i="70"/>
  <c r="F25" i="70"/>
  <c r="E33" i="69"/>
  <c r="G33" i="69" s="1"/>
  <c r="E34" i="69"/>
  <c r="G34" i="69" s="1"/>
  <c r="E32" i="69"/>
  <c r="E35" i="69"/>
  <c r="E39" i="69" l="1"/>
  <c r="E38" i="69"/>
  <c r="D47" i="69" l="1"/>
  <c r="C52" i="69" s="1"/>
  <c r="F47" i="69"/>
  <c r="H52" i="69" s="1"/>
  <c r="C47" i="69"/>
  <c r="E46" i="69"/>
  <c r="G46" i="69" s="1"/>
  <c r="E45" i="69"/>
  <c r="G45" i="69" s="1"/>
  <c r="E44" i="69"/>
  <c r="G44" i="69" s="1"/>
  <c r="E43" i="69"/>
  <c r="G43" i="69" s="1"/>
  <c r="E42" i="69"/>
  <c r="G42" i="69" s="1"/>
  <c r="E41" i="69"/>
  <c r="G41" i="69" s="1"/>
  <c r="E40" i="69"/>
  <c r="G40" i="69" s="1"/>
  <c r="G38" i="69"/>
  <c r="E37" i="69"/>
  <c r="G37" i="69" s="1"/>
  <c r="E36" i="69"/>
  <c r="G36" i="69" s="1"/>
  <c r="G35" i="69"/>
  <c r="G39" i="69"/>
  <c r="E17" i="69"/>
  <c r="G9" i="69"/>
  <c r="D9" i="69"/>
  <c r="C14" i="69" s="1"/>
  <c r="E47" i="69" l="1"/>
  <c r="E16" i="69"/>
  <c r="E24" i="69" s="1"/>
  <c r="C18" i="69"/>
  <c r="C24" i="69" s="1"/>
  <c r="E55" i="69"/>
  <c r="G32" i="69"/>
  <c r="G47" i="69" s="1"/>
  <c r="E62" i="69" l="1"/>
  <c r="J55" i="69"/>
  <c r="J62" i="69" s="1"/>
  <c r="F24" i="69"/>
  <c r="F39" i="68"/>
  <c r="H39" i="68" s="1"/>
  <c r="F40" i="68"/>
  <c r="H40" i="68" s="1"/>
  <c r="F41" i="68"/>
  <c r="H41" i="68" s="1"/>
  <c r="C47" i="68" l="1"/>
  <c r="G47" i="68" l="1"/>
  <c r="H52" i="68" s="1"/>
  <c r="D47" i="68"/>
  <c r="C52" i="68" s="1"/>
  <c r="F46" i="68"/>
  <c r="H46" i="68" s="1"/>
  <c r="F45" i="68"/>
  <c r="H45" i="68" s="1"/>
  <c r="F44" i="68"/>
  <c r="H44" i="68" s="1"/>
  <c r="F43" i="68"/>
  <c r="H43" i="68" s="1"/>
  <c r="F42" i="68"/>
  <c r="H42" i="68" s="1"/>
  <c r="F38" i="68"/>
  <c r="H38" i="68" s="1"/>
  <c r="F37" i="68"/>
  <c r="H37" i="68" s="1"/>
  <c r="F36" i="68"/>
  <c r="H36" i="68" s="1"/>
  <c r="F35" i="68"/>
  <c r="H35" i="68" s="1"/>
  <c r="F34" i="68"/>
  <c r="H34" i="68" s="1"/>
  <c r="F33" i="68"/>
  <c r="H33" i="68" s="1"/>
  <c r="F32" i="68"/>
  <c r="E17" i="68"/>
  <c r="G9" i="68"/>
  <c r="D9" i="68"/>
  <c r="C14" i="68" s="1"/>
  <c r="F47" i="68" l="1"/>
  <c r="E16" i="68"/>
  <c r="E24" i="68" s="1"/>
  <c r="C18" i="68"/>
  <c r="C24" i="68" s="1"/>
  <c r="E55" i="68"/>
  <c r="E62" i="68" s="1"/>
  <c r="H32" i="68"/>
  <c r="H47" i="68" s="1"/>
  <c r="F34" i="67"/>
  <c r="H34" i="67" s="1"/>
  <c r="G47" i="67"/>
  <c r="H52" i="67" s="1"/>
  <c r="D47" i="67"/>
  <c r="C52" i="67" s="1"/>
  <c r="F46" i="67"/>
  <c r="H46" i="67" s="1"/>
  <c r="F45" i="67"/>
  <c r="H45" i="67" s="1"/>
  <c r="F44" i="67"/>
  <c r="H44" i="67" s="1"/>
  <c r="F43" i="67"/>
  <c r="H43" i="67" s="1"/>
  <c r="F42" i="67"/>
  <c r="H42" i="67" s="1"/>
  <c r="F41" i="67"/>
  <c r="H41" i="67" s="1"/>
  <c r="F40" i="67"/>
  <c r="H40" i="67" s="1"/>
  <c r="F39" i="67"/>
  <c r="H39" i="67" s="1"/>
  <c r="F38" i="67"/>
  <c r="H38" i="67" s="1"/>
  <c r="F37" i="67"/>
  <c r="H37" i="67" s="1"/>
  <c r="F36" i="67"/>
  <c r="H36" i="67" s="1"/>
  <c r="F35" i="67"/>
  <c r="H35" i="67" s="1"/>
  <c r="F33" i="67"/>
  <c r="H33" i="67" s="1"/>
  <c r="F32" i="67"/>
  <c r="E17" i="67"/>
  <c r="G9" i="67"/>
  <c r="D9" i="67"/>
  <c r="C14" i="67" s="1"/>
  <c r="J55" i="68" l="1"/>
  <c r="J62" i="68" s="1"/>
  <c r="F24" i="68"/>
  <c r="F47" i="67"/>
  <c r="H47" i="67" s="1"/>
  <c r="C18" i="67"/>
  <c r="C24" i="67" s="1"/>
  <c r="E16" i="67"/>
  <c r="E24" i="67" s="1"/>
  <c r="E55" i="67"/>
  <c r="H32" i="67"/>
  <c r="E60" i="66"/>
  <c r="J60" i="66" s="1"/>
  <c r="E63" i="67" l="1"/>
  <c r="J55" i="67"/>
  <c r="J63" i="67" s="1"/>
  <c r="F24" i="67"/>
  <c r="G47" i="66"/>
  <c r="H52" i="66" s="1"/>
  <c r="F33" i="66" l="1"/>
  <c r="H33" i="66" s="1"/>
  <c r="F32" i="66"/>
  <c r="H32" i="66" s="1"/>
  <c r="F40" i="66"/>
  <c r="H40" i="66" s="1"/>
  <c r="F41" i="66"/>
  <c r="H41" i="66" s="1"/>
  <c r="F42" i="66"/>
  <c r="H42" i="66" s="1"/>
  <c r="F43" i="66"/>
  <c r="H43" i="66" s="1"/>
  <c r="F44" i="66"/>
  <c r="H44" i="66" s="1"/>
  <c r="F39" i="66"/>
  <c r="H39" i="66" s="1"/>
  <c r="D47" i="66" l="1"/>
  <c r="C52" i="66" s="1"/>
  <c r="F46" i="66"/>
  <c r="H46" i="66" s="1"/>
  <c r="F45" i="66"/>
  <c r="H45" i="66" s="1"/>
  <c r="F38" i="66"/>
  <c r="H38" i="66" s="1"/>
  <c r="F37" i="66"/>
  <c r="H37" i="66" s="1"/>
  <c r="F36" i="66"/>
  <c r="H36" i="66" s="1"/>
  <c r="F35" i="66"/>
  <c r="H35" i="66" s="1"/>
  <c r="F34" i="66"/>
  <c r="H34" i="66" s="1"/>
  <c r="E17" i="66"/>
  <c r="G9" i="66"/>
  <c r="D9" i="66"/>
  <c r="C14" i="66" s="1"/>
  <c r="E16" i="66" s="1"/>
  <c r="E24" i="66" s="1"/>
  <c r="F47" i="66" l="1"/>
  <c r="H47" i="66" s="1"/>
  <c r="C18" i="66"/>
  <c r="C24" i="66" s="1"/>
  <c r="F24" i="66" s="1"/>
  <c r="E55" i="66"/>
  <c r="E63" i="66" s="1"/>
  <c r="J55" i="66" l="1"/>
  <c r="J63" i="66" s="1"/>
  <c r="J22" i="65"/>
  <c r="G47" i="65" l="1"/>
  <c r="H51" i="65" s="1"/>
  <c r="D47" i="65"/>
  <c r="C51" i="65" s="1"/>
  <c r="F46" i="65"/>
  <c r="H46" i="65" s="1"/>
  <c r="F45" i="65"/>
  <c r="H45" i="65" s="1"/>
  <c r="H43" i="65"/>
  <c r="F42" i="65"/>
  <c r="H42" i="65" s="1"/>
  <c r="F41" i="65"/>
  <c r="H41" i="65" s="1"/>
  <c r="F40" i="65"/>
  <c r="H40" i="65" s="1"/>
  <c r="F39" i="65"/>
  <c r="H39" i="65" s="1"/>
  <c r="F38" i="65"/>
  <c r="F37" i="65"/>
  <c r="H37" i="65" s="1"/>
  <c r="F36" i="65"/>
  <c r="H36" i="65" s="1"/>
  <c r="F35" i="65"/>
  <c r="H35" i="65" s="1"/>
  <c r="F34" i="65"/>
  <c r="H34" i="65" s="1"/>
  <c r="H32" i="65"/>
  <c r="E17" i="65"/>
  <c r="G9" i="65"/>
  <c r="D9" i="65"/>
  <c r="C14" i="65" s="1"/>
  <c r="F47" i="65" l="1"/>
  <c r="H47" i="65" s="1"/>
  <c r="E16" i="65"/>
  <c r="E24" i="65" s="1"/>
  <c r="C18" i="65"/>
  <c r="C24" i="65" s="1"/>
  <c r="E54" i="65"/>
  <c r="E62" i="65" s="1"/>
  <c r="F24" i="65" l="1"/>
  <c r="J54" i="65"/>
  <c r="J62" i="65" s="1"/>
  <c r="G47" i="64" l="1"/>
  <c r="H52" i="64" s="1"/>
  <c r="D47" i="64"/>
  <c r="C52" i="64" s="1"/>
  <c r="F46" i="64"/>
  <c r="H46" i="64" s="1"/>
  <c r="F45" i="64"/>
  <c r="H45" i="64" s="1"/>
  <c r="F44" i="64"/>
  <c r="H44" i="64" s="1"/>
  <c r="H43" i="64"/>
  <c r="F42" i="64"/>
  <c r="H42" i="64" s="1"/>
  <c r="F41" i="64"/>
  <c r="H41" i="64" s="1"/>
  <c r="F40" i="64"/>
  <c r="H40" i="64" s="1"/>
  <c r="F39" i="64"/>
  <c r="H39" i="64" s="1"/>
  <c r="F38" i="64"/>
  <c r="F37" i="64"/>
  <c r="H37" i="64" s="1"/>
  <c r="F36" i="64"/>
  <c r="H36" i="64" s="1"/>
  <c r="F35" i="64"/>
  <c r="H35" i="64" s="1"/>
  <c r="F34" i="64"/>
  <c r="H34" i="64" s="1"/>
  <c r="F33" i="64"/>
  <c r="H32" i="64"/>
  <c r="E17" i="64"/>
  <c r="G9" i="64"/>
  <c r="D9" i="64"/>
  <c r="C14" i="64" s="1"/>
  <c r="E16" i="64" s="1"/>
  <c r="F47" i="64" l="1"/>
  <c r="H47" i="64" s="1"/>
  <c r="E55" i="64"/>
  <c r="E62" i="64" s="1"/>
  <c r="C18" i="64"/>
  <c r="C24" i="64" s="1"/>
  <c r="E24" i="64"/>
  <c r="H33" i="64"/>
  <c r="F46" i="61"/>
  <c r="J55" i="64" l="1"/>
  <c r="J62" i="64" s="1"/>
  <c r="F24" i="64"/>
  <c r="G57" i="63" l="1"/>
  <c r="H62" i="63" s="1"/>
  <c r="D57" i="63"/>
  <c r="C62" i="63" s="1"/>
  <c r="F56" i="63"/>
  <c r="H56" i="63" s="1"/>
  <c r="F55" i="63"/>
  <c r="H55" i="63" s="1"/>
  <c r="F54" i="63"/>
  <c r="H54" i="63" s="1"/>
  <c r="H53" i="63"/>
  <c r="F52" i="63"/>
  <c r="H52" i="63" s="1"/>
  <c r="F51" i="63"/>
  <c r="H51" i="63" s="1"/>
  <c r="F50" i="63"/>
  <c r="H50" i="63" s="1"/>
  <c r="F49" i="63"/>
  <c r="H49" i="63" s="1"/>
  <c r="F48" i="63"/>
  <c r="F47" i="63"/>
  <c r="H47" i="63" s="1"/>
  <c r="F46" i="63"/>
  <c r="H46" i="63" s="1"/>
  <c r="F45" i="63"/>
  <c r="H45" i="63" s="1"/>
  <c r="F44" i="63"/>
  <c r="H44" i="63" s="1"/>
  <c r="F43" i="63"/>
  <c r="H42" i="63"/>
  <c r="E17" i="63"/>
  <c r="G9" i="63"/>
  <c r="D9" i="63"/>
  <c r="C14" i="63" s="1"/>
  <c r="E16" i="63" s="1"/>
  <c r="E24" i="63" s="1"/>
  <c r="F57" i="63" l="1"/>
  <c r="H57" i="63" s="1"/>
  <c r="E65" i="63"/>
  <c r="C18" i="63"/>
  <c r="C24" i="63" s="1"/>
  <c r="F24" i="63" s="1"/>
  <c r="H43" i="63"/>
  <c r="E72" i="63" l="1"/>
  <c r="J65" i="63"/>
  <c r="J72" i="63" s="1"/>
  <c r="O21" i="62" l="1"/>
  <c r="O19" i="61" l="1"/>
  <c r="G57" i="62" l="1"/>
  <c r="H62" i="62" s="1"/>
  <c r="D57" i="62"/>
  <c r="C62" i="62" s="1"/>
  <c r="E65" i="62" s="1"/>
  <c r="J65" i="62" s="1"/>
  <c r="J72" i="62" s="1"/>
  <c r="F56" i="62"/>
  <c r="H56" i="62" s="1"/>
  <c r="F55" i="62"/>
  <c r="H55" i="62" s="1"/>
  <c r="F54" i="62"/>
  <c r="H54" i="62" s="1"/>
  <c r="H53" i="62"/>
  <c r="F52" i="62"/>
  <c r="H52" i="62" s="1"/>
  <c r="F51" i="62"/>
  <c r="H51" i="62" s="1"/>
  <c r="F50" i="62"/>
  <c r="H50" i="62" s="1"/>
  <c r="F49" i="62"/>
  <c r="H49" i="62" s="1"/>
  <c r="F48" i="62"/>
  <c r="P37" i="62" s="1"/>
  <c r="F47" i="62"/>
  <c r="H47" i="62" s="1"/>
  <c r="F46" i="62"/>
  <c r="H46" i="62" s="1"/>
  <c r="F45" i="62"/>
  <c r="H45" i="62" s="1"/>
  <c r="F44" i="62"/>
  <c r="H44" i="62" s="1"/>
  <c r="F43" i="62"/>
  <c r="H42" i="62"/>
  <c r="O25" i="62"/>
  <c r="E17" i="62"/>
  <c r="G9" i="62"/>
  <c r="D9" i="62"/>
  <c r="C14" i="62" s="1"/>
  <c r="E16" i="62" s="1"/>
  <c r="E24" i="62" s="1"/>
  <c r="F57" i="62" l="1"/>
  <c r="H57" i="62" s="1"/>
  <c r="H43" i="62"/>
  <c r="E72" i="62"/>
  <c r="C18" i="62"/>
  <c r="C24" i="62" s="1"/>
  <c r="O21" i="61"/>
  <c r="F24" i="62" l="1"/>
  <c r="G57" i="61" l="1"/>
  <c r="H62" i="61" s="1"/>
  <c r="D57" i="61"/>
  <c r="C62" i="61" s="1"/>
  <c r="E65" i="61" s="1"/>
  <c r="J65" i="61" s="1"/>
  <c r="F56" i="61"/>
  <c r="H56" i="61" s="1"/>
  <c r="F55" i="61"/>
  <c r="H55" i="61" s="1"/>
  <c r="F54" i="61"/>
  <c r="H54" i="61" s="1"/>
  <c r="H53" i="61"/>
  <c r="F52" i="61"/>
  <c r="H52" i="61" s="1"/>
  <c r="F51" i="61"/>
  <c r="H51" i="61" s="1"/>
  <c r="F50" i="61"/>
  <c r="H50" i="61" s="1"/>
  <c r="F49" i="61"/>
  <c r="H49" i="61" s="1"/>
  <c r="F48" i="61"/>
  <c r="H48" i="61" s="1"/>
  <c r="F47" i="61"/>
  <c r="H47" i="61" s="1"/>
  <c r="H46" i="61"/>
  <c r="F45" i="61"/>
  <c r="H45" i="61" s="1"/>
  <c r="F44" i="61"/>
  <c r="H44" i="61" s="1"/>
  <c r="F43" i="61"/>
  <c r="H43" i="61" s="1"/>
  <c r="H42" i="61"/>
  <c r="E18" i="61"/>
  <c r="G9" i="61"/>
  <c r="D9" i="61"/>
  <c r="C15" i="61" s="1"/>
  <c r="F57" i="61" l="1"/>
  <c r="H57" i="61" s="1"/>
  <c r="E72" i="61"/>
  <c r="C19" i="61"/>
  <c r="C25" i="61" s="1"/>
  <c r="E17" i="61"/>
  <c r="E25" i="61" s="1"/>
  <c r="J72" i="61"/>
  <c r="F25" i="61" l="1"/>
  <c r="H57" i="60" l="1"/>
  <c r="H61" i="60" s="1"/>
  <c r="E57" i="60"/>
  <c r="C61" i="60" s="1"/>
  <c r="G56" i="60"/>
  <c r="I56" i="60" s="1"/>
  <c r="G55" i="60"/>
  <c r="I55" i="60" s="1"/>
  <c r="G54" i="60"/>
  <c r="I54" i="60" s="1"/>
  <c r="I53" i="60"/>
  <c r="G52" i="60"/>
  <c r="I52" i="60" s="1"/>
  <c r="G51" i="60"/>
  <c r="I51" i="60" s="1"/>
  <c r="G50" i="60"/>
  <c r="I50" i="60" s="1"/>
  <c r="G48" i="60"/>
  <c r="I48" i="60" s="1"/>
  <c r="G47" i="60"/>
  <c r="I47" i="60" s="1"/>
  <c r="G46" i="60"/>
  <c r="I46" i="60" s="1"/>
  <c r="G45" i="60"/>
  <c r="I45" i="60" s="1"/>
  <c r="G44" i="60"/>
  <c r="I44" i="60" s="1"/>
  <c r="G43" i="60"/>
  <c r="I42" i="60"/>
  <c r="E67" i="60"/>
  <c r="J67" i="60" s="1"/>
  <c r="E16" i="60"/>
  <c r="G9" i="60"/>
  <c r="D9" i="60"/>
  <c r="C13" i="60" s="1"/>
  <c r="G57" i="60" l="1"/>
  <c r="I43" i="60"/>
  <c r="E15" i="60"/>
  <c r="C17" i="60"/>
  <c r="C23" i="60" s="1"/>
  <c r="I57" i="60"/>
  <c r="E64" i="60"/>
  <c r="H21" i="59"/>
  <c r="E57" i="59" s="1"/>
  <c r="J57" i="59" s="1"/>
  <c r="D46" i="58"/>
  <c r="G46" i="59"/>
  <c r="H50" i="59" s="1"/>
  <c r="D46" i="59"/>
  <c r="C50" i="59" s="1"/>
  <c r="F45" i="59"/>
  <c r="H45" i="59" s="1"/>
  <c r="F44" i="59"/>
  <c r="H44" i="59" s="1"/>
  <c r="F43" i="59"/>
  <c r="H43" i="59" s="1"/>
  <c r="H42" i="59"/>
  <c r="F41" i="59"/>
  <c r="H41" i="59" s="1"/>
  <c r="F40" i="59"/>
  <c r="H40" i="59" s="1"/>
  <c r="F39" i="59"/>
  <c r="H39" i="59" s="1"/>
  <c r="F38" i="59"/>
  <c r="F37" i="59"/>
  <c r="H37" i="59" s="1"/>
  <c r="F36" i="59"/>
  <c r="H36" i="59" s="1"/>
  <c r="F35" i="59"/>
  <c r="H35" i="59" s="1"/>
  <c r="F34" i="59"/>
  <c r="H34" i="59" s="1"/>
  <c r="F33" i="59"/>
  <c r="H33" i="59" s="1"/>
  <c r="F32" i="59"/>
  <c r="H32" i="59" s="1"/>
  <c r="H31" i="59"/>
  <c r="E15" i="59"/>
  <c r="G9" i="59"/>
  <c r="D9" i="59"/>
  <c r="C12" i="59" s="1"/>
  <c r="E14" i="59" s="1"/>
  <c r="E22" i="59" s="1"/>
  <c r="E69" i="60" l="1"/>
  <c r="J64" i="60"/>
  <c r="J69" i="60" s="1"/>
  <c r="E23" i="60"/>
  <c r="F23" i="60" s="1"/>
  <c r="F46" i="59"/>
  <c r="H46" i="59" s="1"/>
  <c r="H38" i="59"/>
  <c r="E53" i="59"/>
  <c r="E60" i="59" l="1"/>
  <c r="J53" i="59"/>
  <c r="J60" i="59" s="1"/>
  <c r="O29" i="60"/>
  <c r="G46" i="58"/>
  <c r="H51" i="58" s="1"/>
  <c r="J54" i="58" s="1"/>
  <c r="C50" i="58"/>
  <c r="E53" i="58" s="1"/>
  <c r="E60" i="58" s="1"/>
  <c r="F45" i="58"/>
  <c r="H45" i="58" s="1"/>
  <c r="F44" i="58"/>
  <c r="H44" i="58" s="1"/>
  <c r="F43" i="58"/>
  <c r="H43" i="58" s="1"/>
  <c r="H42" i="58"/>
  <c r="F41" i="58"/>
  <c r="H41" i="58" s="1"/>
  <c r="F40" i="58"/>
  <c r="H40" i="58" s="1"/>
  <c r="F39" i="58"/>
  <c r="H39" i="58" s="1"/>
  <c r="H38" i="58"/>
  <c r="F37" i="58"/>
  <c r="H37" i="58" s="1"/>
  <c r="F36" i="58"/>
  <c r="H36" i="58" s="1"/>
  <c r="F35" i="58"/>
  <c r="H35" i="58" s="1"/>
  <c r="F34" i="58"/>
  <c r="H34" i="58" s="1"/>
  <c r="F33" i="58"/>
  <c r="H33" i="58" s="1"/>
  <c r="F32" i="58"/>
  <c r="H31" i="58"/>
  <c r="E15" i="58"/>
  <c r="G9" i="58"/>
  <c r="D9" i="58"/>
  <c r="C12" i="58" s="1"/>
  <c r="E14" i="58" l="1"/>
  <c r="E22" i="58" s="1"/>
  <c r="F46" i="58"/>
  <c r="H46" i="58" s="1"/>
  <c r="J61" i="58"/>
  <c r="H32" i="58"/>
  <c r="G21" i="57"/>
  <c r="I55" i="56" l="1"/>
  <c r="F60" i="55" l="1"/>
  <c r="H60" i="55" s="1"/>
  <c r="F61" i="55"/>
  <c r="H61" i="55" s="1"/>
  <c r="F62" i="55"/>
  <c r="H62" i="55" s="1"/>
  <c r="F63" i="55"/>
  <c r="H63" i="55" s="1"/>
  <c r="F64" i="55"/>
  <c r="H64" i="55" s="1"/>
  <c r="F65" i="55"/>
  <c r="F66" i="55"/>
  <c r="H66" i="55" s="1"/>
  <c r="F59" i="55"/>
  <c r="H59" i="55" s="1"/>
  <c r="F36" i="54"/>
  <c r="H36" i="54" s="1"/>
  <c r="F37" i="54"/>
  <c r="H37" i="54" s="1"/>
  <c r="F38" i="54"/>
  <c r="H38" i="54" s="1"/>
  <c r="F39" i="54"/>
  <c r="F40" i="54"/>
  <c r="H40" i="54" s="1"/>
  <c r="F41" i="54"/>
  <c r="H41" i="54" s="1"/>
  <c r="F42" i="54"/>
  <c r="H42" i="54" s="1"/>
  <c r="F43" i="54"/>
  <c r="H43" i="54" s="1"/>
  <c r="F44" i="54"/>
  <c r="H44" i="54" s="1"/>
  <c r="F45" i="54"/>
  <c r="H45" i="54" s="1"/>
  <c r="F46" i="54"/>
  <c r="H46" i="54" s="1"/>
  <c r="F47" i="54"/>
  <c r="F34" i="54"/>
  <c r="I56" i="54"/>
  <c r="I55" i="53"/>
  <c r="G46" i="57"/>
  <c r="G51" i="57" s="1"/>
  <c r="I54" i="57" s="1"/>
  <c r="D46" i="57"/>
  <c r="B50" i="57" s="1"/>
  <c r="F45" i="57"/>
  <c r="H45" i="57" s="1"/>
  <c r="F44" i="57"/>
  <c r="H44" i="57" s="1"/>
  <c r="F43" i="57"/>
  <c r="H43" i="57" s="1"/>
  <c r="F42" i="57"/>
  <c r="H42" i="57" s="1"/>
  <c r="F41" i="57"/>
  <c r="H41" i="57" s="1"/>
  <c r="F40" i="57"/>
  <c r="H40" i="57" s="1"/>
  <c r="F39" i="57"/>
  <c r="H39" i="57" s="1"/>
  <c r="F38" i="57"/>
  <c r="H38" i="57" s="1"/>
  <c r="F37" i="57"/>
  <c r="H37" i="57" s="1"/>
  <c r="F36" i="57"/>
  <c r="H36" i="57" s="1"/>
  <c r="F35" i="57"/>
  <c r="H35" i="57" s="1"/>
  <c r="F34" i="57"/>
  <c r="H34" i="57" s="1"/>
  <c r="F33" i="57"/>
  <c r="H33" i="57" s="1"/>
  <c r="F32" i="57"/>
  <c r="H32" i="57" s="1"/>
  <c r="H31" i="57"/>
  <c r="D54" i="56"/>
  <c r="G46" i="56"/>
  <c r="D46" i="56"/>
  <c r="B50" i="56" s="1"/>
  <c r="G51" i="56" s="1"/>
  <c r="F45" i="56"/>
  <c r="H45" i="56" s="1"/>
  <c r="F44" i="56"/>
  <c r="H44" i="56" s="1"/>
  <c r="F43" i="56"/>
  <c r="H43" i="56" s="1"/>
  <c r="F42" i="56"/>
  <c r="H42" i="56" s="1"/>
  <c r="F41" i="56"/>
  <c r="H41" i="56" s="1"/>
  <c r="F40" i="56"/>
  <c r="H40" i="56" s="1"/>
  <c r="F39" i="56"/>
  <c r="H39" i="56" s="1"/>
  <c r="F38" i="56"/>
  <c r="H38" i="56" s="1"/>
  <c r="F37" i="56"/>
  <c r="H37" i="56" s="1"/>
  <c r="F36" i="56"/>
  <c r="H36" i="56" s="1"/>
  <c r="F35" i="56"/>
  <c r="H35" i="56" s="1"/>
  <c r="F34" i="56"/>
  <c r="H34" i="56" s="1"/>
  <c r="F33" i="56"/>
  <c r="H33" i="56" s="1"/>
  <c r="F32" i="56"/>
  <c r="H31" i="56"/>
  <c r="D75" i="55"/>
  <c r="G67" i="55"/>
  <c r="G72" i="55" s="1"/>
  <c r="D67" i="55"/>
  <c r="B71" i="55" s="1"/>
  <c r="H65" i="55"/>
  <c r="F58" i="55"/>
  <c r="H58" i="55" s="1"/>
  <c r="F57" i="55"/>
  <c r="H57" i="55" s="1"/>
  <c r="F56" i="55"/>
  <c r="H56" i="55" s="1"/>
  <c r="F55" i="55"/>
  <c r="H55" i="55" s="1"/>
  <c r="F54" i="55"/>
  <c r="H54" i="55" s="1"/>
  <c r="F53" i="55"/>
  <c r="H53" i="55" s="1"/>
  <c r="H52" i="55"/>
  <c r="D56" i="54"/>
  <c r="G48" i="54"/>
  <c r="G52" i="54" s="1"/>
  <c r="D48" i="54"/>
  <c r="B52" i="54" s="1"/>
  <c r="H47" i="54"/>
  <c r="H39" i="54"/>
  <c r="F35" i="54"/>
  <c r="H35" i="54" s="1"/>
  <c r="H33" i="54"/>
  <c r="D55" i="53"/>
  <c r="D47" i="53"/>
  <c r="B51" i="53" s="1"/>
  <c r="B55" i="53" s="1"/>
  <c r="B61" i="53" s="1"/>
  <c r="G47" i="53"/>
  <c r="G51" i="53" s="1"/>
  <c r="G55" i="53" s="1"/>
  <c r="G61" i="53" s="1"/>
  <c r="F46" i="53"/>
  <c r="H46" i="53" s="1"/>
  <c r="F45" i="53"/>
  <c r="H45" i="53" s="1"/>
  <c r="F44" i="53"/>
  <c r="H44" i="53" s="1"/>
  <c r="F43" i="53"/>
  <c r="H43" i="53" s="1"/>
  <c r="F42" i="53"/>
  <c r="H42" i="53" s="1"/>
  <c r="F41" i="53"/>
  <c r="H41" i="53" s="1"/>
  <c r="F40" i="53"/>
  <c r="H40" i="53" s="1"/>
  <c r="F39" i="53"/>
  <c r="H39" i="53" s="1"/>
  <c r="F38" i="53"/>
  <c r="H38" i="53" s="1"/>
  <c r="F37" i="53"/>
  <c r="H37" i="53" s="1"/>
  <c r="F36" i="53"/>
  <c r="H36" i="53" s="1"/>
  <c r="F35" i="53"/>
  <c r="H35" i="53" s="1"/>
  <c r="F34" i="53"/>
  <c r="H34" i="53" s="1"/>
  <c r="F33" i="53"/>
  <c r="H33" i="53" s="1"/>
  <c r="H32" i="53"/>
  <c r="E15" i="57"/>
  <c r="G9" i="57"/>
  <c r="D9" i="57"/>
  <c r="C12" i="57" s="1"/>
  <c r="I53" i="56" l="1"/>
  <c r="I54" i="56"/>
  <c r="I53" i="57"/>
  <c r="I61" i="57" s="1"/>
  <c r="F46" i="56"/>
  <c r="H46" i="56" s="1"/>
  <c r="D54" i="53"/>
  <c r="F47" i="53"/>
  <c r="H47" i="53" s="1"/>
  <c r="F67" i="55"/>
  <c r="H67" i="55" s="1"/>
  <c r="F46" i="57"/>
  <c r="H46" i="57" s="1"/>
  <c r="I74" i="55"/>
  <c r="F48" i="54"/>
  <c r="H48" i="54" s="1"/>
  <c r="I55" i="54"/>
  <c r="I54" i="54"/>
  <c r="I54" i="53"/>
  <c r="I53" i="53"/>
  <c r="D52" i="57"/>
  <c r="D53" i="57"/>
  <c r="D52" i="56"/>
  <c r="D53" i="56"/>
  <c r="H32" i="56"/>
  <c r="D73" i="55"/>
  <c r="D74" i="55"/>
  <c r="D54" i="54"/>
  <c r="D55" i="54"/>
  <c r="H34" i="54"/>
  <c r="D53" i="53"/>
  <c r="E14" i="57"/>
  <c r="E22" i="57" s="1"/>
  <c r="D15" i="56"/>
  <c r="F9" i="56"/>
  <c r="C9" i="56"/>
  <c r="B12" i="56" s="1"/>
  <c r="D36" i="55"/>
  <c r="F30" i="55"/>
  <c r="G30" i="55" s="1"/>
  <c r="C30" i="55"/>
  <c r="E29" i="55"/>
  <c r="G29" i="55" s="1"/>
  <c r="E28" i="55"/>
  <c r="G28" i="55" s="1"/>
  <c r="E27" i="55"/>
  <c r="G27" i="55" s="1"/>
  <c r="I76" i="55" s="1"/>
  <c r="E26" i="55"/>
  <c r="G26" i="55" s="1"/>
  <c r="E25" i="55"/>
  <c r="G25" i="55" s="1"/>
  <c r="E24" i="55"/>
  <c r="G24" i="55" s="1"/>
  <c r="E23" i="55"/>
  <c r="G23" i="55" s="1"/>
  <c r="E22" i="55"/>
  <c r="G22" i="55" s="1"/>
  <c r="E21" i="55"/>
  <c r="G21" i="55" s="1"/>
  <c r="E20" i="55"/>
  <c r="G20" i="55" s="1"/>
  <c r="E19" i="55"/>
  <c r="G19" i="55" s="1"/>
  <c r="E18" i="55"/>
  <c r="G18" i="55" s="1"/>
  <c r="E17" i="55"/>
  <c r="G17" i="55" s="1"/>
  <c r="E16" i="55"/>
  <c r="G16" i="55" s="1"/>
  <c r="G15" i="55"/>
  <c r="F9" i="55"/>
  <c r="C9" i="55"/>
  <c r="B33" i="55" s="1"/>
  <c r="I61" i="56" l="1"/>
  <c r="D62" i="54"/>
  <c r="D81" i="55"/>
  <c r="D61" i="53"/>
  <c r="E61" i="53" s="1"/>
  <c r="B54" i="54" s="1"/>
  <c r="B56" i="54" s="1"/>
  <c r="B62" i="54" s="1"/>
  <c r="E62" i="54" s="1"/>
  <c r="I82" i="55"/>
  <c r="I61" i="53"/>
  <c r="J61" i="53" s="1"/>
  <c r="G54" i="54" s="1"/>
  <c r="G56" i="54" s="1"/>
  <c r="G62" i="54" s="1"/>
  <c r="I62" i="54"/>
  <c r="D60" i="57"/>
  <c r="D60" i="56"/>
  <c r="D14" i="56"/>
  <c r="D16" i="56" s="1"/>
  <c r="D22" i="56" s="1"/>
  <c r="D35" i="55"/>
  <c r="D37" i="55" s="1"/>
  <c r="D43" i="55" s="1"/>
  <c r="D16" i="54"/>
  <c r="F9" i="54"/>
  <c r="C9" i="54"/>
  <c r="B13" i="54" s="1"/>
  <c r="B73" i="55" l="1"/>
  <c r="B75" i="55" s="1"/>
  <c r="B81" i="55" s="1"/>
  <c r="E81" i="55" s="1"/>
  <c r="B52" i="57" s="1"/>
  <c r="B52" i="56"/>
  <c r="B54" i="56" s="1"/>
  <c r="B60" i="56" s="1"/>
  <c r="E60" i="56" s="1"/>
  <c r="J62" i="54"/>
  <c r="D15" i="54"/>
  <c r="D17" i="54" s="1"/>
  <c r="D23" i="54" s="1"/>
  <c r="F39" i="52"/>
  <c r="G74" i="55" l="1"/>
  <c r="G76" i="55" s="1"/>
  <c r="G82" i="55" s="1"/>
  <c r="J82" i="55" s="1"/>
  <c r="G53" i="57" s="1"/>
  <c r="G53" i="56"/>
  <c r="G55" i="56" s="1"/>
  <c r="G61" i="56" s="1"/>
  <c r="J61" i="56" s="1"/>
  <c r="B54" i="57"/>
  <c r="B60" i="57" s="1"/>
  <c r="E60" i="57" s="1"/>
  <c r="C52" i="58" s="1"/>
  <c r="C54" i="58" s="1"/>
  <c r="C60" i="58" s="1"/>
  <c r="F60" i="58" s="1"/>
  <c r="C29" i="52"/>
  <c r="B32" i="52" s="1"/>
  <c r="D34" i="52" s="1"/>
  <c r="F29" i="52"/>
  <c r="D17" i="53"/>
  <c r="F10" i="53"/>
  <c r="C10" i="53"/>
  <c r="B14" i="53" s="1"/>
  <c r="B18" i="53" s="1"/>
  <c r="C29" i="51"/>
  <c r="C52" i="59" l="1"/>
  <c r="C54" i="59" s="1"/>
  <c r="C60" i="59" s="1"/>
  <c r="F60" i="59" s="1"/>
  <c r="C63" i="60" s="1"/>
  <c r="C65" i="60" s="1"/>
  <c r="C69" i="60" s="1"/>
  <c r="F69" i="60" s="1"/>
  <c r="C64" i="61" s="1"/>
  <c r="C66" i="61" s="1"/>
  <c r="C72" i="61" s="1"/>
  <c r="F72" i="61" s="1"/>
  <c r="C64" i="62" s="1"/>
  <c r="C66" i="62" s="1"/>
  <c r="C72" i="62" s="1"/>
  <c r="F72" i="62" s="1"/>
  <c r="G55" i="57"/>
  <c r="G61" i="57" s="1"/>
  <c r="J61" i="57" s="1"/>
  <c r="H53" i="58" s="1"/>
  <c r="H55" i="58" s="1"/>
  <c r="H61" i="58" s="1"/>
  <c r="K61" i="58" s="1"/>
  <c r="H52" i="59" s="1"/>
  <c r="H54" i="59" s="1"/>
  <c r="H60" i="59" s="1"/>
  <c r="K60" i="59" s="1"/>
  <c r="H63" i="60" s="1"/>
  <c r="H65" i="60" s="1"/>
  <c r="H69" i="60" s="1"/>
  <c r="K69" i="60" s="1"/>
  <c r="H64" i="61" s="1"/>
  <c r="H66" i="61" s="1"/>
  <c r="H72" i="61" s="1"/>
  <c r="K72" i="61" s="1"/>
  <c r="H64" i="62" s="1"/>
  <c r="H66" i="62" s="1"/>
  <c r="H72" i="62" s="1"/>
  <c r="B24" i="53"/>
  <c r="D16" i="53"/>
  <c r="D18" i="53" s="1"/>
  <c r="D24" i="53" s="1"/>
  <c r="C64" i="63" l="1"/>
  <c r="C66" i="63" s="1"/>
  <c r="C72" i="63" s="1"/>
  <c r="C54" i="64"/>
  <c r="K72" i="62"/>
  <c r="H64" i="63" s="1"/>
  <c r="E24" i="53"/>
  <c r="B15" i="54" s="1"/>
  <c r="B17" i="54" s="1"/>
  <c r="B23" i="54" s="1"/>
  <c r="E23" i="54" s="1"/>
  <c r="F40" i="51"/>
  <c r="H66" i="63" l="1"/>
  <c r="H72" i="63" s="1"/>
  <c r="K72" i="63" s="1"/>
  <c r="H54" i="64" s="1"/>
  <c r="H56" i="64" s="1"/>
  <c r="H62" i="64" s="1"/>
  <c r="K62" i="64" s="1"/>
  <c r="F72" i="63"/>
  <c r="C56" i="64"/>
  <c r="C62" i="64" s="1"/>
  <c r="F62" i="64" s="1"/>
  <c r="B35" i="55"/>
  <c r="B37" i="55" s="1"/>
  <c r="B43" i="55" s="1"/>
  <c r="E43" i="55" s="1"/>
  <c r="B14" i="56"/>
  <c r="B16" i="56" s="1"/>
  <c r="B22" i="56" s="1"/>
  <c r="E22" i="56" s="1"/>
  <c r="C14" i="57" s="1"/>
  <c r="C16" i="57" s="1"/>
  <c r="C22" i="57" s="1"/>
  <c r="F22" i="57" s="1"/>
  <c r="C14" i="58" s="1"/>
  <c r="C16" i="58" s="1"/>
  <c r="C22" i="58" s="1"/>
  <c r="F22" i="58" s="1"/>
  <c r="C14" i="59" s="1"/>
  <c r="C16" i="59" s="1"/>
  <c r="C22" i="59" s="1"/>
  <c r="F22" i="59" s="1"/>
  <c r="C23" i="50"/>
  <c r="B27" i="50" s="1"/>
  <c r="D29" i="50" s="1"/>
  <c r="F10" i="52"/>
  <c r="C10" i="52"/>
  <c r="B31" i="52" s="1"/>
  <c r="B34" i="51"/>
  <c r="C34" i="52" l="1"/>
  <c r="B35" i="52"/>
  <c r="B40" i="52" s="1"/>
  <c r="D33" i="52"/>
  <c r="D35" i="52" s="1"/>
  <c r="D40" i="52" s="1"/>
  <c r="H53" i="65"/>
  <c r="H55" i="65" s="1"/>
  <c r="H62" i="65" s="1"/>
  <c r="K62" i="65" s="1"/>
  <c r="H54" i="66" s="1"/>
  <c r="H56" i="66" s="1"/>
  <c r="H63" i="66" s="1"/>
  <c r="K63" i="66" s="1"/>
  <c r="H54" i="67" s="1"/>
  <c r="H56" i="67" s="1"/>
  <c r="H63" i="67" s="1"/>
  <c r="K63" i="67" s="1"/>
  <c r="H54" i="68" s="1"/>
  <c r="H56" i="68" s="1"/>
  <c r="H62" i="68" s="1"/>
  <c r="K62" i="68" s="1"/>
  <c r="H54" i="69" s="1"/>
  <c r="H56" i="69" s="1"/>
  <c r="H62" i="69" s="1"/>
  <c r="K62" i="69" s="1"/>
  <c r="G55" i="70" s="1"/>
  <c r="G62" i="70" s="1"/>
  <c r="I62" i="70" s="1"/>
  <c r="G53" i="71" s="1"/>
  <c r="C53" i="65"/>
  <c r="C55" i="65" s="1"/>
  <c r="C62" i="65" s="1"/>
  <c r="F62" i="65" s="1"/>
  <c r="C54" i="66" s="1"/>
  <c r="C56" i="66" s="1"/>
  <c r="C63" i="66" s="1"/>
  <c r="F63" i="66" s="1"/>
  <c r="C54" i="67" s="1"/>
  <c r="C56" i="67" s="1"/>
  <c r="C63" i="67" s="1"/>
  <c r="F63" i="67" s="1"/>
  <c r="C54" i="68" s="1"/>
  <c r="C56" i="68" s="1"/>
  <c r="C62" i="68" s="1"/>
  <c r="F62" i="68" s="1"/>
  <c r="C54" i="69" s="1"/>
  <c r="C56" i="69" s="1"/>
  <c r="C62" i="69" s="1"/>
  <c r="F62" i="69" s="1"/>
  <c r="C55" i="70" s="1"/>
  <c r="C62" i="70" s="1"/>
  <c r="E62" i="70" s="1"/>
  <c r="C53" i="71" s="1"/>
  <c r="C60" i="71" s="1"/>
  <c r="E60" i="71" s="1"/>
  <c r="C52" i="72" s="1"/>
  <c r="C59" i="72" s="1"/>
  <c r="E59" i="72" s="1"/>
  <c r="C54" i="73" s="1"/>
  <c r="C61" i="73" s="1"/>
  <c r="E61" i="73" s="1"/>
  <c r="C54" i="74" s="1"/>
  <c r="C61" i="74" s="1"/>
  <c r="E61" i="74" s="1"/>
  <c r="C54" i="75" s="1"/>
  <c r="C61" i="75" s="1"/>
  <c r="E61" i="75" s="1"/>
  <c r="C54" i="76" s="1"/>
  <c r="C61" i="76" s="1"/>
  <c r="E61" i="76" s="1"/>
  <c r="C54" i="77" s="1"/>
  <c r="C61" i="77" s="1"/>
  <c r="E61" i="77" s="1"/>
  <c r="C54" i="78" s="1"/>
  <c r="C61" i="78" s="1"/>
  <c r="E61" i="78" s="1"/>
  <c r="C54" i="79" s="1"/>
  <c r="C61" i="79" s="1"/>
  <c r="E61" i="79" s="1"/>
  <c r="D36" i="51"/>
  <c r="E40" i="52" l="1"/>
  <c r="C54" i="80"/>
  <c r="C61" i="80" s="1"/>
  <c r="E61" i="80" s="1"/>
  <c r="C54" i="81" s="1"/>
  <c r="C61" i="81" s="1"/>
  <c r="E61" i="81" s="1"/>
  <c r="C54" i="82" s="1"/>
  <c r="C60" i="82" s="1"/>
  <c r="E60" i="82" s="1"/>
  <c r="C54" i="83" s="1"/>
  <c r="C60" i="83" s="1"/>
  <c r="E60" i="83" s="1"/>
  <c r="C54" i="84" s="1"/>
  <c r="C60" i="84" s="1"/>
  <c r="E60" i="84" s="1"/>
  <c r="C54" i="85" s="1"/>
  <c r="C60" i="85" s="1"/>
  <c r="E60" i="85" s="1"/>
  <c r="C54" i="86" s="1"/>
  <c r="C60" i="86" s="1"/>
  <c r="E60" i="86" s="1"/>
  <c r="C54" i="87" s="1"/>
  <c r="C60" i="87" s="1"/>
  <c r="E60" i="87" s="1"/>
  <c r="C54" i="88" s="1"/>
  <c r="C62" i="88" s="1"/>
  <c r="E62" i="88" s="1"/>
  <c r="C54" i="89" s="1"/>
  <c r="C60" i="89" s="1"/>
  <c r="E60" i="89" s="1"/>
  <c r="G60" i="71"/>
  <c r="I60" i="71" s="1"/>
  <c r="F10" i="51"/>
  <c r="C10" i="51"/>
  <c r="B32" i="51" s="1"/>
  <c r="B37" i="51" s="1"/>
  <c r="B41" i="51" s="1"/>
  <c r="L52" i="71" l="1"/>
  <c r="G52" i="72"/>
  <c r="G59" i="72" s="1"/>
  <c r="D35" i="51"/>
  <c r="D37" i="51" s="1"/>
  <c r="I59" i="72" l="1"/>
  <c r="G54" i="73" s="1"/>
  <c r="G61" i="73" s="1"/>
  <c r="I61" i="73" s="1"/>
  <c r="D41" i="51"/>
  <c r="E41" i="51" s="1"/>
  <c r="F10" i="50"/>
  <c r="C10" i="50"/>
  <c r="B26" i="50" s="1"/>
  <c r="G54" i="74" l="1"/>
  <c r="G61" i="74" s="1"/>
  <c r="I61" i="74" s="1"/>
  <c r="L38" i="73"/>
  <c r="B30" i="50"/>
  <c r="B34" i="50" s="1"/>
  <c r="D28" i="50"/>
  <c r="D30" i="50" s="1"/>
  <c r="B30" i="49"/>
  <c r="B36" i="49" s="1"/>
  <c r="D29" i="49"/>
  <c r="D28" i="49"/>
  <c r="C22" i="49"/>
  <c r="F22" i="49"/>
  <c r="G54" i="75" l="1"/>
  <c r="G61" i="75" s="1"/>
  <c r="I61" i="75" s="1"/>
  <c r="L38" i="74"/>
  <c r="D34" i="50"/>
  <c r="E34" i="50" s="1"/>
  <c r="D30" i="49"/>
  <c r="D36" i="49" s="1"/>
  <c r="E36" i="49" s="1"/>
  <c r="F10" i="49"/>
  <c r="C10" i="49"/>
  <c r="L38" i="75" l="1"/>
  <c r="G54" i="76"/>
  <c r="G61" i="76" s="1"/>
  <c r="I61" i="76" s="1"/>
  <c r="J10" i="48"/>
  <c r="L38" i="76" l="1"/>
  <c r="G54" i="77"/>
  <c r="G61" i="77" s="1"/>
  <c r="I61" i="77" s="1"/>
  <c r="G54" i="78" s="1"/>
  <c r="G61" i="78" s="1"/>
  <c r="I61" i="78" s="1"/>
  <c r="K12" i="48"/>
  <c r="K13" i="48" s="1"/>
  <c r="G10" i="48"/>
  <c r="B14" i="48" s="1"/>
  <c r="B21" i="48" s="1"/>
  <c r="E10" i="48"/>
  <c r="C10" i="48"/>
  <c r="K12" i="47"/>
  <c r="K13" i="47" s="1"/>
  <c r="G10" i="47"/>
  <c r="B14" i="47" s="1"/>
  <c r="E10" i="47"/>
  <c r="C10" i="47"/>
  <c r="G54" i="79" l="1"/>
  <c r="G61" i="79" s="1"/>
  <c r="I61" i="79" s="1"/>
  <c r="C15" i="48"/>
  <c r="C21" i="48" s="1"/>
  <c r="D21" i="48" s="1"/>
  <c r="B20" i="47"/>
  <c r="C15" i="47"/>
  <c r="C20" i="47" s="1"/>
  <c r="K13" i="46"/>
  <c r="K14" i="46" s="1"/>
  <c r="G11" i="46"/>
  <c r="B15" i="46" s="1"/>
  <c r="E11" i="46"/>
  <c r="C11" i="46"/>
  <c r="G54" i="80" l="1"/>
  <c r="G61" i="80" s="1"/>
  <c r="I61" i="80" s="1"/>
  <c r="D20" i="47"/>
  <c r="B21" i="46"/>
  <c r="C16" i="46"/>
  <c r="C21" i="46" s="1"/>
  <c r="K12" i="45"/>
  <c r="K13" i="45" s="1"/>
  <c r="G10" i="45"/>
  <c r="B14" i="45" s="1"/>
  <c r="E10" i="45"/>
  <c r="C10" i="45"/>
  <c r="G54" i="81" l="1"/>
  <c r="G61" i="81" s="1"/>
  <c r="I61" i="81" s="1"/>
  <c r="G54" i="82" s="1"/>
  <c r="G60" i="82" s="1"/>
  <c r="I60" i="82" s="1"/>
  <c r="G54" i="83" s="1"/>
  <c r="G60" i="83" s="1"/>
  <c r="I60" i="83" s="1"/>
  <c r="G54" i="84" s="1"/>
  <c r="G60" i="84" s="1"/>
  <c r="I60" i="84" s="1"/>
  <c r="G54" i="85" s="1"/>
  <c r="G60" i="85" s="1"/>
  <c r="I60" i="85" s="1"/>
  <c r="G54" i="86" s="1"/>
  <c r="G60" i="86" s="1"/>
  <c r="I60" i="86" s="1"/>
  <c r="G54" i="87" s="1"/>
  <c r="G60" i="87" s="1"/>
  <c r="I60" i="87" s="1"/>
  <c r="D21" i="46"/>
  <c r="B20" i="45"/>
  <c r="C15" i="45"/>
  <c r="C20" i="45" s="1"/>
  <c r="K12" i="44"/>
  <c r="K13" i="44" s="1"/>
  <c r="G10" i="44"/>
  <c r="B14" i="44" s="1"/>
  <c r="E10" i="44"/>
  <c r="C10" i="44"/>
  <c r="G54" i="88" l="1"/>
  <c r="G62" i="88" s="1"/>
  <c r="I62" i="88" s="1"/>
  <c r="G54" i="89" s="1"/>
  <c r="G60" i="89" s="1"/>
  <c r="I60" i="89" s="1"/>
  <c r="J44" i="87"/>
  <c r="D20" i="45"/>
  <c r="B20" i="44"/>
  <c r="C15" i="44"/>
  <c r="C20" i="44" s="1"/>
  <c r="K15" i="42"/>
  <c r="K16" i="42" s="1"/>
  <c r="G13" i="42"/>
  <c r="B17" i="42" s="1"/>
  <c r="C18" i="42" s="1"/>
  <c r="E13" i="42"/>
  <c r="C13" i="42"/>
  <c r="D20" i="44" l="1"/>
  <c r="B23" i="42"/>
  <c r="C23" i="42"/>
  <c r="B23" i="41"/>
  <c r="D23" i="42" l="1"/>
  <c r="C18" i="41"/>
  <c r="K15" i="41"/>
  <c r="K16" i="41" s="1"/>
  <c r="G13" i="41"/>
  <c r="E13" i="41"/>
  <c r="C13" i="41"/>
  <c r="C23" i="41" l="1"/>
  <c r="D23" i="41" s="1"/>
  <c r="K14" i="40"/>
  <c r="K15" i="40" s="1"/>
  <c r="G12" i="40"/>
  <c r="F15" i="40" s="1"/>
  <c r="E12" i="40"/>
  <c r="C12" i="40"/>
  <c r="K14" i="39"/>
  <c r="K15" i="39" s="1"/>
  <c r="G12" i="39"/>
  <c r="F15" i="39" s="1"/>
  <c r="E12" i="39"/>
  <c r="C12" i="39"/>
  <c r="F17" i="40" l="1"/>
  <c r="F19" i="40"/>
  <c r="F21" i="40" s="1"/>
  <c r="F17" i="39"/>
  <c r="F19" i="39"/>
  <c r="K14" i="38"/>
  <c r="K15" i="38" s="1"/>
  <c r="G12" i="38"/>
  <c r="F15" i="38" s="1"/>
  <c r="E12" i="38"/>
  <c r="C12" i="38"/>
  <c r="K14" i="37"/>
  <c r="K15" i="37" s="1"/>
  <c r="G12" i="37"/>
  <c r="F15" i="37" s="1"/>
  <c r="E12" i="37"/>
  <c r="C12" i="37"/>
  <c r="F17" i="38" l="1"/>
  <c r="F19" i="38"/>
  <c r="F17" i="37"/>
  <c r="F19" i="37"/>
  <c r="G12" i="36" l="1"/>
  <c r="K14" i="36"/>
  <c r="K15" i="36" s="1"/>
  <c r="F15" i="36"/>
  <c r="E12" i="36"/>
  <c r="C12" i="36"/>
  <c r="K14" i="35"/>
  <c r="K15" i="35" s="1"/>
  <c r="G12" i="35"/>
  <c r="F15" i="35" s="1"/>
  <c r="F17" i="35" s="1"/>
  <c r="E12" i="35"/>
  <c r="C12" i="35"/>
  <c r="K14" i="34"/>
  <c r="K15" i="34" s="1"/>
  <c r="G12" i="34"/>
  <c r="F15" i="34" s="1"/>
  <c r="F18" i="34" s="1"/>
  <c r="F20" i="34" s="1"/>
  <c r="F24" i="34" s="1"/>
  <c r="E12" i="34"/>
  <c r="C12" i="34"/>
  <c r="M21" i="33"/>
  <c r="K14" i="33"/>
  <c r="K15" i="33" s="1"/>
  <c r="L12" i="33"/>
  <c r="G12" i="33"/>
  <c r="F15" i="33" s="1"/>
  <c r="E12" i="33"/>
  <c r="C12" i="33"/>
  <c r="M24" i="32"/>
  <c r="K14" i="32"/>
  <c r="K15" i="32" s="1"/>
  <c r="L12" i="32"/>
  <c r="G12" i="32"/>
  <c r="F15" i="32" s="1"/>
  <c r="F18" i="32" s="1"/>
  <c r="E12" i="32"/>
  <c r="C12" i="32"/>
  <c r="L20" i="31"/>
  <c r="K14" i="31"/>
  <c r="K15" i="31" s="1"/>
  <c r="L12" i="31"/>
  <c r="J12" i="31"/>
  <c r="G12" i="31"/>
  <c r="F15" i="31" s="1"/>
  <c r="E12" i="31"/>
  <c r="C12" i="31"/>
  <c r="I9" i="31"/>
  <c r="I8" i="31"/>
  <c r="I6" i="31"/>
  <c r="L20" i="30"/>
  <c r="K14" i="30"/>
  <c r="K15" i="30" s="1"/>
  <c r="L12" i="30"/>
  <c r="J12" i="30"/>
  <c r="G12" i="30"/>
  <c r="F15" i="30" s="1"/>
  <c r="F18" i="30" s="1"/>
  <c r="F23" i="30" s="1"/>
  <c r="E12" i="30"/>
  <c r="C12" i="30"/>
  <c r="I9" i="30"/>
  <c r="I8" i="30"/>
  <c r="I6" i="30"/>
  <c r="K17" i="29"/>
  <c r="K18" i="29" s="1"/>
  <c r="L15" i="29"/>
  <c r="J15" i="29"/>
  <c r="G15" i="29"/>
  <c r="F17" i="29" s="1"/>
  <c r="E15" i="29"/>
  <c r="C15" i="29"/>
  <c r="I12" i="29"/>
  <c r="I11" i="29"/>
  <c r="I9" i="29"/>
  <c r="K16" i="28"/>
  <c r="K17" i="28" s="1"/>
  <c r="L14" i="28"/>
  <c r="J14" i="28"/>
  <c r="G14" i="28"/>
  <c r="F18" i="28" s="1"/>
  <c r="F21" i="28" s="1"/>
  <c r="E14" i="28"/>
  <c r="C14" i="28"/>
  <c r="I11" i="28"/>
  <c r="I10" i="28"/>
  <c r="I8" i="28"/>
  <c r="G14" i="26"/>
  <c r="F18" i="26" s="1"/>
  <c r="K16" i="27"/>
  <c r="M14" i="27"/>
  <c r="L14" i="27"/>
  <c r="J14" i="27"/>
  <c r="G14" i="27"/>
  <c r="F18" i="27" s="1"/>
  <c r="E14" i="27"/>
  <c r="C14" i="27"/>
  <c r="I11" i="27"/>
  <c r="I10" i="27"/>
  <c r="I8" i="27"/>
  <c r="K16" i="26"/>
  <c r="K17" i="26" s="1"/>
  <c r="M14" i="26"/>
  <c r="L14" i="26"/>
  <c r="J14" i="26"/>
  <c r="E14" i="26"/>
  <c r="C14" i="26"/>
  <c r="I11" i="26"/>
  <c r="I10" i="26"/>
  <c r="I8" i="26"/>
  <c r="M14" i="25"/>
  <c r="L14" i="25"/>
  <c r="J14" i="25"/>
  <c r="G14" i="25"/>
  <c r="F18" i="25" s="1"/>
  <c r="E14" i="25"/>
  <c r="C14" i="25"/>
  <c r="I11" i="25"/>
  <c r="I10" i="25"/>
  <c r="I8" i="25"/>
  <c r="M14" i="24"/>
  <c r="L14" i="24"/>
  <c r="J14" i="24"/>
  <c r="G14" i="24"/>
  <c r="F18" i="24" s="1"/>
  <c r="F19" i="24" s="1"/>
  <c r="E14" i="24"/>
  <c r="C14" i="24"/>
  <c r="I11" i="24"/>
  <c r="I10" i="24"/>
  <c r="I8" i="24"/>
  <c r="M14" i="23"/>
  <c r="L14" i="23"/>
  <c r="J14" i="23"/>
  <c r="G14" i="23"/>
  <c r="F18" i="23" s="1"/>
  <c r="E14" i="23"/>
  <c r="C14" i="23"/>
  <c r="I11" i="23"/>
  <c r="I10" i="23"/>
  <c r="I8" i="23"/>
  <c r="M14" i="22"/>
  <c r="L14" i="22"/>
  <c r="J14" i="22"/>
  <c r="G14" i="22"/>
  <c r="F18" i="22" s="1"/>
  <c r="F19" i="22" s="1"/>
  <c r="E14" i="22"/>
  <c r="C14" i="22"/>
  <c r="I11" i="22"/>
  <c r="I10" i="22"/>
  <c r="I8" i="22"/>
  <c r="M14" i="21"/>
  <c r="L14" i="21"/>
  <c r="J14" i="21"/>
  <c r="G14" i="21"/>
  <c r="F18" i="21" s="1"/>
  <c r="F19" i="21" s="1"/>
  <c r="E14" i="21"/>
  <c r="C14" i="21"/>
  <c r="I11" i="21"/>
  <c r="I10" i="21"/>
  <c r="I8" i="21"/>
  <c r="M14" i="20"/>
  <c r="L14" i="20"/>
  <c r="J14" i="20"/>
  <c r="G14" i="20"/>
  <c r="F18" i="20" s="1"/>
  <c r="F19" i="20" s="1"/>
  <c r="E14" i="20"/>
  <c r="C14" i="20"/>
  <c r="I11" i="20"/>
  <c r="I10" i="20"/>
  <c r="I8" i="20"/>
  <c r="M14" i="19"/>
  <c r="L14" i="19"/>
  <c r="J14" i="19"/>
  <c r="G14" i="19"/>
  <c r="F18" i="19" s="1"/>
  <c r="E14" i="19"/>
  <c r="C14" i="19"/>
  <c r="I11" i="19"/>
  <c r="I10" i="19"/>
  <c r="I8" i="19"/>
  <c r="G14" i="15"/>
  <c r="I14" i="24" l="1"/>
  <c r="I12" i="31"/>
  <c r="F27" i="30"/>
  <c r="I14" i="19"/>
  <c r="I14" i="25"/>
  <c r="I12" i="30"/>
  <c r="I14" i="20"/>
  <c r="I14" i="21"/>
  <c r="I14" i="22"/>
  <c r="I14" i="23"/>
  <c r="I14" i="27"/>
  <c r="I14" i="28"/>
  <c r="I15" i="29"/>
  <c r="F17" i="36"/>
  <c r="F19" i="36"/>
  <c r="F19" i="35"/>
  <c r="F23" i="35" s="1"/>
  <c r="F26" i="35" s="1"/>
  <c r="F18" i="33"/>
  <c r="F23" i="32"/>
  <c r="F18" i="31"/>
  <c r="F23" i="31" s="1"/>
  <c r="F27" i="31" s="1"/>
  <c r="F19" i="29"/>
  <c r="F25" i="28"/>
  <c r="F26" i="28" s="1"/>
  <c r="F28" i="28" s="1"/>
  <c r="F21" i="26"/>
  <c r="F26" i="26" s="1"/>
  <c r="F27" i="26" s="1"/>
  <c r="F21" i="27"/>
  <c r="F24" i="27" s="1"/>
  <c r="F25" i="27" s="1"/>
  <c r="K17" i="27"/>
  <c r="I14" i="26"/>
  <c r="F19" i="25"/>
  <c r="F21" i="25"/>
  <c r="F24" i="25" s="1"/>
  <c r="F25" i="25" s="1"/>
  <c r="F21" i="24"/>
  <c r="F24" i="24" s="1"/>
  <c r="F25" i="24" s="1"/>
  <c r="F19" i="23"/>
  <c r="F21" i="23"/>
  <c r="F24" i="23" s="1"/>
  <c r="F25" i="23" s="1"/>
  <c r="F21" i="22"/>
  <c r="F24" i="22" s="1"/>
  <c r="F25" i="22" s="1"/>
  <c r="F21" i="21"/>
  <c r="F24" i="21" s="1"/>
  <c r="F25" i="21" s="1"/>
  <c r="F21" i="20"/>
  <c r="F24" i="20" s="1"/>
  <c r="F25" i="20" s="1"/>
  <c r="F19" i="19"/>
  <c r="F21" i="19"/>
  <c r="F24" i="19" s="1"/>
  <c r="F25" i="19" s="1"/>
  <c r="M14" i="18"/>
  <c r="L14" i="18"/>
  <c r="J14" i="18"/>
  <c r="G14" i="18"/>
  <c r="F18" i="18" s="1"/>
  <c r="E14" i="18"/>
  <c r="C14" i="18"/>
  <c r="I11" i="18"/>
  <c r="I10" i="18"/>
  <c r="I8" i="18"/>
  <c r="F27" i="27" l="1"/>
  <c r="F26" i="32"/>
  <c r="F27" i="32"/>
  <c r="F30" i="29"/>
  <c r="F24" i="29"/>
  <c r="I14" i="18"/>
  <c r="F21" i="18"/>
  <c r="F25" i="18" s="1"/>
  <c r="F26" i="18" s="1"/>
  <c r="F19" i="18"/>
  <c r="M14" i="17"/>
  <c r="L14" i="17"/>
  <c r="J14" i="17"/>
  <c r="G14" i="17"/>
  <c r="F18" i="17" s="1"/>
  <c r="E14" i="17"/>
  <c r="C14" i="17"/>
  <c r="I11" i="17"/>
  <c r="I10" i="17"/>
  <c r="I8" i="17"/>
  <c r="I14" i="17" l="1"/>
  <c r="F21" i="17"/>
  <c r="F24" i="17" s="1"/>
  <c r="F25" i="17" s="1"/>
  <c r="F19" i="17"/>
  <c r="G14" i="16"/>
  <c r="M14" i="16"/>
  <c r="L14" i="16"/>
  <c r="J14" i="16"/>
  <c r="F18" i="16"/>
  <c r="E14" i="16"/>
  <c r="C14" i="16"/>
  <c r="I11" i="16"/>
  <c r="I10" i="16"/>
  <c r="I8" i="16"/>
  <c r="M14" i="15"/>
  <c r="L14" i="15"/>
  <c r="J14" i="15"/>
  <c r="F18" i="15"/>
  <c r="E14" i="15"/>
  <c r="C14" i="15"/>
  <c r="I11" i="15"/>
  <c r="I10" i="15"/>
  <c r="I8" i="15"/>
  <c r="I14" i="15" l="1"/>
  <c r="I14" i="16"/>
  <c r="F21" i="16"/>
  <c r="F24" i="16" s="1"/>
  <c r="F25" i="16" s="1"/>
  <c r="F19" i="16"/>
  <c r="F21" i="15"/>
  <c r="F24" i="15" s="1"/>
  <c r="F25" i="15" s="1"/>
  <c r="F19" i="15"/>
  <c r="M14" i="14"/>
  <c r="L14" i="14"/>
  <c r="J14" i="14"/>
  <c r="G14" i="14"/>
  <c r="F18" i="14" s="1"/>
  <c r="E14" i="14"/>
  <c r="C14" i="14"/>
  <c r="I11" i="14"/>
  <c r="I10" i="14"/>
  <c r="I8" i="14"/>
  <c r="M14" i="13"/>
  <c r="L14" i="13"/>
  <c r="J14" i="13"/>
  <c r="G14" i="13"/>
  <c r="F18" i="13" s="1"/>
  <c r="E14" i="13"/>
  <c r="C14" i="13"/>
  <c r="I11" i="13"/>
  <c r="I10" i="13"/>
  <c r="I8" i="13"/>
  <c r="I14" i="14" l="1"/>
  <c r="F19" i="13"/>
  <c r="F21" i="13"/>
  <c r="F21" i="14"/>
  <c r="F24" i="14" s="1"/>
  <c r="F25" i="14" s="1"/>
  <c r="F19" i="14"/>
  <c r="I14" i="13"/>
  <c r="G21" i="11"/>
  <c r="G22" i="11" s="1"/>
  <c r="G23" i="11" s="1"/>
  <c r="G19" i="11"/>
  <c r="F23" i="13" l="1"/>
  <c r="F24" i="13" s="1"/>
  <c r="N14" i="11"/>
  <c r="M14" i="11"/>
  <c r="K14" i="11"/>
  <c r="H14" i="11"/>
  <c r="F14" i="11"/>
  <c r="D14" i="11"/>
  <c r="J11" i="11"/>
  <c r="J10" i="11"/>
  <c r="J8" i="11"/>
  <c r="J14" i="11" l="1"/>
  <c r="G21" i="10"/>
  <c r="G22" i="10" s="1"/>
  <c r="G23" i="10" s="1"/>
  <c r="G19" i="10"/>
  <c r="N14" i="10"/>
  <c r="M14" i="10"/>
  <c r="K14" i="10"/>
  <c r="H14" i="10"/>
  <c r="F14" i="10"/>
  <c r="D14" i="10"/>
  <c r="J11" i="10"/>
  <c r="J10" i="10"/>
  <c r="J8" i="10"/>
  <c r="J14" i="10" l="1"/>
  <c r="H14" i="9"/>
  <c r="G21" i="9" l="1"/>
  <c r="G22" i="9" s="1"/>
  <c r="G23" i="9" s="1"/>
  <c r="G19" i="9"/>
  <c r="N14" i="9"/>
  <c r="M14" i="9"/>
  <c r="K14" i="9"/>
  <c r="F14" i="9"/>
  <c r="D14" i="9"/>
  <c r="J11" i="9"/>
  <c r="J10" i="9"/>
  <c r="J8" i="9"/>
  <c r="J14" i="9" l="1"/>
  <c r="G19" i="8"/>
  <c r="G21" i="8" l="1"/>
  <c r="G24" i="8" s="1"/>
  <c r="G25" i="8" s="1"/>
  <c r="N14" i="8"/>
  <c r="M14" i="8"/>
  <c r="K14" i="8"/>
  <c r="H14" i="8"/>
  <c r="F14" i="8"/>
  <c r="D14" i="8"/>
  <c r="J11" i="8"/>
  <c r="J10" i="8"/>
  <c r="J8" i="8"/>
  <c r="G20" i="7"/>
  <c r="G23" i="7" s="1"/>
  <c r="G26" i="7" s="1"/>
  <c r="J14" i="8" l="1"/>
  <c r="J10" i="7"/>
  <c r="J11" i="7"/>
  <c r="J8" i="7"/>
  <c r="N14" i="7" l="1"/>
  <c r="M14" i="7"/>
  <c r="K14" i="7"/>
  <c r="H14" i="7"/>
  <c r="F14" i="7"/>
  <c r="D14" i="7"/>
  <c r="J14" i="7"/>
  <c r="N15" i="6"/>
  <c r="M15" i="6"/>
  <c r="G22" i="6"/>
  <c r="G24" i="6" s="1"/>
  <c r="K15" i="6"/>
  <c r="G15" i="5"/>
  <c r="E15" i="5"/>
  <c r="D15" i="6"/>
  <c r="H15" i="6"/>
  <c r="F15" i="6"/>
  <c r="C22" i="6"/>
  <c r="F22" i="6" s="1"/>
  <c r="J12" i="6"/>
  <c r="J11" i="6"/>
  <c r="J10" i="6"/>
  <c r="J9" i="6"/>
  <c r="K12" i="5"/>
  <c r="K11" i="5"/>
  <c r="K10" i="5"/>
  <c r="K9" i="5"/>
  <c r="J12" i="5"/>
  <c r="J11" i="5"/>
  <c r="J10" i="5"/>
  <c r="J9" i="5"/>
  <c r="K15" i="5" l="1"/>
  <c r="J15" i="6"/>
  <c r="J15" i="5"/>
  <c r="D22" i="5"/>
  <c r="E22" i="5" s="1"/>
  <c r="E24" i="5" s="1"/>
  <c r="E16" i="4" l="1"/>
  <c r="C24" i="4" s="1"/>
  <c r="I13" i="4"/>
  <c r="I12" i="4"/>
  <c r="I11" i="4"/>
  <c r="I10" i="4"/>
  <c r="E17" i="3"/>
  <c r="C21" i="3" s="1"/>
  <c r="I13" i="3"/>
  <c r="I11" i="3"/>
  <c r="H17" i="2"/>
  <c r="F21" i="2" s="1"/>
  <c r="L13" i="2"/>
  <c r="L11" i="2"/>
  <c r="E9" i="1"/>
  <c r="J9" i="1" s="1"/>
  <c r="J7" i="1"/>
  <c r="J5" i="1"/>
  <c r="I17" i="3" l="1"/>
  <c r="L17" i="2"/>
  <c r="I16" i="4"/>
  <c r="D27" i="4"/>
  <c r="E27" i="4" s="1"/>
  <c r="E29" i="4" s="1"/>
  <c r="D24" i="3"/>
  <c r="E24" i="3" s="1"/>
  <c r="E26" i="3" s="1"/>
  <c r="G24" i="2"/>
  <c r="H24" i="2" s="1"/>
  <c r="H26" i="2" s="1"/>
  <c r="E15" i="1"/>
  <c r="D18" i="1" l="1"/>
  <c r="E18" i="1" s="1"/>
  <c r="E20" i="1" s="1"/>
  <c r="V47" i="56"/>
  <c r="F21" i="38"/>
  <c r="F21" i="39"/>
  <c r="F21" i="36"/>
  <c r="F20" i="33"/>
  <c r="F21" i="37"/>
</calcChain>
</file>

<file path=xl/sharedStrings.xml><?xml version="1.0" encoding="utf-8"?>
<sst xmlns="http://schemas.openxmlformats.org/spreadsheetml/2006/main" count="6808" uniqueCount="535">
  <si>
    <t>RIMPA</t>
  </si>
  <si>
    <t xml:space="preserve">RENT ACCOUNT FOR JOHN KIMANI </t>
  </si>
  <si>
    <t>SHOP NO</t>
  </si>
  <si>
    <t>RENT PM</t>
  </si>
  <si>
    <t>BAL BF</t>
  </si>
  <si>
    <t>SECURITY</t>
  </si>
  <si>
    <t>PENULTY</t>
  </si>
  <si>
    <t>OTHERS</t>
  </si>
  <si>
    <t>TOTAL</t>
  </si>
  <si>
    <t>chemist</t>
  </si>
  <si>
    <t>shop</t>
  </si>
  <si>
    <t>TOTALS</t>
  </si>
  <si>
    <t>REMITTANCE ADVICE</t>
  </si>
  <si>
    <t>TOTAL RENT</t>
  </si>
  <si>
    <t>DEDUCTIONS</t>
  </si>
  <si>
    <t>commission</t>
  </si>
  <si>
    <t>NET RENT</t>
  </si>
  <si>
    <t>.</t>
  </si>
  <si>
    <t>DECEMBER</t>
  </si>
  <si>
    <t>PRESSPOINT</t>
  </si>
  <si>
    <t>CLIENT NAME -</t>
  </si>
  <si>
    <t>TEL</t>
  </si>
  <si>
    <t>Mr kinyanjui -</t>
  </si>
  <si>
    <t>JANUARY</t>
  </si>
  <si>
    <t>PRESSPOINT PHARMACEUTICALS</t>
  </si>
  <si>
    <t>Mr. Abiero</t>
  </si>
  <si>
    <t>Shop</t>
  </si>
  <si>
    <t xml:space="preserve"> Agency commission</t>
  </si>
  <si>
    <t>No. of Tenants</t>
  </si>
  <si>
    <t>Francis Njuguna kinyanjui -</t>
  </si>
  <si>
    <t>ASSET FLOW LTD</t>
  </si>
  <si>
    <t xml:space="preserve">                              </t>
  </si>
  <si>
    <r>
      <t xml:space="preserve">                                               </t>
    </r>
    <r>
      <rPr>
        <sz val="14"/>
        <color rgb="FF984806"/>
        <rFont val="Franklin Gothic Demi Cond"/>
        <family val="2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</si>
  <si>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12"/>
        <color rgb="FF0070C0"/>
        <rFont val="Times New Roman"/>
        <family val="1"/>
      </rPr>
      <t>ST</t>
    </r>
    <r>
      <rPr>
        <b/>
        <sz val="12"/>
        <color rgb="FF0070C0"/>
        <rFont val="Times New Roman"/>
        <family val="1"/>
      </rPr>
      <t xml:space="preserve"> FLR ROOM B9</t>
    </r>
  </si>
  <si>
    <t xml:space="preserve">                                             Your Ultimate Land And Property Experts</t>
  </si>
  <si>
    <r>
      <t xml:space="preserve">                            PELIZA FORTRESS BUSINESS CENTRE, 1</t>
    </r>
    <r>
      <rPr>
        <b/>
        <vertAlign val="superscript"/>
        <sz val="10"/>
        <color rgb="FF0070C0"/>
        <rFont val="Times New Roman"/>
        <family val="1"/>
      </rPr>
      <t>ST</t>
    </r>
    <r>
      <rPr>
        <b/>
        <sz val="10"/>
        <color rgb="FF0070C0"/>
        <rFont val="Times New Roman"/>
        <family val="1"/>
      </rPr>
      <t xml:space="preserve"> FLR ROOM B9</t>
    </r>
  </si>
  <si>
    <r>
      <t xml:space="preserve">                                                     </t>
    </r>
    <r>
      <rPr>
        <sz val="12"/>
        <color rgb="FF984806"/>
        <rFont val="Franklin Gothic Demi Cond"/>
        <family val="2"/>
      </rPr>
      <t>P.O BOX 276-00511 TEL 0707 759 987, 0738 620 900</t>
    </r>
  </si>
  <si>
    <t xml:space="preserve">                                                       </t>
  </si>
  <si>
    <t>FEBRUARY</t>
  </si>
  <si>
    <t>Mr. Samuel Abiero</t>
  </si>
  <si>
    <t>Press point Pharmaceuticals</t>
  </si>
  <si>
    <t>MARCH</t>
  </si>
  <si>
    <t>Evans Kiambi</t>
  </si>
  <si>
    <t>Supermarket</t>
  </si>
  <si>
    <t>Cereals</t>
  </si>
  <si>
    <t>Wines</t>
  </si>
  <si>
    <t>NAME</t>
  </si>
  <si>
    <t>HOUSE NO</t>
  </si>
  <si>
    <t>DEPOSITS</t>
  </si>
  <si>
    <t>BAL B/F</t>
  </si>
  <si>
    <t>RENT</t>
  </si>
  <si>
    <t>WATER</t>
  </si>
  <si>
    <t>DUE BILL</t>
  </si>
  <si>
    <t>PAID</t>
  </si>
  <si>
    <t>PENALTY</t>
  </si>
  <si>
    <t>S.  C/F</t>
  </si>
  <si>
    <t>RENT C/F</t>
  </si>
  <si>
    <t>TOTAL C/F</t>
  </si>
  <si>
    <t>SEC</t>
  </si>
  <si>
    <t>PREPARED B Y</t>
  </si>
  <si>
    <t>APPROVED BY</t>
  </si>
  <si>
    <t>RECEIVED BY</t>
  </si>
  <si>
    <t>George Mukiri</t>
  </si>
  <si>
    <t>L. Mwangi</t>
  </si>
  <si>
    <t>John Kimani</t>
  </si>
  <si>
    <t>APRIL</t>
  </si>
  <si>
    <t xml:space="preserve">DATE </t>
  </si>
  <si>
    <t>………………………….</t>
  </si>
  <si>
    <t>……………………..</t>
  </si>
  <si>
    <t>………………………………</t>
  </si>
  <si>
    <t>DEP. DUE</t>
  </si>
  <si>
    <t>DEP. PAID</t>
  </si>
  <si>
    <t>DEP. BAL</t>
  </si>
  <si>
    <t>Mukami Gathogo</t>
  </si>
  <si>
    <t>Hotel</t>
  </si>
  <si>
    <t>Butchery</t>
  </si>
  <si>
    <t xml:space="preserve">Press point </t>
  </si>
  <si>
    <t>Francis N. kinyanjui -</t>
  </si>
  <si>
    <t>hotel</t>
  </si>
  <si>
    <t>CASH STATEMENT FOR THE MONTH OF MAY 2013</t>
  </si>
  <si>
    <t>Butchery*</t>
  </si>
  <si>
    <t xml:space="preserve">*Not included in the statement as no payments are received </t>
  </si>
  <si>
    <t>CASH STATEMENT FOR MONTH OF JUNE 2013</t>
  </si>
  <si>
    <t>VACANT</t>
  </si>
  <si>
    <r>
      <t xml:space="preserve">                                               </t>
    </r>
    <r>
      <rPr>
        <sz val="10"/>
        <color rgb="FF984806"/>
        <rFont val="Franklin Gothic Demi Cond"/>
        <family val="2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</si>
  <si>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9"/>
        <color rgb="FF0070C0"/>
        <rFont val="Times New Roman"/>
        <family val="1"/>
      </rPr>
      <t>ST</t>
    </r>
    <r>
      <rPr>
        <b/>
        <sz val="9"/>
        <color rgb="FF0070C0"/>
        <rFont val="Times New Roman"/>
        <family val="1"/>
      </rPr>
      <t xml:space="preserve"> FLR ROOM B9</t>
    </r>
  </si>
  <si>
    <t xml:space="preserve">                                             Your Ultimate Land And Property Consultant</t>
  </si>
  <si>
    <t>GGW WATER PAYMENT</t>
  </si>
  <si>
    <t>AMOUNT PAID FOR CHEMIST IN MAY</t>
  </si>
  <si>
    <t>CASH STATEMENT FOR MONTH OF JULY 2013</t>
  </si>
  <si>
    <t>REIMBURSABLE AMOUNT</t>
  </si>
  <si>
    <t>CASH STATEMENT FOR MONTH OF AUGUST 2013</t>
  </si>
  <si>
    <t>Jane Roimen</t>
  </si>
  <si>
    <t>clinic</t>
  </si>
  <si>
    <t>CASH STATEMENT FOR MONTH OF  SEPTEMBER 2013</t>
  </si>
  <si>
    <t>CASH STATEMENT FOR MONTH OF  NOVEMBER 2013</t>
  </si>
  <si>
    <t>CASH STATEMENT FOR MONTH OF  OCTOBER 2013</t>
  </si>
  <si>
    <t>DATE</t>
  </si>
  <si>
    <t>……………………………..</t>
  </si>
  <si>
    <t>………………………………..</t>
  </si>
  <si>
    <t>ZIDISHA BIASHARA</t>
  </si>
  <si>
    <t>WATER PAYMENT</t>
  </si>
  <si>
    <t>CASH STATEMENT FOR MONTH OF  DECEMBER 2013</t>
  </si>
  <si>
    <t>Julius Maina</t>
  </si>
  <si>
    <t>Mwatha Kamau</t>
  </si>
  <si>
    <t>Bar</t>
  </si>
  <si>
    <t>CASH STATEMENT FOR MONTH OF  FEBRUARY 2014</t>
  </si>
  <si>
    <t>CASH STATEMENT FOR MONTH OF  JANUARY 2014</t>
  </si>
  <si>
    <t>CASH STATEMENT FOR MONTH OF  MARCH 2014</t>
  </si>
  <si>
    <r>
      <t xml:space="preserve">                                               </t>
    </r>
    <r>
      <rPr>
        <b/>
        <sz val="8"/>
        <color rgb="FF984806"/>
        <rFont val="Times New Roman"/>
        <family val="1"/>
      </rPr>
      <t>P.O BOX 276-00511 TEL 0707 759 987, 0738 620 900</t>
    </r>
  </si>
  <si>
    <r>
      <t xml:space="preserve">                            PELIZA FORTRESS BUSINESS CENTRE, 1</t>
    </r>
    <r>
      <rPr>
        <b/>
        <vertAlign val="superscript"/>
        <sz val="8"/>
        <color rgb="FF0070C0"/>
        <rFont val="Times New Roman"/>
        <family val="1"/>
      </rPr>
      <t>ST</t>
    </r>
    <r>
      <rPr>
        <b/>
        <sz val="8"/>
        <color rgb="FF0070C0"/>
        <rFont val="Times New Roman"/>
        <family val="1"/>
      </rPr>
      <t xml:space="preserve"> FLR ROOM B9</t>
    </r>
  </si>
  <si>
    <t xml:space="preserve"> NO</t>
  </si>
  <si>
    <t>TOTAL DEDUCTIONS</t>
  </si>
  <si>
    <t>CASH STATEMENT FOR MONTH OF  JUNE 2014</t>
  </si>
  <si>
    <t>CASH STATEMENT FOR MONTH OF  APRIL 2014</t>
  </si>
  <si>
    <t>TENANT TRANSFER</t>
  </si>
  <si>
    <t>CASH STATEMENT FOR MONTH OF  MAY 2014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</si>
  <si>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</si>
  <si>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</t>
  </si>
  <si>
    <t>CASH STATEMENT FOR MONTH OF  AUGUST 2014</t>
  </si>
  <si>
    <t>CASH STATEMENT FOR MONTH OF  SEPTEMBER 2014</t>
  </si>
  <si>
    <t>CASH STATEMENT FOR MONTH OF  JULY 2014</t>
  </si>
  <si>
    <t>CASH STATEMENT FOR MONTH OF  OCTOBER 2014</t>
  </si>
  <si>
    <t>RENT ACCOUNT FOR KIMANI KAMAU</t>
  </si>
  <si>
    <t>A/C NO 1027152</t>
  </si>
  <si>
    <t>CASH STATEMENT FOR MONTH OF  NOVEMBER 2014</t>
  </si>
  <si>
    <t>BARCLAYS BANK KAREN BRANCH</t>
  </si>
  <si>
    <t>PAYMENT</t>
  </si>
  <si>
    <t>march overpayment</t>
  </si>
  <si>
    <t>payment</t>
  </si>
  <si>
    <t>grace</t>
  </si>
  <si>
    <t>BALANCE</t>
  </si>
  <si>
    <t>APRIL BALANCE</t>
  </si>
  <si>
    <t>TOTAL BALANCE</t>
  </si>
  <si>
    <t>over payment</t>
  </si>
  <si>
    <t>CASH STATEMENT FOR MONTH OF MARCH  2015</t>
  </si>
  <si>
    <t>GRACE</t>
  </si>
  <si>
    <t>CASH STATEMENT FOR MONTH OF APRIL 2015</t>
  </si>
  <si>
    <t>CASH STATEMENT FOR MONTH OF  MAY 2015</t>
  </si>
  <si>
    <t>CASH STATEMENT FOR MONTH OF  JUNE 2015</t>
  </si>
  <si>
    <t>10/5/2015 payment</t>
  </si>
  <si>
    <t>15-05-2015 PAYMENT</t>
  </si>
  <si>
    <t xml:space="preserve">PAYMENT </t>
  </si>
  <si>
    <t>PAYMENT ON 9/7/2015</t>
  </si>
  <si>
    <t>OVER PAYMENT</t>
  </si>
  <si>
    <t>CASH STATEMENT FOR MONTH OF  JULY  2015</t>
  </si>
  <si>
    <t>PAYMENT ON 10/8/2015</t>
  </si>
  <si>
    <t>CASH STATEMENT FOR MONTH OF  AUGUST  2015</t>
  </si>
  <si>
    <t xml:space="preserve">BALANCE </t>
  </si>
  <si>
    <t>CASH STATEMENT FOR MONTH OF  SEPTEMBER 2015</t>
  </si>
  <si>
    <t>NET ROYATY</t>
  </si>
  <si>
    <t>PAID ON 10/9/2015 CHEQUE NO 000265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</si>
  <si>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</si>
  <si>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CASH STATEMENT FOR MONTH OF OCTOBER 2015</t>
  </si>
  <si>
    <t>PAID ON 14/10/2015 CHEQUE NO</t>
  </si>
  <si>
    <t xml:space="preserve">PAID ON 11/11/2015 </t>
  </si>
  <si>
    <t>CASH STATEMENT FOR MONTH OF NOVEMBER 2015</t>
  </si>
  <si>
    <t>BALANCE BF</t>
  </si>
  <si>
    <t>TOTAL DEDUCTION</t>
  </si>
  <si>
    <t>CASH STATEMENT FOR MONTH OF JAN 2016</t>
  </si>
  <si>
    <t xml:space="preserve">NET </t>
  </si>
  <si>
    <t>PAID ON  12/1/2016</t>
  </si>
  <si>
    <t>CASH STATEMENT FOR MONTH OF FEB 2016</t>
  </si>
  <si>
    <t>CASH STATEMENT FOR MONTH OF  APRIL  2016</t>
  </si>
  <si>
    <t>PAID ON  13/4//2016</t>
  </si>
  <si>
    <t>CASH STATEMENT FOR MONTH OF MAY 2016</t>
  </si>
  <si>
    <t>SUMMARY</t>
  </si>
  <si>
    <t xml:space="preserve">DETAILS </t>
  </si>
  <si>
    <t xml:space="preserve">CR </t>
  </si>
  <si>
    <t>DR</t>
  </si>
  <si>
    <t>BL</t>
  </si>
  <si>
    <t>MAY  REMITANCE</t>
  </si>
  <si>
    <t xml:space="preserve">COMMISION  </t>
  </si>
  <si>
    <t>PAYMENTS</t>
  </si>
  <si>
    <t>…………………….</t>
  </si>
  <si>
    <t>Prepared BY</t>
  </si>
  <si>
    <t>Approved By</t>
  </si>
  <si>
    <t>Received By</t>
  </si>
  <si>
    <t>Gathumbi</t>
  </si>
  <si>
    <t>………………</t>
  </si>
  <si>
    <t>PAID  ON 12/5/2016</t>
  </si>
  <si>
    <t>NEW</t>
  </si>
  <si>
    <t>CASH STATEMENT FOR MONTH OF JUNE  2016</t>
  </si>
  <si>
    <t>NO 2 DIRECT TO LL</t>
  </si>
  <si>
    <t>FRANCES DIRECT TO LANDLORD</t>
  </si>
  <si>
    <t>PAID  ON 11/8/2016</t>
  </si>
  <si>
    <t>CASH STATEMENT FOR MONTH OF AUGUST  2016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</si>
  <si>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</si>
  <si>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  ON 13/9/2016</t>
  </si>
  <si>
    <t>CASH STATEMENT FOR MONTH OF SEPTEMBER 2016</t>
  </si>
  <si>
    <t>KEZIA</t>
  </si>
  <si>
    <t>CASH STATEMENT FOR MONTH OF NOV  2016</t>
  </si>
  <si>
    <t xml:space="preserve"> </t>
  </si>
  <si>
    <t>CASH STATEMENT FOR MONTH OF DEC  2016</t>
  </si>
  <si>
    <t>CASH STATEMENT FOR MONTH OF JAN  2017</t>
  </si>
  <si>
    <t>EXHOUSTER</t>
  </si>
  <si>
    <t>CASH STATEMENT FOR MONTH OF FEB  2017</t>
  </si>
  <si>
    <t>PETER  ESANG</t>
  </si>
  <si>
    <t>ROSE  WANJIKU</t>
  </si>
  <si>
    <t>KENEDDY MUCHERU</t>
  </si>
  <si>
    <t xml:space="preserve">ALICE  WANGUI </t>
  </si>
  <si>
    <t>DANCAN MWANGI</t>
  </si>
  <si>
    <t xml:space="preserve">ANN  WANGUI </t>
  </si>
  <si>
    <t xml:space="preserve">SIMON </t>
  </si>
  <si>
    <t>MARCH   REMITANCE NKURUI</t>
  </si>
  <si>
    <t>MARCH   REMITANCE KAREN</t>
  </si>
  <si>
    <t xml:space="preserve">PAID </t>
  </si>
  <si>
    <t>BF</t>
  </si>
  <si>
    <t>JOHN KIMANI</t>
  </si>
  <si>
    <t>CASH STATEMENT FOR MONTH OF  APRIL   2017</t>
  </si>
  <si>
    <t>CASH STATEMENT FOR MONTH OF APRIL  2017</t>
  </si>
  <si>
    <t>Francis N. kinyanjui</t>
  </si>
  <si>
    <t>JUDITH MASINZA</t>
  </si>
  <si>
    <t>ANN NJOROGE</t>
  </si>
  <si>
    <t>ALICE WANGUI</t>
  </si>
  <si>
    <t>CARETAKER</t>
  </si>
  <si>
    <t>SIMON NJUKI</t>
  </si>
  <si>
    <t>SUSAN NJERI</t>
  </si>
  <si>
    <t>PETER ETAAN</t>
  </si>
  <si>
    <t>ANN WAIRIMU</t>
  </si>
  <si>
    <t>KENNEDH NGUGI</t>
  </si>
  <si>
    <t>ALICE NDUTA</t>
  </si>
  <si>
    <t>HELLEN WANJIKU</t>
  </si>
  <si>
    <t>CASH STATEMENT FOR MONTH OF  MAY 2017</t>
  </si>
  <si>
    <t>CASH STATEMENT FOR MONTH OF MAY 2017</t>
  </si>
  <si>
    <t>CASH STATEMENT FOR MONTH OF JUNE  2017</t>
  </si>
  <si>
    <t>CASH STATEMENT FOR MONTH OF JUNE 2017</t>
  </si>
  <si>
    <t>PAID ON 17/06/17</t>
  </si>
  <si>
    <t>PAID ON 27/06/17</t>
  </si>
  <si>
    <t>B/F</t>
  </si>
  <si>
    <t>MAY</t>
  </si>
  <si>
    <t>ROSE  MARY</t>
  </si>
  <si>
    <t>CASH STATEMENT FOR MONTH OF JULY   2017</t>
  </si>
  <si>
    <t>JUNE</t>
  </si>
  <si>
    <t>JULY</t>
  </si>
  <si>
    <t>CASH STATEMENT FOR MONTH OF  AUGUST   2017</t>
  </si>
  <si>
    <t>PAID ON 14/06/17</t>
  </si>
  <si>
    <t xml:space="preserve">CHARELES </t>
  </si>
  <si>
    <t>CASH STATEMENT FOR MONTH OF  SEPT   2017</t>
  </si>
  <si>
    <t>CASH STATEMENT FOR MONTH OF SEPT 2017</t>
  </si>
  <si>
    <t>JOSPHAT  MUNYOKI</t>
  </si>
  <si>
    <t>BY EXPECTED</t>
  </si>
  <si>
    <t>BY PAID</t>
  </si>
  <si>
    <t>PAID ON 14/10/17</t>
  </si>
  <si>
    <t>PAID  ON 19/10/17</t>
  </si>
  <si>
    <t>OCT</t>
  </si>
  <si>
    <t>CASH STATEMENT FOR MONTH OF JULY 2017</t>
  </si>
  <si>
    <t>DAGORET</t>
  </si>
  <si>
    <t>DAGORETI</t>
  </si>
  <si>
    <t>CASH STATEMENT FOR MONTH OF AUG 2017</t>
  </si>
  <si>
    <t>CASH STATEMENT FOR MONTH OF SEP 2017</t>
  </si>
  <si>
    <t>CASH STATEMENT FOR MONTH OF  OCT   2017</t>
  </si>
  <si>
    <t>CASH STATEMENT FOR MONTH OF OCT  2017</t>
  </si>
  <si>
    <t>CASH STATEMENT FOR MONTH OF NOV   2017</t>
  </si>
  <si>
    <t>CASH STATEMENT FOR MONTH OF NOV  2017</t>
  </si>
  <si>
    <t>VACCANT</t>
  </si>
  <si>
    <t>CHARLES MWIRIGI</t>
  </si>
  <si>
    <t>PAID ON 16/11/17</t>
  </si>
  <si>
    <t>NOV</t>
  </si>
  <si>
    <t>KARANJA MICHAEL</t>
  </si>
  <si>
    <t>SALOME NGINA</t>
  </si>
  <si>
    <t>PAID ON</t>
  </si>
  <si>
    <t>CASH STATEMENT FOR MONTH OF DEC  2017</t>
  </si>
  <si>
    <t>DEC</t>
  </si>
  <si>
    <t>CASH STATEMENT FOR THE MONTH OF DEC 2017</t>
  </si>
  <si>
    <t>JAN</t>
  </si>
  <si>
    <t xml:space="preserve">  </t>
  </si>
  <si>
    <t>CASH STATEMENT FOR MONTH OF JAN  2018</t>
  </si>
  <si>
    <t>CASH STATEMENT FOR THE MONTH OF JAN 2018</t>
  </si>
  <si>
    <t>CASH STATEMENT FOR THE MONTH OF FEB 2018</t>
  </si>
  <si>
    <t>CASH STATEMENT FOR MONTH OF FEB  2018</t>
  </si>
  <si>
    <t>FEB</t>
  </si>
  <si>
    <t>HELLEN LUTOMIA</t>
  </si>
  <si>
    <t>JACKLINE MIGILO</t>
  </si>
  <si>
    <t>MARY WAMBUI</t>
  </si>
  <si>
    <t>CASH STATEMENT FOR THE MONTH OF MARCH 2018</t>
  </si>
  <si>
    <t>CASH STATEMENT FOR MONTH OF MARCH  2018</t>
  </si>
  <si>
    <t>Charles mwirigi</t>
  </si>
  <si>
    <t xml:space="preserve">      </t>
  </si>
  <si>
    <t>JOSPHAT MUNYOKI</t>
  </si>
  <si>
    <t>PAID ON 5/1/18</t>
  </si>
  <si>
    <t>EXPECTED</t>
  </si>
  <si>
    <t>CASH STATEMENT FOR THE MONTH OF APRIL 2018</t>
  </si>
  <si>
    <t>CASH STATEMENT FOR MONTH OF APRIL 2018</t>
  </si>
  <si>
    <t>GODFREY KINANZIRA</t>
  </si>
  <si>
    <t>CASH STATEMENT FOR THE MONTH OF MAY 2018</t>
  </si>
  <si>
    <t>CASH STATEMENT FOR MONTH OF MAY 2018</t>
  </si>
  <si>
    <t>STANLEY MUIRURI</t>
  </si>
  <si>
    <t>FLORA KINYA</t>
  </si>
  <si>
    <t>COSICILIA NAFULA</t>
  </si>
  <si>
    <t>PHILLIP MURABA</t>
  </si>
  <si>
    <t>LL</t>
  </si>
  <si>
    <t>CONSCILLA</t>
  </si>
  <si>
    <t>CASH STATEMENT FOR THE MONTH OF JUNE 2018</t>
  </si>
  <si>
    <t>CASH STATEMENT FOR MONTH OF JUNE 2018</t>
  </si>
  <si>
    <t xml:space="preserve">JOSPHAT </t>
  </si>
  <si>
    <t xml:space="preserve">KENNEDY </t>
  </si>
  <si>
    <t>MARY</t>
  </si>
  <si>
    <t>NJUKI</t>
  </si>
  <si>
    <t>CONSECILA</t>
  </si>
  <si>
    <t>CASH STATEMENT FOR THE MONTH OF JULY 2018</t>
  </si>
  <si>
    <t>CASH STATEMENT FOR MONTH OF JULY 2018</t>
  </si>
  <si>
    <t>MARY NGOIRI</t>
  </si>
  <si>
    <t>GLADYS WAIRIMU</t>
  </si>
  <si>
    <t>JOSPHAT</t>
  </si>
  <si>
    <t>DIRECT TO LL</t>
  </si>
  <si>
    <t>GODFREY</t>
  </si>
  <si>
    <t>CASH STATEMENT FOR THE MONTH OF AUGUST 2018</t>
  </si>
  <si>
    <t>AUG</t>
  </si>
  <si>
    <t>CASH STATEMENT FOR MONTH OF AUGUST 2018</t>
  </si>
  <si>
    <t>CASH STATEMENT FOR THE MONTH OF SEPTEMBER 2018</t>
  </si>
  <si>
    <t>SEP</t>
  </si>
  <si>
    <t>MURABA</t>
  </si>
  <si>
    <t>JUANITAH EJAYI</t>
  </si>
  <si>
    <t>HSE REPAIR NO. 1</t>
  </si>
  <si>
    <t>SAMUEL ALUGA</t>
  </si>
  <si>
    <t>CASH STATEMENT FOR MONTH OF SEPTEMBER 2018</t>
  </si>
  <si>
    <t>ISACK  KAMAU</t>
  </si>
  <si>
    <t>CASH STATEMENT FOR THE MONTH OF OCTOBER 2018</t>
  </si>
  <si>
    <t>CASH STATEMENT FOR MONTH OF OCTOBER 2018</t>
  </si>
  <si>
    <t>JOAN KISIA</t>
  </si>
  <si>
    <t>EVELYNE ALIVISA</t>
  </si>
  <si>
    <t>DIRECT TO LL-14</t>
  </si>
  <si>
    <t>PHILLIP OMBERE</t>
  </si>
  <si>
    <t xml:space="preserve">SALOME </t>
  </si>
  <si>
    <t>RUTH</t>
  </si>
  <si>
    <t>KIMANI KAMAU</t>
  </si>
  <si>
    <t>COMMISSION</t>
  </si>
  <si>
    <t xml:space="preserve">RENT STATEMENT </t>
  </si>
  <si>
    <t>FOR THE MONTH OF NOVEMBER 2018</t>
  </si>
  <si>
    <t>JOHN KIMANI-RIMPA</t>
  </si>
  <si>
    <t>JOHN KIMANI-DAGORETI</t>
  </si>
  <si>
    <t>EVANS KIAMBI</t>
  </si>
  <si>
    <t>FRANCIS KINYANJUI</t>
  </si>
  <si>
    <t>SAMUEL ABIERO</t>
  </si>
  <si>
    <t>PREPARED BY</t>
  </si>
  <si>
    <t>FOR THE MONTH OF DECEMBER 2018</t>
  </si>
  <si>
    <t>PAID ON 7/12/18</t>
  </si>
  <si>
    <t>JOHN KIMANI ----DAGORETI</t>
  </si>
  <si>
    <t>FOR THE MONTH OF JANUARY 2019</t>
  </si>
  <si>
    <t>PAID ON 8/1/19</t>
  </si>
  <si>
    <t>PAID ON 17/1/19</t>
  </si>
  <si>
    <t>FOR THE MONTH OF FEBRUARY  2019</t>
  </si>
  <si>
    <t>FOR THE MONTH OF FEBRUARY 2019</t>
  </si>
  <si>
    <t>PAUL MUIGAI</t>
  </si>
  <si>
    <t>ROOF REPAIR HSE.1</t>
  </si>
  <si>
    <t>ROOF REPAIR HSE. 1</t>
  </si>
  <si>
    <t>PAID ON 7/2/19</t>
  </si>
  <si>
    <t>SAMWEL ALUGA</t>
  </si>
  <si>
    <t>FOR THE MONTH OF MARCH  2019</t>
  </si>
  <si>
    <t>FOR THE MONTH OF MARCH 2019</t>
  </si>
  <si>
    <t>JOHN KITEVU</t>
  </si>
  <si>
    <t>PAID ON 8/3/19</t>
  </si>
  <si>
    <t>FOR THE MONTH OF APRIL  2019</t>
  </si>
  <si>
    <t>FOR THE MONTH OF APRIL 2019</t>
  </si>
  <si>
    <t>PAID ON 6/4/19</t>
  </si>
  <si>
    <t>PAID ON 25/4/19</t>
  </si>
  <si>
    <t>FOR THE MONTH OF MAY  2019</t>
  </si>
  <si>
    <t>FOR THE MONTH OF MAY 2019</t>
  </si>
  <si>
    <t>PAID ON 11-05-2019</t>
  </si>
  <si>
    <t>PAID ON 11/5/19</t>
  </si>
  <si>
    <t xml:space="preserve">VACCATED </t>
  </si>
  <si>
    <t>ISACK KAMAU</t>
  </si>
  <si>
    <t>FOR THE MONTH OF JUNE 2019</t>
  </si>
  <si>
    <t xml:space="preserve">JUNE </t>
  </si>
  <si>
    <t>PAID ON 8/6/19</t>
  </si>
  <si>
    <t>FOR THE MONTH OF JULY 2019</t>
  </si>
  <si>
    <t>PAID ON 1/7/19</t>
  </si>
  <si>
    <t>PATRICK GATHECHA</t>
  </si>
  <si>
    <t>ANNE NJOROGE</t>
  </si>
  <si>
    <t>DOUGLAS WEKESA</t>
  </si>
  <si>
    <t>DESDERIOUS SHIKUKU</t>
  </si>
  <si>
    <t xml:space="preserve">ON DEPOSIT CHARLES </t>
  </si>
  <si>
    <t>PAID ON 11/7/19</t>
  </si>
  <si>
    <t>FOR THE MONTH OF AUGUST 2019</t>
  </si>
  <si>
    <t>FOR THE MONTH OF AUG 2019</t>
  </si>
  <si>
    <t>AUGUST</t>
  </si>
  <si>
    <t>paid(REGINA)</t>
  </si>
  <si>
    <t>PAID ON7/8/19</t>
  </si>
  <si>
    <t>PAID ON 9 /8</t>
  </si>
  <si>
    <t>PAID ON 9/8</t>
  </si>
  <si>
    <t>VINCENT MUSLWA</t>
  </si>
  <si>
    <t>LINUS MWITI</t>
  </si>
  <si>
    <t>vaccant</t>
  </si>
  <si>
    <t>FLORENCE</t>
  </si>
  <si>
    <t>FOR THE MONTH OF SEPTEMBER 2019</t>
  </si>
  <si>
    <t>FOR THE MONTH OF SEPT 2019</t>
  </si>
  <si>
    <t>SEPT</t>
  </si>
  <si>
    <t>EVELYNE</t>
  </si>
  <si>
    <t>PETER</t>
  </si>
  <si>
    <t>2/9 ADVANCE</t>
  </si>
  <si>
    <t>PAID ON10/9</t>
  </si>
  <si>
    <t>PAID ON 10/9</t>
  </si>
  <si>
    <t>SAMSON WAMBUI</t>
  </si>
  <si>
    <t>FOR THE MONTH OF OCTOBER 2019</t>
  </si>
  <si>
    <t>OCTOBER</t>
  </si>
  <si>
    <t>VACCATED</t>
  </si>
  <si>
    <t>VINCENT MUSLWA/HELLEN</t>
  </si>
  <si>
    <t>JACKLINE</t>
  </si>
  <si>
    <t>PAID ON 7/10</t>
  </si>
  <si>
    <t>PAID ON16/10</t>
  </si>
  <si>
    <t>PAID ON 16/10</t>
  </si>
  <si>
    <t>NOVEMBER</t>
  </si>
  <si>
    <t>FOR THE MONTH OF NOVEMBER 2019</t>
  </si>
  <si>
    <t>FOR THE MONTH OF NOVEMBER  2019</t>
  </si>
  <si>
    <t>STANELY</t>
  </si>
  <si>
    <t>PAID ON 8/11</t>
  </si>
  <si>
    <t>PAID ON 16/11</t>
  </si>
  <si>
    <t>DAVI MUNGAI</t>
  </si>
  <si>
    <t>FOR THE MONTH OF DECEMBER  2019</t>
  </si>
  <si>
    <t>FOR THE MONTH OF DECEMBER 2019</t>
  </si>
  <si>
    <t>DAVID MUNGAI</t>
  </si>
  <si>
    <t>PAID ON 11/12</t>
  </si>
  <si>
    <t>FOR THE MONTH OF JANUARY 2020</t>
  </si>
  <si>
    <t>CAROLINE WANJIRU</t>
  </si>
  <si>
    <t>PAID ON 11/1</t>
  </si>
  <si>
    <t>PAID ON 24/1</t>
  </si>
  <si>
    <t>FOR THE MONTH OF FEBRUARY2020</t>
  </si>
  <si>
    <t>FOR THE MONTH OF FEBRUARY 2020</t>
  </si>
  <si>
    <t>PAID ON 10/2</t>
  </si>
  <si>
    <t>SARAH NYONGESA</t>
  </si>
  <si>
    <t>FOR THE MONTH OF MARCH 2020</t>
  </si>
  <si>
    <t>DESDERIOUS SHIKUKYU</t>
  </si>
  <si>
    <t>PAID ON 12/3</t>
  </si>
  <si>
    <t>FOR THE MONTH OF APRIL 2020</t>
  </si>
  <si>
    <t>FOR THE MONTH OF APRIL</t>
  </si>
  <si>
    <t>HANNAH WAIRIMU</t>
  </si>
  <si>
    <t>PAID ON 14/4</t>
  </si>
  <si>
    <t>FOR THE MONTH OF MAY 2020</t>
  </si>
  <si>
    <t>FOR THE MONTH OF MAY</t>
  </si>
  <si>
    <t>AT HOME</t>
  </si>
  <si>
    <t>TO PAY WHEN SHE GETS MONEY</t>
  </si>
  <si>
    <t>AT HOME LOCKED</t>
  </si>
  <si>
    <t>TO PAY WHEN HE GETS MONEY</t>
  </si>
  <si>
    <t>PAID ON 2/5</t>
  </si>
  <si>
    <t>PAID ON 14/5</t>
  </si>
  <si>
    <t>PAID ON 21/5</t>
  </si>
  <si>
    <t>FOR THE MONTH OF JUNE 2020</t>
  </si>
  <si>
    <t>DESDERIOUS</t>
  </si>
  <si>
    <t>JOHN KITEVU (EVICTED</t>
  </si>
  <si>
    <t>EVICTED</t>
  </si>
  <si>
    <t>PAID ON 10/6</t>
  </si>
  <si>
    <t>PAID ON 13/6</t>
  </si>
  <si>
    <t>PAID ON 24/5</t>
  </si>
  <si>
    <t>PAID ON 24/6</t>
  </si>
  <si>
    <t>SAMSON VACCATED</t>
  </si>
  <si>
    <t>FOR THE MONTH OF AUGUST 2020</t>
  </si>
  <si>
    <t>SEPTEMBER</t>
  </si>
  <si>
    <t>NO.</t>
  </si>
  <si>
    <t>DEPOSIT</t>
  </si>
  <si>
    <t>TOTAL DUE</t>
  </si>
  <si>
    <t>BAL</t>
  </si>
  <si>
    <t>DETAILS</t>
  </si>
  <si>
    <t>DEPOSIT B3</t>
  </si>
  <si>
    <t>LETTING FEE</t>
  </si>
  <si>
    <t>COMMISION</t>
  </si>
  <si>
    <t>NICHOLAS</t>
  </si>
  <si>
    <t>SAMSON KAMAU</t>
  </si>
  <si>
    <t>PETER MBURU</t>
  </si>
  <si>
    <t>REGINA WAIRIMU</t>
  </si>
  <si>
    <t>CHARITY KANUNU</t>
  </si>
  <si>
    <t>EVANGELINE NKATHA</t>
  </si>
  <si>
    <t>EMILY ACHIENG</t>
  </si>
  <si>
    <t>ERASTUS MAINA</t>
  </si>
  <si>
    <t>JOY MBAE</t>
  </si>
  <si>
    <t>SOLOMON NDIRITU</t>
  </si>
  <si>
    <t>MARTIN MUSYOKA</t>
  </si>
  <si>
    <t>ESTHER MUTURI</t>
  </si>
  <si>
    <t>ESTHER NYAWIRA</t>
  </si>
  <si>
    <t>JACKSON NGAYAIYA</t>
  </si>
  <si>
    <t>GG WATER</t>
  </si>
  <si>
    <t>PAID ON 11/9</t>
  </si>
  <si>
    <t>PAID ON 14/9</t>
  </si>
  <si>
    <t>CHARITY KANANU</t>
  </si>
  <si>
    <t>NGAYAIYA</t>
  </si>
  <si>
    <t>FOR THE MONTH OF SEPTEMBER 2020</t>
  </si>
  <si>
    <t>JOY PAID LL</t>
  </si>
  <si>
    <t>FOR THE MONTH OF OCTOBER 2020</t>
  </si>
  <si>
    <t>JOY MBAE PAID LL</t>
  </si>
  <si>
    <t>PAID ON 12/10</t>
  </si>
  <si>
    <t>FOR THE MONTH OF NOVEMBER 2020</t>
  </si>
  <si>
    <t>REGINA PAID LL</t>
  </si>
  <si>
    <t>vaccated</t>
  </si>
  <si>
    <t>ESTHER MUTURI VACCATED</t>
  </si>
  <si>
    <t>PAID ON 11/11</t>
  </si>
  <si>
    <t xml:space="preserve">DEPOSIT </t>
  </si>
  <si>
    <t>WILLIAM MULWA</t>
  </si>
  <si>
    <t>NELLY</t>
  </si>
  <si>
    <t>COLLINS</t>
  </si>
  <si>
    <t>PAID ON 22/12</t>
  </si>
  <si>
    <t>FOR THE MONTH OF DECEMBER 2020</t>
  </si>
  <si>
    <t>FOR THE MONTH OF JANUARY 2021</t>
  </si>
  <si>
    <t>LOAN</t>
  </si>
  <si>
    <t>NELLY PAID LL</t>
  </si>
  <si>
    <t>FOR THE MONTH OF FEBRUARY 2021</t>
  </si>
  <si>
    <t>PAID ON 11/2</t>
  </si>
  <si>
    <t>NELLY ON DEP</t>
  </si>
  <si>
    <t>FOR THE MONTH OF MARCH 2021</t>
  </si>
  <si>
    <t>PAID ON  11/3</t>
  </si>
  <si>
    <t>FOR THE MONTH OF APRIL 2021</t>
  </si>
  <si>
    <t>PAID ON 29/3</t>
  </si>
  <si>
    <t>PATH OSODO</t>
  </si>
  <si>
    <t>PAID ON 12/4</t>
  </si>
  <si>
    <t>REGINA VACCATED</t>
  </si>
  <si>
    <t>FOR THE MONTH OF MAY 2021</t>
  </si>
  <si>
    <t>PAID ON 11/5</t>
  </si>
  <si>
    <t>PAID ON 12/5</t>
  </si>
  <si>
    <t>FOR THE MONTH OF JUNE 2021</t>
  </si>
  <si>
    <t>PAID ON 21/6</t>
  </si>
  <si>
    <t>SAMSON ON DEP</t>
  </si>
  <si>
    <t>LLON DEP</t>
  </si>
  <si>
    <t>FOR THE MONTH OF JULY 2021</t>
  </si>
  <si>
    <t>ASSET</t>
  </si>
  <si>
    <t>gg</t>
  </si>
  <si>
    <t>PAID ON 12/7</t>
  </si>
  <si>
    <t>NO.3 PAID LL</t>
  </si>
  <si>
    <t>JOHN MUNYAO</t>
  </si>
  <si>
    <t>FOR THE MONTH OF AUGUST 2021</t>
  </si>
  <si>
    <t>PAID ON 11/8</t>
  </si>
  <si>
    <t>MUNYAO PAID LL</t>
  </si>
  <si>
    <t>FOR THE MONTH OF SEPTEMBER 2021</t>
  </si>
  <si>
    <t>PAID  ON 11/9</t>
  </si>
  <si>
    <t>ASSETFLOW BILLBOARD</t>
  </si>
  <si>
    <t>FOR THE MONTH OF OCTOBER 2021</t>
  </si>
  <si>
    <t>PAID ON 13/9</t>
  </si>
  <si>
    <t>PAID ON 28/9</t>
  </si>
  <si>
    <t>JOHN PAID LL</t>
  </si>
  <si>
    <t>PAID ON 13/10</t>
  </si>
  <si>
    <t>FOR THE MONTH OF NOVEMBER 2021</t>
  </si>
  <si>
    <t>PAID ON 21/10</t>
  </si>
  <si>
    <t>HELLEN  PHARMACY</t>
  </si>
  <si>
    <t>JOHN PAI LL</t>
  </si>
  <si>
    <t>FOR THE MONTH OF DECEMBER 2021</t>
  </si>
  <si>
    <t>EMILY VACCATED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</si>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</sst>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\-#,##0.00"/>
    <numFmt numFmtId="165" formatCode="_(* #,##0_);_(* \(#,##0\);_(* &quot;-&quot;??_);_(@_)"/>
  </numFmts>
  <fonts count="10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u/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u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rgb="FF0070C0"/>
      <name val="Times New Roman"/>
      <family val="1"/>
    </font>
    <font>
      <b/>
      <vertAlign val="superscript"/>
      <sz val="12"/>
      <color rgb="FF0070C0"/>
      <name val="Times New Roman"/>
      <family val="1"/>
    </font>
    <font>
      <b/>
      <i/>
      <sz val="14"/>
      <color theme="1"/>
      <name val="Times New Roman"/>
      <family val="1"/>
    </font>
    <font>
      <b/>
      <sz val="36"/>
      <color rgb="FF1A86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0000FF"/>
      <name val="Times New Roman"/>
      <family val="1"/>
    </font>
    <font>
      <sz val="14"/>
      <color rgb="FF984806"/>
      <name val="Franklin Gothic Demi Cond"/>
      <family val="2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Times New Roman"/>
      <family val="1"/>
    </font>
    <font>
      <sz val="12"/>
      <color rgb="FF984806"/>
      <name val="Franklin Gothic Demi Cond"/>
      <family val="2"/>
    </font>
    <font>
      <b/>
      <sz val="10"/>
      <color rgb="FF0070C0"/>
      <name val="Times New Roman"/>
      <family val="1"/>
    </font>
    <font>
      <b/>
      <vertAlign val="superscript"/>
      <sz val="10"/>
      <color rgb="FF0070C0"/>
      <name val="Times New Roman"/>
      <family val="1"/>
    </font>
    <font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28"/>
      <color rgb="FF1A8600"/>
      <name val="Times New Roman"/>
      <family val="1"/>
    </font>
    <font>
      <b/>
      <u val="double"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 val="double"/>
      <sz val="10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u/>
      <sz val="8"/>
      <color rgb="FFFF0000"/>
      <name val="Cambria"/>
      <family val="1"/>
      <scheme val="major"/>
    </font>
    <font>
      <sz val="8"/>
      <color theme="1"/>
      <name val="Calibri"/>
      <family val="2"/>
      <scheme val="minor"/>
    </font>
    <font>
      <b/>
      <u/>
      <sz val="8"/>
      <color rgb="FFFF0000"/>
      <name val="Times New Roman"/>
      <family val="1"/>
    </font>
    <font>
      <b/>
      <u/>
      <sz val="8"/>
      <color theme="1"/>
      <name val="Times New Roman"/>
      <family val="1"/>
    </font>
    <font>
      <b/>
      <u val="double"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8"/>
      <color rgb="FFFF0000"/>
      <name val="Times New Roman"/>
      <family val="1"/>
    </font>
    <font>
      <sz val="8"/>
      <color rgb="FF00B050"/>
      <name val="Times New Roman"/>
      <family val="1"/>
    </font>
    <font>
      <sz val="11"/>
      <color rgb="FF00B050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 val="double"/>
      <sz val="14"/>
      <color rgb="FF0070C0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rgb="FF1A8600"/>
      <name val="Times New Roman"/>
      <family val="1"/>
    </font>
    <font>
      <b/>
      <sz val="10"/>
      <color rgb="FF0000FF"/>
      <name val="Times New Roman"/>
      <family val="1"/>
    </font>
    <font>
      <sz val="10"/>
      <color rgb="FF984806"/>
      <name val="Franklin Gothic Demi Cond"/>
      <family val="2"/>
    </font>
    <font>
      <b/>
      <sz val="9"/>
      <color rgb="FF0070C0"/>
      <name val="Times New Roman"/>
      <family val="1"/>
    </font>
    <font>
      <b/>
      <vertAlign val="superscript"/>
      <sz val="9"/>
      <color rgb="FF0070C0"/>
      <name val="Times New Roman"/>
      <family val="1"/>
    </font>
    <font>
      <b/>
      <i/>
      <sz val="10"/>
      <color theme="1"/>
      <name val="Times New Roman"/>
      <family val="1"/>
    </font>
    <font>
      <b/>
      <u val="double"/>
      <sz val="10"/>
      <color rgb="FF0070C0"/>
      <name val="Times New Roman"/>
      <family val="1"/>
    </font>
    <font>
      <sz val="8"/>
      <name val="Times New Roman"/>
      <family val="1"/>
    </font>
    <font>
      <sz val="11"/>
      <name val="Calibri"/>
      <family val="2"/>
      <scheme val="minor"/>
    </font>
    <font>
      <b/>
      <sz val="8"/>
      <color theme="1"/>
      <name val="Times New Roman"/>
      <family val="1"/>
    </font>
    <font>
      <b/>
      <sz val="8"/>
      <color rgb="FF0000FF"/>
      <name val="Times New Roman"/>
      <family val="1"/>
    </font>
    <font>
      <b/>
      <sz val="8"/>
      <color rgb="FF984806"/>
      <name val="Times New Roman"/>
      <family val="1"/>
    </font>
    <font>
      <b/>
      <sz val="8"/>
      <color rgb="FF0070C0"/>
      <name val="Times New Roman"/>
      <family val="1"/>
    </font>
    <font>
      <b/>
      <vertAlign val="superscript"/>
      <sz val="8"/>
      <color rgb="FF0070C0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theme="1"/>
      <name val="Times New Roman"/>
      <family val="1"/>
    </font>
    <font>
      <u val="singleAccounting"/>
      <sz val="10"/>
      <color theme="1"/>
      <name val="Calibri"/>
      <family val="2"/>
      <scheme val="minor"/>
    </font>
    <font>
      <b/>
      <u val="singleAccounting"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Times New Roman"/>
      <family val="1"/>
    </font>
    <font>
      <b/>
      <u val="double"/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 val="double"/>
      <sz val="10"/>
      <name val="Times New Roman"/>
      <family val="1"/>
    </font>
    <font>
      <b/>
      <u val="double"/>
      <sz val="11"/>
      <name val="Times New Roman"/>
      <family val="1"/>
    </font>
    <font>
      <b/>
      <u/>
      <sz val="1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Times New Roman"/>
      <family val="1"/>
    </font>
    <font>
      <b/>
      <sz val="14"/>
      <name val="Calibri"/>
      <family val="2"/>
      <scheme val="minor"/>
    </font>
    <font>
      <b/>
      <u/>
      <sz val="12"/>
      <name val="Times New Roman"/>
      <family val="1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6" fillId="0" borderId="0" applyFont="0" applyFill="0" applyBorder="0" applyAlignment="0" applyProtection="0"/>
  </cellStyleXfs>
  <cellXfs count="2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2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31" fillId="0" borderId="0" xfId="0" applyFont="1"/>
    <xf numFmtId="0" fontId="33" fillId="0" borderId="0" xfId="0" applyFont="1"/>
    <xf numFmtId="0" fontId="34" fillId="0" borderId="0" xfId="0" applyFont="1" applyAlignment="1">
      <alignment horizontal="center" vertical="top"/>
    </xf>
    <xf numFmtId="0" fontId="33" fillId="0" borderId="0" xfId="0" applyFont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0" borderId="0" xfId="0" applyFont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31" fillId="0" borderId="0" xfId="0" applyFont="1" applyAlignment="1">
      <alignment horizontal="center" vertical="top"/>
    </xf>
    <xf numFmtId="0" fontId="32" fillId="0" borderId="0" xfId="0" applyFont="1" applyAlignment="1">
      <alignment horizontal="center" vertical="top"/>
    </xf>
    <xf numFmtId="0" fontId="35" fillId="0" borderId="0" xfId="0" applyFont="1"/>
    <xf numFmtId="9" fontId="7" fillId="0" borderId="0" xfId="0" applyNumberFormat="1" applyFont="1"/>
    <xf numFmtId="0" fontId="37" fillId="0" borderId="0" xfId="0" applyFont="1"/>
    <xf numFmtId="43" fontId="0" fillId="0" borderId="0" xfId="1" applyFont="1"/>
    <xf numFmtId="43" fontId="7" fillId="0" borderId="0" xfId="1" applyFont="1"/>
    <xf numFmtId="43" fontId="10" fillId="0" borderId="0" xfId="1" applyFont="1"/>
    <xf numFmtId="43" fontId="9" fillId="0" borderId="0" xfId="1" applyFont="1"/>
    <xf numFmtId="0" fontId="38" fillId="0" borderId="0" xfId="0" applyFont="1"/>
    <xf numFmtId="0" fontId="39" fillId="0" borderId="2" xfId="0" applyFont="1" applyBorder="1" applyAlignment="1">
      <alignment horizontal="center"/>
    </xf>
    <xf numFmtId="0" fontId="40" fillId="0" borderId="0" xfId="0" applyFont="1"/>
    <xf numFmtId="0" fontId="41" fillId="0" borderId="1" xfId="0" applyFont="1" applyBorder="1" applyAlignment="1">
      <alignment horizontal="center"/>
    </xf>
    <xf numFmtId="0" fontId="41" fillId="0" borderId="1" xfId="0" applyFont="1" applyFill="1" applyBorder="1" applyAlignment="1">
      <alignment horizontal="center"/>
    </xf>
    <xf numFmtId="0" fontId="8" fillId="0" borderId="1" xfId="0" applyFont="1" applyBorder="1"/>
    <xf numFmtId="43" fontId="8" fillId="0" borderId="1" xfId="1" applyFont="1" applyBorder="1"/>
    <xf numFmtId="0" fontId="42" fillId="0" borderId="1" xfId="0" applyFont="1" applyBorder="1"/>
    <xf numFmtId="43" fontId="42" fillId="0" borderId="1" xfId="1" applyFont="1" applyBorder="1"/>
    <xf numFmtId="0" fontId="43" fillId="0" borderId="0" xfId="0" applyFont="1"/>
    <xf numFmtId="0" fontId="31" fillId="0" borderId="0" xfId="0" applyFont="1" applyAlignment="1">
      <alignment horizontal="right"/>
    </xf>
    <xf numFmtId="0" fontId="45" fillId="0" borderId="1" xfId="0" applyFont="1" applyBorder="1"/>
    <xf numFmtId="0" fontId="44" fillId="0" borderId="0" xfId="0" applyFont="1"/>
    <xf numFmtId="0" fontId="46" fillId="0" borderId="1" xfId="0" applyFont="1" applyBorder="1"/>
    <xf numFmtId="43" fontId="46" fillId="0" borderId="1" xfId="1" applyFont="1" applyBorder="1"/>
    <xf numFmtId="0" fontId="47" fillId="0" borderId="0" xfId="0" applyFont="1"/>
    <xf numFmtId="0" fontId="41" fillId="0" borderId="1" xfId="0" applyFont="1" applyBorder="1"/>
    <xf numFmtId="0" fontId="41" fillId="0" borderId="1" xfId="1" applyNumberFormat="1" applyFont="1" applyBorder="1"/>
    <xf numFmtId="43" fontId="41" fillId="0" borderId="1" xfId="1" applyFont="1" applyBorder="1"/>
    <xf numFmtId="43" fontId="45" fillId="0" borderId="1" xfId="0" applyNumberFormat="1" applyFont="1" applyBorder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43" fontId="15" fillId="0" borderId="0" xfId="0" applyNumberFormat="1" applyFont="1"/>
    <xf numFmtId="43" fontId="15" fillId="0" borderId="0" xfId="1" applyFont="1"/>
    <xf numFmtId="0" fontId="10" fillId="0" borderId="0" xfId="0" applyFont="1" applyAlignment="1">
      <alignment horizontal="right"/>
    </xf>
    <xf numFmtId="43" fontId="58" fillId="0" borderId="0" xfId="0" applyNumberFormat="1" applyFont="1"/>
    <xf numFmtId="0" fontId="41" fillId="0" borderId="0" xfId="0" applyFont="1" applyBorder="1"/>
    <xf numFmtId="0" fontId="41" fillId="0" borderId="0" xfId="1" applyNumberFormat="1" applyFont="1" applyBorder="1"/>
    <xf numFmtId="43" fontId="41" fillId="0" borderId="0" xfId="1" applyFont="1" applyBorder="1"/>
    <xf numFmtId="0" fontId="45" fillId="0" borderId="0" xfId="0" applyFont="1" applyBorder="1"/>
    <xf numFmtId="43" fontId="45" fillId="0" borderId="0" xfId="0" applyNumberFormat="1" applyFont="1" applyBorder="1"/>
    <xf numFmtId="0" fontId="40" fillId="0" borderId="0" xfId="0" applyFont="1" applyAlignment="1">
      <alignment horizontal="right"/>
    </xf>
    <xf numFmtId="0" fontId="59" fillId="0" borderId="1" xfId="0" applyFont="1" applyBorder="1"/>
    <xf numFmtId="43" fontId="59" fillId="0" borderId="1" xfId="1" applyFont="1" applyBorder="1"/>
    <xf numFmtId="0" fontId="60" fillId="0" borderId="0" xfId="0" applyFont="1"/>
    <xf numFmtId="0" fontId="61" fillId="0" borderId="0" xfId="0" applyFont="1" applyAlignment="1">
      <alignment vertical="top"/>
    </xf>
    <xf numFmtId="0" fontId="62" fillId="0" borderId="0" xfId="0" applyFont="1" applyAlignment="1">
      <alignment horizontal="center" vertical="top"/>
    </xf>
    <xf numFmtId="0" fontId="61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66" fillId="0" borderId="0" xfId="0" applyFont="1" applyAlignment="1">
      <alignment horizontal="center" vertical="top"/>
    </xf>
    <xf numFmtId="0" fontId="8" fillId="0" borderId="1" xfId="1" applyNumberFormat="1" applyFont="1" applyBorder="1"/>
    <xf numFmtId="164" fontId="68" fillId="0" borderId="0" xfId="0" applyNumberFormat="1" applyFont="1" applyBorder="1"/>
    <xf numFmtId="49" fontId="67" fillId="0" borderId="0" xfId="0" applyNumberFormat="1" applyFont="1" applyBorder="1" applyAlignment="1">
      <alignment horizontal="center"/>
    </xf>
    <xf numFmtId="164" fontId="67" fillId="0" borderId="0" xfId="0" applyNumberFormat="1" applyFont="1" applyBorder="1"/>
    <xf numFmtId="3" fontId="10" fillId="0" borderId="0" xfId="0" applyNumberFormat="1" applyFont="1"/>
    <xf numFmtId="43" fontId="10" fillId="0" borderId="0" xfId="0" applyNumberFormat="1" applyFont="1"/>
    <xf numFmtId="0" fontId="69" fillId="0" borderId="0" xfId="0" applyFont="1"/>
    <xf numFmtId="43" fontId="70" fillId="0" borderId="0" xfId="0" applyNumberFormat="1" applyFont="1"/>
    <xf numFmtId="43" fontId="71" fillId="0" borderId="0" xfId="0" applyNumberFormat="1" applyFont="1"/>
    <xf numFmtId="43" fontId="72" fillId="0" borderId="0" xfId="0" applyNumberFormat="1" applyFont="1"/>
    <xf numFmtId="43" fontId="72" fillId="0" borderId="0" xfId="1" applyFont="1"/>
    <xf numFmtId="14" fontId="7" fillId="0" borderId="0" xfId="0" applyNumberFormat="1" applyFont="1"/>
    <xf numFmtId="164" fontId="10" fillId="0" borderId="0" xfId="0" applyNumberFormat="1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43" fontId="74" fillId="0" borderId="0" xfId="0" applyNumberFormat="1" applyFont="1"/>
    <xf numFmtId="0" fontId="75" fillId="0" borderId="0" xfId="0" applyFont="1"/>
    <xf numFmtId="43" fontId="0" fillId="0" borderId="0" xfId="0" applyNumberFormat="1"/>
    <xf numFmtId="43" fontId="7" fillId="0" borderId="0" xfId="0" applyNumberFormat="1" applyFont="1"/>
    <xf numFmtId="43" fontId="44" fillId="0" borderId="0" xfId="0" applyNumberFormat="1" applyFont="1"/>
    <xf numFmtId="43" fontId="44" fillId="0" borderId="0" xfId="1" applyFont="1"/>
    <xf numFmtId="0" fontId="76" fillId="0" borderId="0" xfId="0" applyFont="1"/>
    <xf numFmtId="0" fontId="77" fillId="0" borderId="1" xfId="0" applyFont="1" applyBorder="1"/>
    <xf numFmtId="0" fontId="0" fillId="0" borderId="1" xfId="0" applyBorder="1"/>
    <xf numFmtId="4" fontId="0" fillId="0" borderId="1" xfId="0" applyNumberFormat="1" applyBorder="1"/>
    <xf numFmtId="9" fontId="0" fillId="0" borderId="1" xfId="0" applyNumberFormat="1" applyBorder="1"/>
    <xf numFmtId="0" fontId="31" fillId="0" borderId="0" xfId="0" applyFont="1" applyAlignment="1">
      <alignment horizontal="left"/>
    </xf>
    <xf numFmtId="0" fontId="44" fillId="0" borderId="1" xfId="0" applyFont="1" applyBorder="1"/>
    <xf numFmtId="4" fontId="44" fillId="0" borderId="1" xfId="0" applyNumberFormat="1" applyFont="1" applyBorder="1"/>
    <xf numFmtId="0" fontId="40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78" fillId="0" borderId="1" xfId="0" applyFont="1" applyBorder="1"/>
    <xf numFmtId="9" fontId="0" fillId="0" borderId="0" xfId="0" applyNumberFormat="1"/>
    <xf numFmtId="17" fontId="0" fillId="0" borderId="0" xfId="0" applyNumberFormat="1"/>
    <xf numFmtId="14" fontId="0" fillId="0" borderId="1" xfId="0" applyNumberFormat="1" applyBorder="1"/>
    <xf numFmtId="0" fontId="0" fillId="0" borderId="3" xfId="0" applyBorder="1"/>
    <xf numFmtId="0" fontId="77" fillId="0" borderId="2" xfId="0" applyFont="1" applyBorder="1"/>
    <xf numFmtId="0" fontId="0" fillId="0" borderId="2" xfId="0" applyBorder="1"/>
    <xf numFmtId="4" fontId="0" fillId="0" borderId="4" xfId="0" applyNumberFormat="1" applyBorder="1"/>
    <xf numFmtId="4" fontId="0" fillId="0" borderId="2" xfId="0" applyNumberFormat="1" applyBorder="1"/>
    <xf numFmtId="0" fontId="7" fillId="0" borderId="1" xfId="0" applyFont="1" applyBorder="1"/>
    <xf numFmtId="0" fontId="15" fillId="0" borderId="1" xfId="0" applyFont="1" applyBorder="1"/>
    <xf numFmtId="4" fontId="74" fillId="0" borderId="1" xfId="0" applyNumberFormat="1" applyFont="1" applyBorder="1"/>
    <xf numFmtId="0" fontId="79" fillId="0" borderId="0" xfId="0" applyFont="1"/>
    <xf numFmtId="0" fontId="0" fillId="0" borderId="1" xfId="0" applyNumberFormat="1" applyBorder="1"/>
    <xf numFmtId="0" fontId="0" fillId="0" borderId="1" xfId="0" applyNumberFormat="1" applyFont="1" applyBorder="1"/>
    <xf numFmtId="0" fontId="0" fillId="0" borderId="1" xfId="0" applyFont="1" applyBorder="1"/>
    <xf numFmtId="43" fontId="0" fillId="0" borderId="1" xfId="1" applyFont="1" applyBorder="1"/>
    <xf numFmtId="0" fontId="60" fillId="0" borderId="1" xfId="0" applyFont="1" applyBorder="1"/>
    <xf numFmtId="43" fontId="60" fillId="0" borderId="1" xfId="1" applyFont="1" applyBorder="1"/>
    <xf numFmtId="0" fontId="80" fillId="0" borderId="1" xfId="0" applyFont="1" applyBorder="1"/>
    <xf numFmtId="43" fontId="80" fillId="0" borderId="1" xfId="1" applyFont="1" applyBorder="1"/>
    <xf numFmtId="4" fontId="0" fillId="0" borderId="1" xfId="0" applyNumberFormat="1" applyFont="1" applyBorder="1"/>
    <xf numFmtId="43" fontId="0" fillId="0" borderId="1" xfId="0" applyNumberFormat="1" applyBorder="1"/>
    <xf numFmtId="4" fontId="60" fillId="0" borderId="1" xfId="1" applyNumberFormat="1" applyFont="1" applyBorder="1"/>
    <xf numFmtId="0" fontId="0" fillId="0" borderId="0" xfId="0" applyNumberFormat="1" applyBorder="1"/>
    <xf numFmtId="4" fontId="0" fillId="0" borderId="1" xfId="1" applyNumberFormat="1" applyFont="1" applyBorder="1"/>
    <xf numFmtId="3" fontId="0" fillId="0" borderId="2" xfId="0" applyNumberFormat="1" applyBorder="1"/>
    <xf numFmtId="3" fontId="0" fillId="0" borderId="1" xfId="0" applyNumberFormat="1" applyBorder="1"/>
    <xf numFmtId="0" fontId="44" fillId="0" borderId="1" xfId="0" applyNumberFormat="1" applyFont="1" applyBorder="1"/>
    <xf numFmtId="0" fontId="11" fillId="0" borderId="0" xfId="0" applyFont="1" applyBorder="1"/>
    <xf numFmtId="0" fontId="60" fillId="0" borderId="1" xfId="0" applyNumberFormat="1" applyFont="1" applyBorder="1"/>
    <xf numFmtId="0" fontId="81" fillId="0" borderId="1" xfId="0" applyFont="1" applyBorder="1"/>
    <xf numFmtId="3" fontId="0" fillId="0" borderId="0" xfId="0" applyNumberFormat="1"/>
    <xf numFmtId="4" fontId="0" fillId="0" borderId="0" xfId="0" applyNumberFormat="1"/>
    <xf numFmtId="3" fontId="0" fillId="0" borderId="1" xfId="1" applyNumberFormat="1" applyFont="1" applyBorder="1"/>
    <xf numFmtId="3" fontId="0" fillId="0" borderId="1" xfId="0" applyNumberFormat="1" applyFont="1" applyBorder="1"/>
    <xf numFmtId="3" fontId="60" fillId="0" borderId="1" xfId="0" applyNumberFormat="1" applyFont="1" applyBorder="1"/>
    <xf numFmtId="3" fontId="60" fillId="0" borderId="1" xfId="1" applyNumberFormat="1" applyFont="1" applyBorder="1"/>
    <xf numFmtId="3" fontId="44" fillId="0" borderId="1" xfId="0" applyNumberFormat="1" applyFont="1" applyBorder="1"/>
    <xf numFmtId="165" fontId="8" fillId="0" borderId="1" xfId="1" applyNumberFormat="1" applyFont="1" applyBorder="1"/>
    <xf numFmtId="165" fontId="59" fillId="0" borderId="1" xfId="1" applyNumberFormat="1" applyFont="1" applyBorder="1"/>
    <xf numFmtId="165" fontId="59" fillId="0" borderId="1" xfId="0" applyNumberFormat="1" applyFont="1" applyBorder="1"/>
    <xf numFmtId="165" fontId="41" fillId="0" borderId="1" xfId="1" applyNumberFormat="1" applyFont="1" applyBorder="1"/>
    <xf numFmtId="165" fontId="45" fillId="0" borderId="1" xfId="0" applyNumberFormat="1" applyFont="1" applyBorder="1"/>
    <xf numFmtId="3" fontId="74" fillId="0" borderId="1" xfId="0" applyNumberFormat="1" applyFont="1" applyBorder="1"/>
    <xf numFmtId="0" fontId="82" fillId="0" borderId="0" xfId="0" applyFont="1"/>
    <xf numFmtId="0" fontId="83" fillId="0" borderId="1" xfId="0" applyFont="1" applyBorder="1"/>
    <xf numFmtId="0" fontId="26" fillId="0" borderId="1" xfId="0" applyFont="1" applyBorder="1"/>
    <xf numFmtId="0" fontId="83" fillId="0" borderId="2" xfId="0" applyFont="1" applyBorder="1"/>
    <xf numFmtId="0" fontId="84" fillId="0" borderId="0" xfId="0" applyFont="1"/>
    <xf numFmtId="43" fontId="8" fillId="0" borderId="1" xfId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9" fillId="0" borderId="1" xfId="0" applyFont="1" applyBorder="1" applyAlignment="1">
      <alignment horizontal="left"/>
    </xf>
    <xf numFmtId="0" fontId="85" fillId="0" borderId="1" xfId="0" applyFont="1" applyBorder="1"/>
    <xf numFmtId="0" fontId="85" fillId="0" borderId="2" xfId="0" applyFont="1" applyBorder="1"/>
    <xf numFmtId="0" fontId="0" fillId="0" borderId="0" xfId="0" applyFont="1"/>
    <xf numFmtId="0" fontId="86" fillId="0" borderId="0" xfId="0" applyFont="1"/>
    <xf numFmtId="0" fontId="79" fillId="0" borderId="1" xfId="0" applyFont="1" applyBorder="1"/>
    <xf numFmtId="0" fontId="21" fillId="0" borderId="1" xfId="0" applyFont="1" applyBorder="1"/>
    <xf numFmtId="0" fontId="79" fillId="0" borderId="2" xfId="0" applyFont="1" applyBorder="1"/>
    <xf numFmtId="165" fontId="0" fillId="0" borderId="1" xfId="1" applyNumberFormat="1" applyFont="1" applyBorder="1"/>
    <xf numFmtId="165" fontId="0" fillId="0" borderId="1" xfId="0" applyNumberFormat="1" applyBorder="1"/>
    <xf numFmtId="0" fontId="83" fillId="0" borderId="0" xfId="0" applyFont="1"/>
    <xf numFmtId="165" fontId="0" fillId="0" borderId="1" xfId="1" applyNumberFormat="1" applyFont="1" applyBorder="1" applyAlignment="1">
      <alignment horizontal="right"/>
    </xf>
    <xf numFmtId="0" fontId="87" fillId="0" borderId="1" xfId="0" applyFont="1" applyBorder="1"/>
    <xf numFmtId="3" fontId="85" fillId="0" borderId="1" xfId="0" applyNumberFormat="1" applyFont="1" applyBorder="1"/>
    <xf numFmtId="3" fontId="87" fillId="0" borderId="1" xfId="0" applyNumberFormat="1" applyFont="1" applyBorder="1"/>
    <xf numFmtId="165" fontId="0" fillId="0" borderId="1" xfId="0" applyNumberFormat="1" applyBorder="1" applyAlignment="1"/>
    <xf numFmtId="3" fontId="0" fillId="0" borderId="1" xfId="0" applyNumberFormat="1" applyBorder="1" applyAlignment="1"/>
    <xf numFmtId="0" fontId="0" fillId="0" borderId="1" xfId="0" applyBorder="1" applyAlignment="1"/>
    <xf numFmtId="3" fontId="60" fillId="0" borderId="1" xfId="1" applyNumberFormat="1" applyFont="1" applyBorder="1" applyAlignment="1"/>
    <xf numFmtId="3" fontId="0" fillId="0" borderId="1" xfId="0" applyNumberFormat="1" applyFont="1" applyBorder="1" applyAlignment="1"/>
    <xf numFmtId="0" fontId="49" fillId="0" borderId="6" xfId="0" applyFont="1" applyBorder="1"/>
    <xf numFmtId="0" fontId="0" fillId="0" borderId="5" xfId="0" applyBorder="1"/>
    <xf numFmtId="0" fontId="0" fillId="0" borderId="1" xfId="0" applyFill="1" applyBorder="1"/>
    <xf numFmtId="0" fontId="60" fillId="0" borderId="1" xfId="0" applyFont="1" applyBorder="1" applyAlignment="1">
      <alignment horizontal="left"/>
    </xf>
    <xf numFmtId="165" fontId="60" fillId="0" borderId="1" xfId="1" applyNumberFormat="1" applyFont="1" applyBorder="1"/>
    <xf numFmtId="0" fontId="88" fillId="0" borderId="1" xfId="0" applyFont="1" applyBorder="1"/>
    <xf numFmtId="3" fontId="88" fillId="0" borderId="1" xfId="0" applyNumberFormat="1" applyFont="1" applyBorder="1"/>
    <xf numFmtId="3" fontId="89" fillId="0" borderId="1" xfId="0" applyNumberFormat="1" applyFont="1" applyBorder="1"/>
    <xf numFmtId="3" fontId="90" fillId="0" borderId="1" xfId="0" applyNumberFormat="1" applyFont="1" applyBorder="1"/>
    <xf numFmtId="0" fontId="91" fillId="0" borderId="1" xfId="0" applyFont="1" applyBorder="1" applyAlignment="1">
      <alignment horizontal="center"/>
    </xf>
    <xf numFmtId="0" fontId="91" fillId="0" borderId="1" xfId="0" applyFont="1" applyFill="1" applyBorder="1" applyAlignment="1">
      <alignment horizontal="center"/>
    </xf>
    <xf numFmtId="43" fontId="60" fillId="0" borderId="1" xfId="1" applyFont="1" applyBorder="1" applyAlignment="1">
      <alignment vertical="top"/>
    </xf>
    <xf numFmtId="0" fontId="91" fillId="0" borderId="1" xfId="0" applyFont="1" applyBorder="1"/>
    <xf numFmtId="165" fontId="91" fillId="0" borderId="1" xfId="1" applyNumberFormat="1" applyFont="1" applyBorder="1"/>
    <xf numFmtId="0" fontId="88" fillId="0" borderId="0" xfId="0" applyFont="1"/>
    <xf numFmtId="0" fontId="92" fillId="0" borderId="0" xfId="0" applyFont="1"/>
    <xf numFmtId="43" fontId="60" fillId="0" borderId="0" xfId="1" applyFont="1"/>
    <xf numFmtId="0" fontId="88" fillId="0" borderId="2" xfId="0" applyFont="1" applyBorder="1"/>
    <xf numFmtId="0" fontId="60" fillId="0" borderId="2" xfId="0" applyFont="1" applyBorder="1"/>
    <xf numFmtId="4" fontId="60" fillId="0" borderId="1" xfId="0" applyNumberFormat="1" applyFont="1" applyBorder="1"/>
    <xf numFmtId="9" fontId="60" fillId="0" borderId="1" xfId="0" applyNumberFormat="1" applyFont="1" applyBorder="1"/>
    <xf numFmtId="4" fontId="60" fillId="0" borderId="4" xfId="0" applyNumberFormat="1" applyFont="1" applyBorder="1"/>
    <xf numFmtId="43" fontId="60" fillId="0" borderId="0" xfId="0" applyNumberFormat="1" applyFont="1"/>
    <xf numFmtId="0" fontId="60" fillId="0" borderId="3" xfId="0" applyFont="1" applyBorder="1"/>
    <xf numFmtId="4" fontId="60" fillId="0" borderId="2" xfId="0" applyNumberFormat="1" applyFont="1" applyBorder="1"/>
    <xf numFmtId="0" fontId="92" fillId="0" borderId="1" xfId="0" applyFont="1" applyBorder="1"/>
    <xf numFmtId="43" fontId="93" fillId="0" borderId="0" xfId="1" applyFont="1"/>
    <xf numFmtId="0" fontId="94" fillId="0" borderId="1" xfId="0" applyFont="1" applyBorder="1"/>
    <xf numFmtId="0" fontId="93" fillId="0" borderId="1" xfId="0" applyFont="1" applyBorder="1"/>
    <xf numFmtId="14" fontId="60" fillId="0" borderId="1" xfId="0" applyNumberFormat="1" applyFont="1" applyBorder="1"/>
    <xf numFmtId="3" fontId="60" fillId="0" borderId="2" xfId="0" applyNumberFormat="1" applyFont="1" applyBorder="1"/>
    <xf numFmtId="0" fontId="81" fillId="0" borderId="1" xfId="0" applyFont="1" applyBorder="1" applyAlignment="1">
      <alignment horizontal="center"/>
    </xf>
    <xf numFmtId="0" fontId="81" fillId="0" borderId="1" xfId="0" applyFont="1" applyFill="1" applyBorder="1" applyAlignment="1">
      <alignment horizontal="center"/>
    </xf>
    <xf numFmtId="0" fontId="95" fillId="0" borderId="0" xfId="0" applyFont="1"/>
    <xf numFmtId="0" fontId="96" fillId="0" borderId="1" xfId="0" applyFont="1" applyBorder="1"/>
    <xf numFmtId="0" fontId="97" fillId="0" borderId="0" xfId="0" applyFont="1"/>
    <xf numFmtId="0" fontId="98" fillId="0" borderId="0" xfId="0" applyFont="1"/>
    <xf numFmtId="0" fontId="99" fillId="0" borderId="0" xfId="0" applyFont="1"/>
    <xf numFmtId="3" fontId="60" fillId="0" borderId="1" xfId="0" applyNumberFormat="1" applyFont="1" applyBorder="1" applyAlignment="1"/>
    <xf numFmtId="165" fontId="60" fillId="0" borderId="1" xfId="0" applyNumberFormat="1" applyFont="1" applyBorder="1"/>
    <xf numFmtId="0" fontId="60" fillId="0" borderId="1" xfId="0" applyFont="1" applyBorder="1" applyAlignment="1"/>
    <xf numFmtId="165" fontId="60" fillId="0" borderId="1" xfId="0" applyNumberFormat="1" applyFont="1" applyBorder="1" applyAlignment="1"/>
    <xf numFmtId="0" fontId="100" fillId="0" borderId="0" xfId="0" applyFont="1"/>
    <xf numFmtId="0" fontId="101" fillId="0" borderId="6" xfId="0" applyFont="1" applyBorder="1"/>
    <xf numFmtId="0" fontId="60" fillId="0" borderId="5" xfId="0" applyFont="1" applyBorder="1"/>
    <xf numFmtId="0" fontId="95" fillId="0" borderId="1" xfId="0" applyFont="1" applyBorder="1"/>
    <xf numFmtId="0" fontId="95" fillId="0" borderId="2" xfId="0" applyFont="1" applyBorder="1"/>
    <xf numFmtId="0" fontId="60" fillId="0" borderId="1" xfId="0" applyFont="1" applyFill="1" applyBorder="1"/>
    <xf numFmtId="0" fontId="60" fillId="0" borderId="0" xfId="0" applyFont="1" applyFill="1" applyBorder="1"/>
    <xf numFmtId="43" fontId="60" fillId="0" borderId="1" xfId="1" applyFont="1" applyBorder="1" applyAlignment="1">
      <alignment horizontal="left"/>
    </xf>
    <xf numFmtId="43" fontId="60" fillId="0" borderId="1" xfId="0" applyNumberFormat="1" applyFont="1" applyBorder="1"/>
    <xf numFmtId="0" fontId="79" fillId="0" borderId="0" xfId="0" applyFont="1" applyAlignment="1">
      <alignment horizontal="left" vertical="center"/>
    </xf>
    <xf numFmtId="0" fontId="40" fillId="0" borderId="0" xfId="0" applyFont="1" applyAlignment="1">
      <alignment vertical="center"/>
    </xf>
    <xf numFmtId="0" fontId="0" fillId="0" borderId="7" xfId="0" applyFill="1" applyBorder="1"/>
    <xf numFmtId="0" fontId="102" fillId="0" borderId="0" xfId="0" applyFont="1" applyBorder="1"/>
    <xf numFmtId="0" fontId="60" fillId="0" borderId="0" xfId="0" applyFont="1" applyBorder="1"/>
    <xf numFmtId="0" fontId="88" fillId="0" borderId="1" xfId="0" applyFont="1" applyFill="1" applyBorder="1"/>
    <xf numFmtId="4" fontId="88" fillId="0" borderId="1" xfId="0" applyNumberFormat="1" applyFont="1" applyBorder="1"/>
    <xf numFmtId="0" fontId="85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171450</xdr:rowOff>
    </xdr:from>
    <xdr:to>
      <xdr:col>4</xdr:col>
      <xdr:colOff>1524000</xdr:colOff>
      <xdr:row>4</xdr:row>
      <xdr:rowOff>209550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0" y="171450"/>
          <a:ext cx="1562100" cy="1285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" wrap="square" lIns="91440" tIns="45720" rIns="91440" bIns="45720" anchor="b" upright="1"/>
        <a:lstStyle/>
        <a:p>
          <a:pPr algn="l" rtl="0">
            <a:defRPr sz="1000"/>
          </a:pPr>
          <a:r>
            <a:rPr lang="en-US" sz="1100" b="0" i="0" strike="noStrike">
              <a:solidFill>
                <a:srgbClr val="FFFFFF"/>
              </a:solidFill>
              <a:latin typeface="Calibri"/>
            </a:rPr>
            <a:t>        </a:t>
          </a:r>
        </a:p>
      </xdr:txBody>
    </xdr:sp>
    <xdr:clientData/>
  </xdr:twoCellAnchor>
  <xdr:twoCellAnchor>
    <xdr:from>
      <xdr:col>0</xdr:col>
      <xdr:colOff>0</xdr:colOff>
      <xdr:row>4</xdr:row>
      <xdr:rowOff>180975</xdr:rowOff>
    </xdr:from>
    <xdr:to>
      <xdr:col>0</xdr:col>
      <xdr:colOff>0</xdr:colOff>
      <xdr:row>4</xdr:row>
      <xdr:rowOff>180975</xdr:rowOff>
    </xdr:to>
    <xdr:sp macro="" textlink="">
      <xdr:nvSpPr>
        <xdr:cNvPr id="1029" name="AutoShape 5"/>
        <xdr:cNvSpPr>
          <a:spLocks noChangeShapeType="1"/>
        </xdr:cNvSpPr>
      </xdr:nvSpPr>
      <xdr:spPr bwMode="auto">
        <a:xfrm>
          <a:off x="0" y="1533525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171450</xdr:rowOff>
    </xdr:from>
    <xdr:to>
      <xdr:col>5</xdr:col>
      <xdr:colOff>99731</xdr:colOff>
      <xdr:row>4</xdr:row>
      <xdr:rowOff>228600</xdr:rowOff>
    </xdr:to>
    <xdr:pic>
      <xdr:nvPicPr>
        <xdr:cNvPr id="8" name="Picture 7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71450"/>
          <a:ext cx="1919006" cy="1304925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5</xdr:row>
      <xdr:rowOff>0</xdr:rowOff>
    </xdr:from>
    <xdr:to>
      <xdr:col>12</xdr:col>
      <xdr:colOff>0</xdr:colOff>
      <xdr:row>5</xdr:row>
      <xdr:rowOff>1588</xdr:rowOff>
    </xdr:to>
    <xdr:cxnSp macro="">
      <xdr:nvCxnSpPr>
        <xdr:cNvPr id="10" name="Straight Connector 9"/>
        <xdr:cNvCxnSpPr/>
      </xdr:nvCxnSpPr>
      <xdr:spPr>
        <a:xfrm>
          <a:off x="95250" y="1514475"/>
          <a:ext cx="70008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95250" y="1514475"/>
          <a:ext cx="638175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571500</xdr:colOff>
      <xdr:row>1</xdr:row>
      <xdr:rowOff>28575</xdr:rowOff>
    </xdr:from>
    <xdr:to>
      <xdr:col>1</xdr:col>
      <xdr:colOff>1466850</xdr:colOff>
      <xdr:row>5</xdr:row>
      <xdr:rowOff>28575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" y="219075"/>
          <a:ext cx="1466850" cy="1019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381000" y="1209675"/>
          <a:ext cx="63531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57149</xdr:colOff>
      <xdr:row>1</xdr:row>
      <xdr:rowOff>9524</xdr:rowOff>
    </xdr:from>
    <xdr:to>
      <xdr:col>2</xdr:col>
      <xdr:colOff>447675</xdr:colOff>
      <xdr:row>4</xdr:row>
      <xdr:rowOff>47624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4" y="390524"/>
          <a:ext cx="1981201" cy="904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9</xdr:col>
      <xdr:colOff>0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238125" y="1247775"/>
          <a:ext cx="58388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561975</xdr:colOff>
      <xdr:row>0</xdr:row>
      <xdr:rowOff>95251</xdr:rowOff>
    </xdr:from>
    <xdr:to>
      <xdr:col>3</xdr:col>
      <xdr:colOff>428625</xdr:colOff>
      <xdr:row>4</xdr:row>
      <xdr:rowOff>95250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0" y="95251"/>
          <a:ext cx="1724025" cy="10572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0</xdr:rowOff>
    </xdr:from>
    <xdr:to>
      <xdr:col>14</xdr:col>
      <xdr:colOff>9525</xdr:colOff>
      <xdr:row>5</xdr:row>
      <xdr:rowOff>1588</xdr:rowOff>
    </xdr:to>
    <xdr:cxnSp macro="">
      <xdr:nvCxnSpPr>
        <xdr:cNvPr id="2" name="Straight Connector 1"/>
        <xdr:cNvCxnSpPr/>
      </xdr:nvCxnSpPr>
      <xdr:spPr>
        <a:xfrm>
          <a:off x="57150" y="1247775"/>
          <a:ext cx="84867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542924</xdr:colOff>
      <xdr:row>1</xdr:row>
      <xdr:rowOff>66676</xdr:rowOff>
    </xdr:from>
    <xdr:to>
      <xdr:col>3</xdr:col>
      <xdr:colOff>123824</xdr:colOff>
      <xdr:row>5</xdr:row>
      <xdr:rowOff>0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4" y="257176"/>
          <a:ext cx="1685925" cy="990599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1</xdr:row>
      <xdr:rowOff>9525</xdr:rowOff>
    </xdr:from>
    <xdr:to>
      <xdr:col>13</xdr:col>
      <xdr:colOff>485775</xdr:colOff>
      <xdr:row>4</xdr:row>
      <xdr:rowOff>133349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38875" y="200025"/>
          <a:ext cx="1800225" cy="9905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76200</xdr:rowOff>
    </xdr:from>
    <xdr:to>
      <xdr:col>1</xdr:col>
      <xdr:colOff>590550</xdr:colOff>
      <xdr:row>3</xdr:row>
      <xdr:rowOff>161925</xdr:rowOff>
    </xdr:to>
    <xdr:pic>
      <xdr:nvPicPr>
        <xdr:cNvPr id="4" name="Picture 3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2900" y="76200"/>
          <a:ext cx="1304925" cy="82867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47625</xdr:rowOff>
    </xdr:from>
    <xdr:to>
      <xdr:col>11</xdr:col>
      <xdr:colOff>209550</xdr:colOff>
      <xdr:row>3</xdr:row>
      <xdr:rowOff>190499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00701" y="47625"/>
          <a:ext cx="1428749" cy="8858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6" name="Straight Connector 5"/>
        <xdr:cNvCxnSpPr/>
      </xdr:nvCxnSpPr>
      <xdr:spPr>
        <a:xfrm flipV="1">
          <a:off x="47625" y="923925"/>
          <a:ext cx="8753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2</xdr:col>
      <xdr:colOff>19050</xdr:colOff>
      <xdr:row>4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47625</xdr:rowOff>
    </xdr:from>
    <xdr:to>
      <xdr:col>11</xdr:col>
      <xdr:colOff>228600</xdr:colOff>
      <xdr:row>4</xdr:row>
      <xdr:rowOff>171449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24451" y="47625"/>
          <a:ext cx="1428749" cy="8858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77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428625</xdr:colOff>
      <xdr:row>3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80962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409576</xdr:colOff>
      <xdr:row>0</xdr:row>
      <xdr:rowOff>47626</xdr:rowOff>
    </xdr:from>
    <xdr:to>
      <xdr:col>12</xdr:col>
      <xdr:colOff>209549</xdr:colOff>
      <xdr:row>3</xdr:row>
      <xdr:rowOff>142876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48301" y="47626"/>
          <a:ext cx="1428749" cy="838200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58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1</xdr:col>
      <xdr:colOff>590550</xdr:colOff>
      <xdr:row>3</xdr:row>
      <xdr:rowOff>133350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4325" y="85725"/>
          <a:ext cx="1304925" cy="790575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514351</xdr:colOff>
      <xdr:row>0</xdr:row>
      <xdr:rowOff>66676</xdr:rowOff>
    </xdr:from>
    <xdr:to>
      <xdr:col>10</xdr:col>
      <xdr:colOff>352425</xdr:colOff>
      <xdr:row>3</xdr:row>
      <xdr:rowOff>133350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34001" y="66676"/>
          <a:ext cx="1428749" cy="8096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629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19051</xdr:rowOff>
    </xdr:from>
    <xdr:to>
      <xdr:col>2</xdr:col>
      <xdr:colOff>209550</xdr:colOff>
      <xdr:row>3</xdr:row>
      <xdr:rowOff>57151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675" y="19051"/>
          <a:ext cx="1304925" cy="781050"/>
        </a:xfrm>
        <a:prstGeom prst="rect">
          <a:avLst/>
        </a:prstGeom>
      </xdr:spPr>
    </xdr:pic>
    <xdr:clientData/>
  </xdr:twoCellAnchor>
  <xdr:twoCellAnchor editAs="oneCell">
    <xdr:from>
      <xdr:col>7</xdr:col>
      <xdr:colOff>514351</xdr:colOff>
      <xdr:row>0</xdr:row>
      <xdr:rowOff>66677</xdr:rowOff>
    </xdr:from>
    <xdr:to>
      <xdr:col>10</xdr:col>
      <xdr:colOff>361950</xdr:colOff>
      <xdr:row>3</xdr:row>
      <xdr:rowOff>95251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38751" y="66677"/>
          <a:ext cx="1428749" cy="7715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13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143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152401</xdr:rowOff>
    </xdr:from>
    <xdr:to>
      <xdr:col>1</xdr:col>
      <xdr:colOff>133351</xdr:colOff>
      <xdr:row>3</xdr:row>
      <xdr:rowOff>104775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1"/>
          <a:ext cx="914400" cy="695324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133352</xdr:rowOff>
    </xdr:from>
    <xdr:to>
      <xdr:col>9</xdr:col>
      <xdr:colOff>85725</xdr:colOff>
      <xdr:row>3</xdr:row>
      <xdr:rowOff>114300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57725" y="133352"/>
          <a:ext cx="981075" cy="723898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9629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152401</xdr:rowOff>
    </xdr:from>
    <xdr:to>
      <xdr:col>0</xdr:col>
      <xdr:colOff>914400</xdr:colOff>
      <xdr:row>2</xdr:row>
      <xdr:rowOff>152400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1"/>
          <a:ext cx="695324" cy="552449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0</xdr:row>
      <xdr:rowOff>133352</xdr:rowOff>
    </xdr:from>
    <xdr:to>
      <xdr:col>8</xdr:col>
      <xdr:colOff>457200</xdr:colOff>
      <xdr:row>3</xdr:row>
      <xdr:rowOff>66675</xdr:rowOff>
    </xdr:to>
    <xdr:pic>
      <xdr:nvPicPr>
        <xdr:cNvPr id="6" name="Picture 5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76800" y="133352"/>
          <a:ext cx="981075" cy="6762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7677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152402</xdr:rowOff>
    </xdr:from>
    <xdr:to>
      <xdr:col>0</xdr:col>
      <xdr:colOff>914400</xdr:colOff>
      <xdr:row>3</xdr:row>
      <xdr:rowOff>85726</xdr:rowOff>
    </xdr:to>
    <xdr:pic>
      <xdr:nvPicPr>
        <xdr:cNvPr id="2" name="Picture 1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6" y="152402"/>
          <a:ext cx="695324" cy="676274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0</xdr:row>
      <xdr:rowOff>133352</xdr:rowOff>
    </xdr:from>
    <xdr:to>
      <xdr:col>9</xdr:col>
      <xdr:colOff>0</xdr:colOff>
      <xdr:row>3</xdr:row>
      <xdr:rowOff>66675</xdr:rowOff>
    </xdr:to>
    <xdr:pic>
      <xdr:nvPicPr>
        <xdr:cNvPr id="3" name="Picture 2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29200" y="133352"/>
          <a:ext cx="828675" cy="676273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4" name="Straight Connector 3"/>
        <xdr:cNvCxnSpPr/>
      </xdr:nvCxnSpPr>
      <xdr:spPr>
        <a:xfrm flipV="1">
          <a:off x="47625" y="923925"/>
          <a:ext cx="809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1</xdr:rowOff>
    </xdr:from>
    <xdr:to>
      <xdr:col>2</xdr:col>
      <xdr:colOff>152400</xdr:colOff>
      <xdr:row>1</xdr:row>
      <xdr:rowOff>133350</xdr:rowOff>
    </xdr:to>
    <xdr:pic>
      <xdr:nvPicPr>
        <xdr:cNvPr id="5" name="Picture 4" descr="ASSET FLOW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1101" y="1"/>
          <a:ext cx="581024" cy="495299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962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7" name="Straight Connector 6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809625"/>
          <a:ext cx="8029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0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401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401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3</xdr:row>
      <xdr:rowOff>180975</xdr:rowOff>
    </xdr:from>
    <xdr:to>
      <xdr:col>12</xdr:col>
      <xdr:colOff>561975</xdr:colOff>
      <xdr:row>4</xdr:row>
      <xdr:rowOff>0</xdr:rowOff>
    </xdr:to>
    <xdr:cxnSp macro="">
      <xdr:nvCxnSpPr>
        <xdr:cNvPr id="2" name="Straight Connector 1"/>
        <xdr:cNvCxnSpPr/>
      </xdr:nvCxnSpPr>
      <xdr:spPr>
        <a:xfrm flipV="1">
          <a:off x="47625" y="923925"/>
          <a:ext cx="8048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ICHOLAS%20GATA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UARY 20"/>
      <sheetName val="FEBRUARY 20"/>
      <sheetName val="MARCH 20"/>
      <sheetName val="APRIL 20"/>
      <sheetName val="MAY 20"/>
      <sheetName val="JUNE 20"/>
      <sheetName val="JULY 20"/>
      <sheetName val="AUGUST 20"/>
      <sheetName val="SEPTEMBER20"/>
      <sheetName val="october20"/>
      <sheetName val="NOVEMBER20"/>
      <sheetName val="DECEMBER 20"/>
      <sheetName val="JANUARY 21"/>
      <sheetName val="FEBRUARY 21"/>
      <sheetName val="MARCH 21"/>
      <sheetName val="APRIL21"/>
      <sheetName val="MAY 21"/>
      <sheetName val="JUNE 21"/>
      <sheetName val="JULY 21"/>
      <sheetName val="AUGUST 21"/>
      <sheetName val="SEPTEMBER 21"/>
      <sheetName val="OCTOBER 21"/>
      <sheetName val="NOV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A34" sqref="A34"/>
    </sheetView>
  </sheetViews>
  <sheetFormatPr defaultRowHeight="15" x14ac:dyDescent="0.25"/>
  <cols>
    <col min="1" max="1" width="2.7109375" customWidth="1"/>
    <col min="2" max="2" width="18.7109375" customWidth="1"/>
    <col min="3" max="3" width="13.5703125" customWidth="1"/>
    <col min="4" max="4" width="14.28515625" customWidth="1"/>
    <col min="5" max="5" width="11.85546875" customWidth="1"/>
    <col min="6" max="6" width="9.7109375" customWidth="1"/>
    <col min="7" max="7" width="8" customWidth="1"/>
    <col min="8" max="9" width="9.140625" customWidth="1"/>
  </cols>
  <sheetData>
    <row r="1" spans="1:13" ht="25.5" x14ac:dyDescent="0.35">
      <c r="A1" s="2"/>
      <c r="B1" s="3" t="s">
        <v>1</v>
      </c>
      <c r="C1" s="2"/>
      <c r="D1" s="2"/>
      <c r="E1" s="3"/>
      <c r="F1" s="2"/>
      <c r="H1" s="3" t="s">
        <v>0</v>
      </c>
      <c r="I1" s="2"/>
      <c r="K1" s="2"/>
    </row>
    <row r="2" spans="1:13" s="1" customFormat="1" ht="26.25" x14ac:dyDescent="0.4">
      <c r="A2" s="4"/>
      <c r="B2" s="4"/>
      <c r="C2" s="4" t="s">
        <v>18</v>
      </c>
      <c r="D2" s="4"/>
      <c r="E2" s="4">
        <v>2012</v>
      </c>
      <c r="F2" s="4"/>
      <c r="G2" s="4"/>
      <c r="H2" s="4"/>
      <c r="I2" s="4"/>
      <c r="J2" s="4"/>
      <c r="K2" s="4"/>
    </row>
    <row r="3" spans="1:13" x14ac:dyDescent="0.25">
      <c r="A3" s="2"/>
      <c r="B3" s="5" t="s">
        <v>20</v>
      </c>
      <c r="C3" s="5" t="s">
        <v>21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x14ac:dyDescent="0.25">
      <c r="A5" s="2"/>
      <c r="B5" s="2" t="s">
        <v>19</v>
      </c>
      <c r="C5" s="2">
        <v>722937105</v>
      </c>
      <c r="D5" s="2" t="s">
        <v>9</v>
      </c>
      <c r="E5" s="2">
        <v>10000</v>
      </c>
      <c r="F5" s="2">
        <v>0</v>
      </c>
      <c r="G5" s="2">
        <v>0</v>
      </c>
      <c r="H5" s="2">
        <v>0</v>
      </c>
      <c r="I5" s="2"/>
      <c r="J5" s="2">
        <f>SUM(E5:I5)</f>
        <v>10000</v>
      </c>
      <c r="K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x14ac:dyDescent="0.25">
      <c r="A7" s="2"/>
      <c r="B7" s="2" t="s">
        <v>22</v>
      </c>
      <c r="C7" s="2">
        <v>720784807</v>
      </c>
      <c r="D7" s="2" t="s">
        <v>10</v>
      </c>
      <c r="E7" s="2">
        <v>8000</v>
      </c>
      <c r="F7" s="2"/>
      <c r="G7" s="2"/>
      <c r="H7" s="2"/>
      <c r="I7" s="2"/>
      <c r="J7" s="2">
        <f>SUM(E7:I7)</f>
        <v>8000</v>
      </c>
      <c r="K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s="2"/>
      <c r="B9" s="5" t="s">
        <v>11</v>
      </c>
      <c r="C9" s="5"/>
      <c r="D9" s="5"/>
      <c r="E9" s="5">
        <f>SUM(E5:E8)</f>
        <v>18000</v>
      </c>
      <c r="F9" s="5"/>
      <c r="G9" s="5"/>
      <c r="H9" s="5"/>
      <c r="I9" s="5"/>
      <c r="J9" s="5">
        <f>SUM(E9:I9)</f>
        <v>18000</v>
      </c>
      <c r="K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/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2"/>
      <c r="B15" s="2" t="s">
        <v>13</v>
      </c>
      <c r="C15" s="2"/>
      <c r="D15" s="2"/>
      <c r="E15" s="2">
        <f>SUM(E9)</f>
        <v>18000</v>
      </c>
      <c r="F15" s="2"/>
      <c r="G15" s="2"/>
      <c r="H15" s="2"/>
      <c r="I15" s="2"/>
      <c r="J15" s="2"/>
      <c r="K15" s="2"/>
      <c r="M15" t="s">
        <v>17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6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15</v>
      </c>
      <c r="C18" s="7">
        <v>0.05</v>
      </c>
      <c r="D18" s="2">
        <f>SUM(E15)</f>
        <v>18000</v>
      </c>
      <c r="E18" s="2">
        <f>SUM(C18*D18)</f>
        <v>900</v>
      </c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5" t="s">
        <v>16</v>
      </c>
      <c r="C20" s="2"/>
      <c r="D20" s="2"/>
      <c r="E20" s="5">
        <f>SUM(E15-E18)</f>
        <v>17100</v>
      </c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rintOptions gridLines="1"/>
  <pageMargins left="0.7" right="0.7" top="0.75" bottom="0.75" header="0.3" footer="0.3"/>
  <pageSetup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16" workbookViewId="0">
      <selection activeCell="G4" sqref="G4"/>
    </sheetView>
  </sheetViews>
  <sheetFormatPr defaultRowHeight="15" x14ac:dyDescent="0.25"/>
  <cols>
    <col min="1" max="4" width="0.140625" customWidth="1"/>
    <col min="5" max="5" width="26.7109375" customWidth="1"/>
    <col min="6" max="6" width="14.28515625" customWidth="1"/>
    <col min="8" max="8" width="9.5703125" bestFit="1" customWidth="1"/>
    <col min="9" max="9" width="9.42578125" customWidth="1"/>
  </cols>
  <sheetData>
    <row r="1" spans="1:13" x14ac:dyDescent="0.25">
      <c r="A1" s="2"/>
      <c r="B1" s="2"/>
      <c r="C1" s="2"/>
      <c r="D1" s="2"/>
    </row>
    <row r="2" spans="1:13" s="24" customFormat="1" ht="45" x14ac:dyDescent="0.6">
      <c r="A2" s="23"/>
      <c r="B2" s="23"/>
      <c r="C2" s="23"/>
      <c r="D2" s="23"/>
      <c r="E2" s="24" t="s">
        <v>31</v>
      </c>
      <c r="I2" s="25" t="s">
        <v>30</v>
      </c>
      <c r="J2" s="26"/>
    </row>
    <row r="3" spans="1:13" s="21" customFormat="1" ht="19.5" x14ac:dyDescent="0.35">
      <c r="A3" s="20"/>
      <c r="B3" s="20"/>
      <c r="C3" s="20"/>
      <c r="D3" s="20"/>
      <c r="E3" s="27"/>
      <c r="G3" s="22" t="s">
        <v>32</v>
      </c>
      <c r="H3" s="27"/>
      <c r="I3" s="27"/>
      <c r="J3" s="27"/>
    </row>
    <row r="4" spans="1:13" ht="18.75" x14ac:dyDescent="0.25">
      <c r="A4" s="2"/>
      <c r="B4" s="2"/>
      <c r="C4" s="2"/>
      <c r="D4" s="2"/>
      <c r="H4" s="17" t="s">
        <v>33</v>
      </c>
      <c r="I4" s="18"/>
      <c r="J4" s="18"/>
    </row>
    <row r="5" spans="1:13" ht="21" customHeight="1" x14ac:dyDescent="0.35">
      <c r="A5" s="2"/>
      <c r="B5" s="2"/>
      <c r="C5" s="2"/>
      <c r="D5" s="2"/>
      <c r="F5" s="18"/>
      <c r="G5" s="19" t="s">
        <v>34</v>
      </c>
      <c r="H5" s="18"/>
      <c r="I5" s="18"/>
      <c r="J5" s="18"/>
    </row>
    <row r="6" spans="1:13" ht="19.5" x14ac:dyDescent="0.35">
      <c r="A6" s="2"/>
      <c r="B6" s="2"/>
      <c r="C6" s="2"/>
      <c r="D6" s="2"/>
      <c r="E6" s="18"/>
      <c r="F6" s="18"/>
      <c r="G6" s="19"/>
      <c r="H6" s="18"/>
      <c r="I6" s="18"/>
      <c r="J6" s="18"/>
    </row>
    <row r="7" spans="1:13" ht="23.25" x14ac:dyDescent="0.35">
      <c r="A7" s="2"/>
      <c r="B7" s="2"/>
      <c r="C7" s="2"/>
      <c r="D7" s="2"/>
      <c r="E7" s="12" t="s">
        <v>1</v>
      </c>
      <c r="G7" s="13"/>
      <c r="H7" s="12"/>
      <c r="I7" s="13"/>
      <c r="J7" s="14"/>
      <c r="K7" s="12" t="s">
        <v>0</v>
      </c>
      <c r="L7" s="14"/>
    </row>
    <row r="8" spans="1:13" ht="23.25" x14ac:dyDescent="0.35">
      <c r="A8" s="2"/>
      <c r="B8" s="2"/>
      <c r="C8" s="2"/>
      <c r="D8" s="2"/>
      <c r="E8" s="15"/>
      <c r="F8" s="15" t="s">
        <v>23</v>
      </c>
      <c r="G8" s="15"/>
      <c r="H8" s="14"/>
      <c r="I8" s="15">
        <v>2013</v>
      </c>
      <c r="J8" s="15"/>
      <c r="K8" s="15"/>
      <c r="L8" s="14"/>
      <c r="M8" s="14"/>
    </row>
    <row r="9" spans="1:13" x14ac:dyDescent="0.25">
      <c r="A9" s="2"/>
      <c r="B9" s="2"/>
      <c r="C9" s="2"/>
      <c r="D9" s="2"/>
      <c r="E9" s="10" t="s">
        <v>20</v>
      </c>
      <c r="F9" s="10" t="s">
        <v>21</v>
      </c>
      <c r="G9" s="10" t="s">
        <v>2</v>
      </c>
      <c r="H9" s="10" t="s">
        <v>3</v>
      </c>
      <c r="I9" s="10" t="s">
        <v>4</v>
      </c>
      <c r="J9" s="10" t="s">
        <v>6</v>
      </c>
      <c r="K9" s="10" t="s">
        <v>7</v>
      </c>
      <c r="L9" s="10" t="s">
        <v>8</v>
      </c>
      <c r="M9" s="11"/>
    </row>
    <row r="10" spans="1:13" x14ac:dyDescent="0.25"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/>
      <c r="B11" s="2"/>
      <c r="C11" s="2"/>
      <c r="D11" s="2"/>
      <c r="E11" s="8" t="s">
        <v>24</v>
      </c>
      <c r="F11" s="2">
        <v>722937105</v>
      </c>
      <c r="G11" s="2" t="s">
        <v>9</v>
      </c>
      <c r="H11" s="2">
        <v>10000</v>
      </c>
      <c r="I11" s="2">
        <v>0</v>
      </c>
      <c r="J11" s="2">
        <v>0</v>
      </c>
      <c r="K11" s="2"/>
      <c r="L11" s="2">
        <f>SUM(H11:K11)</f>
        <v>10000</v>
      </c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 t="s">
        <v>29</v>
      </c>
      <c r="F13" s="2">
        <v>720784807</v>
      </c>
      <c r="G13" s="2" t="s">
        <v>10</v>
      </c>
      <c r="H13" s="2">
        <v>24000</v>
      </c>
      <c r="I13" s="2"/>
      <c r="J13" s="2"/>
      <c r="K13" s="2"/>
      <c r="L13" s="2">
        <f>SUM(H13:K13)</f>
        <v>24000</v>
      </c>
    </row>
    <row r="14" spans="1:13" s="11" customFormat="1" x14ac:dyDescent="0.25">
      <c r="A14" s="9"/>
      <c r="B14" s="9"/>
      <c r="C14" s="9"/>
      <c r="D14" s="9"/>
      <c r="E14" s="2"/>
      <c r="F14" s="2"/>
      <c r="G14" s="2"/>
      <c r="H14" s="2"/>
      <c r="I14" s="2"/>
      <c r="J14" s="2"/>
      <c r="K14" s="2"/>
      <c r="L14" s="2"/>
      <c r="M14"/>
    </row>
    <row r="15" spans="1:13" x14ac:dyDescent="0.25">
      <c r="A15" s="2"/>
      <c r="B15" s="2"/>
      <c r="C15" s="2"/>
      <c r="D15" s="2"/>
      <c r="E15" t="s">
        <v>25</v>
      </c>
      <c r="G15" t="s">
        <v>26</v>
      </c>
      <c r="H15">
        <v>10000</v>
      </c>
      <c r="L15">
        <v>10000</v>
      </c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3" x14ac:dyDescent="0.25">
      <c r="A17" s="2"/>
      <c r="B17" s="2"/>
      <c r="C17" s="2"/>
      <c r="D17" s="2"/>
      <c r="E17" s="5" t="s">
        <v>11</v>
      </c>
      <c r="F17" s="5"/>
      <c r="G17" s="5"/>
      <c r="H17" s="5">
        <f>SUM(H11:H15)</f>
        <v>44000</v>
      </c>
      <c r="I17" s="5"/>
      <c r="J17" s="5"/>
      <c r="K17" s="5"/>
      <c r="L17" s="5">
        <f>SUM(L11:L15)</f>
        <v>44000</v>
      </c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3" x14ac:dyDescent="0.25">
      <c r="A19" s="2"/>
      <c r="B19" s="2"/>
      <c r="C19" s="2"/>
      <c r="D19" s="2"/>
      <c r="E19" s="16" t="s">
        <v>12</v>
      </c>
      <c r="F19" s="9"/>
      <c r="G19" s="9"/>
      <c r="H19" s="9"/>
      <c r="I19" s="9"/>
      <c r="J19" s="9"/>
      <c r="K19" s="9"/>
      <c r="L19" s="9"/>
      <c r="M19" s="11"/>
    </row>
    <row r="20" spans="1:13" x14ac:dyDescent="0.25">
      <c r="A20" s="2"/>
      <c r="B20" s="2"/>
      <c r="C20" s="2"/>
      <c r="D20" s="2"/>
      <c r="E20" s="2" t="s">
        <v>28</v>
      </c>
      <c r="F20" s="2">
        <v>3</v>
      </c>
      <c r="G20" s="2"/>
      <c r="H20" s="2"/>
      <c r="I20" s="2"/>
      <c r="J20" s="2"/>
      <c r="K20" s="2"/>
      <c r="L20" s="2"/>
    </row>
    <row r="21" spans="1:13" x14ac:dyDescent="0.25">
      <c r="A21" s="2"/>
      <c r="B21" s="2"/>
      <c r="C21" s="2"/>
      <c r="D21" s="2"/>
      <c r="E21" s="6" t="s">
        <v>13</v>
      </c>
      <c r="F21" s="2">
        <f>SUM(H17)</f>
        <v>44000</v>
      </c>
      <c r="G21" s="2"/>
      <c r="I21" s="2"/>
      <c r="J21" s="2"/>
      <c r="K21" s="2"/>
      <c r="L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25">
      <c r="A23" s="2"/>
      <c r="B23" s="2"/>
      <c r="C23" s="2"/>
      <c r="D23" s="2"/>
      <c r="E23" s="6" t="s">
        <v>14</v>
      </c>
      <c r="F23" s="2"/>
      <c r="G23" s="2"/>
      <c r="H23" s="2"/>
      <c r="I23" s="2"/>
      <c r="J23" s="2"/>
      <c r="K23" s="2"/>
      <c r="L23" s="2"/>
    </row>
    <row r="24" spans="1:13" x14ac:dyDescent="0.25">
      <c r="E24" s="2" t="s">
        <v>27</v>
      </c>
      <c r="F24" s="7">
        <v>0.05</v>
      </c>
      <c r="G24" s="2">
        <f>SUM(F21)</f>
        <v>44000</v>
      </c>
      <c r="H24" s="2">
        <f>SUM(F24*G24)</f>
        <v>2200</v>
      </c>
      <c r="I24" s="2"/>
      <c r="J24" s="2"/>
      <c r="K24" s="2"/>
      <c r="L24" s="2"/>
    </row>
    <row r="25" spans="1:13" x14ac:dyDescent="0.25">
      <c r="E25" s="2"/>
      <c r="F25" s="2"/>
      <c r="G25" s="2"/>
      <c r="H25" s="2"/>
      <c r="I25" s="2"/>
      <c r="J25" s="2"/>
      <c r="K25" s="2"/>
      <c r="L25" s="2"/>
    </row>
    <row r="26" spans="1:13" x14ac:dyDescent="0.25">
      <c r="E26" s="5" t="s">
        <v>16</v>
      </c>
      <c r="F26" s="2"/>
      <c r="G26" s="2"/>
      <c r="H26" s="5">
        <f>SUM(F21-H24)</f>
        <v>41800</v>
      </c>
      <c r="I26" s="2"/>
      <c r="J26" s="2"/>
      <c r="K26" s="2"/>
      <c r="L26" s="2"/>
    </row>
    <row r="27" spans="1:13" x14ac:dyDescent="0.25">
      <c r="E27" s="2"/>
      <c r="F27" s="2"/>
      <c r="G27" s="2"/>
      <c r="H27" s="2"/>
      <c r="I27" s="2"/>
      <c r="J27" s="2"/>
      <c r="K27" s="2"/>
      <c r="L27" s="2"/>
    </row>
    <row r="28" spans="1:13" x14ac:dyDescent="0.25">
      <c r="E28" s="2"/>
      <c r="F28" s="2"/>
      <c r="G28" s="2"/>
      <c r="H28" s="2"/>
      <c r="I28" s="2"/>
      <c r="J28" s="2"/>
      <c r="K28" s="2"/>
      <c r="L28" s="2"/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C35" sqref="C35"/>
    </sheetView>
  </sheetViews>
  <sheetFormatPr defaultRowHeight="15" x14ac:dyDescent="0.25"/>
  <cols>
    <col min="1" max="1" width="4.85546875" customWidth="1"/>
    <col min="2" max="2" width="28.28515625" customWidth="1"/>
    <col min="3" max="3" width="13" customWidth="1"/>
  </cols>
  <sheetData>
    <row r="2" spans="1:10" s="31" customFormat="1" ht="36" x14ac:dyDescent="0.55000000000000004">
      <c r="B2" s="31" t="s">
        <v>31</v>
      </c>
      <c r="D2" s="33"/>
      <c r="E2" s="33"/>
      <c r="F2" s="33"/>
      <c r="G2" s="32" t="s">
        <v>30</v>
      </c>
      <c r="H2" s="33"/>
      <c r="I2" s="33"/>
      <c r="J2" s="33"/>
    </row>
    <row r="3" spans="1:10" s="28" customFormat="1" ht="16.5" x14ac:dyDescent="0.25">
      <c r="A3" s="28" t="s">
        <v>37</v>
      </c>
      <c r="B3" s="29"/>
      <c r="D3" s="35"/>
      <c r="E3" s="34" t="s">
        <v>36</v>
      </c>
      <c r="F3" s="35"/>
      <c r="G3" s="35"/>
      <c r="H3" s="35"/>
      <c r="I3" s="35"/>
      <c r="J3" s="35"/>
    </row>
    <row r="4" spans="1:10" s="11" customFormat="1" ht="15.75" x14ac:dyDescent="0.2">
      <c r="D4" s="37"/>
      <c r="E4" s="37"/>
      <c r="F4" s="36" t="s">
        <v>35</v>
      </c>
      <c r="G4" s="37"/>
      <c r="H4" s="37"/>
      <c r="I4" s="37"/>
      <c r="J4" s="37"/>
    </row>
    <row r="5" spans="1:10" s="30" customFormat="1" ht="12" x14ac:dyDescent="0.2">
      <c r="D5" s="38"/>
      <c r="E5" s="39" t="s">
        <v>34</v>
      </c>
      <c r="F5" s="38"/>
      <c r="G5" s="38"/>
      <c r="H5" s="38"/>
      <c r="I5" s="38"/>
      <c r="J5" s="38"/>
    </row>
    <row r="6" spans="1:10" ht="19.5" x14ac:dyDescent="0.35">
      <c r="B6" s="18"/>
      <c r="C6" s="18"/>
      <c r="D6" s="19"/>
      <c r="E6" s="18"/>
      <c r="F6" s="18"/>
      <c r="G6" s="18"/>
    </row>
    <row r="7" spans="1:10" ht="23.25" x14ac:dyDescent="0.35">
      <c r="B7" s="12" t="s">
        <v>1</v>
      </c>
      <c r="D7" s="13"/>
      <c r="E7" s="12"/>
      <c r="F7" s="13"/>
      <c r="G7" s="14"/>
      <c r="I7" s="12" t="s">
        <v>0</v>
      </c>
    </row>
    <row r="8" spans="1:10" ht="23.25" x14ac:dyDescent="0.35">
      <c r="B8" s="15"/>
      <c r="C8" s="15" t="s">
        <v>38</v>
      </c>
      <c r="D8" s="15"/>
      <c r="E8" s="14"/>
      <c r="F8" s="15">
        <v>2013</v>
      </c>
      <c r="G8" s="15"/>
      <c r="H8" s="15"/>
      <c r="I8" s="14"/>
      <c r="J8" s="14"/>
    </row>
    <row r="9" spans="1:10" x14ac:dyDescent="0.25">
      <c r="B9" s="10" t="s">
        <v>20</v>
      </c>
      <c r="C9" s="10" t="s">
        <v>21</v>
      </c>
      <c r="D9" s="10" t="s">
        <v>2</v>
      </c>
      <c r="E9" s="10" t="s">
        <v>3</v>
      </c>
      <c r="F9" s="10" t="s">
        <v>4</v>
      </c>
      <c r="G9" s="10" t="s">
        <v>6</v>
      </c>
      <c r="H9" s="10" t="s">
        <v>7</v>
      </c>
      <c r="I9" s="10" t="s">
        <v>8</v>
      </c>
      <c r="J9" s="11"/>
    </row>
    <row r="10" spans="1:10" x14ac:dyDescent="0.25">
      <c r="B10" s="2"/>
      <c r="C10" s="2"/>
      <c r="D10" s="2"/>
      <c r="E10" s="2"/>
      <c r="F10" s="2"/>
      <c r="G10" s="2"/>
      <c r="H10" s="2"/>
      <c r="I10" s="2"/>
    </row>
    <row r="11" spans="1:10" x14ac:dyDescent="0.25">
      <c r="B11" s="2" t="s">
        <v>40</v>
      </c>
      <c r="C11" s="2">
        <v>722937105</v>
      </c>
      <c r="D11" s="2" t="s">
        <v>9</v>
      </c>
      <c r="E11" s="2">
        <v>10000</v>
      </c>
      <c r="F11" s="2">
        <v>0</v>
      </c>
      <c r="G11" s="2">
        <v>0</v>
      </c>
      <c r="H11" s="2"/>
      <c r="I11" s="2">
        <f>SUM(E11:H11)</f>
        <v>10000</v>
      </c>
    </row>
    <row r="12" spans="1:10" x14ac:dyDescent="0.25">
      <c r="B12" s="2"/>
      <c r="C12" s="2"/>
      <c r="D12" s="2"/>
      <c r="E12" s="2"/>
      <c r="F12" s="2"/>
      <c r="G12" s="2"/>
      <c r="H12" s="2"/>
      <c r="I12" s="2"/>
    </row>
    <row r="13" spans="1:10" x14ac:dyDescent="0.25">
      <c r="B13" s="2" t="s">
        <v>29</v>
      </c>
      <c r="C13" s="2">
        <v>720784807</v>
      </c>
      <c r="D13" s="2" t="s">
        <v>10</v>
      </c>
      <c r="E13" s="2">
        <v>24000</v>
      </c>
      <c r="F13" s="2"/>
      <c r="G13" s="2"/>
      <c r="H13" s="2"/>
      <c r="I13" s="2">
        <f>SUM(E13:H13)</f>
        <v>24000</v>
      </c>
    </row>
    <row r="14" spans="1:10" x14ac:dyDescent="0.25">
      <c r="B14" s="2"/>
      <c r="C14" s="2"/>
      <c r="D14" s="2"/>
      <c r="E14" s="2"/>
      <c r="F14" s="2"/>
      <c r="G14" s="2"/>
      <c r="H14" s="2"/>
      <c r="I14" s="2"/>
    </row>
    <row r="15" spans="1:10" x14ac:dyDescent="0.25">
      <c r="B15" s="2" t="s">
        <v>39</v>
      </c>
      <c r="C15">
        <v>721538669</v>
      </c>
      <c r="D15" t="s">
        <v>26</v>
      </c>
      <c r="E15">
        <v>10000</v>
      </c>
      <c r="I15">
        <v>10000</v>
      </c>
    </row>
    <row r="16" spans="1:10" x14ac:dyDescent="0.25">
      <c r="B16" s="2"/>
      <c r="C16" s="2"/>
      <c r="D16" s="2"/>
      <c r="E16" s="2"/>
      <c r="F16" s="2"/>
      <c r="G16" s="2"/>
      <c r="H16" s="2"/>
      <c r="I16" s="2"/>
    </row>
    <row r="17" spans="2:10" x14ac:dyDescent="0.25">
      <c r="B17" s="5" t="s">
        <v>11</v>
      </c>
      <c r="C17" s="5"/>
      <c r="D17" s="5"/>
      <c r="E17" s="5">
        <f>SUM(E11:E15)</f>
        <v>44000</v>
      </c>
      <c r="F17" s="5"/>
      <c r="G17" s="5"/>
      <c r="H17" s="5"/>
      <c r="I17" s="5">
        <f>SUM(I11:I15)</f>
        <v>44000</v>
      </c>
    </row>
    <row r="18" spans="2:10" x14ac:dyDescent="0.25">
      <c r="B18" s="2"/>
      <c r="C18" s="2"/>
      <c r="D18" s="2"/>
      <c r="E18" s="2"/>
      <c r="F18" s="2"/>
      <c r="G18" s="2"/>
      <c r="H18" s="2"/>
      <c r="I18" s="2"/>
    </row>
    <row r="19" spans="2:10" x14ac:dyDescent="0.25">
      <c r="B19" s="16" t="s">
        <v>12</v>
      </c>
      <c r="C19" s="9"/>
      <c r="D19" s="9"/>
      <c r="E19" s="9"/>
      <c r="F19" s="9"/>
      <c r="G19" s="9"/>
      <c r="H19" s="9"/>
      <c r="I19" s="9"/>
      <c r="J19" s="11"/>
    </row>
    <row r="20" spans="2:10" x14ac:dyDescent="0.25">
      <c r="B20" s="2" t="s">
        <v>28</v>
      </c>
      <c r="C20" s="2">
        <v>3</v>
      </c>
      <c r="D20" s="2"/>
      <c r="E20" s="2"/>
      <c r="F20" s="2"/>
      <c r="G20" s="2"/>
      <c r="H20" s="2"/>
      <c r="I20" s="2"/>
    </row>
    <row r="21" spans="2:10" x14ac:dyDescent="0.25">
      <c r="B21" s="6" t="s">
        <v>13</v>
      </c>
      <c r="C21" s="2">
        <f>SUM(E17)</f>
        <v>44000</v>
      </c>
      <c r="D21" s="2"/>
      <c r="F21" s="2"/>
      <c r="G21" s="2"/>
      <c r="H21" s="2"/>
      <c r="I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</row>
    <row r="23" spans="2:10" x14ac:dyDescent="0.25">
      <c r="B23" s="6" t="s">
        <v>14</v>
      </c>
      <c r="C23" s="2"/>
      <c r="D23" s="2"/>
      <c r="E23" s="2"/>
      <c r="F23" s="2"/>
      <c r="G23" s="2"/>
      <c r="H23" s="2"/>
      <c r="I23" s="2"/>
    </row>
    <row r="24" spans="2:10" x14ac:dyDescent="0.25">
      <c r="B24" s="2" t="s">
        <v>27</v>
      </c>
      <c r="C24" s="7">
        <v>0.05</v>
      </c>
      <c r="D24" s="2">
        <f>SUM(C21)</f>
        <v>44000</v>
      </c>
      <c r="E24" s="2">
        <f>SUM(C24*D24)</f>
        <v>2200</v>
      </c>
      <c r="F24" s="2"/>
      <c r="G24" s="2"/>
      <c r="H24" s="2"/>
      <c r="I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</row>
    <row r="26" spans="2:10" x14ac:dyDescent="0.25">
      <c r="B26" s="5" t="s">
        <v>16</v>
      </c>
      <c r="C26" s="2"/>
      <c r="D26" s="2"/>
      <c r="E26" s="40">
        <f>SUM(C21-E24)</f>
        <v>41800</v>
      </c>
      <c r="F26" s="2"/>
      <c r="G26" s="2"/>
      <c r="H26" s="2"/>
      <c r="I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E36" sqref="E36"/>
    </sheetView>
  </sheetViews>
  <sheetFormatPr defaultRowHeight="15" x14ac:dyDescent="0.25"/>
  <cols>
    <col min="1" max="1" width="2.7109375" customWidth="1"/>
    <col min="2" max="2" width="23.85546875" customWidth="1"/>
    <col min="3" max="4" width="10.140625" customWidth="1"/>
    <col min="5" max="5" width="10" bestFit="1" customWidth="1"/>
    <col min="6" max="6" width="7.42578125" customWidth="1"/>
    <col min="7" max="7" width="7.5703125" customWidth="1"/>
    <col min="8" max="8" width="9.28515625" bestFit="1" customWidth="1"/>
    <col min="9" max="9" width="10" bestFit="1" customWidth="1"/>
  </cols>
  <sheetData>
    <row r="2" spans="1:10" ht="36" x14ac:dyDescent="0.55000000000000004">
      <c r="A2" s="31"/>
      <c r="B2" s="31" t="s">
        <v>31</v>
      </c>
      <c r="C2" s="33"/>
      <c r="E2" s="33"/>
      <c r="F2" s="32" t="s">
        <v>30</v>
      </c>
      <c r="G2" s="33"/>
      <c r="H2" s="33"/>
      <c r="I2" s="33"/>
    </row>
    <row r="3" spans="1:10" ht="16.5" x14ac:dyDescent="0.25">
      <c r="A3" s="28" t="s">
        <v>37</v>
      </c>
      <c r="B3" s="29"/>
      <c r="C3" s="35"/>
      <c r="D3" s="34" t="s">
        <v>36</v>
      </c>
      <c r="E3" s="35"/>
      <c r="F3" s="35"/>
      <c r="G3" s="35"/>
      <c r="H3" s="35"/>
      <c r="I3" s="35"/>
    </row>
    <row r="4" spans="1:10" ht="15.75" x14ac:dyDescent="0.25">
      <c r="A4" s="11"/>
      <c r="B4" s="11"/>
      <c r="C4" s="37"/>
      <c r="D4" s="37"/>
      <c r="E4" s="36" t="s">
        <v>35</v>
      </c>
      <c r="F4" s="37"/>
      <c r="G4" s="37"/>
      <c r="H4" s="37"/>
      <c r="I4" s="37"/>
    </row>
    <row r="5" spans="1:10" x14ac:dyDescent="0.25">
      <c r="A5" s="30"/>
      <c r="B5" s="30"/>
      <c r="C5" s="38"/>
      <c r="D5" s="39" t="s">
        <v>34</v>
      </c>
      <c r="E5" s="38"/>
      <c r="F5" s="38"/>
      <c r="G5" s="38"/>
      <c r="H5" s="38"/>
      <c r="I5" s="38"/>
    </row>
    <row r="6" spans="1:10" ht="23.25" x14ac:dyDescent="0.35">
      <c r="B6" s="12" t="s">
        <v>1</v>
      </c>
      <c r="D6" s="13"/>
      <c r="E6" s="12"/>
      <c r="F6" s="13"/>
      <c r="G6" s="12" t="s">
        <v>0</v>
      </c>
    </row>
    <row r="7" spans="1:10" ht="23.25" x14ac:dyDescent="0.35">
      <c r="B7" s="15"/>
      <c r="C7" s="15" t="s">
        <v>41</v>
      </c>
      <c r="D7" s="15"/>
      <c r="E7" s="15">
        <v>2013</v>
      </c>
      <c r="F7" s="43"/>
      <c r="G7" s="15"/>
      <c r="H7" s="15"/>
      <c r="I7" s="14"/>
      <c r="J7" s="14"/>
    </row>
    <row r="8" spans="1:10" x14ac:dyDescent="0.25">
      <c r="A8" s="30"/>
      <c r="B8" s="47" t="s">
        <v>20</v>
      </c>
      <c r="C8" s="47" t="s">
        <v>21</v>
      </c>
      <c r="D8" s="47" t="s">
        <v>2</v>
      </c>
      <c r="E8" s="47" t="s">
        <v>3</v>
      </c>
      <c r="F8" s="47" t="s">
        <v>4</v>
      </c>
      <c r="G8" s="47" t="s">
        <v>6</v>
      </c>
      <c r="H8" s="47" t="s">
        <v>7</v>
      </c>
      <c r="I8" s="47" t="s">
        <v>8</v>
      </c>
      <c r="J8" s="30"/>
    </row>
    <row r="9" spans="1:10" x14ac:dyDescent="0.25">
      <c r="A9" s="11"/>
      <c r="B9" s="9"/>
      <c r="C9" s="9"/>
      <c r="D9" s="9"/>
      <c r="E9" s="9"/>
      <c r="F9" s="9"/>
      <c r="G9" s="9"/>
      <c r="H9" s="9"/>
      <c r="I9" s="9"/>
    </row>
    <row r="10" spans="1:10" s="30" customFormat="1" x14ac:dyDescent="0.25">
      <c r="A10" s="11"/>
      <c r="B10" s="9" t="s">
        <v>40</v>
      </c>
      <c r="C10" s="9">
        <v>722937105</v>
      </c>
      <c r="D10" s="9" t="s">
        <v>9</v>
      </c>
      <c r="E10" s="44">
        <v>10000</v>
      </c>
      <c r="F10" s="44">
        <v>0</v>
      </c>
      <c r="G10" s="44">
        <v>0</v>
      </c>
      <c r="H10" s="44"/>
      <c r="I10" s="44">
        <f>SUM(E10:H10)</f>
        <v>10000</v>
      </c>
      <c r="J10"/>
    </row>
    <row r="11" spans="1:10" x14ac:dyDescent="0.25">
      <c r="A11" s="11"/>
      <c r="B11" s="9" t="s">
        <v>29</v>
      </c>
      <c r="C11" s="9">
        <v>720784807</v>
      </c>
      <c r="D11" s="9" t="s">
        <v>43</v>
      </c>
      <c r="E11" s="44">
        <v>24000</v>
      </c>
      <c r="F11" s="44"/>
      <c r="G11" s="44"/>
      <c r="H11" s="44"/>
      <c r="I11" s="44">
        <f>SUM(E11:H11)</f>
        <v>24000</v>
      </c>
    </row>
    <row r="12" spans="1:10" x14ac:dyDescent="0.25">
      <c r="A12" s="11"/>
      <c r="B12" s="9" t="s">
        <v>39</v>
      </c>
      <c r="C12" s="11">
        <v>721538669</v>
      </c>
      <c r="D12" s="11" t="s">
        <v>44</v>
      </c>
      <c r="E12" s="45">
        <v>10000</v>
      </c>
      <c r="F12" s="45"/>
      <c r="G12" s="45"/>
      <c r="H12" s="45"/>
      <c r="I12" s="45">
        <f>SUM(E12:H12)</f>
        <v>10000</v>
      </c>
    </row>
    <row r="13" spans="1:10" x14ac:dyDescent="0.25">
      <c r="A13" s="11"/>
      <c r="B13" s="9" t="s">
        <v>42</v>
      </c>
      <c r="C13" s="9"/>
      <c r="D13" s="9" t="s">
        <v>45</v>
      </c>
      <c r="E13" s="44">
        <v>10000</v>
      </c>
      <c r="F13" s="44"/>
      <c r="G13" s="44"/>
      <c r="H13" s="44">
        <v>1000</v>
      </c>
      <c r="I13" s="44">
        <f>SUM(E13:H13)</f>
        <v>11000</v>
      </c>
    </row>
    <row r="14" spans="1:10" x14ac:dyDescent="0.25">
      <c r="A14" s="11"/>
      <c r="B14" s="11"/>
      <c r="C14" s="11"/>
      <c r="D14" s="11"/>
      <c r="E14" s="45"/>
      <c r="F14" s="45"/>
      <c r="G14" s="45"/>
      <c r="H14" s="45"/>
      <c r="I14" s="45"/>
    </row>
    <row r="15" spans="1:10" x14ac:dyDescent="0.25">
      <c r="A15" s="11"/>
      <c r="B15" s="9"/>
      <c r="C15" s="9"/>
      <c r="D15" s="9"/>
      <c r="E15" s="44"/>
      <c r="F15" s="44"/>
      <c r="G15" s="44"/>
      <c r="H15" s="44"/>
      <c r="I15" s="44"/>
    </row>
    <row r="16" spans="1:10" x14ac:dyDescent="0.25">
      <c r="A16" s="11"/>
      <c r="B16" s="10" t="s">
        <v>11</v>
      </c>
      <c r="C16" s="10"/>
      <c r="D16" s="10"/>
      <c r="E16" s="46">
        <f>SUM(E10:E13)</f>
        <v>54000</v>
      </c>
      <c r="F16" s="46"/>
      <c r="G16" s="46"/>
      <c r="H16" s="46"/>
      <c r="I16" s="46">
        <f>SUM(I10:I13)</f>
        <v>55000</v>
      </c>
    </row>
    <row r="17" spans="1:9" x14ac:dyDescent="0.25">
      <c r="A17" s="11"/>
      <c r="B17" s="11"/>
      <c r="C17" s="11"/>
      <c r="D17" s="11"/>
      <c r="E17" s="45"/>
      <c r="F17" s="45"/>
      <c r="G17" s="44"/>
      <c r="H17" s="44"/>
      <c r="I17" s="44"/>
    </row>
    <row r="18" spans="1:9" x14ac:dyDescent="0.25">
      <c r="A18" s="11"/>
      <c r="B18" s="11"/>
      <c r="C18" s="11"/>
      <c r="D18" s="11"/>
      <c r="E18" s="11"/>
      <c r="F18" s="11"/>
      <c r="G18" s="9"/>
      <c r="H18" s="9"/>
      <c r="I18" s="9"/>
    </row>
    <row r="19" spans="1:9" x14ac:dyDescent="0.25">
      <c r="A19" s="11"/>
      <c r="B19" s="11"/>
      <c r="C19" s="11"/>
      <c r="D19" s="11"/>
      <c r="E19" s="11"/>
      <c r="F19" s="11"/>
      <c r="G19" s="9"/>
      <c r="H19" s="9"/>
      <c r="I19" s="9"/>
    </row>
    <row r="20" spans="1:9" x14ac:dyDescent="0.25">
      <c r="A20" s="11"/>
      <c r="B20" s="11"/>
      <c r="C20" s="11"/>
      <c r="D20" s="11"/>
      <c r="E20" s="11"/>
      <c r="F20" s="11"/>
      <c r="G20" s="9"/>
      <c r="H20" s="9"/>
      <c r="I20" s="9"/>
    </row>
    <row r="21" spans="1:9" x14ac:dyDescent="0.25">
      <c r="A21" s="11"/>
      <c r="B21" s="16" t="s">
        <v>12</v>
      </c>
      <c r="C21" s="9"/>
      <c r="D21" s="9"/>
      <c r="E21" s="9"/>
      <c r="F21" s="9"/>
      <c r="G21" s="9"/>
      <c r="H21" s="9"/>
      <c r="I21" s="9"/>
    </row>
    <row r="22" spans="1:9" x14ac:dyDescent="0.25">
      <c r="A22" s="11"/>
      <c r="B22" s="9" t="s">
        <v>28</v>
      </c>
      <c r="C22" s="9">
        <v>4</v>
      </c>
      <c r="D22" s="9"/>
      <c r="E22" s="9"/>
      <c r="F22" s="9"/>
      <c r="G22" s="9"/>
      <c r="H22" s="9"/>
      <c r="I22" s="9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6" t="s">
        <v>13</v>
      </c>
      <c r="C24" s="9">
        <f>SUM(E16)</f>
        <v>54000</v>
      </c>
      <c r="D24" s="9"/>
      <c r="E24" s="11"/>
      <c r="F24" s="9"/>
      <c r="G24" s="9"/>
      <c r="H24" s="9"/>
      <c r="I24" s="9"/>
    </row>
    <row r="25" spans="1:9" x14ac:dyDescent="0.25">
      <c r="A25" s="11"/>
      <c r="B25" s="11"/>
      <c r="C25" s="11"/>
      <c r="D25" s="11"/>
      <c r="E25" s="11"/>
      <c r="F25" s="11"/>
      <c r="G25" s="11"/>
      <c r="H25" s="11"/>
      <c r="I25" s="11"/>
    </row>
    <row r="26" spans="1:9" x14ac:dyDescent="0.25">
      <c r="A26" s="11"/>
      <c r="B26" s="16" t="s">
        <v>14</v>
      </c>
      <c r="C26" s="9"/>
      <c r="D26" s="9"/>
      <c r="E26" s="9"/>
      <c r="F26" s="9"/>
      <c r="G26" s="11"/>
      <c r="H26" s="11"/>
      <c r="I26" s="11"/>
    </row>
    <row r="27" spans="1:9" x14ac:dyDescent="0.25">
      <c r="A27" s="11"/>
      <c r="B27" s="9" t="s">
        <v>27</v>
      </c>
      <c r="C27" s="41">
        <v>0.05</v>
      </c>
      <c r="D27" s="9">
        <f>SUM(C24)</f>
        <v>54000</v>
      </c>
      <c r="E27" s="9">
        <f>SUM(C27*D27)</f>
        <v>2700</v>
      </c>
      <c r="F27" s="9"/>
      <c r="G27" s="11"/>
      <c r="H27" s="11"/>
      <c r="I27" s="11"/>
    </row>
    <row r="28" spans="1:9" x14ac:dyDescent="0.25">
      <c r="A28" s="11"/>
      <c r="B28" s="9"/>
      <c r="C28" s="9"/>
      <c r="D28" s="9"/>
      <c r="E28" s="9"/>
      <c r="F28" s="9"/>
      <c r="G28" s="11"/>
      <c r="H28" s="11"/>
      <c r="I28" s="11"/>
    </row>
    <row r="29" spans="1:9" x14ac:dyDescent="0.25">
      <c r="A29" s="11"/>
      <c r="B29" s="10" t="s">
        <v>16</v>
      </c>
      <c r="C29" s="9"/>
      <c r="D29" s="9"/>
      <c r="E29" s="42">
        <f>SUM(C24-E27)</f>
        <v>51300</v>
      </c>
      <c r="F29" s="9"/>
      <c r="G29" s="11"/>
      <c r="H29" s="11"/>
      <c r="I29" s="11"/>
    </row>
    <row r="30" spans="1:9" x14ac:dyDescent="0.25">
      <c r="A30" s="11"/>
      <c r="B30" s="11"/>
      <c r="C30" s="11"/>
      <c r="D30" s="11"/>
      <c r="E30" s="11"/>
      <c r="F30" s="11"/>
      <c r="G30" s="11"/>
      <c r="H30" s="11"/>
      <c r="I30" s="11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>
      <selection activeCell="L20" sqref="L20"/>
    </sheetView>
  </sheetViews>
  <sheetFormatPr defaultRowHeight="15" x14ac:dyDescent="0.25"/>
  <cols>
    <col min="1" max="1" width="0.140625" customWidth="1"/>
    <col min="2" max="2" width="19" customWidth="1"/>
    <col min="3" max="3" width="8.85546875" customWidth="1"/>
    <col min="4" max="4" width="9" customWidth="1"/>
    <col min="5" max="5" width="9.140625" customWidth="1"/>
    <col min="6" max="6" width="6.28515625" customWidth="1"/>
    <col min="7" max="7" width="9" customWidth="1"/>
    <col min="8" max="8" width="5.28515625" customWidth="1"/>
    <col min="9" max="9" width="4.85546875" customWidth="1"/>
    <col min="10" max="10" width="10.42578125" customWidth="1"/>
    <col min="11" max="11" width="10" customWidth="1"/>
    <col min="12" max="12" width="7.140625" customWidth="1"/>
    <col min="13" max="13" width="5.7109375" customWidth="1"/>
    <col min="14" max="14" width="7.7109375" customWidth="1"/>
    <col min="15" max="15" width="8.5703125" customWidth="1"/>
  </cols>
  <sheetData>
    <row r="2" spans="1:15" ht="36" x14ac:dyDescent="0.55000000000000004">
      <c r="B2" s="31" t="s">
        <v>31</v>
      </c>
      <c r="E2" s="33"/>
      <c r="G2" s="33"/>
      <c r="H2" s="32" t="s">
        <v>30</v>
      </c>
      <c r="I2" s="33"/>
      <c r="J2" s="33"/>
      <c r="K2" s="33"/>
    </row>
    <row r="3" spans="1:15" ht="16.5" x14ac:dyDescent="0.25">
      <c r="B3" s="29"/>
      <c r="E3" s="35"/>
      <c r="F3" s="34" t="s">
        <v>36</v>
      </c>
      <c r="G3" s="35"/>
      <c r="H3" s="35"/>
      <c r="I3" s="35"/>
      <c r="J3" s="35"/>
      <c r="K3" s="35"/>
    </row>
    <row r="4" spans="1:15" ht="15.75" x14ac:dyDescent="0.25">
      <c r="B4" s="11"/>
      <c r="E4" s="37"/>
      <c r="F4" s="37"/>
      <c r="G4" s="36" t="s">
        <v>35</v>
      </c>
      <c r="H4" s="37"/>
      <c r="I4" s="37"/>
      <c r="J4" s="37"/>
      <c r="K4" s="37"/>
    </row>
    <row r="5" spans="1:15" x14ac:dyDescent="0.25">
      <c r="B5" s="30"/>
      <c r="E5" s="38"/>
      <c r="F5" s="39" t="s">
        <v>34</v>
      </c>
      <c r="G5" s="38"/>
      <c r="H5" s="38"/>
      <c r="I5" s="38"/>
      <c r="J5" s="38"/>
      <c r="K5" s="38"/>
    </row>
    <row r="6" spans="1:15" ht="23.25" x14ac:dyDescent="0.35">
      <c r="C6" s="12" t="s">
        <v>1</v>
      </c>
      <c r="E6" s="13"/>
      <c r="F6" s="12"/>
      <c r="G6" s="13"/>
      <c r="L6" s="12" t="s">
        <v>0</v>
      </c>
    </row>
    <row r="7" spans="1:15" ht="23.25" x14ac:dyDescent="0.35">
      <c r="B7" s="15"/>
      <c r="C7" s="15" t="s">
        <v>65</v>
      </c>
      <c r="D7" s="15"/>
      <c r="E7" s="15">
        <v>2013</v>
      </c>
      <c r="F7" s="43"/>
      <c r="G7" s="15"/>
      <c r="H7" s="15"/>
      <c r="I7" s="14"/>
    </row>
    <row r="8" spans="1:15" s="49" customFormat="1" ht="11.25" x14ac:dyDescent="0.2">
      <c r="A8" s="48"/>
      <c r="B8" s="50" t="s">
        <v>46</v>
      </c>
      <c r="C8" s="50" t="s">
        <v>21</v>
      </c>
      <c r="D8" s="50" t="s">
        <v>47</v>
      </c>
      <c r="E8" s="50" t="s">
        <v>48</v>
      </c>
      <c r="F8" s="50" t="s">
        <v>49</v>
      </c>
      <c r="G8" s="50" t="s">
        <v>50</v>
      </c>
      <c r="H8" s="50" t="s">
        <v>51</v>
      </c>
      <c r="I8" s="51" t="s">
        <v>58</v>
      </c>
      <c r="J8" s="51" t="s">
        <v>52</v>
      </c>
      <c r="K8" s="50" t="s">
        <v>53</v>
      </c>
      <c r="L8" s="51" t="s">
        <v>54</v>
      </c>
      <c r="M8" s="51" t="s">
        <v>55</v>
      </c>
      <c r="N8" s="51" t="s">
        <v>56</v>
      </c>
      <c r="O8" s="51" t="s">
        <v>57</v>
      </c>
    </row>
    <row r="9" spans="1:15" s="49" customFormat="1" ht="11.25" x14ac:dyDescent="0.2">
      <c r="B9" s="52" t="s">
        <v>40</v>
      </c>
      <c r="C9" s="52">
        <v>722937105</v>
      </c>
      <c r="D9" s="52" t="s">
        <v>9</v>
      </c>
      <c r="E9" s="53">
        <v>0</v>
      </c>
      <c r="F9" s="53">
        <v>0</v>
      </c>
      <c r="G9" s="53">
        <v>10000</v>
      </c>
      <c r="H9" s="53">
        <v>0</v>
      </c>
      <c r="I9" s="53">
        <v>0</v>
      </c>
      <c r="J9" s="53">
        <f t="shared" ref="J9:K12" si="0">SUM(F9:H9)</f>
        <v>10000</v>
      </c>
      <c r="K9" s="53">
        <f t="shared" si="0"/>
        <v>10000</v>
      </c>
      <c r="L9" s="53">
        <v>0</v>
      </c>
      <c r="M9" s="53">
        <v>0</v>
      </c>
      <c r="N9" s="53">
        <v>0</v>
      </c>
      <c r="O9" s="53">
        <v>0</v>
      </c>
    </row>
    <row r="10" spans="1:15" s="49" customFormat="1" ht="11.25" x14ac:dyDescent="0.2">
      <c r="B10" s="52" t="s">
        <v>29</v>
      </c>
      <c r="C10" s="52">
        <v>720784807</v>
      </c>
      <c r="D10" s="52" t="s">
        <v>43</v>
      </c>
      <c r="E10" s="53">
        <v>0</v>
      </c>
      <c r="F10" s="53">
        <v>0</v>
      </c>
      <c r="G10" s="53">
        <v>24000</v>
      </c>
      <c r="H10" s="53">
        <v>0</v>
      </c>
      <c r="I10" s="53">
        <v>0</v>
      </c>
      <c r="J10" s="53">
        <f t="shared" si="0"/>
        <v>24000</v>
      </c>
      <c r="K10" s="53">
        <f t="shared" si="0"/>
        <v>24000</v>
      </c>
      <c r="L10" s="53">
        <v>0</v>
      </c>
      <c r="M10" s="53">
        <v>0</v>
      </c>
      <c r="N10" s="53">
        <v>0</v>
      </c>
      <c r="O10" s="53">
        <v>0</v>
      </c>
    </row>
    <row r="11" spans="1:15" s="49" customFormat="1" ht="11.25" x14ac:dyDescent="0.2">
      <c r="B11" s="52" t="s">
        <v>39</v>
      </c>
      <c r="C11" s="52">
        <v>721538669</v>
      </c>
      <c r="D11" s="52" t="s">
        <v>44</v>
      </c>
      <c r="E11" s="53">
        <v>0</v>
      </c>
      <c r="F11" s="53">
        <v>0</v>
      </c>
      <c r="G11" s="53">
        <v>10000</v>
      </c>
      <c r="H11" s="53">
        <v>0</v>
      </c>
      <c r="I11" s="53">
        <v>0</v>
      </c>
      <c r="J11" s="53">
        <f t="shared" si="0"/>
        <v>10000</v>
      </c>
      <c r="K11" s="53">
        <f t="shared" si="0"/>
        <v>10000</v>
      </c>
      <c r="L11" s="53">
        <v>0</v>
      </c>
      <c r="M11" s="53">
        <v>0</v>
      </c>
      <c r="N11" s="53">
        <v>0</v>
      </c>
      <c r="O11" s="53">
        <v>0</v>
      </c>
    </row>
    <row r="12" spans="1:15" s="49" customFormat="1" ht="11.25" x14ac:dyDescent="0.2">
      <c r="B12" s="52" t="s">
        <v>42</v>
      </c>
      <c r="C12" s="52"/>
      <c r="D12" s="52" t="s">
        <v>45</v>
      </c>
      <c r="E12" s="53">
        <v>0</v>
      </c>
      <c r="F12" s="53">
        <v>0</v>
      </c>
      <c r="G12" s="53">
        <v>10000</v>
      </c>
      <c r="H12" s="53">
        <v>0</v>
      </c>
      <c r="I12" s="53">
        <v>0</v>
      </c>
      <c r="J12" s="53">
        <f t="shared" si="0"/>
        <v>10000</v>
      </c>
      <c r="K12" s="53">
        <f t="shared" si="0"/>
        <v>10000</v>
      </c>
      <c r="L12" s="53">
        <v>0</v>
      </c>
      <c r="M12" s="53">
        <v>0</v>
      </c>
      <c r="N12" s="53">
        <v>0</v>
      </c>
      <c r="O12" s="53">
        <v>0</v>
      </c>
    </row>
    <row r="13" spans="1:15" s="49" customFormat="1" ht="11.25" x14ac:dyDescent="0.2">
      <c r="B13" s="52" t="s">
        <v>73</v>
      </c>
      <c r="C13" s="52">
        <v>723539738</v>
      </c>
      <c r="D13" s="52" t="s">
        <v>78</v>
      </c>
      <c r="E13" s="53">
        <v>22000</v>
      </c>
      <c r="F13" s="53"/>
      <c r="G13" s="53">
        <v>11000</v>
      </c>
      <c r="H13" s="53">
        <v>0</v>
      </c>
      <c r="I13" s="52">
        <v>0</v>
      </c>
      <c r="J13" s="53">
        <v>11000</v>
      </c>
      <c r="K13" s="53">
        <v>11000</v>
      </c>
      <c r="L13" s="52"/>
      <c r="M13" s="52"/>
      <c r="N13" s="52"/>
      <c r="O13" s="52"/>
    </row>
    <row r="14" spans="1:15" s="49" customFormat="1" ht="11.25" x14ac:dyDescent="0.2">
      <c r="B14" s="52"/>
      <c r="C14" s="52"/>
      <c r="D14" s="52"/>
      <c r="E14" s="53"/>
      <c r="F14" s="53"/>
      <c r="G14" s="53"/>
      <c r="H14" s="53"/>
      <c r="I14" s="52"/>
      <c r="J14" s="53"/>
      <c r="K14" s="53"/>
      <c r="L14" s="52"/>
      <c r="M14" s="52"/>
      <c r="N14" s="52"/>
      <c r="O14" s="52"/>
    </row>
    <row r="15" spans="1:15" s="49" customFormat="1" ht="11.25" x14ac:dyDescent="0.2">
      <c r="B15" s="54" t="s">
        <v>11</v>
      </c>
      <c r="C15" s="54"/>
      <c r="D15" s="54"/>
      <c r="E15" s="55">
        <f>SUM(E9:E13)</f>
        <v>22000</v>
      </c>
      <c r="F15" s="55"/>
      <c r="G15" s="55">
        <f>SUM(G9:G13)</f>
        <v>65000</v>
      </c>
      <c r="H15" s="55"/>
      <c r="I15" s="52"/>
      <c r="J15" s="55">
        <f>SUM(J9:J12)</f>
        <v>54000</v>
      </c>
      <c r="K15" s="55">
        <f>SUM(K9:K13)</f>
        <v>65000</v>
      </c>
      <c r="L15" s="52"/>
      <c r="M15" s="52"/>
      <c r="N15" s="52"/>
      <c r="O15" s="52"/>
    </row>
    <row r="16" spans="1:15" x14ac:dyDescent="0.25">
      <c r="B16" s="11"/>
      <c r="C16" s="11"/>
      <c r="D16" s="11"/>
      <c r="E16" s="45"/>
      <c r="F16" s="45"/>
      <c r="G16" s="44"/>
      <c r="H16" s="44"/>
      <c r="I16" s="44"/>
    </row>
    <row r="17" spans="1:11" x14ac:dyDescent="0.25">
      <c r="B17" s="16" t="s">
        <v>12</v>
      </c>
      <c r="C17" s="9"/>
      <c r="D17" s="9"/>
      <c r="E17" s="9"/>
      <c r="F17" s="9"/>
      <c r="G17" s="9"/>
      <c r="H17" s="9"/>
      <c r="I17" s="9"/>
    </row>
    <row r="18" spans="1:11" x14ac:dyDescent="0.25">
      <c r="B18" s="9" t="s">
        <v>28</v>
      </c>
      <c r="C18" s="9">
        <v>4</v>
      </c>
      <c r="D18" s="9"/>
      <c r="E18" s="9"/>
      <c r="F18" s="9"/>
      <c r="G18" s="9"/>
      <c r="H18" s="9"/>
      <c r="I18" s="9"/>
    </row>
    <row r="19" spans="1:11" x14ac:dyDescent="0.25">
      <c r="B19" s="11"/>
      <c r="C19" s="11"/>
      <c r="D19" s="11"/>
      <c r="E19" s="11"/>
      <c r="F19" s="11"/>
      <c r="G19" s="11"/>
      <c r="H19" s="9"/>
      <c r="I19" s="9"/>
    </row>
    <row r="20" spans="1:11" x14ac:dyDescent="0.25">
      <c r="B20" s="16" t="s">
        <v>13</v>
      </c>
      <c r="C20" s="6">
        <v>54000</v>
      </c>
      <c r="D20" s="9"/>
      <c r="E20" s="11"/>
      <c r="F20" s="9"/>
      <c r="G20" s="9"/>
      <c r="H20" s="9"/>
      <c r="I20" s="9"/>
    </row>
    <row r="21" spans="1:11" x14ac:dyDescent="0.25">
      <c r="B21" s="16" t="s">
        <v>14</v>
      </c>
      <c r="C21" s="9"/>
      <c r="D21" s="9"/>
      <c r="E21" s="9"/>
      <c r="F21" s="11"/>
      <c r="G21" s="11"/>
      <c r="H21" s="9"/>
      <c r="I21" s="9"/>
    </row>
    <row r="22" spans="1:11" x14ac:dyDescent="0.25">
      <c r="B22" s="9" t="s">
        <v>27</v>
      </c>
      <c r="C22" s="41">
        <v>0.05</v>
      </c>
      <c r="D22" s="16">
        <f>SUM(C20)</f>
        <v>54000</v>
      </c>
      <c r="E22" s="16">
        <f>SUM(C22*D22)</f>
        <v>2700</v>
      </c>
      <c r="F22" s="9"/>
      <c r="G22" s="11"/>
      <c r="H22" s="11"/>
      <c r="I22" s="11"/>
    </row>
    <row r="23" spans="1:11" x14ac:dyDescent="0.25">
      <c r="B23" s="9"/>
      <c r="C23" s="9"/>
      <c r="D23" s="9"/>
      <c r="E23" s="9"/>
      <c r="F23" s="9"/>
      <c r="G23" s="11"/>
      <c r="H23" s="9"/>
      <c r="I23" s="9"/>
    </row>
    <row r="24" spans="1:11" ht="18.75" x14ac:dyDescent="0.3">
      <c r="B24" s="10" t="s">
        <v>16</v>
      </c>
      <c r="C24" s="9"/>
      <c r="D24" s="9"/>
      <c r="E24" s="56">
        <f>SUM(C20-E22)</f>
        <v>51300</v>
      </c>
      <c r="F24" s="9"/>
      <c r="G24" s="11"/>
      <c r="H24" s="11"/>
      <c r="I24" s="11"/>
    </row>
    <row r="25" spans="1:11" x14ac:dyDescent="0.25">
      <c r="F25" s="9"/>
      <c r="G25" s="11"/>
      <c r="H25" s="11"/>
      <c r="I25" s="11"/>
    </row>
    <row r="26" spans="1:11" x14ac:dyDescent="0.25">
      <c r="B26" s="11"/>
      <c r="C26" s="11"/>
      <c r="D26" s="11"/>
      <c r="E26" s="11"/>
      <c r="F26" s="11"/>
      <c r="G26" s="11"/>
      <c r="H26" s="11"/>
      <c r="I26" s="11"/>
    </row>
    <row r="27" spans="1:11" x14ac:dyDescent="0.25">
      <c r="B27" s="30"/>
      <c r="C27" s="30" t="s">
        <v>59</v>
      </c>
      <c r="D27" s="30"/>
      <c r="E27" s="30"/>
      <c r="F27" s="30" t="s">
        <v>60</v>
      </c>
      <c r="G27" s="30"/>
      <c r="H27" s="30"/>
      <c r="I27" s="30"/>
      <c r="J27" s="30" t="s">
        <v>61</v>
      </c>
      <c r="K27" s="30"/>
    </row>
    <row r="28" spans="1:11" x14ac:dyDescent="0.25"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11" x14ac:dyDescent="0.25">
      <c r="A29" s="11"/>
      <c r="B29" s="30"/>
      <c r="C29" s="30"/>
      <c r="D29" s="30"/>
      <c r="E29" s="30"/>
      <c r="F29" s="30"/>
      <c r="G29" s="30"/>
      <c r="H29" s="30"/>
      <c r="I29" s="30"/>
      <c r="J29" s="30"/>
      <c r="K29" s="30"/>
    </row>
    <row r="30" spans="1:11" x14ac:dyDescent="0.25">
      <c r="B30" s="30"/>
      <c r="C30" s="30" t="s">
        <v>62</v>
      </c>
      <c r="D30" s="30"/>
      <c r="E30" s="30"/>
      <c r="F30" s="30" t="s">
        <v>63</v>
      </c>
      <c r="G30" s="30"/>
      <c r="H30" s="30"/>
      <c r="I30" s="30"/>
      <c r="J30" s="30" t="s">
        <v>64</v>
      </c>
      <c r="K30" s="30"/>
    </row>
    <row r="31" spans="1:11" x14ac:dyDescent="0.25">
      <c r="B31" s="57" t="s">
        <v>66</v>
      </c>
      <c r="C31" s="30" t="s">
        <v>67</v>
      </c>
      <c r="D31" s="30"/>
      <c r="E31" s="30"/>
      <c r="F31" s="30" t="s">
        <v>68</v>
      </c>
      <c r="G31" s="30"/>
      <c r="H31" s="30"/>
      <c r="I31" s="30"/>
      <c r="J31" s="30" t="s">
        <v>69</v>
      </c>
      <c r="K31" s="30"/>
    </row>
    <row r="32" spans="1:11" x14ac:dyDescent="0.25">
      <c r="B32" s="30"/>
      <c r="C32" s="30"/>
      <c r="D32" s="30"/>
      <c r="E32" s="30"/>
      <c r="F32" s="30"/>
      <c r="G32" s="30"/>
      <c r="H32" s="30"/>
      <c r="I32" s="30"/>
      <c r="J32" s="30"/>
      <c r="K32" s="3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workbookViewId="0">
      <selection activeCell="K24" sqref="K24"/>
    </sheetView>
  </sheetViews>
  <sheetFormatPr defaultRowHeight="15" x14ac:dyDescent="0.25"/>
  <cols>
    <col min="1" max="1" width="13.85546875" customWidth="1"/>
    <col min="2" max="2" width="9" customWidth="1"/>
    <col min="3" max="3" width="8.7109375" customWidth="1"/>
    <col min="4" max="4" width="8" bestFit="1" customWidth="1"/>
    <col min="5" max="5" width="5.85546875" customWidth="1"/>
    <col min="6" max="6" width="8.85546875" customWidth="1"/>
    <col min="7" max="7" width="10" customWidth="1"/>
    <col min="8" max="8" width="9.140625" customWidth="1"/>
    <col min="9" max="9" width="6.140625" customWidth="1"/>
    <col min="12" max="12" width="6.28515625" customWidth="1"/>
    <col min="13" max="13" width="9.140625" customWidth="1"/>
  </cols>
  <sheetData>
    <row r="2" spans="1:14" ht="36" x14ac:dyDescent="0.55000000000000004">
      <c r="A2" s="31" t="s">
        <v>31</v>
      </c>
      <c r="E2" s="33"/>
      <c r="G2" s="33"/>
      <c r="H2" s="32" t="s">
        <v>30</v>
      </c>
      <c r="I2" s="33"/>
      <c r="J2" s="33"/>
    </row>
    <row r="3" spans="1:14" ht="16.5" x14ac:dyDescent="0.25">
      <c r="A3" s="29"/>
      <c r="E3" s="35"/>
      <c r="F3" s="34" t="s">
        <v>36</v>
      </c>
      <c r="G3" s="35"/>
      <c r="H3" s="35"/>
      <c r="I3" s="35"/>
      <c r="J3" s="35"/>
    </row>
    <row r="4" spans="1:14" ht="15.75" x14ac:dyDescent="0.25">
      <c r="A4" s="11"/>
      <c r="E4" s="37"/>
      <c r="F4" s="37"/>
      <c r="G4" s="36" t="s">
        <v>35</v>
      </c>
      <c r="H4" s="37"/>
      <c r="I4" s="37"/>
      <c r="J4" s="37"/>
    </row>
    <row r="5" spans="1:14" x14ac:dyDescent="0.25">
      <c r="A5" s="30"/>
      <c r="E5" s="38"/>
      <c r="F5" s="39" t="s">
        <v>34</v>
      </c>
      <c r="G5" s="38"/>
      <c r="H5" s="38"/>
      <c r="I5" s="38"/>
      <c r="J5" s="38"/>
    </row>
    <row r="6" spans="1:14" ht="15.75" x14ac:dyDescent="0.25">
      <c r="C6" s="28"/>
      <c r="E6" s="67" t="s">
        <v>1</v>
      </c>
      <c r="F6" s="68"/>
      <c r="G6" s="67"/>
      <c r="H6" s="68"/>
      <c r="I6" s="28"/>
      <c r="J6" s="28"/>
      <c r="K6" s="67" t="s">
        <v>0</v>
      </c>
      <c r="M6" s="28"/>
    </row>
    <row r="7" spans="1:14" ht="29.25" customHeight="1" x14ac:dyDescent="0.35">
      <c r="A7" s="15"/>
      <c r="B7" s="15" t="s">
        <v>79</v>
      </c>
      <c r="C7" s="15"/>
      <c r="D7" s="15"/>
      <c r="E7" s="15"/>
      <c r="F7" s="15"/>
      <c r="G7" s="43"/>
      <c r="H7" s="15"/>
      <c r="I7" s="14"/>
    </row>
    <row r="8" spans="1:14" x14ac:dyDescent="0.25">
      <c r="A8" s="50" t="s">
        <v>46</v>
      </c>
      <c r="B8" s="50" t="s">
        <v>21</v>
      </c>
      <c r="C8" s="50" t="s">
        <v>47</v>
      </c>
      <c r="D8" s="50" t="s">
        <v>70</v>
      </c>
      <c r="E8" s="50" t="s">
        <v>71</v>
      </c>
      <c r="F8" s="51" t="s">
        <v>72</v>
      </c>
      <c r="G8" s="50" t="s">
        <v>49</v>
      </c>
      <c r="H8" s="50" t="s">
        <v>50</v>
      </c>
      <c r="I8" s="51" t="s">
        <v>58</v>
      </c>
      <c r="J8" s="51" t="s">
        <v>52</v>
      </c>
      <c r="K8" s="50" t="s">
        <v>53</v>
      </c>
      <c r="L8" s="51" t="s">
        <v>54</v>
      </c>
      <c r="M8" s="51" t="s">
        <v>56</v>
      </c>
      <c r="N8" s="51" t="s">
        <v>57</v>
      </c>
    </row>
    <row r="9" spans="1:14" x14ac:dyDescent="0.25">
      <c r="A9" s="52" t="s">
        <v>76</v>
      </c>
      <c r="B9" s="52">
        <v>722937105</v>
      </c>
      <c r="C9" s="52" t="s">
        <v>9</v>
      </c>
      <c r="D9" s="52">
        <v>30000</v>
      </c>
      <c r="E9" s="52"/>
      <c r="F9" s="53">
        <v>0</v>
      </c>
      <c r="G9" s="53">
        <v>0</v>
      </c>
      <c r="H9" s="53">
        <v>10000</v>
      </c>
      <c r="I9" s="53">
        <v>0</v>
      </c>
      <c r="J9" s="53">
        <f>SUM(G9:H9)</f>
        <v>10000</v>
      </c>
      <c r="K9" s="53">
        <v>0</v>
      </c>
      <c r="L9" s="53">
        <v>0</v>
      </c>
      <c r="M9" s="53">
        <v>10000</v>
      </c>
      <c r="N9" s="53">
        <v>10000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42</v>
      </c>
      <c r="B12" s="52"/>
      <c r="C12" s="52" t="s">
        <v>45</v>
      </c>
      <c r="D12" s="52">
        <v>30000</v>
      </c>
      <c r="E12" s="52"/>
      <c r="F12" s="53">
        <v>0</v>
      </c>
      <c r="G12" s="53">
        <v>0</v>
      </c>
      <c r="H12" s="53">
        <v>10000</v>
      </c>
      <c r="I12" s="53">
        <v>0</v>
      </c>
      <c r="J12" s="53">
        <f>SUM(G12:H12)</f>
        <v>10000</v>
      </c>
      <c r="K12" s="53">
        <v>10000</v>
      </c>
      <c r="L12" s="53">
        <v>0</v>
      </c>
      <c r="M12" s="53">
        <v>0</v>
      </c>
      <c r="N12" s="53">
        <v>0</v>
      </c>
    </row>
    <row r="13" spans="1:14" x14ac:dyDescent="0.25">
      <c r="A13" s="52" t="s">
        <v>73</v>
      </c>
      <c r="B13" s="52">
        <v>723539738</v>
      </c>
      <c r="C13" s="52" t="s">
        <v>74</v>
      </c>
      <c r="D13" s="52">
        <v>33000</v>
      </c>
      <c r="E13" s="52">
        <v>22000</v>
      </c>
      <c r="F13" s="53">
        <v>11000</v>
      </c>
      <c r="G13" s="53"/>
      <c r="H13" s="53">
        <v>11000</v>
      </c>
      <c r="I13" s="52"/>
      <c r="J13" s="53">
        <v>11000</v>
      </c>
      <c r="K13" s="53">
        <v>11000</v>
      </c>
      <c r="L13" s="52"/>
      <c r="M13" s="53">
        <v>0</v>
      </c>
      <c r="N13" s="53">
        <v>0</v>
      </c>
    </row>
    <row r="14" spans="1:14" s="62" customFormat="1" x14ac:dyDescent="0.25">
      <c r="A14" s="60" t="s">
        <v>80</v>
      </c>
      <c r="B14" s="60"/>
      <c r="C14" s="60" t="s">
        <v>75</v>
      </c>
      <c r="D14" s="60">
        <v>75000</v>
      </c>
      <c r="E14" s="60">
        <v>50000</v>
      </c>
      <c r="F14" s="61">
        <v>25000</v>
      </c>
      <c r="G14" s="61">
        <v>25000</v>
      </c>
      <c r="H14" s="61">
        <v>25000</v>
      </c>
      <c r="I14" s="60"/>
      <c r="J14" s="61">
        <v>25000</v>
      </c>
      <c r="K14" s="61">
        <v>0</v>
      </c>
      <c r="L14" s="60"/>
      <c r="M14" s="60"/>
      <c r="N14" s="60"/>
    </row>
    <row r="15" spans="1:14" s="59" customFormat="1" x14ac:dyDescent="0.25">
      <c r="A15" s="63" t="s">
        <v>11</v>
      </c>
      <c r="B15" s="63"/>
      <c r="C15" s="63"/>
      <c r="D15" s="64">
        <f>SUM(D9:D14)</f>
        <v>270000</v>
      </c>
      <c r="E15" s="63"/>
      <c r="F15" s="65">
        <f>SUM(F9:F14)</f>
        <v>36000</v>
      </c>
      <c r="G15" s="65"/>
      <c r="H15" s="65">
        <f>SUM(H9:H14)</f>
        <v>90000</v>
      </c>
      <c r="I15" s="58"/>
      <c r="J15" s="65">
        <f>SUM(J9:J13)</f>
        <v>65000</v>
      </c>
      <c r="K15" s="65">
        <f>SUM(K9:K14)</f>
        <v>55000</v>
      </c>
      <c r="L15" s="58"/>
      <c r="M15" s="66">
        <f>SUM(M9:M14)</f>
        <v>10000</v>
      </c>
      <c r="N15" s="66">
        <f>SUM(N9:N14)</f>
        <v>10000</v>
      </c>
    </row>
    <row r="16" spans="1:14" x14ac:dyDescent="0.25">
      <c r="A16" s="11"/>
      <c r="B16" s="11"/>
      <c r="C16" s="11"/>
      <c r="D16" s="11"/>
      <c r="E16" s="11"/>
      <c r="F16" s="45"/>
      <c r="G16" s="45"/>
      <c r="H16" s="49" t="s">
        <v>81</v>
      </c>
    </row>
    <row r="17" spans="1:9" x14ac:dyDescent="0.25">
      <c r="A17" s="16" t="s">
        <v>12</v>
      </c>
      <c r="B17" s="9"/>
      <c r="C17" s="9"/>
      <c r="D17" s="9"/>
      <c r="E17" s="9"/>
      <c r="F17" s="9"/>
      <c r="G17" s="11">
        <v>5</v>
      </c>
      <c r="H17" s="9"/>
      <c r="I17" s="9"/>
    </row>
    <row r="18" spans="1:9" x14ac:dyDescent="0.25">
      <c r="A18" s="9" t="s">
        <v>28</v>
      </c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11"/>
      <c r="B19" s="11"/>
      <c r="C19" s="11"/>
      <c r="D19" s="11"/>
      <c r="E19" s="11"/>
      <c r="F19" s="11"/>
      <c r="H19" s="11"/>
      <c r="I19" s="9"/>
    </row>
    <row r="20" spans="1:9" x14ac:dyDescent="0.25">
      <c r="A20" s="16" t="s">
        <v>13</v>
      </c>
      <c r="B20" s="6"/>
      <c r="C20" s="9"/>
      <c r="D20" s="9"/>
      <c r="E20" s="9"/>
      <c r="F20" s="11"/>
      <c r="G20" s="10">
        <v>65000</v>
      </c>
      <c r="H20" s="9"/>
      <c r="I20" s="9"/>
    </row>
    <row r="21" spans="1:9" x14ac:dyDescent="0.25">
      <c r="A21" s="16" t="s">
        <v>14</v>
      </c>
      <c r="B21" s="9"/>
      <c r="C21" s="9"/>
      <c r="D21" s="9"/>
      <c r="E21" s="9"/>
      <c r="F21" s="9"/>
      <c r="G21" s="11"/>
      <c r="H21" s="11"/>
      <c r="I21" s="9"/>
    </row>
    <row r="22" spans="1:9" x14ac:dyDescent="0.25">
      <c r="A22" s="9" t="s">
        <v>27</v>
      </c>
      <c r="B22" s="41">
        <v>0.05</v>
      </c>
      <c r="C22" s="16">
        <f>SUM(B20)</f>
        <v>0</v>
      </c>
      <c r="D22" s="16"/>
      <c r="E22" s="16"/>
      <c r="F22" s="16">
        <f>SUM(B22*C22)</f>
        <v>0</v>
      </c>
      <c r="G22" s="16">
        <f>SUM(G20*5%)</f>
        <v>3250</v>
      </c>
      <c r="H22" s="11"/>
      <c r="I22" s="11"/>
    </row>
    <row r="23" spans="1:9" x14ac:dyDescent="0.25">
      <c r="A23" s="9"/>
      <c r="B23" s="9"/>
      <c r="C23" s="9"/>
      <c r="D23" s="9"/>
      <c r="E23" s="9"/>
      <c r="F23" s="9"/>
      <c r="G23" s="9"/>
      <c r="H23" s="11"/>
      <c r="I23" s="9"/>
    </row>
    <row r="24" spans="1:9" ht="18.75" x14ac:dyDescent="0.3">
      <c r="A24" s="10" t="s">
        <v>16</v>
      </c>
      <c r="B24" s="9"/>
      <c r="C24" s="9"/>
      <c r="D24" s="9"/>
      <c r="E24" s="9"/>
      <c r="F24" s="56"/>
      <c r="G24" s="69">
        <f>SUM(G20-G22)</f>
        <v>61750</v>
      </c>
      <c r="H24" s="11"/>
      <c r="I24" s="11"/>
    </row>
    <row r="25" spans="1:9" x14ac:dyDescent="0.25">
      <c r="G25" s="9"/>
      <c r="H25" s="11"/>
      <c r="I25" s="11"/>
    </row>
    <row r="26" spans="1:9" x14ac:dyDescent="0.25">
      <c r="A26" s="11"/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30"/>
      <c r="B27" s="30" t="s">
        <v>59</v>
      </c>
      <c r="C27" s="30"/>
      <c r="D27" s="30"/>
      <c r="E27" s="30" t="s">
        <v>60</v>
      </c>
      <c r="F27" s="30"/>
      <c r="G27" s="30"/>
      <c r="H27" s="30" t="s">
        <v>61</v>
      </c>
    </row>
    <row r="28" spans="1:9" x14ac:dyDescent="0.25">
      <c r="A28" s="30"/>
      <c r="B28" s="30"/>
      <c r="C28" s="30"/>
      <c r="D28" s="30"/>
      <c r="E28" s="30"/>
      <c r="F28" s="30"/>
      <c r="G28" s="30"/>
      <c r="H28" s="30"/>
    </row>
    <row r="29" spans="1:9" x14ac:dyDescent="0.25">
      <c r="A29" s="30"/>
      <c r="B29" s="30"/>
      <c r="C29" s="30"/>
      <c r="D29" s="30"/>
      <c r="E29" s="30"/>
      <c r="F29" s="30"/>
      <c r="G29" s="30"/>
      <c r="H29" s="30"/>
    </row>
    <row r="30" spans="1:9" x14ac:dyDescent="0.25">
      <c r="A30" s="30"/>
      <c r="B30" s="30" t="s">
        <v>62</v>
      </c>
      <c r="C30" s="30"/>
      <c r="D30" s="30"/>
      <c r="E30" s="30" t="s">
        <v>63</v>
      </c>
      <c r="F30" s="30"/>
      <c r="G30" s="30"/>
      <c r="H30" s="30" t="s">
        <v>64</v>
      </c>
    </row>
    <row r="31" spans="1:9" x14ac:dyDescent="0.25">
      <c r="A31" s="57" t="s">
        <v>66</v>
      </c>
      <c r="B31" s="30" t="s">
        <v>67</v>
      </c>
      <c r="C31" s="30"/>
      <c r="D31" s="30"/>
      <c r="E31" s="30" t="s">
        <v>68</v>
      </c>
      <c r="F31" s="30"/>
      <c r="G31" s="30"/>
      <c r="H31" s="30" t="s">
        <v>69</v>
      </c>
    </row>
    <row r="32" spans="1:9" x14ac:dyDescent="0.25">
      <c r="A32" s="30"/>
      <c r="B32" s="30"/>
      <c r="C32" s="30"/>
      <c r="D32" s="30"/>
      <c r="E32" s="30"/>
      <c r="F32" s="30"/>
      <c r="G32" s="30"/>
      <c r="H32" s="30"/>
      <c r="I32" s="30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F37" sqref="F37"/>
    </sheetView>
  </sheetViews>
  <sheetFormatPr defaultRowHeight="15" x14ac:dyDescent="0.25"/>
  <cols>
    <col min="1" max="1" width="15.85546875" customWidth="1"/>
    <col min="4" max="4" width="8.28515625" customWidth="1"/>
    <col min="5" max="5" width="5.7109375" customWidth="1"/>
    <col min="6" max="6" width="8.85546875" customWidth="1"/>
    <col min="7" max="7" width="10.42578125" customWidth="1"/>
    <col min="8" max="8" width="9.140625" customWidth="1"/>
    <col min="9" max="9" width="0.28515625" customWidth="1"/>
  </cols>
  <sheetData>
    <row r="1" spans="1:14" ht="28.5" x14ac:dyDescent="0.45">
      <c r="B1" s="70"/>
      <c r="C1" s="70"/>
      <c r="D1" s="70"/>
      <c r="E1" s="70"/>
      <c r="F1" s="71" t="s">
        <v>30</v>
      </c>
      <c r="G1" s="71"/>
    </row>
    <row r="2" spans="1:14" x14ac:dyDescent="0.25">
      <c r="D2" s="11"/>
      <c r="E2" s="72" t="s">
        <v>84</v>
      </c>
      <c r="F2" s="72"/>
      <c r="G2" s="73"/>
      <c r="I2" s="11"/>
    </row>
    <row r="3" spans="1:14" x14ac:dyDescent="0.25">
      <c r="C3" s="30"/>
      <c r="D3" s="30"/>
      <c r="E3" s="74" t="s">
        <v>85</v>
      </c>
      <c r="F3" s="75"/>
      <c r="G3" s="75"/>
    </row>
    <row r="4" spans="1:14" x14ac:dyDescent="0.25">
      <c r="D4" s="73"/>
      <c r="E4" s="76" t="s">
        <v>86</v>
      </c>
      <c r="F4" s="76"/>
      <c r="G4" s="73"/>
    </row>
    <row r="5" spans="1:14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4" ht="23.25" x14ac:dyDescent="0.35">
      <c r="A6" s="15"/>
      <c r="B6" s="15" t="s">
        <v>82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4" x14ac:dyDescent="0.25">
      <c r="A8" s="52" t="s">
        <v>42</v>
      </c>
      <c r="B8" s="52"/>
      <c r="C8" s="52" t="s">
        <v>45</v>
      </c>
      <c r="D8" s="52">
        <v>30000</v>
      </c>
      <c r="E8" s="52"/>
      <c r="F8" s="53">
        <v>0</v>
      </c>
      <c r="G8" s="53">
        <v>0</v>
      </c>
      <c r="H8" s="53">
        <v>10000</v>
      </c>
      <c r="I8" s="53">
        <v>0</v>
      </c>
      <c r="J8" s="53">
        <f>SUM(G8:H8)</f>
        <v>10000</v>
      </c>
      <c r="K8" s="53"/>
      <c r="L8" s="53">
        <v>0</v>
      </c>
      <c r="M8" s="53">
        <v>10000</v>
      </c>
      <c r="N8" s="53">
        <v>10000</v>
      </c>
    </row>
    <row r="9" spans="1:14" s="43" customFormat="1" x14ac:dyDescent="0.25">
      <c r="A9" s="53" t="s">
        <v>83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73</v>
      </c>
      <c r="B12" s="52">
        <v>723539738</v>
      </c>
      <c r="C12" s="52" t="s">
        <v>74</v>
      </c>
      <c r="D12" s="52">
        <v>33000</v>
      </c>
      <c r="E12" s="52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>
        <v>11000</v>
      </c>
      <c r="L12" s="52"/>
      <c r="M12" s="53">
        <v>0</v>
      </c>
      <c r="N12" s="53">
        <v>0</v>
      </c>
    </row>
    <row r="13" spans="1:14" x14ac:dyDescent="0.25">
      <c r="A13" s="60" t="s">
        <v>80</v>
      </c>
      <c r="B13" s="60"/>
      <c r="C13" s="60" t="s">
        <v>75</v>
      </c>
      <c r="D13" s="60">
        <v>75000</v>
      </c>
      <c r="E13" s="60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4" x14ac:dyDescent="0.25">
      <c r="A14" s="63" t="s">
        <v>11</v>
      </c>
      <c r="B14" s="63"/>
      <c r="C14" s="63"/>
      <c r="D14" s="64">
        <f>SUM(D8:D13)</f>
        <v>240000</v>
      </c>
      <c r="E14" s="63"/>
      <c r="F14" s="65">
        <f>SUM(F8:F13)</f>
        <v>36000</v>
      </c>
      <c r="G14" s="65"/>
      <c r="H14" s="65">
        <f>SUM(H8:H13)</f>
        <v>80000</v>
      </c>
      <c r="I14" s="58"/>
      <c r="J14" s="65">
        <f>SUM(J8:J12)</f>
        <v>55000</v>
      </c>
      <c r="K14" s="65">
        <f>SUM(K8:K13)</f>
        <v>45000</v>
      </c>
      <c r="L14" s="58"/>
      <c r="M14" s="66">
        <f>SUM(M8:M13)</f>
        <v>10000</v>
      </c>
      <c r="N14" s="66">
        <f>SUM(N8:N13)</f>
        <v>10000</v>
      </c>
    </row>
    <row r="15" spans="1:14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4" s="11" customFormat="1" ht="12.75" x14ac:dyDescent="0.2">
      <c r="A16" s="16" t="s">
        <v>12</v>
      </c>
      <c r="B16" s="9"/>
      <c r="C16" s="9"/>
      <c r="D16" s="9"/>
      <c r="E16" s="9"/>
      <c r="F16" s="9"/>
      <c r="H16" s="9"/>
      <c r="I16" s="9"/>
    </row>
    <row r="17" spans="1:11" s="11" customFormat="1" ht="12.75" x14ac:dyDescent="0.2">
      <c r="A17" s="9" t="s">
        <v>28</v>
      </c>
      <c r="B17" s="9"/>
      <c r="C17" s="9"/>
      <c r="D17" s="9"/>
      <c r="E17" s="9"/>
      <c r="F17" s="9"/>
      <c r="G17" s="11">
        <v>4</v>
      </c>
      <c r="H17" s="9"/>
      <c r="I17" s="9"/>
    </row>
    <row r="18" spans="1:11" s="11" customFormat="1" ht="12.75" x14ac:dyDescent="0.2">
      <c r="A18" s="16" t="s">
        <v>13</v>
      </c>
      <c r="G18" s="45">
        <v>55000</v>
      </c>
      <c r="I18" s="9"/>
    </row>
    <row r="19" spans="1:11" s="11" customFormat="1" ht="12.75" x14ac:dyDescent="0.2">
      <c r="A19" s="16" t="s">
        <v>14</v>
      </c>
      <c r="B19" s="9"/>
      <c r="C19" s="9"/>
      <c r="D19" s="9"/>
      <c r="E19" s="9"/>
      <c r="F19" s="9"/>
      <c r="I19" s="9"/>
    </row>
    <row r="20" spans="1:11" s="11" customFormat="1" ht="12.75" x14ac:dyDescent="0.2">
      <c r="A20" s="9" t="s">
        <v>27</v>
      </c>
      <c r="C20" s="41">
        <v>0.05</v>
      </c>
      <c r="D20" s="16"/>
      <c r="E20" s="16"/>
      <c r="F20" s="16"/>
      <c r="G20" s="78">
        <f>SUM(G18*5%)</f>
        <v>2750</v>
      </c>
    </row>
    <row r="21" spans="1:11" s="11" customFormat="1" ht="12.75" x14ac:dyDescent="0.2">
      <c r="A21" s="9" t="s">
        <v>87</v>
      </c>
      <c r="B21" s="9"/>
      <c r="C21" s="9"/>
      <c r="D21" s="9"/>
      <c r="E21" s="9"/>
      <c r="F21" s="9"/>
      <c r="G21" s="44">
        <v>10000</v>
      </c>
      <c r="I21" s="9"/>
    </row>
    <row r="22" spans="1:11" s="11" customFormat="1" ht="12.75" x14ac:dyDescent="0.2">
      <c r="A22" s="9" t="s">
        <v>88</v>
      </c>
      <c r="G22" s="44">
        <v>10000</v>
      </c>
    </row>
    <row r="23" spans="1:11" s="11" customFormat="1" ht="12.75" x14ac:dyDescent="0.2">
      <c r="A23" s="9" t="s">
        <v>8</v>
      </c>
      <c r="G23" s="77">
        <f>SUM(G20:G22)</f>
        <v>22750</v>
      </c>
    </row>
    <row r="25" spans="1:11" s="11" customFormat="1" ht="12.75" x14ac:dyDescent="0.2"/>
    <row r="26" spans="1:11" s="11" customFormat="1" ht="12.75" x14ac:dyDescent="0.2">
      <c r="A26" s="10" t="s">
        <v>16</v>
      </c>
      <c r="B26" s="9"/>
      <c r="C26" s="9"/>
      <c r="D26" s="9"/>
      <c r="E26" s="9"/>
      <c r="F26" s="42"/>
      <c r="G26" s="80">
        <f>SUM(G18-G23)</f>
        <v>32250</v>
      </c>
    </row>
    <row r="27" spans="1:11" s="11" customFormat="1" ht="12.75" x14ac:dyDescent="0.2"/>
    <row r="28" spans="1:11" s="11" customFormat="1" ht="12.75" x14ac:dyDescent="0.2"/>
    <row r="29" spans="1:11" s="11" customFormat="1" ht="12.75" x14ac:dyDescent="0.2"/>
    <row r="30" spans="1:11" s="11" customFormat="1" ht="12.75" x14ac:dyDescent="0.2">
      <c r="B30" s="11" t="s">
        <v>59</v>
      </c>
      <c r="E30" s="11" t="s">
        <v>60</v>
      </c>
      <c r="H30" s="11" t="s">
        <v>61</v>
      </c>
    </row>
    <row r="31" spans="1:1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25">
      <c r="A33" s="11"/>
      <c r="B33" s="11" t="s">
        <v>62</v>
      </c>
      <c r="C33" s="11"/>
      <c r="D33" s="11"/>
      <c r="E33" s="11" t="s">
        <v>63</v>
      </c>
      <c r="F33" s="11"/>
      <c r="G33" s="11"/>
      <c r="H33" s="11" t="s">
        <v>64</v>
      </c>
      <c r="I33" s="11"/>
      <c r="J33" s="11"/>
      <c r="K33" s="11"/>
    </row>
    <row r="34" spans="1:11" x14ac:dyDescent="0.25">
      <c r="A34" s="79" t="s">
        <v>66</v>
      </c>
      <c r="B34" s="11" t="s">
        <v>67</v>
      </c>
      <c r="C34" s="11"/>
      <c r="D34" s="11"/>
      <c r="E34" s="11" t="s">
        <v>68</v>
      </c>
      <c r="F34" s="11"/>
      <c r="G34" s="11"/>
      <c r="H34" s="11" t="s">
        <v>69</v>
      </c>
      <c r="I34" s="11"/>
      <c r="J34" s="11"/>
      <c r="K34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P18" sqref="P18"/>
    </sheetView>
  </sheetViews>
  <sheetFormatPr defaultRowHeight="15" x14ac:dyDescent="0.25"/>
  <cols>
    <col min="1" max="1" width="14.85546875" customWidth="1"/>
    <col min="5" max="5" width="7.7109375" customWidth="1"/>
    <col min="7" max="7" width="10.28515625" customWidth="1"/>
    <col min="8" max="8" width="9" customWidth="1"/>
    <col min="9" max="9" width="0.140625" customWidth="1"/>
    <col min="11" max="11" width="8.85546875" customWidth="1"/>
    <col min="12" max="12" width="7.4257812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89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2">
        <v>30000</v>
      </c>
      <c r="E8" s="52"/>
      <c r="F8" s="53">
        <v>0</v>
      </c>
      <c r="G8" s="53">
        <v>0</v>
      </c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83</v>
      </c>
      <c r="B9" s="53">
        <v>0</v>
      </c>
      <c r="C9" s="53">
        <v>0</v>
      </c>
      <c r="D9" s="53">
        <v>0</v>
      </c>
      <c r="E9" s="53"/>
      <c r="F9" s="53">
        <v>0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43"/>
    </row>
    <row r="10" spans="1:15" x14ac:dyDescent="0.25">
      <c r="A10" s="52" t="s">
        <v>77</v>
      </c>
      <c r="B10" s="52">
        <v>720784807</v>
      </c>
      <c r="C10" s="52" t="s">
        <v>43</v>
      </c>
      <c r="D10" s="52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2">
        <v>30000</v>
      </c>
      <c r="E11" s="52"/>
      <c r="F11" s="53">
        <v>0</v>
      </c>
      <c r="G11" s="53">
        <v>0</v>
      </c>
      <c r="H11" s="53">
        <v>10000</v>
      </c>
      <c r="I11" s="53">
        <v>0</v>
      </c>
      <c r="J11" s="53">
        <f>SUM(G11:H11)</f>
        <v>10000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2">
        <v>33000</v>
      </c>
      <c r="E12" s="52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0</v>
      </c>
      <c r="N12" s="53">
        <v>0</v>
      </c>
    </row>
    <row r="13" spans="1:15" x14ac:dyDescent="0.25">
      <c r="A13" s="60" t="s">
        <v>80</v>
      </c>
      <c r="B13" s="60"/>
      <c r="C13" s="60" t="s">
        <v>75</v>
      </c>
      <c r="D13" s="60">
        <v>75000</v>
      </c>
      <c r="E13" s="60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240000</v>
      </c>
      <c r="E14" s="63"/>
      <c r="F14" s="65">
        <f>SUM(F8:F13)</f>
        <v>36000</v>
      </c>
      <c r="G14" s="65"/>
      <c r="H14" s="65">
        <f>SUM(H8:H13)</f>
        <v>80000</v>
      </c>
      <c r="I14" s="58"/>
      <c r="J14" s="65">
        <f>SUM(J8:J12)</f>
        <v>55000</v>
      </c>
      <c r="K14" s="65">
        <f>SUM(K8:K13)</f>
        <v>44000</v>
      </c>
      <c r="L14" s="58"/>
      <c r="M14" s="66">
        <f>SUM(M8:M13)</f>
        <v>0</v>
      </c>
      <c r="N14" s="66">
        <f>SUM(N8:N13)</f>
        <v>0</v>
      </c>
    </row>
    <row r="15" spans="1:15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5" x14ac:dyDescent="0.25">
      <c r="A16" s="16" t="s">
        <v>12</v>
      </c>
      <c r="B16" s="9"/>
      <c r="C16" s="9"/>
      <c r="D16" s="9"/>
      <c r="E16" s="9"/>
      <c r="F16" s="9"/>
      <c r="G16" s="11"/>
      <c r="H16" s="9"/>
      <c r="I16" s="9"/>
      <c r="J16" s="11"/>
      <c r="K16" s="11"/>
      <c r="L16" s="11"/>
      <c r="M16" s="11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4</v>
      </c>
      <c r="H17" s="9"/>
      <c r="I17" s="9"/>
      <c r="J17" s="11"/>
      <c r="K17" s="11"/>
      <c r="L17" s="11"/>
      <c r="M17" s="11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55000</v>
      </c>
      <c r="H18" s="11"/>
      <c r="I18" s="9"/>
      <c r="J18" s="11"/>
      <c r="K18" s="11"/>
      <c r="L18" s="11"/>
      <c r="M18" s="11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-52250</v>
      </c>
      <c r="H19" s="11"/>
      <c r="I19" s="9"/>
      <c r="J19" s="11"/>
      <c r="K19" s="11"/>
      <c r="L19" s="11"/>
      <c r="M19" s="11"/>
      <c r="N19" s="11"/>
      <c r="O19" s="11"/>
    </row>
    <row r="20" spans="1:15" x14ac:dyDescent="0.25">
      <c r="A20" s="16" t="s">
        <v>14</v>
      </c>
      <c r="B20" s="9"/>
      <c r="C20" s="9"/>
      <c r="D20" s="9"/>
      <c r="E20" s="9"/>
      <c r="F20" s="9"/>
      <c r="G20" s="11"/>
      <c r="H20" s="11"/>
      <c r="I20" s="9"/>
      <c r="J20" s="11"/>
      <c r="K20" s="11"/>
      <c r="L20" s="11"/>
      <c r="M20" s="11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2750</v>
      </c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9" t="s">
        <v>87</v>
      </c>
      <c r="B22" s="9"/>
      <c r="C22" s="9"/>
      <c r="D22" s="9"/>
      <c r="E22" s="9"/>
      <c r="F22" s="9"/>
      <c r="G22" s="44">
        <v>10000</v>
      </c>
      <c r="H22" s="11"/>
      <c r="I22" s="9"/>
      <c r="J22" s="11"/>
      <c r="K22" s="11"/>
      <c r="L22" s="11"/>
      <c r="M22" s="11"/>
      <c r="N22" s="11"/>
      <c r="O22" s="11"/>
    </row>
    <row r="23" spans="1:15" x14ac:dyDescent="0.25">
      <c r="A23" s="9"/>
      <c r="B23" s="11"/>
      <c r="C23" s="11"/>
      <c r="D23" s="11"/>
      <c r="E23" s="11"/>
      <c r="F23" s="11"/>
      <c r="G23" s="44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9" t="s">
        <v>8</v>
      </c>
      <c r="B24" s="11"/>
      <c r="C24" s="11"/>
      <c r="D24" s="11"/>
      <c r="E24" s="11"/>
      <c r="F24" s="11"/>
      <c r="G24" s="77">
        <f>SUM(G21:G23)</f>
        <v>12750</v>
      </c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0" t="s">
        <v>16</v>
      </c>
      <c r="B25" s="9"/>
      <c r="C25" s="9"/>
      <c r="D25" s="9"/>
      <c r="E25" s="9"/>
      <c r="F25" s="42"/>
      <c r="G25" s="80">
        <f>SUM(G18-G24)</f>
        <v>42250</v>
      </c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1"/>
      <c r="B29" s="11" t="s">
        <v>59</v>
      </c>
      <c r="C29" s="11"/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5" x14ac:dyDescent="0.25">
      <c r="A32" s="11"/>
      <c r="B32" s="11" t="s">
        <v>62</v>
      </c>
      <c r="C32" s="11"/>
      <c r="D32" s="11"/>
      <c r="E32" s="11" t="s">
        <v>63</v>
      </c>
      <c r="F32" s="11"/>
      <c r="G32" s="11"/>
      <c r="H32" s="11" t="s">
        <v>64</v>
      </c>
      <c r="I32" s="11"/>
      <c r="J32" s="11"/>
      <c r="K32" s="11"/>
    </row>
    <row r="33" spans="1:11" x14ac:dyDescent="0.25">
      <c r="A33" s="79" t="s">
        <v>66</v>
      </c>
      <c r="B33" s="11" t="s">
        <v>67</v>
      </c>
      <c r="C33" s="11"/>
      <c r="D33" s="11"/>
      <c r="E33" s="11" t="s">
        <v>68</v>
      </c>
      <c r="F33" s="11"/>
      <c r="G33" s="11"/>
      <c r="H33" s="11" t="s">
        <v>69</v>
      </c>
      <c r="I33" s="11"/>
      <c r="J33" s="11"/>
      <c r="K33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B6" sqref="B6"/>
    </sheetView>
  </sheetViews>
  <sheetFormatPr defaultRowHeight="15" x14ac:dyDescent="0.25"/>
  <cols>
    <col min="1" max="1" width="17.85546875" customWidth="1"/>
    <col min="2" max="2" width="9" customWidth="1"/>
    <col min="5" max="5" width="9.28515625" customWidth="1"/>
    <col min="6" max="6" width="8.7109375" customWidth="1"/>
    <col min="7" max="7" width="10.7109375" customWidth="1"/>
    <col min="8" max="8" width="9.28515625" customWidth="1"/>
    <col min="9" max="9" width="4.5703125" hidden="1" customWidth="1"/>
    <col min="12" max="12" width="8.42578125" hidden="1" customWidth="1"/>
  </cols>
  <sheetData>
    <row r="1" spans="1:14" ht="28.5" x14ac:dyDescent="0.45">
      <c r="B1" s="70"/>
      <c r="C1" s="70"/>
      <c r="D1" s="70"/>
      <c r="E1" s="70"/>
      <c r="F1" s="71" t="s">
        <v>30</v>
      </c>
      <c r="G1" s="71"/>
    </row>
    <row r="2" spans="1:14" x14ac:dyDescent="0.25">
      <c r="D2" s="11"/>
      <c r="E2" s="72" t="s">
        <v>84</v>
      </c>
      <c r="F2" s="72"/>
      <c r="G2" s="73"/>
      <c r="I2" s="11"/>
    </row>
    <row r="3" spans="1:14" x14ac:dyDescent="0.25">
      <c r="C3" s="30"/>
      <c r="D3" s="30"/>
      <c r="E3" s="74" t="s">
        <v>85</v>
      </c>
      <c r="F3" s="75"/>
      <c r="G3" s="75"/>
    </row>
    <row r="4" spans="1:14" x14ac:dyDescent="0.25">
      <c r="D4" s="73"/>
      <c r="E4" s="76" t="s">
        <v>86</v>
      </c>
      <c r="F4" s="76"/>
      <c r="G4" s="73"/>
    </row>
    <row r="5" spans="1:14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4" ht="23.25" x14ac:dyDescent="0.35">
      <c r="A6" s="15"/>
      <c r="B6" s="15" t="s">
        <v>91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4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4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>
        <v>11000</v>
      </c>
      <c r="L9" s="53">
        <v>0</v>
      </c>
      <c r="M9" s="53">
        <v>0</v>
      </c>
      <c r="N9" s="53">
        <v>0</v>
      </c>
    </row>
    <row r="10" spans="1:14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4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11000</v>
      </c>
      <c r="L11" s="53">
        <v>0</v>
      </c>
      <c r="M11" s="53">
        <v>0</v>
      </c>
      <c r="N11" s="53">
        <v>0</v>
      </c>
    </row>
    <row r="12" spans="1:14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11000</v>
      </c>
      <c r="N12" s="53">
        <v>11000</v>
      </c>
    </row>
    <row r="13" spans="1:14" x14ac:dyDescent="0.25">
      <c r="A13" s="60" t="s">
        <v>80</v>
      </c>
      <c r="B13" s="60"/>
      <c r="C13" s="60" t="s">
        <v>75</v>
      </c>
      <c r="D13" s="61">
        <v>75000</v>
      </c>
      <c r="E13" s="61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4" x14ac:dyDescent="0.25">
      <c r="A14" s="63" t="s">
        <v>11</v>
      </c>
      <c r="B14" s="63"/>
      <c r="C14" s="63"/>
      <c r="D14" s="64">
        <f>SUM(D8:D13)</f>
        <v>273000</v>
      </c>
      <c r="E14" s="63"/>
      <c r="F14" s="65">
        <f>SUM(F8:F13)</f>
        <v>36000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56000</v>
      </c>
      <c r="L14" s="58"/>
      <c r="M14" s="66">
        <f>SUM(M8:M13)</f>
        <v>11000</v>
      </c>
      <c r="N14" s="66">
        <f>SUM(N8:N13)</f>
        <v>11000</v>
      </c>
    </row>
    <row r="15" spans="1:14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4" x14ac:dyDescent="0.25">
      <c r="A16" s="16" t="s">
        <v>12</v>
      </c>
      <c r="B16" s="9"/>
      <c r="C16" s="9"/>
      <c r="D16" s="9"/>
      <c r="E16" s="9"/>
      <c r="F16" s="9"/>
      <c r="G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9"/>
      <c r="G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H19" s="11"/>
      <c r="I19" s="9"/>
      <c r="J19" s="9"/>
      <c r="K19" s="9"/>
      <c r="L19" s="9"/>
      <c r="M19" s="11"/>
      <c r="N19" s="11"/>
    </row>
    <row r="20" spans="1:14" x14ac:dyDescent="0.25">
      <c r="A20" s="16" t="s">
        <v>14</v>
      </c>
      <c r="B20" s="9"/>
      <c r="C20" s="9"/>
      <c r="D20" s="9"/>
      <c r="E20" s="9"/>
      <c r="F20" s="9"/>
      <c r="G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H22" s="11"/>
      <c r="I22" s="11"/>
      <c r="J22" s="11"/>
      <c r="K22" s="11"/>
      <c r="L22" s="11"/>
      <c r="M22" s="11"/>
      <c r="N22" s="11"/>
    </row>
    <row r="23" spans="1:14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H23" s="11"/>
      <c r="I23" s="1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4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4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ignoredErrors>
    <ignoredError sqref="J8:J12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"/>
    </sheetView>
  </sheetViews>
  <sheetFormatPr defaultRowHeight="15" x14ac:dyDescent="0.25"/>
  <cols>
    <col min="1" max="1" width="15.42578125" customWidth="1"/>
    <col min="5" max="5" width="9.140625" customWidth="1"/>
    <col min="7" max="7" width="11.140625" customWidth="1"/>
    <col min="9" max="9" width="5.5703125" customWidth="1"/>
    <col min="11" max="11" width="9.140625" customWidth="1"/>
    <col min="12" max="12" width="7.5703125" hidden="1" customWidth="1"/>
    <col min="13" max="13" width="9.140625" customWidth="1"/>
    <col min="14" max="14" width="8.710937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94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>
        <v>11000</v>
      </c>
      <c r="L9" s="53">
        <v>0</v>
      </c>
      <c r="M9" s="53">
        <v>0</v>
      </c>
      <c r="N9" s="53">
        <v>0</v>
      </c>
    </row>
    <row r="10" spans="1:15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>
        <v>11000</v>
      </c>
      <c r="L12" s="52"/>
      <c r="M12" s="53"/>
      <c r="N12" s="53"/>
    </row>
    <row r="13" spans="1:15" x14ac:dyDescent="0.25">
      <c r="A13" s="60" t="s">
        <v>80</v>
      </c>
      <c r="B13" s="60"/>
      <c r="C13" s="60" t="s">
        <v>75</v>
      </c>
      <c r="D13" s="61">
        <v>75000</v>
      </c>
      <c r="E13" s="61">
        <v>50000</v>
      </c>
      <c r="F13" s="61">
        <v>25000</v>
      </c>
      <c r="G13" s="61">
        <v>25000</v>
      </c>
      <c r="H13" s="61">
        <v>25000</v>
      </c>
      <c r="I13" s="60"/>
      <c r="J13" s="61">
        <v>25000</v>
      </c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273000</v>
      </c>
      <c r="E14" s="63"/>
      <c r="F14" s="65">
        <f>SUM(F8:F13)</f>
        <v>36000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66000</v>
      </c>
      <c r="L14" s="58"/>
      <c r="M14" s="66">
        <f>SUM(M8:M13)</f>
        <v>0</v>
      </c>
      <c r="N14" s="66">
        <f>SUM(N8:N13)</f>
        <v>0</v>
      </c>
    </row>
    <row r="15" spans="1:15" x14ac:dyDescent="0.25">
      <c r="A15" s="11"/>
      <c r="B15" s="11"/>
      <c r="C15" s="11"/>
      <c r="D15" s="11"/>
      <c r="E15" s="11"/>
      <c r="F15" s="45"/>
      <c r="G15" s="45"/>
      <c r="H15" s="49" t="s">
        <v>81</v>
      </c>
    </row>
    <row r="16" spans="1:15" x14ac:dyDescent="0.25">
      <c r="A16" s="16" t="s">
        <v>12</v>
      </c>
      <c r="B16" s="9"/>
      <c r="C16" s="9"/>
      <c r="D16" s="9"/>
      <c r="E16" s="9"/>
      <c r="F16" s="9"/>
      <c r="G16" s="11"/>
      <c r="I16" s="9"/>
      <c r="J16" s="9"/>
      <c r="K16" s="9"/>
      <c r="L16" s="9"/>
      <c r="M16" s="9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5</v>
      </c>
      <c r="I17" s="9"/>
      <c r="J17" s="9"/>
      <c r="K17" s="9"/>
      <c r="L17" s="9"/>
      <c r="M17" s="9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I18" s="11"/>
      <c r="J18" s="9"/>
      <c r="K18" s="9"/>
      <c r="L18" s="9"/>
      <c r="M18" s="9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I19" s="11"/>
      <c r="J19" s="9"/>
      <c r="K19" s="9"/>
      <c r="L19" s="9"/>
      <c r="M19" s="9"/>
      <c r="N19" s="11"/>
      <c r="O19" s="11"/>
    </row>
    <row r="20" spans="1:15" x14ac:dyDescent="0.25">
      <c r="A20" s="16" t="s">
        <v>14</v>
      </c>
      <c r="B20" s="9"/>
      <c r="C20" s="9"/>
      <c r="D20" s="9"/>
      <c r="E20" s="9"/>
      <c r="F20" s="9"/>
      <c r="G20" s="11"/>
      <c r="I20" s="11"/>
      <c r="J20" s="9"/>
      <c r="K20" s="9"/>
      <c r="L20" s="9"/>
      <c r="M20" s="9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I21" s="11"/>
      <c r="J21" s="9"/>
      <c r="K21" s="9"/>
      <c r="L21" s="9"/>
      <c r="M21" s="9"/>
      <c r="N21" s="11"/>
      <c r="O21" s="11"/>
    </row>
    <row r="22" spans="1:15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I22" s="11"/>
      <c r="J22" s="11"/>
      <c r="K22" s="11"/>
      <c r="L22" s="11"/>
      <c r="M22" s="11"/>
      <c r="N22" s="11"/>
      <c r="O22" s="11"/>
    </row>
    <row r="23" spans="1:15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5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ignoredErrors>
    <ignoredError sqref="H8:J14" formulaRange="1"/>
  </ignoredError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6" sqref="A6:XFD6"/>
    </sheetView>
  </sheetViews>
  <sheetFormatPr defaultRowHeight="15" x14ac:dyDescent="0.25"/>
  <cols>
    <col min="1" max="1" width="13.85546875" customWidth="1"/>
    <col min="2" max="2" width="9.28515625" customWidth="1"/>
    <col min="4" max="4" width="8.7109375" customWidth="1"/>
    <col min="5" max="5" width="9.5703125" customWidth="1"/>
    <col min="6" max="6" width="8.85546875" customWidth="1"/>
    <col min="7" max="7" width="10.5703125" customWidth="1"/>
    <col min="8" max="8" width="9.140625" customWidth="1"/>
    <col min="9" max="9" width="5.42578125" customWidth="1"/>
    <col min="11" max="11" width="9.140625" customWidth="1"/>
    <col min="12" max="12" width="6.140625" hidden="1" customWidth="1"/>
    <col min="13" max="13" width="8.85546875" customWidth="1"/>
    <col min="14" max="14" width="9.28515625" customWidth="1"/>
  </cols>
  <sheetData>
    <row r="1" spans="1:15" ht="28.5" x14ac:dyDescent="0.45">
      <c r="B1" s="70"/>
      <c r="C1" s="70"/>
      <c r="D1" s="70"/>
      <c r="E1" s="70"/>
      <c r="F1" s="71" t="s">
        <v>30</v>
      </c>
      <c r="G1" s="71"/>
    </row>
    <row r="2" spans="1:15" x14ac:dyDescent="0.25">
      <c r="D2" s="11"/>
      <c r="E2" s="72" t="s">
        <v>84</v>
      </c>
      <c r="F2" s="72"/>
      <c r="G2" s="73"/>
      <c r="I2" s="11"/>
    </row>
    <row r="3" spans="1:15" x14ac:dyDescent="0.25">
      <c r="C3" s="30"/>
      <c r="D3" s="30"/>
      <c r="E3" s="74" t="s">
        <v>85</v>
      </c>
      <c r="F3" s="75"/>
      <c r="G3" s="75"/>
    </row>
    <row r="4" spans="1:15" x14ac:dyDescent="0.25">
      <c r="D4" s="73"/>
      <c r="E4" s="76" t="s">
        <v>86</v>
      </c>
      <c r="F4" s="76"/>
      <c r="G4" s="73"/>
    </row>
    <row r="5" spans="1:15" ht="15.75" x14ac:dyDescent="0.25">
      <c r="D5" s="67" t="s">
        <v>1</v>
      </c>
      <c r="E5" s="68"/>
      <c r="F5" s="67"/>
      <c r="G5" s="68"/>
      <c r="H5" s="28"/>
      <c r="I5" s="28"/>
      <c r="J5" s="67" t="s">
        <v>0</v>
      </c>
    </row>
    <row r="6" spans="1:15" ht="23.25" x14ac:dyDescent="0.35">
      <c r="A6" s="15"/>
      <c r="B6" s="15" t="s">
        <v>96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21</v>
      </c>
      <c r="C7" s="50" t="s">
        <v>47</v>
      </c>
      <c r="D7" s="50" t="s">
        <v>70</v>
      </c>
      <c r="E7" s="50" t="s">
        <v>71</v>
      </c>
      <c r="F7" s="51" t="s">
        <v>72</v>
      </c>
      <c r="G7" s="50" t="s">
        <v>49</v>
      </c>
      <c r="H7" s="50" t="s">
        <v>50</v>
      </c>
      <c r="I7" s="51" t="s">
        <v>58</v>
      </c>
      <c r="J7" s="51" t="s">
        <v>52</v>
      </c>
      <c r="K7" s="50" t="s">
        <v>53</v>
      </c>
      <c r="L7" s="51" t="s">
        <v>54</v>
      </c>
      <c r="M7" s="51" t="s">
        <v>56</v>
      </c>
      <c r="N7" s="51" t="s">
        <v>57</v>
      </c>
    </row>
    <row r="8" spans="1:15" x14ac:dyDescent="0.25">
      <c r="A8" s="52" t="s">
        <v>42</v>
      </c>
      <c r="B8" s="52">
        <v>720563078</v>
      </c>
      <c r="C8" s="52" t="s">
        <v>45</v>
      </c>
      <c r="D8" s="53">
        <v>30000</v>
      </c>
      <c r="E8" s="52"/>
      <c r="F8" s="53">
        <v>0</v>
      </c>
      <c r="G8" s="53"/>
      <c r="H8" s="53">
        <v>10000</v>
      </c>
      <c r="I8" s="53">
        <v>0</v>
      </c>
      <c r="J8" s="53">
        <f>SUM(G8:H8)</f>
        <v>10000</v>
      </c>
      <c r="K8" s="53">
        <v>10000</v>
      </c>
      <c r="L8" s="53">
        <v>0</v>
      </c>
      <c r="M8" s="53"/>
      <c r="N8" s="53"/>
    </row>
    <row r="9" spans="1:15" x14ac:dyDescent="0.25">
      <c r="A9" s="53" t="s">
        <v>92</v>
      </c>
      <c r="B9" s="53">
        <v>0</v>
      </c>
      <c r="C9" s="53" t="s">
        <v>93</v>
      </c>
      <c r="D9" s="53">
        <v>33000</v>
      </c>
      <c r="E9" s="53">
        <v>33000</v>
      </c>
      <c r="F9" s="53">
        <v>0</v>
      </c>
      <c r="G9" s="53">
        <v>0</v>
      </c>
      <c r="H9" s="53">
        <v>11000</v>
      </c>
      <c r="I9" s="53">
        <v>0</v>
      </c>
      <c r="J9" s="53">
        <v>11000</v>
      </c>
      <c r="K9" s="53"/>
      <c r="L9" s="53">
        <v>0</v>
      </c>
      <c r="M9" s="53">
        <v>0</v>
      </c>
      <c r="N9" s="53">
        <v>0</v>
      </c>
    </row>
    <row r="10" spans="1:15" x14ac:dyDescent="0.25">
      <c r="A10" s="52" t="s">
        <v>77</v>
      </c>
      <c r="B10" s="52">
        <v>720784807</v>
      </c>
      <c r="C10" s="52" t="s">
        <v>43</v>
      </c>
      <c r="D10" s="53">
        <v>72000</v>
      </c>
      <c r="E10" s="52"/>
      <c r="F10" s="53">
        <v>0</v>
      </c>
      <c r="G10" s="53">
        <v>0</v>
      </c>
      <c r="H10" s="53">
        <v>24000</v>
      </c>
      <c r="I10" s="53">
        <v>0</v>
      </c>
      <c r="J10" s="53">
        <f>SUM(G10:H10)</f>
        <v>24000</v>
      </c>
      <c r="K10" s="53">
        <v>24000</v>
      </c>
      <c r="L10" s="53">
        <v>0</v>
      </c>
      <c r="M10" s="53">
        <v>0</v>
      </c>
      <c r="N10" s="53">
        <v>0</v>
      </c>
    </row>
    <row r="11" spans="1:15" x14ac:dyDescent="0.25">
      <c r="A11" s="52" t="s">
        <v>39</v>
      </c>
      <c r="B11" s="52">
        <v>721538669</v>
      </c>
      <c r="C11" s="52" t="s">
        <v>44</v>
      </c>
      <c r="D11" s="53">
        <v>30000</v>
      </c>
      <c r="E11" s="52"/>
      <c r="F11" s="53">
        <v>0</v>
      </c>
      <c r="G11" s="53">
        <v>1000</v>
      </c>
      <c r="H11" s="53">
        <v>10000</v>
      </c>
      <c r="I11" s="53">
        <v>0</v>
      </c>
      <c r="J11" s="53">
        <f>SUM(G11:H11)</f>
        <v>11000</v>
      </c>
      <c r="K11" s="53">
        <v>10000</v>
      </c>
      <c r="L11" s="53">
        <v>0</v>
      </c>
      <c r="M11" s="53">
        <v>0</v>
      </c>
      <c r="N11" s="53">
        <v>0</v>
      </c>
    </row>
    <row r="12" spans="1:15" x14ac:dyDescent="0.25">
      <c r="A12" s="52" t="s">
        <v>73</v>
      </c>
      <c r="B12" s="52">
        <v>723539738</v>
      </c>
      <c r="C12" s="52" t="s">
        <v>74</v>
      </c>
      <c r="D12" s="53">
        <v>33000</v>
      </c>
      <c r="E12" s="53">
        <v>22000</v>
      </c>
      <c r="F12" s="53">
        <v>11000</v>
      </c>
      <c r="G12" s="53"/>
      <c r="H12" s="53">
        <v>11000</v>
      </c>
      <c r="I12" s="52"/>
      <c r="J12" s="53">
        <v>11000</v>
      </c>
      <c r="K12" s="53"/>
      <c r="L12" s="52"/>
      <c r="M12" s="53">
        <v>11000</v>
      </c>
      <c r="N12" s="53">
        <v>11000</v>
      </c>
    </row>
    <row r="13" spans="1:15" x14ac:dyDescent="0.25">
      <c r="A13" s="60" t="s">
        <v>83</v>
      </c>
      <c r="B13" s="60"/>
      <c r="C13" s="60"/>
      <c r="D13" s="61"/>
      <c r="E13" s="61"/>
      <c r="F13" s="61"/>
      <c r="G13" s="61"/>
      <c r="H13" s="61"/>
      <c r="I13" s="60"/>
      <c r="J13" s="61"/>
      <c r="K13" s="61">
        <v>0</v>
      </c>
      <c r="L13" s="60"/>
      <c r="M13" s="60"/>
      <c r="N13" s="60"/>
    </row>
    <row r="14" spans="1:15" x14ac:dyDescent="0.25">
      <c r="A14" s="63" t="s">
        <v>11</v>
      </c>
      <c r="B14" s="63"/>
      <c r="C14" s="63"/>
      <c r="D14" s="64">
        <f>SUM(D8:D13)</f>
        <v>198000</v>
      </c>
      <c r="E14" s="63"/>
      <c r="F14" s="65">
        <f>SUM(F8:F13)</f>
        <v>11000</v>
      </c>
      <c r="G14" s="65"/>
      <c r="H14" s="65">
        <f>SUM(H8:H12)</f>
        <v>66000</v>
      </c>
      <c r="I14" s="58"/>
      <c r="J14" s="65">
        <f>SUM(J8:J12)</f>
        <v>67000</v>
      </c>
      <c r="K14" s="65">
        <f>SUM(K8:K13)</f>
        <v>44000</v>
      </c>
      <c r="L14" s="58"/>
      <c r="M14" s="66">
        <f>SUM(M8:M13)</f>
        <v>11000</v>
      </c>
      <c r="N14" s="66">
        <f>SUM(N8:N13)</f>
        <v>11000</v>
      </c>
    </row>
    <row r="15" spans="1:15" x14ac:dyDescent="0.25">
      <c r="A15" s="81"/>
      <c r="B15" s="81"/>
      <c r="C15" s="81"/>
      <c r="D15" s="82"/>
      <c r="E15" s="81"/>
      <c r="F15" s="83"/>
      <c r="G15" s="83"/>
      <c r="H15" s="83"/>
      <c r="I15" s="84"/>
      <c r="J15" s="83"/>
      <c r="K15" s="83"/>
      <c r="L15" s="84"/>
      <c r="M15" s="85"/>
      <c r="N15" s="85"/>
    </row>
    <row r="16" spans="1:15" x14ac:dyDescent="0.25">
      <c r="A16" s="42" t="s">
        <v>12</v>
      </c>
      <c r="B16" s="9"/>
      <c r="C16" s="9"/>
      <c r="D16" s="9"/>
      <c r="E16" s="9"/>
      <c r="F16" s="9"/>
      <c r="G16" s="11"/>
      <c r="I16" s="9"/>
      <c r="J16" s="9"/>
      <c r="K16" s="9"/>
      <c r="L16" s="9"/>
      <c r="M16" s="9"/>
      <c r="N16" s="11"/>
      <c r="O16" s="11"/>
    </row>
    <row r="17" spans="1:15" x14ac:dyDescent="0.25">
      <c r="A17" s="9" t="s">
        <v>28</v>
      </c>
      <c r="B17" s="9"/>
      <c r="C17" s="9"/>
      <c r="D17" s="9"/>
      <c r="E17" s="9"/>
      <c r="F17" s="9"/>
      <c r="G17" s="11">
        <v>5</v>
      </c>
      <c r="I17" s="9"/>
      <c r="J17" s="9"/>
      <c r="K17" s="9"/>
      <c r="L17" s="9"/>
      <c r="M17" s="9"/>
      <c r="N17" s="11"/>
      <c r="O17" s="11"/>
    </row>
    <row r="18" spans="1:15" x14ac:dyDescent="0.25">
      <c r="A18" s="16" t="s">
        <v>13</v>
      </c>
      <c r="B18" s="11"/>
      <c r="C18" s="11"/>
      <c r="D18" s="11"/>
      <c r="E18" s="11"/>
      <c r="F18" s="11"/>
      <c r="G18" s="45">
        <v>66000</v>
      </c>
      <c r="I18" s="11"/>
      <c r="J18" s="9"/>
      <c r="K18" s="9"/>
      <c r="L18" s="9"/>
      <c r="M18" s="9"/>
      <c r="N18" s="11"/>
      <c r="O18" s="11"/>
    </row>
    <row r="19" spans="1:15" x14ac:dyDescent="0.25">
      <c r="A19" s="16" t="s">
        <v>90</v>
      </c>
      <c r="B19" s="11"/>
      <c r="C19" s="11"/>
      <c r="D19" s="11"/>
      <c r="E19" s="11"/>
      <c r="F19" s="11"/>
      <c r="G19" s="45">
        <f>SUM(G18*5%-G18)</f>
        <v>-62700</v>
      </c>
      <c r="I19" s="11"/>
      <c r="J19" s="9"/>
      <c r="K19" s="9"/>
      <c r="L19" s="9"/>
      <c r="M19" s="9"/>
      <c r="N19" s="11"/>
      <c r="O19" s="11"/>
    </row>
    <row r="20" spans="1:15" x14ac:dyDescent="0.25">
      <c r="A20" s="42" t="s">
        <v>14</v>
      </c>
      <c r="B20" s="9"/>
      <c r="C20" s="9"/>
      <c r="D20" s="9"/>
      <c r="E20" s="9"/>
      <c r="F20" s="9"/>
      <c r="G20" s="11"/>
      <c r="I20" s="11"/>
      <c r="J20" s="9"/>
      <c r="K20" s="9"/>
      <c r="L20" s="9"/>
      <c r="M20" s="9"/>
      <c r="N20" s="11"/>
      <c r="O20" s="11"/>
    </row>
    <row r="21" spans="1:15" x14ac:dyDescent="0.25">
      <c r="A21" s="9" t="s">
        <v>27</v>
      </c>
      <c r="B21" s="11"/>
      <c r="C21" s="41">
        <v>0.05</v>
      </c>
      <c r="D21" s="16"/>
      <c r="E21" s="16"/>
      <c r="F21" s="16"/>
      <c r="G21" s="78">
        <f>SUM(G18*5%)</f>
        <v>3300</v>
      </c>
      <c r="I21" s="11"/>
      <c r="J21" s="9"/>
      <c r="K21" s="9"/>
      <c r="L21" s="9"/>
      <c r="M21" s="9"/>
      <c r="N21" s="11"/>
      <c r="O21" s="11"/>
    </row>
    <row r="22" spans="1:15" x14ac:dyDescent="0.25">
      <c r="A22" s="9" t="s">
        <v>8</v>
      </c>
      <c r="B22" s="11"/>
      <c r="C22" s="11"/>
      <c r="D22" s="11"/>
      <c r="E22" s="11"/>
      <c r="F22" s="11"/>
      <c r="G22" s="77">
        <f>SUM(G21:G21)</f>
        <v>3300</v>
      </c>
      <c r="I22" s="11"/>
      <c r="J22" s="11"/>
      <c r="K22" s="11"/>
      <c r="L22" s="11"/>
      <c r="M22" s="11"/>
      <c r="N22" s="11"/>
      <c r="O22" s="11"/>
    </row>
    <row r="23" spans="1:15" x14ac:dyDescent="0.25">
      <c r="A23" s="10" t="s">
        <v>16</v>
      </c>
      <c r="B23" s="9"/>
      <c r="C23" s="9"/>
      <c r="D23" s="9"/>
      <c r="E23" s="9"/>
      <c r="F23" s="42"/>
      <c r="G23" s="80">
        <f>SUM(G18-G22)</f>
        <v>62700</v>
      </c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 t="s">
        <v>59</v>
      </c>
      <c r="C27" s="11"/>
      <c r="D27" s="11"/>
      <c r="E27" s="11" t="s">
        <v>60</v>
      </c>
      <c r="F27" s="11"/>
      <c r="G27" s="11"/>
      <c r="H27" s="11" t="s">
        <v>61</v>
      </c>
      <c r="I27" s="11"/>
      <c r="J27" s="11"/>
      <c r="K27" s="11"/>
      <c r="L27" s="11"/>
      <c r="M27" s="11"/>
      <c r="N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5" x14ac:dyDescent="0.25">
      <c r="A30" s="11"/>
      <c r="B30" s="11" t="s">
        <v>62</v>
      </c>
      <c r="C30" s="11"/>
      <c r="D30" s="11"/>
      <c r="E30" s="11" t="s">
        <v>63</v>
      </c>
      <c r="F30" s="11"/>
      <c r="G30" s="11"/>
      <c r="H30" s="11" t="s">
        <v>64</v>
      </c>
      <c r="I30" s="11"/>
      <c r="J30" s="11"/>
      <c r="K30" s="11"/>
    </row>
    <row r="31" spans="1:15" x14ac:dyDescent="0.25">
      <c r="A31" s="79" t="s">
        <v>66</v>
      </c>
      <c r="B31" s="11" t="s">
        <v>67</v>
      </c>
      <c r="C31" s="11"/>
      <c r="D31" s="11"/>
      <c r="E31" s="11" t="s">
        <v>68</v>
      </c>
      <c r="F31" s="11"/>
      <c r="G31" s="11"/>
      <c r="H31" s="11" t="s">
        <v>69</v>
      </c>
      <c r="I31" s="11"/>
      <c r="J31" s="11"/>
      <c r="K31" s="11"/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O15" sqref="O15"/>
    </sheetView>
  </sheetViews>
  <sheetFormatPr defaultRowHeight="15" x14ac:dyDescent="0.25"/>
  <cols>
    <col min="1" max="1" width="15" customWidth="1"/>
    <col min="2" max="2" width="7.42578125" customWidth="1"/>
    <col min="4" max="4" width="8.7109375" customWidth="1"/>
    <col min="5" max="5" width="8.85546875" customWidth="1"/>
    <col min="6" max="6" width="10.28515625" customWidth="1"/>
    <col min="8" max="8" width="5.5703125" customWidth="1"/>
    <col min="10" max="10" width="8.7109375" customWidth="1"/>
    <col min="11" max="11" width="6.285156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95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83</v>
      </c>
      <c r="B12" s="52" t="s">
        <v>74</v>
      </c>
      <c r="C12" s="53"/>
      <c r="D12" s="53"/>
      <c r="E12" s="53"/>
      <c r="F12" s="53"/>
      <c r="G12" s="53"/>
      <c r="H12" s="52"/>
      <c r="I12" s="53"/>
      <c r="J12" s="53"/>
      <c r="K12" s="52"/>
      <c r="L12" s="53"/>
      <c r="M12" s="53"/>
    </row>
    <row r="13" spans="1:14" x14ac:dyDescent="0.25">
      <c r="A13" s="60" t="s">
        <v>83</v>
      </c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165000</v>
      </c>
      <c r="D14" s="63"/>
      <c r="E14" s="65">
        <f>SUM(E8:E13)</f>
        <v>0</v>
      </c>
      <c r="F14" s="65"/>
      <c r="G14" s="65">
        <f>SUM(G8:G12)</f>
        <v>55000</v>
      </c>
      <c r="H14" s="58"/>
      <c r="I14" s="65">
        <f>SUM(I8:I12)</f>
        <v>55000</v>
      </c>
      <c r="J14" s="65">
        <f>SUM(J8:J13)</f>
        <v>55000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55000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-52250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2750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8</v>
      </c>
      <c r="B23" s="11"/>
      <c r="C23" s="11"/>
      <c r="D23" s="11"/>
      <c r="E23" s="11"/>
      <c r="F23" s="77">
        <f>SUM(F21:F22)</f>
        <v>3750</v>
      </c>
      <c r="H23" s="11"/>
      <c r="I23" s="11"/>
      <c r="J23" s="11"/>
      <c r="K23" s="11"/>
      <c r="L23" s="11"/>
      <c r="M23" s="11"/>
      <c r="N23" s="11"/>
    </row>
    <row r="24" spans="1:14" x14ac:dyDescent="0.25">
      <c r="A24" s="10" t="s">
        <v>16</v>
      </c>
      <c r="B24" s="9"/>
      <c r="C24" s="9"/>
      <c r="D24" s="9"/>
      <c r="E24" s="42"/>
      <c r="F24" s="80">
        <f>SUM(F18-F23)</f>
        <v>51250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4" x14ac:dyDescent="0.25">
      <c r="B29" s="11"/>
      <c r="D29" s="11"/>
      <c r="E29" s="11"/>
      <c r="F29" s="11"/>
      <c r="G29" s="11"/>
      <c r="H29" s="11"/>
      <c r="I29" s="11"/>
      <c r="J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 t="s">
        <v>62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4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F23" sqref="F23"/>
    </sheetView>
  </sheetViews>
  <sheetFormatPr defaultRowHeight="15" x14ac:dyDescent="0.25"/>
  <cols>
    <col min="1" max="1" width="14.140625" customWidth="1"/>
    <col min="4" max="4" width="9.42578125" customWidth="1"/>
    <col min="6" max="6" width="10.7109375" customWidth="1"/>
    <col min="11" max="11" width="7.28515625" customWidth="1"/>
    <col min="12" max="12" width="8.1406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102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x14ac:dyDescent="0.25">
      <c r="A13" s="60"/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SUM(G8:G12)</f>
        <v>75000</v>
      </c>
      <c r="H14" s="58"/>
      <c r="I14" s="65">
        <f>SUM(I8:I12)</f>
        <v>75000</v>
      </c>
      <c r="J14" s="65">
        <f>SUM(J8:J13)</f>
        <v>75000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75000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-71250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3750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3630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8380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66620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H22" sqref="H22"/>
    </sheetView>
  </sheetViews>
  <sheetFormatPr defaultRowHeight="15" x14ac:dyDescent="0.25"/>
  <cols>
    <col min="1" max="1" width="15.85546875" customWidth="1"/>
    <col min="5" max="5" width="8.140625" customWidth="1"/>
    <col min="6" max="6" width="11.28515625" customWidth="1"/>
    <col min="8" max="8" width="6.85546875" customWidth="1"/>
    <col min="11" max="11" width="7.57031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/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107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x14ac:dyDescent="0.25">
      <c r="A13" s="60"/>
      <c r="B13" s="60"/>
      <c r="C13" s="61"/>
      <c r="D13" s="61"/>
      <c r="E13" s="61"/>
      <c r="F13" s="61"/>
      <c r="G13" s="61"/>
      <c r="H13" s="60"/>
      <c r="I13" s="61"/>
      <c r="J13" s="61">
        <v>0</v>
      </c>
      <c r="K13" s="60"/>
      <c r="L13" s="60"/>
      <c r="M13" s="60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75000</v>
      </c>
      <c r="H14" s="58"/>
      <c r="I14" s="65">
        <f>SUM(I8:I12)</f>
        <v>75000</v>
      </c>
      <c r="J14" s="65">
        <f>SUM(J8:J13)</f>
        <v>75000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75000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-71250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3750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/>
      <c r="B23" s="41"/>
      <c r="C23" s="16"/>
      <c r="D23" s="16"/>
      <c r="E23" s="16"/>
      <c r="F23" s="78"/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4750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70250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3" workbookViewId="0">
      <selection activeCell="C3" sqref="C3"/>
    </sheetView>
  </sheetViews>
  <sheetFormatPr defaultRowHeight="15" x14ac:dyDescent="0.25"/>
  <cols>
    <col min="1" max="1" width="15" customWidth="1"/>
    <col min="5" max="5" width="7" customWidth="1"/>
    <col min="6" max="6" width="12.140625" customWidth="1"/>
    <col min="8" max="8" width="8.28515625" customWidth="1"/>
    <col min="11" max="11" width="7.42578125" customWidth="1"/>
    <col min="12" max="12" width="7.5703125" customWidth="1"/>
  </cols>
  <sheetData>
    <row r="1" spans="1:14" ht="28.5" x14ac:dyDescent="0.45">
      <c r="B1" s="70"/>
      <c r="C1" s="70"/>
      <c r="D1" s="70"/>
      <c r="E1" s="71" t="s">
        <v>30</v>
      </c>
      <c r="F1" s="71"/>
    </row>
    <row r="2" spans="1:14" x14ac:dyDescent="0.25">
      <c r="C2" s="11"/>
      <c r="D2" s="72" t="s">
        <v>84</v>
      </c>
      <c r="E2" s="72"/>
      <c r="F2" s="73"/>
      <c r="H2" s="11"/>
    </row>
    <row r="3" spans="1:14" x14ac:dyDescent="0.25">
      <c r="B3" s="30"/>
      <c r="C3" s="30">
        <v>0</v>
      </c>
      <c r="D3" s="74" t="s">
        <v>85</v>
      </c>
      <c r="E3" s="75"/>
      <c r="F3" s="75"/>
    </row>
    <row r="4" spans="1:14" x14ac:dyDescent="0.25">
      <c r="C4" s="73"/>
      <c r="D4" s="76" t="s">
        <v>86</v>
      </c>
      <c r="E4" s="76"/>
      <c r="F4" s="73"/>
    </row>
    <row r="5" spans="1:14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4" ht="23.25" x14ac:dyDescent="0.35">
      <c r="A6" s="15"/>
      <c r="B6" s="15" t="s">
        <v>106</v>
      </c>
      <c r="C6" s="15"/>
      <c r="D6" s="15"/>
      <c r="E6" s="15"/>
      <c r="F6" s="15"/>
      <c r="G6" s="43"/>
      <c r="H6" s="15"/>
      <c r="I6" s="14"/>
    </row>
    <row r="7" spans="1:14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4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4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4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4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4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4" s="89" customFormat="1" x14ac:dyDescent="0.25">
      <c r="A13" s="87" t="s">
        <v>104</v>
      </c>
      <c r="B13" s="87" t="s">
        <v>105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4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4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4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1000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6750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88250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3" formulaRange="1"/>
  </ignoredError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7" workbookViewId="0">
      <selection activeCell="H27" sqref="H27"/>
    </sheetView>
  </sheetViews>
  <sheetFormatPr defaultRowHeight="15" x14ac:dyDescent="0.25"/>
  <cols>
    <col min="1" max="1" width="15.42578125" customWidth="1"/>
    <col min="6" max="6" width="11.5703125" customWidth="1"/>
    <col min="8" max="8" width="6.85546875" customWidth="1"/>
    <col min="11" max="11" width="5.7109375" customWidth="1"/>
  </cols>
  <sheetData>
    <row r="1" spans="1:15" ht="25.5" customHeight="1" x14ac:dyDescent="0.45">
      <c r="B1" s="70"/>
      <c r="C1" s="70"/>
      <c r="D1" s="70"/>
      <c r="E1" s="71" t="s">
        <v>30</v>
      </c>
      <c r="F1" s="71"/>
    </row>
    <row r="2" spans="1:15" s="90" customFormat="1" ht="12.95" customHeight="1" x14ac:dyDescent="0.25">
      <c r="D2" s="91" t="s">
        <v>109</v>
      </c>
      <c r="E2" s="91"/>
      <c r="F2" s="92"/>
    </row>
    <row r="3" spans="1:15" s="90" customFormat="1" ht="12.95" customHeight="1" x14ac:dyDescent="0.25">
      <c r="D3" s="93" t="s">
        <v>110</v>
      </c>
      <c r="E3" s="92"/>
      <c r="F3" s="92"/>
    </row>
    <row r="4" spans="1:15" s="90" customFormat="1" ht="12.95" customHeight="1" x14ac:dyDescent="0.25">
      <c r="C4" s="92"/>
      <c r="D4" s="94" t="s">
        <v>86</v>
      </c>
      <c r="E4" s="94"/>
      <c r="F4" s="92"/>
    </row>
    <row r="5" spans="1:15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5" ht="23.25" x14ac:dyDescent="0.35">
      <c r="A6" s="15"/>
      <c r="B6" s="15" t="s">
        <v>108</v>
      </c>
      <c r="C6" s="15"/>
      <c r="D6" s="15"/>
      <c r="E6" s="15"/>
      <c r="F6" s="15"/>
      <c r="G6" s="43"/>
      <c r="H6" s="15"/>
      <c r="I6" s="14"/>
    </row>
    <row r="7" spans="1:15" x14ac:dyDescent="0.25">
      <c r="A7" s="50" t="s">
        <v>46</v>
      </c>
      <c r="B7" s="50" t="s">
        <v>47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5" x14ac:dyDescent="0.25">
      <c r="A8" s="52" t="s">
        <v>42</v>
      </c>
      <c r="B8" s="52" t="s">
        <v>45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5" x14ac:dyDescent="0.25">
      <c r="A9" s="53" t="s">
        <v>92</v>
      </c>
      <c r="B9" s="53" t="s">
        <v>93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5" x14ac:dyDescent="0.25">
      <c r="A10" s="52" t="s">
        <v>77</v>
      </c>
      <c r="B10" s="52" t="s">
        <v>43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5" x14ac:dyDescent="0.25">
      <c r="A11" s="52" t="s">
        <v>39</v>
      </c>
      <c r="B11" s="52" t="s">
        <v>44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5" x14ac:dyDescent="0.25">
      <c r="A12" s="52" t="s">
        <v>103</v>
      </c>
      <c r="B12" s="52" t="s">
        <v>75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/>
      <c r="K12" s="52"/>
      <c r="L12" s="53"/>
      <c r="M12" s="53"/>
    </row>
    <row r="13" spans="1:15" x14ac:dyDescent="0.25">
      <c r="A13" s="87" t="s">
        <v>104</v>
      </c>
      <c r="B13" s="87" t="s">
        <v>105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/>
      <c r="K13" s="87"/>
      <c r="L13" s="87"/>
      <c r="M13" s="87"/>
      <c r="N13" s="89"/>
      <c r="O13" s="89"/>
    </row>
    <row r="14" spans="1:15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55000</v>
      </c>
      <c r="K14" s="58"/>
      <c r="L14" s="66">
        <f>SUM(L8:L13)</f>
        <v>0</v>
      </c>
      <c r="M14" s="66">
        <f>SUM(M8:M13)</f>
        <v>0</v>
      </c>
    </row>
    <row r="15" spans="1:15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5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  <c r="N16" s="11"/>
    </row>
    <row r="17" spans="1:14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  <c r="N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  <c r="N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s="11"/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  <c r="N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  <c r="N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  <c r="N22" s="11"/>
    </row>
    <row r="23" spans="1:14" x14ac:dyDescent="0.25">
      <c r="A23" s="9" t="s">
        <v>101</v>
      </c>
      <c r="B23" s="41"/>
      <c r="C23" s="16"/>
      <c r="D23" s="16"/>
      <c r="E23" s="16"/>
      <c r="F23" s="78">
        <v>2420</v>
      </c>
      <c r="H23" s="11"/>
      <c r="I23" s="9"/>
      <c r="J23" s="9"/>
      <c r="K23" s="9"/>
      <c r="L23" s="9"/>
      <c r="M23" s="11"/>
      <c r="N23" s="11"/>
    </row>
    <row r="24" spans="1:14" x14ac:dyDescent="0.25">
      <c r="A24" s="9" t="s">
        <v>8</v>
      </c>
      <c r="B24" s="11"/>
      <c r="C24" s="11"/>
      <c r="D24" s="11"/>
      <c r="E24" s="11"/>
      <c r="F24" s="77">
        <f>SUM(F21:F23)</f>
        <v>8170</v>
      </c>
      <c r="H24" s="11"/>
      <c r="I24" s="11"/>
      <c r="J24" s="11"/>
      <c r="K24" s="11"/>
      <c r="L24" s="11"/>
      <c r="M24" s="11"/>
      <c r="N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86830</v>
      </c>
      <c r="H25" s="11"/>
      <c r="I25" s="1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  <c r="N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23" sqref="I23"/>
    </sheetView>
  </sheetViews>
  <sheetFormatPr defaultRowHeight="15" x14ac:dyDescent="0.25"/>
  <cols>
    <col min="1" max="1" width="16.42578125" customWidth="1"/>
    <col min="2" max="2" width="3.85546875" customWidth="1"/>
    <col min="5" max="5" width="7.7109375" customWidth="1"/>
    <col min="6" max="6" width="12.5703125" customWidth="1"/>
    <col min="8" max="8" width="7.710937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2.5" customHeight="1" x14ac:dyDescent="0.35">
      <c r="A6" s="15"/>
      <c r="B6" s="15" t="s">
        <v>114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115</v>
      </c>
      <c r="B23" s="41"/>
      <c r="C23" s="16"/>
      <c r="D23" s="16"/>
      <c r="E23" s="16"/>
      <c r="F23" s="78">
        <v>5000</v>
      </c>
      <c r="H23" s="11"/>
      <c r="I23" s="9"/>
      <c r="J23" s="9"/>
      <c r="K23" s="9"/>
      <c r="L23" s="9"/>
      <c r="M23" s="11"/>
    </row>
    <row r="24" spans="1:13" x14ac:dyDescent="0.25">
      <c r="A24" s="9" t="s">
        <v>101</v>
      </c>
      <c r="B24" s="41"/>
      <c r="C24" s="16"/>
      <c r="D24" s="16"/>
      <c r="E24" s="16"/>
      <c r="F24" s="78">
        <v>2000</v>
      </c>
      <c r="H24" s="11"/>
      <c r="I24" s="9"/>
      <c r="J24" s="9"/>
      <c r="K24" s="9"/>
      <c r="L24" s="9"/>
      <c r="M24" s="11"/>
    </row>
    <row r="25" spans="1:13" x14ac:dyDescent="0.25">
      <c r="A25" s="9" t="s">
        <v>112</v>
      </c>
      <c r="B25" s="11"/>
      <c r="C25" s="11"/>
      <c r="D25" s="11"/>
      <c r="E25" s="11"/>
      <c r="F25" s="77">
        <f>SUM(F21:F24)</f>
        <v>12750</v>
      </c>
      <c r="H25" s="11"/>
      <c r="I25" s="11"/>
      <c r="J25" s="11"/>
      <c r="K25" s="11"/>
      <c r="L25" s="11"/>
      <c r="M25" s="11"/>
    </row>
    <row r="26" spans="1:13" x14ac:dyDescent="0.25">
      <c r="A26" s="10" t="s">
        <v>16</v>
      </c>
      <c r="B26" s="9"/>
      <c r="C26" s="9"/>
      <c r="D26" s="9"/>
      <c r="E26" s="42"/>
      <c r="F26" s="80">
        <f>SUM(F18-F25)</f>
        <v>82250</v>
      </c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3" x14ac:dyDescent="0.25">
      <c r="B29" s="11"/>
      <c r="D29" s="11"/>
      <c r="E29" s="11"/>
      <c r="F29" s="11"/>
      <c r="G29" s="11"/>
      <c r="H29" s="11"/>
      <c r="I29" s="11"/>
      <c r="J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 t="s">
        <v>62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3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1" formulaRange="1"/>
  </ignoredError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G22" sqref="G22"/>
    </sheetView>
  </sheetViews>
  <sheetFormatPr defaultRowHeight="15" x14ac:dyDescent="0.25"/>
  <cols>
    <col min="1" max="1" width="15.5703125" customWidth="1"/>
    <col min="2" max="2" width="4.140625" customWidth="1"/>
    <col min="6" max="6" width="10.5703125" customWidth="1"/>
    <col min="11" max="11" width="7.42578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116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2180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7930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87070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3" formulaRange="1"/>
  </ignoredError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H19" sqref="H19"/>
    </sheetView>
  </sheetViews>
  <sheetFormatPr defaultRowHeight="15" x14ac:dyDescent="0.25"/>
  <cols>
    <col min="1" max="1" width="15.42578125" customWidth="1"/>
    <col min="6" max="6" width="11.42578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113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5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2090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7840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87160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ignoredErrors>
    <ignoredError sqref="I8:I12" formulaRange="1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7" workbookViewId="0">
      <selection activeCell="G17" sqref="G17"/>
    </sheetView>
  </sheetViews>
  <sheetFormatPr defaultRowHeight="15" x14ac:dyDescent="0.25"/>
  <cols>
    <col min="1" max="1" width="16" customWidth="1"/>
    <col min="2" max="2" width="4.7109375" customWidth="1"/>
    <col min="5" max="5" width="8" customWidth="1"/>
    <col min="6" max="6" width="11.710937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A2" s="90"/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121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3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1870</v>
      </c>
      <c r="H23" s="11"/>
      <c r="I23" s="9"/>
      <c r="J23" s="9"/>
      <c r="K23" s="9"/>
      <c r="L23" s="9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7620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87380</v>
      </c>
      <c r="H25" s="11"/>
      <c r="I25" s="11"/>
      <c r="J25" s="11"/>
      <c r="K25" s="11"/>
      <c r="L25" s="11"/>
      <c r="M25" s="11"/>
    </row>
    <row r="26" spans="1:13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1" formulaRange="1"/>
  </ignoredError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N33"/>
    </sheetView>
  </sheetViews>
  <sheetFormatPr defaultRowHeight="15" x14ac:dyDescent="0.25"/>
  <cols>
    <col min="1" max="1" width="14.5703125" customWidth="1"/>
    <col min="2" max="2" width="4" customWidth="1"/>
    <col min="6" max="6" width="12.1406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119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7730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87270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30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7" workbookViewId="0">
      <selection activeCell="H18" sqref="H18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</v>
      </c>
      <c r="D5" s="68"/>
      <c r="E5" s="67"/>
      <c r="F5" s="68"/>
      <c r="G5" s="28"/>
      <c r="H5" s="28"/>
      <c r="I5" s="67" t="s">
        <v>0</v>
      </c>
    </row>
    <row r="6" spans="1:13" ht="23.25" x14ac:dyDescent="0.35">
      <c r="A6" s="15"/>
      <c r="B6" s="15" t="s">
        <v>120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2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2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2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1500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7250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87750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3" workbookViewId="0">
      <selection activeCell="H25" sqref="H25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4" customHeight="1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/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18.75" customHeight="1" x14ac:dyDescent="0.35">
      <c r="A6" s="15"/>
      <c r="B6" s="15" t="s">
        <v>122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3">
        <v>30000</v>
      </c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3">
        <v>72000</v>
      </c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3">
        <v>30000</v>
      </c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1500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7250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87750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sqref="A1:M33"/>
    </sheetView>
  </sheetViews>
  <sheetFormatPr defaultRowHeight="15" x14ac:dyDescent="0.25"/>
  <cols>
    <col min="1" max="1" width="16.140625" customWidth="1"/>
    <col min="2" max="2" width="3.7109375" customWidth="1"/>
    <col min="6" max="6" width="11" customWidth="1"/>
    <col min="11" max="11" width="8" customWidth="1"/>
    <col min="12" max="13" width="8.5703125" customWidth="1"/>
  </cols>
  <sheetData>
    <row r="1" spans="1:13" ht="22.5" customHeight="1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4.75" customHeight="1" x14ac:dyDescent="0.35">
      <c r="A6" s="15"/>
      <c r="B6" s="15" t="s">
        <v>125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>
        <v>30000</v>
      </c>
      <c r="D8" s="53">
        <v>30000</v>
      </c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>
        <v>33000</v>
      </c>
      <c r="D9" s="53">
        <v>33000</v>
      </c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>
        <v>72000</v>
      </c>
      <c r="D10" s="53">
        <v>72000</v>
      </c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>
        <v>30000</v>
      </c>
      <c r="D11" s="53">
        <v>30000</v>
      </c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>
        <v>60000</v>
      </c>
      <c r="D12" s="53">
        <v>60000</v>
      </c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225000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9"/>
      <c r="L16" s="9"/>
      <c r="M16" s="11"/>
    </row>
    <row r="17" spans="1:14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9"/>
      <c r="L17" s="9"/>
      <c r="M17" s="11"/>
    </row>
    <row r="18" spans="1:14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"/>
      <c r="L18" s="9"/>
      <c r="M18" s="11"/>
    </row>
    <row r="19" spans="1:14" x14ac:dyDescent="0.25">
      <c r="A19" s="16" t="s">
        <v>90</v>
      </c>
      <c r="B19" s="11"/>
      <c r="C19" s="11"/>
      <c r="D19" s="11"/>
      <c r="E19" s="11"/>
      <c r="F19" s="45">
        <f>SUM(F18*5%-F18)</f>
        <v>-90250</v>
      </c>
      <c r="H19" s="11"/>
      <c r="I19" s="9"/>
      <c r="J19" s="9"/>
      <c r="K19" s="9"/>
      <c r="L19" s="9"/>
      <c r="M19" s="11"/>
      <c r="N19" t="s">
        <v>118</v>
      </c>
    </row>
    <row r="20" spans="1:14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9"/>
      <c r="L20" s="9"/>
      <c r="M20" s="11"/>
    </row>
    <row r="21" spans="1:14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9"/>
      <c r="L21" s="9"/>
      <c r="M21" s="11"/>
    </row>
    <row r="22" spans="1:14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9"/>
      <c r="L22" s="9"/>
      <c r="M22" s="11"/>
    </row>
    <row r="23" spans="1:14" x14ac:dyDescent="0.25">
      <c r="A23" s="9" t="s">
        <v>101</v>
      </c>
      <c r="B23" s="41"/>
      <c r="C23" s="16"/>
      <c r="D23" s="16"/>
      <c r="E23" s="16"/>
      <c r="F23" s="78">
        <v>1950</v>
      </c>
      <c r="H23" s="11" t="s">
        <v>117</v>
      </c>
      <c r="I23" s="9"/>
      <c r="J23" s="9"/>
      <c r="K23" s="9"/>
      <c r="L23" s="9"/>
      <c r="M23" s="11"/>
    </row>
    <row r="24" spans="1:14" x14ac:dyDescent="0.25">
      <c r="A24" s="9" t="s">
        <v>112</v>
      </c>
      <c r="B24" s="11"/>
      <c r="C24" s="11"/>
      <c r="D24" s="11"/>
      <c r="E24" s="11"/>
      <c r="F24" s="77">
        <f>SUM(F21:F23)</f>
        <v>7700</v>
      </c>
      <c r="H24" s="11"/>
      <c r="I24" s="11"/>
      <c r="J24" s="11"/>
      <c r="K24" s="11"/>
      <c r="L24" s="11"/>
      <c r="M24" s="11"/>
    </row>
    <row r="25" spans="1:14" x14ac:dyDescent="0.25">
      <c r="A25" s="10" t="s">
        <v>16</v>
      </c>
      <c r="B25" s="9"/>
      <c r="C25" s="9"/>
      <c r="D25" s="9"/>
      <c r="E25" s="42"/>
      <c r="F25" s="80">
        <f>SUM(F18-F24)</f>
        <v>87300</v>
      </c>
      <c r="H25" s="11"/>
      <c r="I25" s="11"/>
      <c r="J25" s="11"/>
      <c r="K25" s="11"/>
      <c r="L25" s="11"/>
      <c r="M25" s="11"/>
    </row>
    <row r="26" spans="1:14" x14ac:dyDescent="0.25">
      <c r="A26" s="11"/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4" x14ac:dyDescent="0.25">
      <c r="A27" s="11"/>
      <c r="B27" s="11"/>
      <c r="C27" s="11"/>
      <c r="D27" s="11"/>
      <c r="E27" s="11"/>
      <c r="F27" s="11"/>
      <c r="H27" s="11"/>
      <c r="I27" s="11"/>
      <c r="J27" s="11"/>
      <c r="K27" s="11"/>
      <c r="L27" s="11"/>
      <c r="M27" s="11"/>
    </row>
    <row r="28" spans="1:14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4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4" x14ac:dyDescent="0.25">
      <c r="B30" s="11"/>
      <c r="D30" s="11"/>
      <c r="E30" s="11"/>
      <c r="F30" s="11"/>
      <c r="G30" s="11"/>
      <c r="H30" s="11"/>
      <c r="I30" s="11"/>
      <c r="J30" s="11"/>
    </row>
    <row r="31" spans="1:14" x14ac:dyDescent="0.25">
      <c r="B31" s="11"/>
      <c r="D31" s="11"/>
      <c r="E31" s="11"/>
      <c r="F31" s="11"/>
      <c r="G31" s="11"/>
      <c r="H31" s="11"/>
      <c r="I31" s="11"/>
      <c r="J31" s="11"/>
    </row>
    <row r="32" spans="1:14" x14ac:dyDescent="0.25">
      <c r="B32" s="11" t="s">
        <v>62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  <ignoredErrors>
    <ignoredError sqref="I8:I12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sqref="A1:M33"/>
    </sheetView>
  </sheetViews>
  <sheetFormatPr defaultRowHeight="15" x14ac:dyDescent="0.25"/>
  <cols>
    <col min="6" max="6" width="11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3.25" x14ac:dyDescent="0.35">
      <c r="A6" s="15"/>
      <c r="B6" s="15" t="s">
        <v>135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  <c r="M17" s="11"/>
    </row>
    <row r="18" spans="1:13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9"/>
      <c r="L18" s="96"/>
      <c r="M18" s="11"/>
    </row>
    <row r="19" spans="1:13" x14ac:dyDescent="0.25">
      <c r="A19" s="16" t="s">
        <v>127</v>
      </c>
      <c r="B19" s="11"/>
      <c r="C19" s="11"/>
      <c r="D19" s="11"/>
      <c r="E19" s="11"/>
      <c r="F19" s="105">
        <v>88270</v>
      </c>
      <c r="H19" s="11"/>
      <c r="I19" s="9"/>
      <c r="J19" s="9"/>
      <c r="K19" s="78"/>
      <c r="L19" s="96"/>
      <c r="M19" s="11"/>
    </row>
    <row r="20" spans="1:13" x14ac:dyDescent="0.25">
      <c r="A20" s="42" t="s">
        <v>14</v>
      </c>
      <c r="B20" s="9"/>
      <c r="C20" s="9"/>
      <c r="D20" s="9"/>
      <c r="E20" s="9"/>
      <c r="F20" s="100"/>
      <c r="H20" s="11"/>
      <c r="I20" s="9"/>
      <c r="J20" s="9"/>
      <c r="K20" s="78"/>
      <c r="L20" s="96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80"/>
      <c r="L23" s="98"/>
      <c r="M23" s="11"/>
    </row>
    <row r="24" spans="1:13" x14ac:dyDescent="0.25">
      <c r="A24" s="9" t="s">
        <v>112</v>
      </c>
      <c r="B24" s="11"/>
      <c r="C24" s="11"/>
      <c r="D24" s="11"/>
      <c r="E24" s="11"/>
      <c r="F24" s="77">
        <f>SUM(F21:F23)</f>
        <v>7730</v>
      </c>
      <c r="H24" s="11"/>
      <c r="I24" s="11"/>
      <c r="J24" s="11"/>
      <c r="K24" s="11"/>
      <c r="L24" s="11"/>
      <c r="M24" s="11"/>
    </row>
    <row r="25" spans="1:13" x14ac:dyDescent="0.25">
      <c r="A25" s="10" t="s">
        <v>16</v>
      </c>
      <c r="B25" s="9"/>
      <c r="C25" s="9"/>
      <c r="D25" s="9"/>
      <c r="E25" s="42"/>
      <c r="F25" s="80">
        <f>SUM(F18-F24)</f>
        <v>87270</v>
      </c>
      <c r="H25" s="11"/>
      <c r="I25" s="11"/>
      <c r="J25" s="11"/>
      <c r="K25" s="11"/>
      <c r="L25" s="11"/>
      <c r="M25" s="11"/>
    </row>
    <row r="26" spans="1:13" x14ac:dyDescent="0.25">
      <c r="A26" s="11" t="s">
        <v>127</v>
      </c>
      <c r="B26" s="11"/>
      <c r="C26" s="11"/>
      <c r="D26" s="11"/>
      <c r="E26" s="11"/>
      <c r="F26" s="11"/>
      <c r="H26" s="11"/>
      <c r="I26" s="11"/>
      <c r="J26" s="11"/>
      <c r="K26" s="11"/>
      <c r="L26" s="11"/>
      <c r="M26" s="11"/>
    </row>
    <row r="27" spans="1:13" x14ac:dyDescent="0.25">
      <c r="A27" s="11" t="s">
        <v>134</v>
      </c>
      <c r="B27" s="11"/>
      <c r="C27" s="11"/>
      <c r="D27" s="11"/>
      <c r="E27" s="11"/>
      <c r="F27" s="100">
        <f>F18-F19-F24</f>
        <v>-1000</v>
      </c>
      <c r="H27" s="11"/>
      <c r="I27" s="11"/>
      <c r="J27" s="11"/>
      <c r="K27" s="11"/>
      <c r="L27" s="11"/>
      <c r="M27" s="11"/>
    </row>
    <row r="28" spans="1:13" x14ac:dyDescent="0.25">
      <c r="A28" s="11"/>
      <c r="B28" s="11"/>
      <c r="C28" s="11"/>
      <c r="D28" s="11"/>
      <c r="E28" s="11"/>
      <c r="F28" s="11"/>
      <c r="H28" s="11"/>
      <c r="I28" s="11"/>
      <c r="J28" s="11"/>
      <c r="K28" s="11"/>
      <c r="L28" s="11"/>
      <c r="M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  <c r="M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/>
      <c r="D31" s="11"/>
      <c r="E31" s="11"/>
      <c r="F31" s="11"/>
      <c r="G31" s="11"/>
      <c r="H31" s="11"/>
      <c r="I31" s="11"/>
      <c r="J31" s="11"/>
    </row>
    <row r="32" spans="1:13" x14ac:dyDescent="0.25">
      <c r="B32" s="11" t="s">
        <v>136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8" x14ac:dyDescent="0.25">
      <c r="A33" s="86" t="s">
        <v>97</v>
      </c>
      <c r="B33" t="s">
        <v>98</v>
      </c>
      <c r="E33" t="s">
        <v>99</v>
      </c>
      <c r="H33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K33" sqref="A1:K33"/>
    </sheetView>
  </sheetViews>
  <sheetFormatPr defaultRowHeight="15" x14ac:dyDescent="0.25"/>
  <cols>
    <col min="1" max="1" width="16" customWidth="1"/>
    <col min="6" max="6" width="12.140625" customWidth="1"/>
    <col min="11" max="11" width="13.5703125" customWidth="1"/>
  </cols>
  <sheetData>
    <row r="1" spans="1:13" ht="28.5" x14ac:dyDescent="0.45">
      <c r="B1" s="70"/>
      <c r="C1" s="70"/>
      <c r="D1" s="70"/>
      <c r="E1" s="71" t="s">
        <v>30</v>
      </c>
      <c r="F1" s="71"/>
    </row>
    <row r="2" spans="1:13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  <c r="M2" s="90"/>
    </row>
    <row r="3" spans="1:13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  <c r="M3" s="90"/>
    </row>
    <row r="4" spans="1:13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  <c r="M4" s="90"/>
    </row>
    <row r="5" spans="1:13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3" ht="23.25" x14ac:dyDescent="0.35">
      <c r="A6" s="15"/>
      <c r="B6" s="15" t="s">
        <v>137</v>
      </c>
      <c r="C6" s="15"/>
      <c r="D6" s="15"/>
      <c r="E6" s="15"/>
      <c r="F6" s="15"/>
      <c r="G6" s="43"/>
      <c r="H6" s="15"/>
      <c r="I6" s="14"/>
    </row>
    <row r="7" spans="1:13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  <c r="M7" s="51" t="s">
        <v>57</v>
      </c>
    </row>
    <row r="8" spans="1:13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  <c r="M8" s="53"/>
    </row>
    <row r="9" spans="1:13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  <c r="M9" s="53">
        <v>0</v>
      </c>
    </row>
    <row r="10" spans="1:13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  <c r="M10" s="53">
        <v>0</v>
      </c>
    </row>
    <row r="11" spans="1:13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  <c r="M11" s="53">
        <v>0</v>
      </c>
    </row>
    <row r="12" spans="1:13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  <c r="M12" s="53"/>
    </row>
    <row r="13" spans="1:13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  <c r="M13" s="87"/>
    </row>
    <row r="14" spans="1:13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  <c r="M14" s="66">
        <f>SUM(M8:M13)</f>
        <v>0</v>
      </c>
    </row>
    <row r="15" spans="1:13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  <c r="M15" s="85"/>
    </row>
    <row r="16" spans="1:13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  <c r="M16" s="11"/>
    </row>
    <row r="17" spans="1:13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  <c r="M17" s="11"/>
    </row>
    <row r="18" spans="1:13" x14ac:dyDescent="0.25">
      <c r="A18" s="16" t="s">
        <v>13</v>
      </c>
      <c r="B18" s="11"/>
      <c r="C18" s="11"/>
      <c r="D18" s="11"/>
      <c r="E18" s="11"/>
      <c r="F18" s="105">
        <f>SUM(G14)</f>
        <v>95000</v>
      </c>
      <c r="H18" s="11"/>
      <c r="I18" s="9"/>
      <c r="J18" s="9"/>
      <c r="K18" s="99"/>
      <c r="L18" s="96"/>
      <c r="M18" s="11"/>
    </row>
    <row r="19" spans="1:13" ht="15.75" x14ac:dyDescent="0.25">
      <c r="A19" s="101" t="s">
        <v>129</v>
      </c>
      <c r="B19" s="11"/>
      <c r="C19" s="11"/>
      <c r="D19" s="11"/>
      <c r="E19" s="11"/>
      <c r="F19" s="45"/>
      <c r="H19" s="11"/>
      <c r="I19" s="9"/>
      <c r="J19" s="9"/>
      <c r="K19" s="78"/>
      <c r="L19" s="96"/>
      <c r="M19" s="11"/>
    </row>
    <row r="20" spans="1:13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78"/>
      <c r="L20" s="96"/>
      <c r="M20" s="11"/>
    </row>
    <row r="21" spans="1:13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  <c r="M21" s="11"/>
    </row>
    <row r="22" spans="1:13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  <c r="M22" s="11"/>
    </row>
    <row r="23" spans="1:13" x14ac:dyDescent="0.25">
      <c r="A23" s="9" t="s">
        <v>101</v>
      </c>
      <c r="B23" s="41"/>
      <c r="C23" s="16"/>
      <c r="D23" s="16"/>
      <c r="E23" s="16"/>
      <c r="F23" s="78">
        <v>2310</v>
      </c>
      <c r="H23" s="11" t="s">
        <v>117</v>
      </c>
      <c r="I23" s="9"/>
      <c r="J23" s="9"/>
      <c r="K23" s="80"/>
      <c r="L23" s="98"/>
      <c r="M23" s="11"/>
    </row>
    <row r="24" spans="1:13" x14ac:dyDescent="0.25">
      <c r="A24" s="9" t="s">
        <v>128</v>
      </c>
      <c r="B24" s="41"/>
      <c r="C24" s="16"/>
      <c r="D24" s="16"/>
      <c r="E24" s="16"/>
      <c r="F24" s="78">
        <v>1000</v>
      </c>
      <c r="H24" s="11"/>
      <c r="I24" s="9"/>
      <c r="J24" s="9"/>
      <c r="K24" s="80"/>
      <c r="L24" s="98"/>
      <c r="M24" s="11"/>
    </row>
    <row r="25" spans="1:13" x14ac:dyDescent="0.25">
      <c r="A25" s="9" t="s">
        <v>129</v>
      </c>
      <c r="B25" s="11"/>
      <c r="C25" s="11"/>
      <c r="D25" s="11"/>
      <c r="E25" s="11"/>
      <c r="F25" s="77">
        <v>80000</v>
      </c>
      <c r="H25" s="11"/>
      <c r="I25" s="11"/>
      <c r="J25" s="11"/>
      <c r="K25" s="11"/>
      <c r="L25" s="11"/>
      <c r="M25" s="11"/>
    </row>
    <row r="26" spans="1:13" x14ac:dyDescent="0.25">
      <c r="A26" s="9" t="s">
        <v>112</v>
      </c>
      <c r="B26" s="9"/>
      <c r="C26" s="9"/>
      <c r="D26" s="9"/>
      <c r="E26" s="42"/>
      <c r="F26" s="80">
        <f>SUM(F21:F25)</f>
        <v>89060</v>
      </c>
      <c r="H26" s="11"/>
      <c r="I26" s="11"/>
      <c r="J26" s="11"/>
      <c r="K26" s="11"/>
      <c r="L26" s="11"/>
      <c r="M26" s="11"/>
    </row>
    <row r="27" spans="1:13" x14ac:dyDescent="0.25">
      <c r="A27" s="11" t="s">
        <v>131</v>
      </c>
      <c r="B27" s="11"/>
      <c r="C27" s="11"/>
      <c r="D27" s="11"/>
      <c r="E27" s="11"/>
      <c r="F27" s="104">
        <f>F18-F26</f>
        <v>5940</v>
      </c>
      <c r="H27" s="11"/>
      <c r="I27" s="11"/>
      <c r="J27" s="11"/>
      <c r="K27" s="11"/>
      <c r="L27" s="11"/>
      <c r="M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  <c r="M28" s="11"/>
    </row>
    <row r="29" spans="1:13" x14ac:dyDescent="0.25">
      <c r="B29" s="11"/>
      <c r="D29" s="11"/>
      <c r="E29" s="11"/>
      <c r="F29" s="11"/>
      <c r="G29" s="11"/>
      <c r="H29" s="11"/>
      <c r="I29" s="11"/>
      <c r="J29" s="11"/>
    </row>
    <row r="30" spans="1:13" x14ac:dyDescent="0.25">
      <c r="B30" s="11"/>
      <c r="D30" s="11"/>
      <c r="E30" s="11"/>
      <c r="F30" s="11"/>
      <c r="G30" s="11"/>
      <c r="H30" s="11"/>
      <c r="I30" s="11"/>
      <c r="J30" s="11"/>
    </row>
    <row r="31" spans="1:13" x14ac:dyDescent="0.25">
      <c r="B31" s="11" t="s">
        <v>130</v>
      </c>
      <c r="D31" s="11"/>
      <c r="E31" s="11" t="s">
        <v>63</v>
      </c>
      <c r="F31" s="11"/>
      <c r="G31" s="11"/>
      <c r="H31" s="11" t="s">
        <v>64</v>
      </c>
      <c r="I31" s="11"/>
      <c r="J31" s="11"/>
    </row>
    <row r="32" spans="1:13" x14ac:dyDescent="0.25">
      <c r="A32" s="86" t="s">
        <v>97</v>
      </c>
      <c r="B32" t="s">
        <v>98</v>
      </c>
      <c r="E32" t="s">
        <v>99</v>
      </c>
      <c r="H32" t="s">
        <v>98</v>
      </c>
      <c r="J32" s="11"/>
    </row>
    <row r="33" spans="10:10" x14ac:dyDescent="0.25">
      <c r="J33" s="11"/>
    </row>
  </sheetData>
  <pageMargins left="0.7" right="0.7" top="0.75" bottom="0.75" header="0.3" footer="0.3"/>
  <pageSetup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13" workbookViewId="0">
      <selection activeCell="C22" sqref="C22"/>
    </sheetView>
  </sheetViews>
  <sheetFormatPr defaultRowHeight="15" x14ac:dyDescent="0.25"/>
  <cols>
    <col min="1" max="1" width="16.42578125" customWidth="1"/>
    <col min="6" max="6" width="11" customWidth="1"/>
  </cols>
  <sheetData>
    <row r="1" spans="1:12" ht="28.5" x14ac:dyDescent="0.45">
      <c r="B1" s="70"/>
      <c r="C1" s="70"/>
      <c r="D1" s="70"/>
      <c r="E1" s="71" t="s">
        <v>30</v>
      </c>
      <c r="F1" s="71"/>
    </row>
    <row r="2" spans="1:12" x14ac:dyDescent="0.25">
      <c r="B2" s="90"/>
      <c r="C2" s="90"/>
      <c r="D2" s="91" t="s">
        <v>109</v>
      </c>
      <c r="E2" s="91"/>
      <c r="F2" s="92"/>
      <c r="G2" s="90"/>
      <c r="H2" s="90"/>
      <c r="I2" s="90"/>
      <c r="J2" s="90"/>
      <c r="K2" s="90"/>
      <c r="L2" s="90"/>
    </row>
    <row r="3" spans="1:12" x14ac:dyDescent="0.25">
      <c r="A3" s="90"/>
      <c r="B3" s="90"/>
      <c r="C3" s="90"/>
      <c r="D3" s="93" t="s">
        <v>110</v>
      </c>
      <c r="E3" s="92"/>
      <c r="F3" s="92"/>
      <c r="G3" s="90"/>
      <c r="H3" s="90"/>
      <c r="I3" s="90"/>
      <c r="J3" s="90"/>
      <c r="K3" s="90"/>
      <c r="L3" s="90"/>
    </row>
    <row r="4" spans="1:12" x14ac:dyDescent="0.25">
      <c r="A4" s="90"/>
      <c r="B4" s="90"/>
      <c r="C4" s="92"/>
      <c r="D4" s="94" t="s">
        <v>86</v>
      </c>
      <c r="E4" s="94"/>
      <c r="F4" s="92"/>
      <c r="G4" s="90"/>
      <c r="H4" s="90"/>
      <c r="I4" s="90" t="s">
        <v>126</v>
      </c>
      <c r="J4" s="90"/>
      <c r="K4" s="90"/>
      <c r="L4" s="90"/>
    </row>
    <row r="5" spans="1:12" ht="15.75" x14ac:dyDescent="0.25">
      <c r="C5" s="67" t="s">
        <v>123</v>
      </c>
      <c r="D5" s="68"/>
      <c r="E5" s="67"/>
      <c r="F5" s="68"/>
      <c r="G5" s="28"/>
      <c r="H5" s="28"/>
      <c r="I5" s="67" t="s">
        <v>124</v>
      </c>
    </row>
    <row r="6" spans="1:12" ht="23.25" x14ac:dyDescent="0.35">
      <c r="A6" s="15"/>
      <c r="B6" s="15" t="s">
        <v>138</v>
      </c>
      <c r="C6" s="15"/>
      <c r="D6" s="15"/>
      <c r="E6" s="15"/>
      <c r="F6" s="15"/>
      <c r="G6" s="43"/>
      <c r="H6" s="15"/>
      <c r="I6" s="14"/>
    </row>
    <row r="7" spans="1:12" x14ac:dyDescent="0.25">
      <c r="A7" s="50" t="s">
        <v>46</v>
      </c>
      <c r="B7" s="50" t="s">
        <v>111</v>
      </c>
      <c r="C7" s="50" t="s">
        <v>70</v>
      </c>
      <c r="D7" s="50" t="s">
        <v>71</v>
      </c>
      <c r="E7" s="51" t="s">
        <v>72</v>
      </c>
      <c r="F7" s="50" t="s">
        <v>49</v>
      </c>
      <c r="G7" s="50" t="s">
        <v>50</v>
      </c>
      <c r="H7" s="51" t="s">
        <v>58</v>
      </c>
      <c r="I7" s="51" t="s">
        <v>52</v>
      </c>
      <c r="J7" s="50" t="s">
        <v>53</v>
      </c>
      <c r="K7" s="51" t="s">
        <v>54</v>
      </c>
      <c r="L7" s="51" t="s">
        <v>56</v>
      </c>
    </row>
    <row r="8" spans="1:12" x14ac:dyDescent="0.25">
      <c r="A8" s="52" t="s">
        <v>42</v>
      </c>
      <c r="B8" s="52">
        <v>1</v>
      </c>
      <c r="C8" s="53"/>
      <c r="D8" s="53"/>
      <c r="E8" s="53">
        <v>0</v>
      </c>
      <c r="F8" s="53"/>
      <c r="G8" s="53">
        <v>10000</v>
      </c>
      <c r="H8" s="53">
        <v>0</v>
      </c>
      <c r="I8" s="53">
        <f>SUM(F8:G8)</f>
        <v>10000</v>
      </c>
      <c r="J8" s="53">
        <v>10000</v>
      </c>
      <c r="K8" s="53">
        <v>0</v>
      </c>
      <c r="L8" s="53"/>
    </row>
    <row r="9" spans="1:12" x14ac:dyDescent="0.25">
      <c r="A9" s="53" t="s">
        <v>92</v>
      </c>
      <c r="B9" s="95">
        <v>2</v>
      </c>
      <c r="C9" s="53"/>
      <c r="D9" s="53"/>
      <c r="E9" s="53">
        <v>0</v>
      </c>
      <c r="F9" s="53">
        <v>0</v>
      </c>
      <c r="G9" s="53">
        <v>11000</v>
      </c>
      <c r="H9" s="53">
        <v>0</v>
      </c>
      <c r="I9" s="53">
        <v>11000</v>
      </c>
      <c r="J9" s="53">
        <v>11000</v>
      </c>
      <c r="K9" s="53">
        <v>0</v>
      </c>
      <c r="L9" s="53">
        <v>0</v>
      </c>
    </row>
    <row r="10" spans="1:12" x14ac:dyDescent="0.25">
      <c r="A10" s="52" t="s">
        <v>77</v>
      </c>
      <c r="B10" s="52">
        <v>3</v>
      </c>
      <c r="C10" s="53"/>
      <c r="D10" s="53"/>
      <c r="E10" s="53">
        <v>0</v>
      </c>
      <c r="F10" s="53">
        <v>0</v>
      </c>
      <c r="G10" s="53">
        <v>24000</v>
      </c>
      <c r="H10" s="53">
        <v>0</v>
      </c>
      <c r="I10" s="53">
        <f>SUM(F10:G10)</f>
        <v>24000</v>
      </c>
      <c r="J10" s="53">
        <v>24000</v>
      </c>
      <c r="K10" s="53">
        <v>0</v>
      </c>
      <c r="L10" s="53">
        <v>0</v>
      </c>
    </row>
    <row r="11" spans="1:12" x14ac:dyDescent="0.25">
      <c r="A11" s="52" t="s">
        <v>39</v>
      </c>
      <c r="B11" s="52">
        <v>4</v>
      </c>
      <c r="C11" s="53"/>
      <c r="D11" s="53"/>
      <c r="E11" s="53">
        <v>0</v>
      </c>
      <c r="F11" s="53"/>
      <c r="G11" s="53">
        <v>10000</v>
      </c>
      <c r="H11" s="53">
        <v>0</v>
      </c>
      <c r="I11" s="53">
        <f>SUM(F11:G11)</f>
        <v>10000</v>
      </c>
      <c r="J11" s="53">
        <v>10000</v>
      </c>
      <c r="K11" s="53">
        <v>0</v>
      </c>
      <c r="L11" s="53">
        <v>0</v>
      </c>
    </row>
    <row r="12" spans="1:12" x14ac:dyDescent="0.25">
      <c r="A12" s="52" t="s">
        <v>103</v>
      </c>
      <c r="B12" s="52">
        <v>5</v>
      </c>
      <c r="C12" s="53"/>
      <c r="D12" s="53"/>
      <c r="E12" s="53"/>
      <c r="F12" s="53"/>
      <c r="G12" s="53">
        <v>20000</v>
      </c>
      <c r="H12" s="52"/>
      <c r="I12" s="53">
        <v>20000</v>
      </c>
      <c r="J12" s="53">
        <v>20000</v>
      </c>
      <c r="K12" s="52"/>
      <c r="L12" s="53"/>
    </row>
    <row r="13" spans="1:12" x14ac:dyDescent="0.25">
      <c r="A13" s="87" t="s">
        <v>104</v>
      </c>
      <c r="B13" s="87">
        <v>6</v>
      </c>
      <c r="C13" s="88"/>
      <c r="D13" s="88"/>
      <c r="E13" s="88"/>
      <c r="F13" s="88"/>
      <c r="G13" s="88">
        <v>20000</v>
      </c>
      <c r="H13" s="87"/>
      <c r="I13" s="88">
        <v>20000</v>
      </c>
      <c r="J13" s="88">
        <v>20000</v>
      </c>
      <c r="K13" s="87"/>
      <c r="L13" s="87"/>
    </row>
    <row r="14" spans="1:12" x14ac:dyDescent="0.25">
      <c r="A14" s="63" t="s">
        <v>11</v>
      </c>
      <c r="B14" s="63"/>
      <c r="C14" s="64">
        <f>SUM(C8:C13)</f>
        <v>0</v>
      </c>
      <c r="D14" s="63"/>
      <c r="E14" s="65">
        <f>SUM(E8:E13)</f>
        <v>0</v>
      </c>
      <c r="F14" s="65"/>
      <c r="G14" s="65">
        <f>SUM(G8:G13)</f>
        <v>95000</v>
      </c>
      <c r="H14" s="58"/>
      <c r="I14" s="65">
        <f>SUM(I8:I13)</f>
        <v>95000</v>
      </c>
      <c r="J14" s="65">
        <f>SUM(J8:J13)</f>
        <v>95000</v>
      </c>
      <c r="K14" s="58"/>
      <c r="L14" s="66">
        <f>SUM(L8:L13)</f>
        <v>0</v>
      </c>
    </row>
    <row r="15" spans="1:12" x14ac:dyDescent="0.25">
      <c r="A15" s="81"/>
      <c r="B15" s="81"/>
      <c r="C15" s="82"/>
      <c r="D15" s="81"/>
      <c r="E15" s="83"/>
      <c r="F15" s="83"/>
      <c r="G15" s="83"/>
      <c r="H15" s="84"/>
      <c r="I15" s="83"/>
      <c r="J15" s="83"/>
      <c r="K15" s="84"/>
      <c r="L15" s="85"/>
    </row>
    <row r="16" spans="1:12" x14ac:dyDescent="0.25">
      <c r="A16" s="42" t="s">
        <v>12</v>
      </c>
      <c r="B16" s="9"/>
      <c r="C16" s="9"/>
      <c r="D16" s="9"/>
      <c r="E16" s="9"/>
      <c r="F16" s="11"/>
      <c r="H16" s="9"/>
      <c r="I16" s="9"/>
      <c r="J16" s="9"/>
      <c r="K16" s="45">
        <f>SUM(L12)</f>
        <v>0</v>
      </c>
      <c r="L16" s="97"/>
    </row>
    <row r="17" spans="1:12" x14ac:dyDescent="0.25">
      <c r="A17" s="9" t="s">
        <v>28</v>
      </c>
      <c r="B17" s="9"/>
      <c r="C17" s="9"/>
      <c r="D17" s="9"/>
      <c r="E17" s="9"/>
      <c r="F17" s="11">
        <v>6</v>
      </c>
      <c r="H17" s="9"/>
      <c r="I17" s="9"/>
      <c r="J17" s="9"/>
      <c r="K17" s="45">
        <f>SUM(K16*5%-K16)</f>
        <v>0</v>
      </c>
      <c r="L17" s="98"/>
    </row>
    <row r="18" spans="1:12" x14ac:dyDescent="0.25">
      <c r="A18" s="16" t="s">
        <v>13</v>
      </c>
      <c r="B18" s="11"/>
      <c r="C18" s="11"/>
      <c r="D18" s="11"/>
      <c r="E18" s="11"/>
      <c r="F18" s="45">
        <f>SUM(G14)</f>
        <v>95000</v>
      </c>
      <c r="H18" s="11"/>
      <c r="I18" s="9"/>
      <c r="J18" s="9"/>
      <c r="K18" s="99"/>
      <c r="L18" s="96"/>
    </row>
    <row r="19" spans="1:12" ht="15.75" x14ac:dyDescent="0.25">
      <c r="A19" s="101"/>
      <c r="B19" s="11"/>
      <c r="C19" s="11"/>
      <c r="D19" s="11"/>
      <c r="E19" s="11"/>
      <c r="F19" s="45"/>
      <c r="H19" s="11"/>
      <c r="I19" s="9"/>
      <c r="J19" s="9"/>
      <c r="K19" s="78"/>
      <c r="L19" s="96"/>
    </row>
    <row r="20" spans="1:12" x14ac:dyDescent="0.25">
      <c r="A20" s="42" t="s">
        <v>14</v>
      </c>
      <c r="B20" s="9"/>
      <c r="C20" s="9"/>
      <c r="D20" s="9"/>
      <c r="E20" s="9"/>
      <c r="F20" s="11"/>
      <c r="H20" s="11"/>
      <c r="I20" s="9"/>
      <c r="J20" s="9"/>
      <c r="K20" s="78"/>
      <c r="L20" s="96"/>
    </row>
    <row r="21" spans="1:12" x14ac:dyDescent="0.25">
      <c r="A21" s="9" t="s">
        <v>27</v>
      </c>
      <c r="C21" s="41">
        <v>0.05</v>
      </c>
      <c r="D21" s="16"/>
      <c r="E21" s="16"/>
      <c r="F21" s="78">
        <f>SUM(F18*5%)</f>
        <v>4750</v>
      </c>
      <c r="H21" s="11"/>
      <c r="I21" s="9"/>
      <c r="J21" s="9"/>
      <c r="K21" s="78"/>
      <c r="L21" s="96"/>
    </row>
    <row r="22" spans="1:12" x14ac:dyDescent="0.25">
      <c r="A22" s="9" t="s">
        <v>100</v>
      </c>
      <c r="B22" s="41"/>
      <c r="C22" s="16"/>
      <c r="D22" s="16"/>
      <c r="E22" s="16"/>
      <c r="F22" s="78">
        <v>1000</v>
      </c>
      <c r="H22" s="11"/>
      <c r="I22" s="9"/>
      <c r="J22" s="9"/>
      <c r="K22" s="77"/>
      <c r="L22" s="96"/>
    </row>
    <row r="23" spans="1:12" x14ac:dyDescent="0.25">
      <c r="A23" s="9" t="s">
        <v>101</v>
      </c>
      <c r="B23" s="41"/>
      <c r="C23" s="16"/>
      <c r="D23" s="16"/>
      <c r="E23" s="16"/>
      <c r="F23" s="78">
        <v>1980</v>
      </c>
      <c r="H23" s="11" t="s">
        <v>117</v>
      </c>
      <c r="I23" s="9"/>
      <c r="J23" s="9"/>
      <c r="K23" s="80"/>
      <c r="L23" s="98"/>
    </row>
    <row r="24" spans="1:12" x14ac:dyDescent="0.25">
      <c r="A24" s="9" t="s">
        <v>129</v>
      </c>
      <c r="B24" s="11"/>
      <c r="C24" s="11"/>
      <c r="D24" s="11"/>
      <c r="E24" s="11"/>
      <c r="F24" s="77">
        <v>80000</v>
      </c>
      <c r="H24" s="11"/>
      <c r="I24" s="11"/>
      <c r="J24" s="11"/>
      <c r="K24" s="11"/>
      <c r="L24" s="11"/>
    </row>
    <row r="25" spans="1:12" x14ac:dyDescent="0.25">
      <c r="A25" s="9" t="s">
        <v>112</v>
      </c>
      <c r="B25" s="9"/>
      <c r="C25" s="9"/>
      <c r="D25" s="9"/>
      <c r="E25" s="42"/>
      <c r="F25" s="80">
        <f>SUM(F21:F24)</f>
        <v>87730</v>
      </c>
      <c r="H25" s="11"/>
      <c r="I25" s="11"/>
      <c r="J25" s="11"/>
      <c r="K25" s="11"/>
      <c r="L25" s="11"/>
    </row>
    <row r="26" spans="1:12" x14ac:dyDescent="0.25">
      <c r="A26" s="11" t="s">
        <v>131</v>
      </c>
      <c r="B26" s="11"/>
      <c r="C26" s="11"/>
      <c r="D26" s="11"/>
      <c r="E26" s="11"/>
      <c r="F26" s="100">
        <f>F18-F25</f>
        <v>7270</v>
      </c>
      <c r="H26" s="11"/>
      <c r="I26" s="11"/>
      <c r="J26" s="11"/>
      <c r="K26" s="11"/>
      <c r="L26" s="11"/>
    </row>
    <row r="27" spans="1:12" ht="16.5" x14ac:dyDescent="0.35">
      <c r="A27" s="11" t="s">
        <v>132</v>
      </c>
      <c r="B27" s="11"/>
      <c r="C27" s="11"/>
      <c r="D27" s="11"/>
      <c r="E27" s="11"/>
      <c r="F27" s="102">
        <v>5940</v>
      </c>
      <c r="H27" s="11"/>
      <c r="I27" s="11"/>
      <c r="J27" s="11"/>
      <c r="K27" s="11"/>
      <c r="L27" s="11"/>
    </row>
    <row r="28" spans="1:12" ht="16.5" x14ac:dyDescent="0.35">
      <c r="A28" s="11" t="s">
        <v>133</v>
      </c>
      <c r="B28" s="11"/>
      <c r="C28" s="11"/>
      <c r="D28" s="11"/>
      <c r="E28" s="11"/>
      <c r="F28" s="103">
        <f>SUM(F26:F27)</f>
        <v>13210</v>
      </c>
      <c r="H28" s="11"/>
      <c r="I28" s="11"/>
      <c r="J28" s="11"/>
      <c r="K28" s="11"/>
      <c r="L28" s="11"/>
    </row>
    <row r="29" spans="1:12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  <c r="J29" s="11"/>
      <c r="K29" s="11"/>
      <c r="L29" s="11"/>
    </row>
    <row r="30" spans="1:12" x14ac:dyDescent="0.25">
      <c r="B30" s="11"/>
      <c r="D30" s="11"/>
      <c r="E30" s="11"/>
      <c r="F30" s="11"/>
      <c r="G30" s="11"/>
      <c r="H30" s="11"/>
      <c r="I30" s="11"/>
      <c r="J30" s="11"/>
    </row>
    <row r="31" spans="1:12" x14ac:dyDescent="0.25">
      <c r="B31" s="11"/>
      <c r="D31" s="11"/>
      <c r="E31" s="11"/>
      <c r="F31" s="11"/>
      <c r="G31" s="11"/>
      <c r="H31" s="11"/>
      <c r="I31" s="11"/>
      <c r="J31" s="11"/>
    </row>
    <row r="32" spans="1:12" x14ac:dyDescent="0.25">
      <c r="B32" s="11" t="s">
        <v>130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10" x14ac:dyDescent="0.25">
      <c r="A33" s="86" t="s">
        <v>97</v>
      </c>
      <c r="B33" t="s">
        <v>98</v>
      </c>
      <c r="E33" t="s">
        <v>99</v>
      </c>
      <c r="H33" t="s">
        <v>98</v>
      </c>
      <c r="J33" s="11"/>
    </row>
  </sheetData>
  <pageMargins left="0.7" right="0.7" top="0.75" bottom="0.75" header="0.3" footer="0.3"/>
  <pageSetup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opLeftCell="A22" workbookViewId="0">
      <selection activeCell="H21" sqref="H21"/>
    </sheetView>
  </sheetViews>
  <sheetFormatPr defaultRowHeight="15" x14ac:dyDescent="0.25"/>
  <cols>
    <col min="1" max="1" width="15.85546875" customWidth="1"/>
    <col min="6" max="6" width="15.28515625" customWidth="1"/>
  </cols>
  <sheetData>
    <row r="2" spans="1:12" ht="28.5" x14ac:dyDescent="0.45">
      <c r="B2" s="70"/>
      <c r="C2" s="70"/>
      <c r="D2" s="70"/>
      <c r="E2" s="71" t="s">
        <v>30</v>
      </c>
      <c r="F2" s="71"/>
    </row>
    <row r="3" spans="1:12" x14ac:dyDescent="0.25">
      <c r="B3" s="90"/>
      <c r="C3" s="90"/>
      <c r="D3" s="91" t="s">
        <v>109</v>
      </c>
      <c r="E3" s="91"/>
      <c r="F3" s="92"/>
      <c r="G3" s="90"/>
      <c r="H3" s="90"/>
      <c r="I3" s="90"/>
      <c r="J3" s="90"/>
      <c r="K3" s="90"/>
      <c r="L3" s="90"/>
    </row>
    <row r="4" spans="1:12" x14ac:dyDescent="0.25">
      <c r="A4" s="90"/>
      <c r="B4" s="90"/>
      <c r="C4" s="90"/>
      <c r="D4" s="93" t="s">
        <v>110</v>
      </c>
      <c r="E4" s="92"/>
      <c r="F4" s="92"/>
      <c r="G4" s="90"/>
      <c r="H4" s="90"/>
      <c r="I4" s="90"/>
      <c r="J4" s="90"/>
      <c r="K4" s="90"/>
      <c r="L4" s="90"/>
    </row>
    <row r="5" spans="1:12" x14ac:dyDescent="0.25">
      <c r="A5" s="90"/>
      <c r="B5" s="90"/>
      <c r="C5" s="92"/>
      <c r="D5" s="94" t="s">
        <v>86</v>
      </c>
      <c r="E5" s="94"/>
      <c r="F5" s="92"/>
      <c r="G5" s="90"/>
      <c r="H5" s="90"/>
      <c r="I5" s="90" t="s">
        <v>126</v>
      </c>
      <c r="J5" s="90"/>
      <c r="K5" s="90"/>
      <c r="L5" s="90"/>
    </row>
    <row r="6" spans="1:12" ht="15.75" x14ac:dyDescent="0.25">
      <c r="C6" s="67" t="s">
        <v>123</v>
      </c>
      <c r="D6" s="68"/>
      <c r="E6" s="67"/>
      <c r="F6" s="68"/>
      <c r="G6" s="28"/>
      <c r="H6" s="28"/>
      <c r="I6" s="67" t="s">
        <v>124</v>
      </c>
    </row>
    <row r="7" spans="1:12" ht="23.25" x14ac:dyDescent="0.35">
      <c r="A7" s="15"/>
      <c r="B7" s="15" t="s">
        <v>139</v>
      </c>
      <c r="C7" s="15"/>
      <c r="D7" s="15"/>
      <c r="E7" s="15"/>
      <c r="F7" s="15"/>
      <c r="G7" s="43"/>
      <c r="H7" s="15"/>
      <c r="I7" s="14"/>
    </row>
    <row r="8" spans="1:12" x14ac:dyDescent="0.25">
      <c r="A8" s="50" t="s">
        <v>46</v>
      </c>
      <c r="B8" s="50" t="s">
        <v>111</v>
      </c>
      <c r="C8" s="50" t="s">
        <v>70</v>
      </c>
      <c r="D8" s="50" t="s">
        <v>71</v>
      </c>
      <c r="E8" s="51" t="s">
        <v>72</v>
      </c>
      <c r="F8" s="50" t="s">
        <v>49</v>
      </c>
      <c r="G8" s="50" t="s">
        <v>50</v>
      </c>
      <c r="H8" s="51" t="s">
        <v>58</v>
      </c>
      <c r="I8" s="51" t="s">
        <v>52</v>
      </c>
      <c r="J8" s="50" t="s">
        <v>53</v>
      </c>
      <c r="K8" s="51" t="s">
        <v>54</v>
      </c>
      <c r="L8" s="51" t="s">
        <v>56</v>
      </c>
    </row>
    <row r="9" spans="1:12" x14ac:dyDescent="0.25">
      <c r="A9" s="52" t="s">
        <v>42</v>
      </c>
      <c r="B9" s="52">
        <v>1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/>
    </row>
    <row r="10" spans="1:12" x14ac:dyDescent="0.25">
      <c r="A10" s="53" t="s">
        <v>92</v>
      </c>
      <c r="B10" s="95">
        <v>2</v>
      </c>
      <c r="C10" s="53"/>
      <c r="D10" s="53"/>
      <c r="E10" s="53">
        <v>0</v>
      </c>
      <c r="F10" s="53">
        <v>0</v>
      </c>
      <c r="G10" s="53">
        <v>11000</v>
      </c>
      <c r="H10" s="53">
        <v>0</v>
      </c>
      <c r="I10" s="53">
        <v>11000</v>
      </c>
      <c r="J10" s="53">
        <v>11000</v>
      </c>
      <c r="K10" s="53">
        <v>0</v>
      </c>
      <c r="L10" s="53">
        <v>0</v>
      </c>
    </row>
    <row r="11" spans="1:12" x14ac:dyDescent="0.25">
      <c r="A11" s="52" t="s">
        <v>77</v>
      </c>
      <c r="B11" s="52">
        <v>3</v>
      </c>
      <c r="C11" s="53"/>
      <c r="D11" s="53"/>
      <c r="E11" s="53">
        <v>0</v>
      </c>
      <c r="F11" s="53">
        <v>0</v>
      </c>
      <c r="G11" s="53">
        <v>24000</v>
      </c>
      <c r="H11" s="53">
        <v>0</v>
      </c>
      <c r="I11" s="53">
        <f>SUM(F11:G11)</f>
        <v>24000</v>
      </c>
      <c r="J11" s="53">
        <v>24000</v>
      </c>
      <c r="K11" s="53">
        <v>0</v>
      </c>
      <c r="L11" s="53">
        <v>0</v>
      </c>
    </row>
    <row r="12" spans="1:12" x14ac:dyDescent="0.25">
      <c r="A12" s="52" t="s">
        <v>39</v>
      </c>
      <c r="B12" s="52">
        <v>4</v>
      </c>
      <c r="C12" s="53"/>
      <c r="D12" s="53"/>
      <c r="E12" s="53">
        <v>0</v>
      </c>
      <c r="F12" s="53"/>
      <c r="G12" s="53">
        <v>10000</v>
      </c>
      <c r="H12" s="53">
        <v>0</v>
      </c>
      <c r="I12" s="53">
        <f>SUM(F12:G12)</f>
        <v>10000</v>
      </c>
      <c r="J12" s="53">
        <v>10000</v>
      </c>
      <c r="K12" s="53">
        <v>0</v>
      </c>
      <c r="L12" s="53">
        <v>0</v>
      </c>
    </row>
    <row r="13" spans="1:12" x14ac:dyDescent="0.25">
      <c r="A13" s="52" t="s">
        <v>103</v>
      </c>
      <c r="B13" s="52">
        <v>5</v>
      </c>
      <c r="C13" s="53"/>
      <c r="D13" s="53"/>
      <c r="E13" s="53"/>
      <c r="F13" s="53"/>
      <c r="G13" s="53">
        <v>20000</v>
      </c>
      <c r="H13" s="52"/>
      <c r="I13" s="53">
        <v>20000</v>
      </c>
      <c r="J13" s="53">
        <v>20000</v>
      </c>
      <c r="K13" s="52"/>
      <c r="L13" s="53"/>
    </row>
    <row r="14" spans="1:12" x14ac:dyDescent="0.25">
      <c r="A14" s="87" t="s">
        <v>104</v>
      </c>
      <c r="B14" s="87">
        <v>6</v>
      </c>
      <c r="C14" s="88"/>
      <c r="D14" s="88"/>
      <c r="E14" s="88"/>
      <c r="F14" s="88"/>
      <c r="G14" s="88">
        <v>20000</v>
      </c>
      <c r="H14" s="87"/>
      <c r="I14" s="88">
        <v>20000</v>
      </c>
      <c r="J14" s="88">
        <v>20000</v>
      </c>
      <c r="K14" s="87"/>
      <c r="L14" s="87"/>
    </row>
    <row r="15" spans="1:12" x14ac:dyDescent="0.25">
      <c r="A15" s="63" t="s">
        <v>11</v>
      </c>
      <c r="B15" s="63"/>
      <c r="C15" s="64">
        <f>SUM(C9:C14)</f>
        <v>0</v>
      </c>
      <c r="D15" s="63"/>
      <c r="E15" s="65">
        <f>SUM(E9:E14)</f>
        <v>0</v>
      </c>
      <c r="F15" s="65"/>
      <c r="G15" s="65">
        <f>SUM(G9:G14)</f>
        <v>95000</v>
      </c>
      <c r="H15" s="58"/>
      <c r="I15" s="65">
        <f>SUM(I9:I14)</f>
        <v>95000</v>
      </c>
      <c r="J15" s="65">
        <f>SUM(J9:J14)</f>
        <v>95000</v>
      </c>
      <c r="K15" s="58"/>
      <c r="L15" s="66">
        <f>SUM(L9:L14)</f>
        <v>0</v>
      </c>
    </row>
    <row r="16" spans="1:12" x14ac:dyDescent="0.25">
      <c r="A16" s="81"/>
      <c r="B16" s="81"/>
      <c r="C16" s="82"/>
      <c r="D16" s="81"/>
      <c r="E16" s="83"/>
      <c r="F16" s="83"/>
      <c r="G16" s="83"/>
      <c r="H16" s="84"/>
      <c r="I16" s="83"/>
      <c r="J16" s="83"/>
      <c r="K16" s="84"/>
      <c r="L16" s="85"/>
    </row>
    <row r="17" spans="1:12" x14ac:dyDescent="0.25">
      <c r="A17" s="16" t="s">
        <v>13</v>
      </c>
      <c r="B17" s="11"/>
      <c r="C17" s="11"/>
      <c r="D17" s="11"/>
      <c r="E17" s="11"/>
      <c r="F17" s="45">
        <f>SUM(G15)</f>
        <v>95000</v>
      </c>
      <c r="H17" s="9"/>
      <c r="I17" s="9"/>
      <c r="J17" s="9"/>
      <c r="K17" s="45">
        <f>SUM(L13)</f>
        <v>0</v>
      </c>
      <c r="L17" s="97"/>
    </row>
    <row r="18" spans="1:12" x14ac:dyDescent="0.25">
      <c r="A18" s="42" t="s">
        <v>14</v>
      </c>
      <c r="B18" s="9"/>
      <c r="C18" s="9"/>
      <c r="D18" s="9"/>
      <c r="E18" s="9"/>
      <c r="F18" s="11"/>
      <c r="H18" s="9"/>
      <c r="I18" s="9"/>
      <c r="J18" s="9"/>
      <c r="K18" s="45">
        <f>SUM(K17*5%-K17)</f>
        <v>0</v>
      </c>
      <c r="L18" s="98"/>
    </row>
    <row r="19" spans="1:12" x14ac:dyDescent="0.25">
      <c r="A19" s="9" t="s">
        <v>27</v>
      </c>
      <c r="C19" s="41">
        <v>0.05</v>
      </c>
      <c r="D19" s="16"/>
      <c r="E19" s="16"/>
      <c r="F19" s="78">
        <f>SUM(F17*5%)</f>
        <v>4750</v>
      </c>
      <c r="H19" s="11"/>
      <c r="I19" s="9"/>
      <c r="J19" s="9"/>
      <c r="K19" s="99"/>
      <c r="L19" s="96"/>
    </row>
    <row r="20" spans="1:12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8"/>
      <c r="L20" s="96"/>
    </row>
    <row r="21" spans="1:12" x14ac:dyDescent="0.25">
      <c r="A21" s="9" t="s">
        <v>101</v>
      </c>
      <c r="B21" s="41"/>
      <c r="C21" s="16"/>
      <c r="D21" s="16"/>
      <c r="E21" s="16"/>
      <c r="F21" s="78">
        <v>2200</v>
      </c>
      <c r="H21" s="11"/>
      <c r="I21" s="9"/>
      <c r="J21" s="9"/>
      <c r="K21" s="78"/>
      <c r="L21" s="96"/>
    </row>
    <row r="22" spans="1:12" x14ac:dyDescent="0.25">
      <c r="A22" s="9" t="s">
        <v>140</v>
      </c>
      <c r="B22" s="11"/>
      <c r="C22" s="11"/>
      <c r="D22" s="11"/>
      <c r="E22" s="11"/>
      <c r="F22" s="77">
        <v>85000</v>
      </c>
      <c r="H22" s="11"/>
      <c r="I22" s="9"/>
      <c r="J22" s="9"/>
      <c r="K22" s="77"/>
      <c r="L22" s="96"/>
    </row>
    <row r="23" spans="1:12" x14ac:dyDescent="0.25">
      <c r="A23" s="106" t="s">
        <v>141</v>
      </c>
      <c r="B23" s="11"/>
      <c r="C23" s="11"/>
      <c r="D23" s="11"/>
      <c r="E23" s="11"/>
      <c r="F23" s="77">
        <v>15260</v>
      </c>
      <c r="H23" s="11" t="s">
        <v>117</v>
      </c>
      <c r="I23" s="9"/>
      <c r="J23" s="9"/>
      <c r="K23" s="80"/>
      <c r="L23" s="98"/>
    </row>
    <row r="24" spans="1:12" x14ac:dyDescent="0.25">
      <c r="A24" s="9" t="s">
        <v>112</v>
      </c>
      <c r="B24" s="9"/>
      <c r="C24" s="9"/>
      <c r="D24" s="9"/>
      <c r="E24" s="42"/>
      <c r="F24" s="80">
        <f>SUM(F19:F23)</f>
        <v>108210</v>
      </c>
      <c r="H24" s="11"/>
      <c r="I24" s="11"/>
      <c r="J24" s="11"/>
      <c r="K24" s="11"/>
      <c r="L24" s="11"/>
    </row>
    <row r="25" spans="1:12" x14ac:dyDescent="0.25">
      <c r="H25" s="11"/>
      <c r="I25" s="11"/>
      <c r="J25" s="11"/>
      <c r="K25" s="11"/>
      <c r="L25" s="11"/>
    </row>
    <row r="26" spans="1:12" x14ac:dyDescent="0.25">
      <c r="H26" s="11"/>
      <c r="I26" s="11"/>
      <c r="J26" s="11"/>
      <c r="K26" s="11"/>
      <c r="L26" s="11"/>
    </row>
    <row r="27" spans="1:12" x14ac:dyDescent="0.25">
      <c r="A27" s="9"/>
      <c r="B27" s="9"/>
      <c r="C27" s="9"/>
      <c r="D27" s="9"/>
      <c r="E27" s="42"/>
      <c r="F27" s="80"/>
      <c r="H27" s="11"/>
      <c r="I27" s="11"/>
      <c r="J27" s="11"/>
      <c r="K27" s="11"/>
      <c r="L27" s="11"/>
    </row>
    <row r="28" spans="1:12" x14ac:dyDescent="0.25">
      <c r="A28" s="11" t="s">
        <v>131</v>
      </c>
      <c r="B28" s="11"/>
      <c r="C28" s="11"/>
      <c r="D28" s="11"/>
      <c r="E28" s="11"/>
      <c r="F28" s="100"/>
      <c r="H28" s="11"/>
      <c r="I28" s="11"/>
      <c r="J28" s="11"/>
      <c r="K28" s="11"/>
      <c r="L28" s="11"/>
    </row>
    <row r="29" spans="1:12" ht="16.5" x14ac:dyDescent="0.35">
      <c r="A29" s="11" t="s">
        <v>132</v>
      </c>
      <c r="B29" s="11"/>
      <c r="C29" s="11"/>
      <c r="D29" s="11"/>
      <c r="E29" s="11"/>
      <c r="F29" s="102"/>
      <c r="H29" s="11"/>
      <c r="I29" s="11"/>
      <c r="J29" s="11"/>
      <c r="K29" s="11"/>
      <c r="L29" s="11"/>
    </row>
    <row r="30" spans="1:12" ht="16.5" x14ac:dyDescent="0.35">
      <c r="A30" s="11" t="s">
        <v>133</v>
      </c>
      <c r="B30" s="11"/>
      <c r="C30" s="11"/>
      <c r="D30" s="11"/>
      <c r="E30" s="11"/>
      <c r="F30" s="103">
        <f>SUM(F27:F29)</f>
        <v>0</v>
      </c>
      <c r="H30" s="11"/>
      <c r="I30" s="11"/>
      <c r="J30" s="11"/>
      <c r="K30" s="11"/>
      <c r="L30" s="11"/>
    </row>
    <row r="31" spans="1:12" x14ac:dyDescent="0.25">
      <c r="B31" s="11" t="s">
        <v>59</v>
      </c>
      <c r="D31" s="11"/>
      <c r="E31" s="11" t="s">
        <v>60</v>
      </c>
      <c r="F31" s="11"/>
      <c r="G31" s="11"/>
      <c r="H31" s="11" t="s">
        <v>61</v>
      </c>
      <c r="I31" s="11"/>
      <c r="J31" s="11"/>
      <c r="K31" s="11"/>
      <c r="L31" s="11"/>
    </row>
    <row r="32" spans="1:12" x14ac:dyDescent="0.25">
      <c r="B32" s="11" t="s">
        <v>136</v>
      </c>
      <c r="D32" s="11"/>
      <c r="E32" s="11" t="s">
        <v>63</v>
      </c>
      <c r="F32" s="11"/>
      <c r="G32" s="11"/>
      <c r="H32" s="11" t="s">
        <v>64</v>
      </c>
      <c r="I32" s="11"/>
      <c r="J32" s="11"/>
    </row>
    <row r="33" spans="1:10" x14ac:dyDescent="0.25">
      <c r="A33" s="86" t="s">
        <v>97</v>
      </c>
      <c r="B33" t="s">
        <v>98</v>
      </c>
      <c r="E33" t="s">
        <v>99</v>
      </c>
      <c r="H33" t="s">
        <v>98</v>
      </c>
      <c r="J33" s="11"/>
    </row>
  </sheetData>
  <pageMargins left="0.14000000000000001" right="0.7" top="0.28999999999999998" bottom="0.75" header="0.3" footer="0.3"/>
  <pageSetup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sqref="A1:L30"/>
    </sheetView>
  </sheetViews>
  <sheetFormatPr defaultRowHeight="15" x14ac:dyDescent="0.25"/>
  <cols>
    <col min="1" max="1" width="14" customWidth="1"/>
    <col min="6" max="6" width="13.140625" customWidth="1"/>
    <col min="12" max="12" width="10.42578125" customWidth="1"/>
  </cols>
  <sheetData>
    <row r="1" spans="1:12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2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2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2" ht="23.25" x14ac:dyDescent="0.35">
      <c r="A4" s="15"/>
      <c r="B4" s="15" t="s">
        <v>145</v>
      </c>
      <c r="C4" s="15"/>
      <c r="D4" s="15"/>
      <c r="E4" s="15"/>
      <c r="F4" s="15"/>
      <c r="G4" s="43"/>
      <c r="H4" s="15"/>
      <c r="I4" s="14"/>
    </row>
    <row r="5" spans="1:12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2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>
        <f>SUM(F6:G6)</f>
        <v>10000</v>
      </c>
      <c r="J6" s="53">
        <v>10000</v>
      </c>
      <c r="K6" s="53">
        <v>0</v>
      </c>
      <c r="L6" s="53"/>
    </row>
    <row r="7" spans="1:12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>
        <v>11000</v>
      </c>
      <c r="J7" s="53">
        <v>11000</v>
      </c>
      <c r="K7" s="53">
        <v>0</v>
      </c>
      <c r="L7" s="53">
        <v>0</v>
      </c>
    </row>
    <row r="8" spans="1:12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>
        <f>SUM(F8:G8)</f>
        <v>24000</v>
      </c>
      <c r="J8" s="53">
        <v>24000</v>
      </c>
      <c r="K8" s="53">
        <v>0</v>
      </c>
      <c r="L8" s="53">
        <v>0</v>
      </c>
    </row>
    <row r="9" spans="1:12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>
        <v>0</v>
      </c>
    </row>
    <row r="10" spans="1:12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>
        <v>20000</v>
      </c>
      <c r="J10" s="53">
        <v>20000</v>
      </c>
      <c r="K10" s="52"/>
      <c r="L10" s="53"/>
    </row>
    <row r="11" spans="1:12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>
        <v>20000</v>
      </c>
      <c r="J11" s="88">
        <v>20000</v>
      </c>
      <c r="K11" s="87"/>
      <c r="L11" s="87"/>
    </row>
    <row r="12" spans="1:12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>
        <f>SUM(I6:I11)</f>
        <v>95000</v>
      </c>
      <c r="J12" s="65">
        <f>SUM(J6:J11)</f>
        <v>95000</v>
      </c>
      <c r="K12" s="58"/>
      <c r="L12" s="66">
        <f>SUM(L6:L11)</f>
        <v>0</v>
      </c>
    </row>
    <row r="13" spans="1:12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2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</row>
    <row r="15" spans="1:12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</row>
    <row r="16" spans="1:12" x14ac:dyDescent="0.25">
      <c r="H16" s="11"/>
      <c r="I16" s="9"/>
      <c r="J16" s="9"/>
      <c r="K16" s="99"/>
      <c r="L16" s="96"/>
    </row>
    <row r="17" spans="1:12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2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2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2" x14ac:dyDescent="0.25">
      <c r="A20" s="9" t="s">
        <v>101</v>
      </c>
      <c r="B20" s="41"/>
      <c r="C20" s="16"/>
      <c r="D20" s="16"/>
      <c r="E20" s="16"/>
      <c r="F20" s="78">
        <v>4730</v>
      </c>
      <c r="H20" s="11" t="s">
        <v>117</v>
      </c>
      <c r="I20" s="9"/>
      <c r="J20" s="9">
        <v>5700</v>
      </c>
      <c r="K20" s="80">
        <v>2700</v>
      </c>
      <c r="L20" s="98">
        <f>J20-K20</f>
        <v>3000</v>
      </c>
    </row>
    <row r="21" spans="1:12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2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</row>
    <row r="23" spans="1:12" x14ac:dyDescent="0.25">
      <c r="A23" s="109" t="s">
        <v>112</v>
      </c>
      <c r="B23" s="109"/>
      <c r="C23" s="109"/>
      <c r="D23" s="109"/>
      <c r="E23" s="110"/>
      <c r="F23" s="111">
        <f>SUM(F18:F22)</f>
        <v>10480</v>
      </c>
      <c r="H23" s="11"/>
      <c r="I23" s="11"/>
      <c r="J23" s="11"/>
      <c r="K23" s="11"/>
      <c r="L23" s="11"/>
    </row>
    <row r="24" spans="1:12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</row>
    <row r="25" spans="1:12" x14ac:dyDescent="0.25">
      <c r="A25" s="108" t="s">
        <v>143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2" ht="16.5" x14ac:dyDescent="0.35">
      <c r="A26" s="11"/>
      <c r="B26" s="11"/>
      <c r="C26" s="11"/>
      <c r="D26" s="11"/>
      <c r="E26" s="11"/>
      <c r="F26" s="102"/>
      <c r="H26" s="11"/>
      <c r="I26" s="11"/>
      <c r="J26" s="11"/>
      <c r="K26" s="11"/>
      <c r="L26" s="11"/>
    </row>
    <row r="27" spans="1:12" ht="16.5" x14ac:dyDescent="0.35">
      <c r="A27" s="108" t="s">
        <v>144</v>
      </c>
      <c r="B27" s="108"/>
      <c r="E27" s="108"/>
      <c r="F27" s="103">
        <f>F15-F23-F25</f>
        <v>-480</v>
      </c>
      <c r="H27" s="11"/>
      <c r="I27" s="11"/>
      <c r="J27" s="11"/>
      <c r="K27" s="11"/>
      <c r="L27" s="11"/>
    </row>
    <row r="28" spans="1:12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2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2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  <pageSetup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5" sqref="N15"/>
    </sheetView>
  </sheetViews>
  <sheetFormatPr defaultRowHeight="15" x14ac:dyDescent="0.25"/>
  <cols>
    <col min="6" max="6" width="11.85546875" customWidth="1"/>
  </cols>
  <sheetData>
    <row r="1" spans="1:14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4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4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4" ht="23.25" x14ac:dyDescent="0.35">
      <c r="A4" s="15"/>
      <c r="B4" s="15" t="s">
        <v>145</v>
      </c>
      <c r="C4" s="15"/>
      <c r="D4" s="15"/>
      <c r="E4" s="15"/>
      <c r="F4" s="15"/>
      <c r="G4" s="43"/>
      <c r="H4" s="15"/>
      <c r="I4" s="14"/>
    </row>
    <row r="5" spans="1:14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4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>
        <f>SUM(F6:G6)</f>
        <v>10000</v>
      </c>
      <c r="J6" s="53">
        <v>10000</v>
      </c>
      <c r="K6" s="53">
        <v>0</v>
      </c>
      <c r="L6" s="53"/>
    </row>
    <row r="7" spans="1:14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>
        <v>11000</v>
      </c>
      <c r="J7" s="53">
        <v>11000</v>
      </c>
      <c r="K7" s="53">
        <v>0</v>
      </c>
      <c r="L7" s="53">
        <v>0</v>
      </c>
    </row>
    <row r="8" spans="1:14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>
        <f>SUM(F8:G8)</f>
        <v>24000</v>
      </c>
      <c r="J8" s="53">
        <v>24000</v>
      </c>
      <c r="K8" s="53">
        <v>0</v>
      </c>
      <c r="L8" s="53">
        <v>0</v>
      </c>
    </row>
    <row r="9" spans="1:14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>
        <f>SUM(F9:G9)</f>
        <v>10000</v>
      </c>
      <c r="J9" s="53">
        <v>10000</v>
      </c>
      <c r="K9" s="53">
        <v>0</v>
      </c>
      <c r="L9" s="53">
        <v>0</v>
      </c>
    </row>
    <row r="10" spans="1:14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>
        <v>20000</v>
      </c>
      <c r="J10" s="53">
        <v>20000</v>
      </c>
      <c r="K10" s="52"/>
      <c r="L10" s="53"/>
    </row>
    <row r="11" spans="1:14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>
        <v>20000</v>
      </c>
      <c r="J11" s="88">
        <v>20000</v>
      </c>
      <c r="K11" s="87"/>
      <c r="L11" s="87"/>
    </row>
    <row r="12" spans="1:14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>
        <f>SUM(I6:I11)</f>
        <v>95000</v>
      </c>
      <c r="J12" s="65">
        <f>SUM(J6:J11)</f>
        <v>95000</v>
      </c>
      <c r="K12" s="58"/>
      <c r="L12" s="66">
        <f>SUM(L6:L11)</f>
        <v>0</v>
      </c>
    </row>
    <row r="13" spans="1:14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4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  <c r="N14">
        <v>95000</v>
      </c>
    </row>
    <row r="15" spans="1:14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  <c r="N15">
        <v>5</v>
      </c>
    </row>
    <row r="16" spans="1:14" x14ac:dyDescent="0.25">
      <c r="H16" s="11"/>
      <c r="I16" s="9"/>
      <c r="J16" s="9"/>
      <c r="K16" s="99"/>
      <c r="L16" s="96"/>
    </row>
    <row r="17" spans="1:12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2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2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2" x14ac:dyDescent="0.25">
      <c r="A20" s="9" t="s">
        <v>101</v>
      </c>
      <c r="B20" s="41"/>
      <c r="C20" s="16"/>
      <c r="D20" s="16"/>
      <c r="E20" s="16"/>
      <c r="F20" s="78">
        <v>4730</v>
      </c>
      <c r="H20" s="11" t="s">
        <v>117</v>
      </c>
      <c r="I20" s="9"/>
      <c r="J20" s="9">
        <v>5700</v>
      </c>
      <c r="K20" s="80">
        <v>2700</v>
      </c>
      <c r="L20" s="98">
        <f>J20-K20</f>
        <v>3000</v>
      </c>
    </row>
    <row r="21" spans="1:12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2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</row>
    <row r="23" spans="1:12" x14ac:dyDescent="0.25">
      <c r="A23" s="109" t="s">
        <v>112</v>
      </c>
      <c r="B23" s="109"/>
      <c r="C23" s="109"/>
      <c r="D23" s="109"/>
      <c r="E23" s="110"/>
      <c r="F23" s="111">
        <f>SUM(F18:F22)</f>
        <v>10480</v>
      </c>
      <c r="H23" s="11"/>
      <c r="I23" s="11"/>
      <c r="J23" s="11"/>
      <c r="K23" s="11"/>
      <c r="L23" s="11"/>
    </row>
    <row r="24" spans="1:12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</row>
    <row r="25" spans="1:12" x14ac:dyDescent="0.25">
      <c r="A25" s="108" t="s">
        <v>143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2" ht="16.5" x14ac:dyDescent="0.35">
      <c r="A26" s="11"/>
      <c r="B26" s="11"/>
      <c r="C26" s="11"/>
      <c r="D26" s="11"/>
      <c r="E26" s="11"/>
      <c r="F26" s="102"/>
      <c r="H26" s="11"/>
      <c r="I26" s="11"/>
      <c r="J26" s="11"/>
      <c r="K26" s="11"/>
      <c r="L26" s="11"/>
    </row>
    <row r="27" spans="1:12" ht="16.5" x14ac:dyDescent="0.35">
      <c r="A27" s="108" t="s">
        <v>144</v>
      </c>
      <c r="B27" s="108"/>
      <c r="E27" s="108"/>
      <c r="F27" s="103">
        <f>F15-F23-F25</f>
        <v>-480</v>
      </c>
      <c r="H27" s="11"/>
      <c r="I27" s="11"/>
      <c r="J27" s="11"/>
      <c r="K27" s="11"/>
      <c r="L27" s="11"/>
    </row>
    <row r="28" spans="1:12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2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2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4" workbookViewId="0">
      <selection activeCell="H17" sqref="H17"/>
    </sheetView>
  </sheetViews>
  <sheetFormatPr defaultRowHeight="15" x14ac:dyDescent="0.25"/>
  <cols>
    <col min="1" max="1" width="15.85546875" customWidth="1"/>
    <col min="6" max="6" width="13.5703125" customWidth="1"/>
  </cols>
  <sheetData>
    <row r="1" spans="1:12" x14ac:dyDescent="0.25">
      <c r="A1" s="90"/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2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2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2" ht="23.25" x14ac:dyDescent="0.35">
      <c r="A4" s="15"/>
      <c r="B4" s="15" t="s">
        <v>147</v>
      </c>
      <c r="C4" s="15"/>
      <c r="D4" s="15"/>
      <c r="E4" s="15"/>
      <c r="F4" s="15"/>
      <c r="G4" s="43"/>
      <c r="H4" s="15"/>
      <c r="I4" s="14"/>
    </row>
    <row r="5" spans="1:12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2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  <c r="L6" s="53"/>
    </row>
    <row r="7" spans="1:12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  <c r="L7" s="53">
        <v>0</v>
      </c>
    </row>
    <row r="8" spans="1:12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  <c r="L8" s="53">
        <v>0</v>
      </c>
    </row>
    <row r="9" spans="1:12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  <c r="L9" s="53">
        <v>0</v>
      </c>
    </row>
    <row r="10" spans="1:12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  <c r="L10" s="53"/>
    </row>
    <row r="11" spans="1:12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  <c r="L11" s="87"/>
    </row>
    <row r="12" spans="1:12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  <c r="L12" s="66">
        <f>SUM(L6:L11)</f>
        <v>0</v>
      </c>
    </row>
    <row r="13" spans="1:12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</row>
    <row r="14" spans="1:12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</row>
    <row r="15" spans="1:12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</row>
    <row r="16" spans="1:12" x14ac:dyDescent="0.25">
      <c r="H16" s="11"/>
      <c r="I16" s="9"/>
      <c r="J16" s="9"/>
      <c r="K16" s="99"/>
      <c r="L16" s="96"/>
    </row>
    <row r="17" spans="1:13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</row>
    <row r="18" spans="1:13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</row>
    <row r="19" spans="1:13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</row>
    <row r="20" spans="1:13" x14ac:dyDescent="0.25">
      <c r="A20" s="9" t="s">
        <v>101</v>
      </c>
      <c r="B20" s="41"/>
      <c r="C20" s="16"/>
      <c r="D20" s="16"/>
      <c r="E20" s="16"/>
      <c r="F20" s="78">
        <v>4180</v>
      </c>
      <c r="H20" s="11" t="s">
        <v>117</v>
      </c>
      <c r="I20" s="9"/>
      <c r="J20" s="9"/>
      <c r="K20" s="80"/>
      <c r="L20" s="98"/>
    </row>
    <row r="21" spans="1:13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</row>
    <row r="22" spans="1:13" x14ac:dyDescent="0.25">
      <c r="A22" s="106"/>
      <c r="B22" s="11"/>
      <c r="C22" s="11"/>
      <c r="D22" s="11"/>
      <c r="E22" s="11"/>
      <c r="F22" s="77"/>
      <c r="H22" s="11"/>
      <c r="I22" s="11"/>
      <c r="J22" s="11"/>
      <c r="K22" s="11"/>
      <c r="L22" s="107"/>
      <c r="M22">
        <v>17800</v>
      </c>
    </row>
    <row r="23" spans="1:13" x14ac:dyDescent="0.25">
      <c r="A23" s="109" t="s">
        <v>112</v>
      </c>
      <c r="B23" s="109"/>
      <c r="C23" s="109"/>
      <c r="D23" s="109"/>
      <c r="E23" s="110"/>
      <c r="F23" s="111">
        <f>SUM(F18:F22)</f>
        <v>9930</v>
      </c>
      <c r="H23" s="11"/>
      <c r="I23" s="11"/>
      <c r="J23" s="11"/>
      <c r="K23" s="11"/>
      <c r="L23" s="11"/>
      <c r="M23">
        <v>1700</v>
      </c>
    </row>
    <row r="24" spans="1:13" x14ac:dyDescent="0.25">
      <c r="A24" s="10" t="s">
        <v>142</v>
      </c>
      <c r="B24" s="9"/>
      <c r="C24" s="9"/>
      <c r="D24" s="9"/>
      <c r="E24" s="42"/>
      <c r="F24" s="80"/>
      <c r="H24" s="11"/>
      <c r="I24" s="11"/>
      <c r="J24" s="11"/>
      <c r="K24" s="11"/>
      <c r="L24" s="11"/>
      <c r="M24">
        <f>SUM(M22:M23)</f>
        <v>19500</v>
      </c>
    </row>
    <row r="25" spans="1:13" x14ac:dyDescent="0.25">
      <c r="A25" s="108" t="s">
        <v>146</v>
      </c>
      <c r="B25" s="108"/>
      <c r="C25" s="108"/>
      <c r="D25" s="108"/>
      <c r="E25" s="108"/>
      <c r="F25" s="104">
        <v>85000</v>
      </c>
      <c r="H25" s="11"/>
      <c r="I25" s="11"/>
      <c r="J25" s="11"/>
      <c r="K25" s="11"/>
      <c r="L25" s="11"/>
    </row>
    <row r="26" spans="1:13" ht="16.5" x14ac:dyDescent="0.35">
      <c r="A26" s="11"/>
      <c r="B26" s="11"/>
      <c r="C26" s="11"/>
      <c r="D26" s="11"/>
      <c r="E26" s="11"/>
      <c r="F26" s="102">
        <f>SUM(F23:F25)</f>
        <v>94930</v>
      </c>
      <c r="H26" s="11"/>
      <c r="I26" s="11"/>
      <c r="J26" s="11"/>
      <c r="K26" s="11"/>
      <c r="L26" s="11"/>
    </row>
    <row r="27" spans="1:13" ht="16.5" x14ac:dyDescent="0.35">
      <c r="A27" s="108" t="s">
        <v>148</v>
      </c>
      <c r="B27" s="108"/>
      <c r="E27" s="108"/>
      <c r="F27" s="103">
        <f>F15-F23-F25</f>
        <v>70</v>
      </c>
      <c r="H27" s="11"/>
      <c r="I27" s="11"/>
      <c r="J27" s="11"/>
      <c r="K27" s="11"/>
      <c r="L27" s="11"/>
    </row>
    <row r="28" spans="1:13" x14ac:dyDescent="0.25">
      <c r="B28" s="11" t="s">
        <v>59</v>
      </c>
      <c r="D28" s="11"/>
      <c r="E28" s="11" t="s">
        <v>60</v>
      </c>
      <c r="F28" s="11"/>
      <c r="G28" s="11"/>
      <c r="H28" s="11" t="s">
        <v>61</v>
      </c>
      <c r="I28" s="11"/>
      <c r="J28" s="11"/>
      <c r="K28" s="11"/>
      <c r="L28" s="11"/>
    </row>
    <row r="29" spans="1:13" x14ac:dyDescent="0.25">
      <c r="B29" s="11" t="s">
        <v>136</v>
      </c>
      <c r="D29" s="11"/>
      <c r="E29" s="11" t="s">
        <v>63</v>
      </c>
      <c r="F29" s="11"/>
      <c r="G29" s="11"/>
      <c r="H29" s="11" t="s">
        <v>64</v>
      </c>
      <c r="I29" s="11"/>
      <c r="J29" s="11"/>
    </row>
    <row r="30" spans="1:13" x14ac:dyDescent="0.25">
      <c r="A30" s="86" t="s">
        <v>97</v>
      </c>
      <c r="B30" t="s">
        <v>98</v>
      </c>
      <c r="E30" t="s">
        <v>99</v>
      </c>
      <c r="H30" t="s">
        <v>98</v>
      </c>
      <c r="J30" s="11"/>
    </row>
  </sheetData>
  <pageMargins left="0.7" right="0.7" top="0.75" bottom="0.75" header="0.3" footer="0.3"/>
  <pageSetup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K31"/>
    </sheetView>
  </sheetViews>
  <sheetFormatPr defaultRowHeight="15" x14ac:dyDescent="0.25"/>
  <cols>
    <col min="1" max="1" width="15.85546875" customWidth="1"/>
    <col min="6" max="6" width="11.7109375" customWidth="1"/>
  </cols>
  <sheetData>
    <row r="1" spans="1:13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  <c r="L1" s="90"/>
    </row>
    <row r="2" spans="1:13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  <c r="L2" s="90"/>
    </row>
    <row r="3" spans="1:13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3" ht="23.25" x14ac:dyDescent="0.35">
      <c r="A4" s="15"/>
      <c r="B4" s="15" t="s">
        <v>149</v>
      </c>
      <c r="C4" s="15"/>
      <c r="D4" s="15"/>
      <c r="E4" s="15"/>
      <c r="F4" s="15"/>
      <c r="G4" s="43"/>
      <c r="H4" s="15"/>
      <c r="I4" s="14"/>
    </row>
    <row r="5" spans="1:13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  <c r="L5" s="51" t="s">
        <v>56</v>
      </c>
    </row>
    <row r="6" spans="1:13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  <c r="L6" s="53"/>
    </row>
    <row r="7" spans="1:13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  <c r="L7" s="53">
        <v>0</v>
      </c>
    </row>
    <row r="8" spans="1:13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  <c r="L8" s="53">
        <v>0</v>
      </c>
    </row>
    <row r="9" spans="1:13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  <c r="L9" s="53">
        <v>0</v>
      </c>
    </row>
    <row r="10" spans="1:13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  <c r="L10" s="53"/>
    </row>
    <row r="11" spans="1:13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  <c r="L11" s="87"/>
    </row>
    <row r="12" spans="1:13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  <c r="L12" s="66">
        <f>SUM(L6:L11)</f>
        <v>0</v>
      </c>
      <c r="M12">
        <v>1000</v>
      </c>
    </row>
    <row r="13" spans="1:13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  <c r="L13" s="85"/>
      <c r="M13">
        <v>1000</v>
      </c>
    </row>
    <row r="14" spans="1:13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  <c r="L14" s="97"/>
      <c r="M14">
        <v>1800</v>
      </c>
    </row>
    <row r="15" spans="1:13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  <c r="L15" s="98"/>
      <c r="M15">
        <v>1800</v>
      </c>
    </row>
    <row r="16" spans="1:13" x14ac:dyDescent="0.25">
      <c r="H16" s="11"/>
      <c r="I16" s="9"/>
      <c r="J16" s="9"/>
      <c r="K16" s="99"/>
      <c r="L16" s="96"/>
      <c r="M16">
        <v>1800</v>
      </c>
    </row>
    <row r="17" spans="1:13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  <c r="L17" s="96"/>
      <c r="M17">
        <v>2500</v>
      </c>
    </row>
    <row r="18" spans="1:13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  <c r="L18" s="96"/>
      <c r="M18">
        <v>1000</v>
      </c>
    </row>
    <row r="19" spans="1:13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  <c r="L19" s="96"/>
      <c r="M19">
        <v>1200</v>
      </c>
    </row>
    <row r="20" spans="1:13" x14ac:dyDescent="0.25">
      <c r="A20" s="109" t="s">
        <v>112</v>
      </c>
      <c r="B20" s="109"/>
      <c r="C20" s="109"/>
      <c r="D20" s="109"/>
      <c r="E20" s="110"/>
      <c r="F20" s="111">
        <f ca="1">SUM(F18:F21)</f>
        <v>74888224250</v>
      </c>
      <c r="H20" s="11" t="s">
        <v>117</v>
      </c>
      <c r="I20" s="9"/>
      <c r="J20" s="9"/>
      <c r="K20" s="80"/>
      <c r="L20" s="98"/>
      <c r="M20">
        <v>5000</v>
      </c>
    </row>
    <row r="21" spans="1:13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  <c r="L21" s="11"/>
      <c r="M21">
        <f>SUM(M12:M20)</f>
        <v>17100</v>
      </c>
    </row>
    <row r="22" spans="1:13" ht="16.5" x14ac:dyDescent="0.35">
      <c r="A22" s="10" t="s">
        <v>142</v>
      </c>
      <c r="B22" s="9"/>
      <c r="C22" s="9"/>
      <c r="D22" s="9"/>
      <c r="E22" s="42"/>
      <c r="F22" s="102"/>
      <c r="H22" s="11"/>
      <c r="I22" s="11"/>
      <c r="J22" s="11"/>
      <c r="K22" s="11"/>
      <c r="L22" s="107"/>
    </row>
    <row r="23" spans="1:13" ht="16.5" x14ac:dyDescent="0.35">
      <c r="A23" s="108" t="s">
        <v>150</v>
      </c>
      <c r="B23" s="108"/>
      <c r="E23" s="108"/>
      <c r="F23" s="103">
        <v>89250</v>
      </c>
      <c r="G23" s="113"/>
      <c r="H23" s="11"/>
      <c r="I23" s="11"/>
      <c r="J23" s="11"/>
      <c r="K23" s="11"/>
      <c r="L23" s="11"/>
    </row>
    <row r="24" spans="1:13" x14ac:dyDescent="0.25">
      <c r="A24" t="s">
        <v>151</v>
      </c>
      <c r="F24">
        <v>89250</v>
      </c>
      <c r="H24" s="11"/>
      <c r="I24" s="11"/>
      <c r="J24" s="11"/>
      <c r="K24" s="11"/>
      <c r="L24" s="11"/>
    </row>
    <row r="25" spans="1:13" x14ac:dyDescent="0.25">
      <c r="H25" s="11"/>
      <c r="I25" s="11"/>
      <c r="J25" s="99"/>
      <c r="K25" s="11"/>
      <c r="L25" s="99"/>
    </row>
    <row r="26" spans="1:13" x14ac:dyDescent="0.25">
      <c r="J26" s="11"/>
      <c r="K26" s="11"/>
      <c r="L26" s="11"/>
    </row>
    <row r="27" spans="1:13" x14ac:dyDescent="0.25">
      <c r="J27" s="11"/>
    </row>
    <row r="28" spans="1:13" x14ac:dyDescent="0.25">
      <c r="J28" s="11"/>
    </row>
    <row r="29" spans="1:13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</row>
    <row r="30" spans="1:13" x14ac:dyDescent="0.25">
      <c r="B30" s="11" t="s">
        <v>136</v>
      </c>
      <c r="D30" s="11"/>
      <c r="E30" s="11" t="s">
        <v>63</v>
      </c>
      <c r="F30" s="11"/>
      <c r="G30" s="11"/>
      <c r="H30" s="11" t="s">
        <v>64</v>
      </c>
      <c r="I30" s="11"/>
    </row>
    <row r="31" spans="1:13" x14ac:dyDescent="0.25">
      <c r="A31" s="86" t="s">
        <v>97</v>
      </c>
      <c r="B31" t="s">
        <v>98</v>
      </c>
      <c r="E31" t="s">
        <v>99</v>
      </c>
      <c r="H31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34" sqref="E34"/>
    </sheetView>
  </sheetViews>
  <sheetFormatPr defaultRowHeight="15" x14ac:dyDescent="0.25"/>
  <cols>
    <col min="1" max="1" width="15.85546875" customWidth="1"/>
    <col min="6" max="6" width="11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153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s="42" t="s">
        <v>14</v>
      </c>
      <c r="B17" s="9"/>
      <c r="C17" s="9"/>
      <c r="D17" s="9"/>
      <c r="E17" s="9"/>
      <c r="F17" s="11"/>
      <c r="H17" s="11"/>
      <c r="I17" s="9"/>
      <c r="J17" s="9"/>
      <c r="K17" s="78"/>
    </row>
    <row r="18" spans="1:11" x14ac:dyDescent="0.25">
      <c r="A18" s="9" t="s">
        <v>27</v>
      </c>
      <c r="C18" s="41">
        <v>0.05</v>
      </c>
      <c r="D18" s="16"/>
      <c r="E18" s="16"/>
      <c r="F18" s="78">
        <f>SUM(F15*5%)</f>
        <v>4750</v>
      </c>
      <c r="H18" s="11"/>
      <c r="I18" s="9"/>
      <c r="J18" s="9"/>
      <c r="K18" s="78"/>
    </row>
    <row r="19" spans="1:11" x14ac:dyDescent="0.25">
      <c r="A19" s="9" t="s">
        <v>100</v>
      </c>
      <c r="B19" s="41"/>
      <c r="C19" s="16"/>
      <c r="D19" s="16"/>
      <c r="E19" s="16"/>
      <c r="F19" s="78">
        <v>1000</v>
      </c>
      <c r="H19" s="11"/>
      <c r="I19" s="9"/>
      <c r="J19" s="9"/>
      <c r="K19" s="77"/>
    </row>
    <row r="20" spans="1:11" x14ac:dyDescent="0.25">
      <c r="A20" s="109" t="s">
        <v>112</v>
      </c>
      <c r="B20" s="109"/>
      <c r="C20" s="109"/>
      <c r="D20" s="109"/>
      <c r="E20" s="110"/>
      <c r="F20" s="111">
        <f>SUM(F18:F19)</f>
        <v>5750</v>
      </c>
      <c r="H20" s="11" t="s">
        <v>117</v>
      </c>
      <c r="I20" s="9"/>
      <c r="J20" s="9"/>
      <c r="K20" s="80"/>
    </row>
    <row r="21" spans="1:11" x14ac:dyDescent="0.25">
      <c r="A21" s="9"/>
      <c r="B21" s="11"/>
      <c r="C21" s="11"/>
      <c r="D21" s="11"/>
      <c r="E21" s="11"/>
      <c r="F21" s="77"/>
      <c r="H21" s="11"/>
      <c r="I21" s="11"/>
      <c r="J21" s="11"/>
      <c r="K21" s="11"/>
    </row>
    <row r="22" spans="1:11" ht="16.5" x14ac:dyDescent="0.35">
      <c r="A22" s="10" t="s">
        <v>142</v>
      </c>
      <c r="B22" s="9"/>
      <c r="C22" s="9"/>
      <c r="D22" s="9"/>
      <c r="E22" s="42"/>
      <c r="F22" s="102"/>
      <c r="H22" s="11"/>
      <c r="I22" s="11"/>
      <c r="J22" s="11"/>
      <c r="K22" s="11"/>
    </row>
    <row r="23" spans="1:11" ht="16.5" x14ac:dyDescent="0.35">
      <c r="A23" s="108" t="s">
        <v>150</v>
      </c>
      <c r="B23" s="108"/>
      <c r="E23" s="108"/>
      <c r="F23" s="103">
        <v>89250</v>
      </c>
      <c r="G23" s="113"/>
      <c r="H23" s="11"/>
      <c r="I23" s="11"/>
      <c r="J23" s="11"/>
      <c r="K23" s="11"/>
    </row>
    <row r="24" spans="1:11" x14ac:dyDescent="0.25">
      <c r="A24" t="s">
        <v>154</v>
      </c>
      <c r="F24" s="113">
        <f>F15-F20</f>
        <v>89250</v>
      </c>
      <c r="H24" s="11"/>
      <c r="I24" s="11"/>
      <c r="J24" s="11"/>
      <c r="K24" s="11"/>
    </row>
    <row r="25" spans="1:11" x14ac:dyDescent="0.25">
      <c r="A25" t="s">
        <v>131</v>
      </c>
      <c r="F25" s="113">
        <v>250</v>
      </c>
      <c r="H25" s="11"/>
      <c r="I25" s="11"/>
      <c r="J25" s="99"/>
      <c r="K25" s="11"/>
    </row>
    <row r="26" spans="1:11" x14ac:dyDescent="0.25">
      <c r="J26" s="11"/>
      <c r="K26" s="11"/>
    </row>
    <row r="27" spans="1:11" x14ac:dyDescent="0.25">
      <c r="J27" s="11"/>
    </row>
    <row r="28" spans="1:11" x14ac:dyDescent="0.25">
      <c r="J28" s="11"/>
    </row>
    <row r="29" spans="1:11" x14ac:dyDescent="0.25">
      <c r="B29" s="11" t="s">
        <v>59</v>
      </c>
      <c r="D29" s="11"/>
      <c r="E29" s="11" t="s">
        <v>60</v>
      </c>
      <c r="F29" s="11"/>
      <c r="G29" s="11"/>
      <c r="H29" s="11" t="s">
        <v>61</v>
      </c>
      <c r="I29" s="11"/>
    </row>
    <row r="30" spans="1:11" x14ac:dyDescent="0.25">
      <c r="B30" s="11" t="s">
        <v>136</v>
      </c>
      <c r="D30" s="11"/>
      <c r="E30" s="11" t="s">
        <v>63</v>
      </c>
      <c r="F30" s="11"/>
      <c r="G30" s="11"/>
      <c r="H30" s="11" t="s">
        <v>64</v>
      </c>
      <c r="I30" s="11"/>
    </row>
    <row r="31" spans="1:11" x14ac:dyDescent="0.25">
      <c r="A31" s="86" t="s">
        <v>97</v>
      </c>
      <c r="B31" t="s">
        <v>98</v>
      </c>
      <c r="E31" t="s">
        <v>99</v>
      </c>
      <c r="H31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6" workbookViewId="0">
      <selection sqref="A1:K33"/>
    </sheetView>
  </sheetViews>
  <sheetFormatPr defaultRowHeight="15" x14ac:dyDescent="0.25"/>
  <cols>
    <col min="1" max="1" width="15.28515625" customWidth="1"/>
    <col min="6" max="6" width="13.425781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156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 t="s">
        <v>92</v>
      </c>
      <c r="B7" s="95">
        <v>2</v>
      </c>
      <c r="C7" s="53"/>
      <c r="D7" s="53"/>
      <c r="E7" s="53">
        <v>0</v>
      </c>
      <c r="F7" s="53">
        <v>0</v>
      </c>
      <c r="G7" s="53">
        <v>11000</v>
      </c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95000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95000</v>
      </c>
      <c r="H15" s="9"/>
      <c r="I15" s="9"/>
      <c r="J15" s="9"/>
      <c r="K15" s="45">
        <f>SUM(K14*5%-K14)</f>
        <v>0</v>
      </c>
    </row>
    <row r="16" spans="1:11" x14ac:dyDescent="0.25">
      <c r="A16" t="s">
        <v>157</v>
      </c>
      <c r="F16">
        <v>250</v>
      </c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95250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4750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t="s">
        <v>14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"/>
    </row>
    <row r="23" spans="1:11" x14ac:dyDescent="0.25">
      <c r="A23" s="109" t="s">
        <v>112</v>
      </c>
      <c r="B23" s="109"/>
      <c r="C23" s="109"/>
      <c r="D23" s="109"/>
      <c r="E23" s="110"/>
      <c r="F23" s="111">
        <f>SUM(F19:F20)</f>
        <v>5750</v>
      </c>
      <c r="H23" s="11"/>
      <c r="I23" s="11"/>
      <c r="J23" s="11"/>
      <c r="K23" s="11"/>
    </row>
    <row r="24" spans="1:11" x14ac:dyDescent="0.25">
      <c r="A24" s="9"/>
      <c r="B24" s="11"/>
      <c r="C24" s="11"/>
      <c r="D24" s="11"/>
      <c r="E24" s="11"/>
      <c r="F24" s="77"/>
      <c r="G24" s="113"/>
      <c r="H24" s="11"/>
      <c r="I24" s="11"/>
      <c r="J24" s="11"/>
      <c r="K24" s="11"/>
    </row>
    <row r="25" spans="1:11" ht="16.5" x14ac:dyDescent="0.35">
      <c r="A25" s="10" t="s">
        <v>142</v>
      </c>
      <c r="B25" s="9"/>
      <c r="C25" s="9"/>
      <c r="D25" s="9"/>
      <c r="E25" s="42"/>
      <c r="F25" s="102"/>
      <c r="H25" s="11"/>
      <c r="I25" s="11"/>
      <c r="J25" s="11"/>
      <c r="K25" s="11"/>
    </row>
    <row r="26" spans="1:11" ht="16.5" x14ac:dyDescent="0.35">
      <c r="A26" s="108" t="s">
        <v>150</v>
      </c>
      <c r="B26" s="108"/>
      <c r="E26" s="108"/>
      <c r="F26" s="103">
        <f>F17-F23</f>
        <v>89500</v>
      </c>
      <c r="H26" s="11"/>
      <c r="I26" s="11"/>
      <c r="J26" s="99"/>
      <c r="K26" s="11"/>
    </row>
    <row r="27" spans="1:11" x14ac:dyDescent="0.25">
      <c r="A27" t="s">
        <v>155</v>
      </c>
      <c r="F27" s="113">
        <v>89500</v>
      </c>
      <c r="J27" s="11"/>
      <c r="K27" s="11"/>
    </row>
    <row r="28" spans="1:11" x14ac:dyDescent="0.25">
      <c r="F28" s="113"/>
      <c r="J28" s="11"/>
    </row>
    <row r="29" spans="1:11" x14ac:dyDescent="0.25">
      <c r="J29" s="11"/>
    </row>
    <row r="30" spans="1:11" x14ac:dyDescent="0.25">
      <c r="B30" s="11" t="s">
        <v>59</v>
      </c>
      <c r="D30" s="11"/>
      <c r="E30" s="11" t="s">
        <v>60</v>
      </c>
      <c r="F30" s="11"/>
      <c r="G30" s="11"/>
      <c r="H30" s="11" t="s">
        <v>61</v>
      </c>
      <c r="I30" s="11"/>
    </row>
    <row r="31" spans="1:11" x14ac:dyDescent="0.25">
      <c r="B31" s="11" t="s">
        <v>136</v>
      </c>
      <c r="D31" s="11"/>
      <c r="E31" s="11" t="s">
        <v>63</v>
      </c>
      <c r="F31" s="11"/>
      <c r="G31" s="11"/>
      <c r="H31" s="11" t="s">
        <v>64</v>
      </c>
      <c r="I31" s="11"/>
    </row>
    <row r="32" spans="1:11" x14ac:dyDescent="0.25">
      <c r="A32" s="86" t="s">
        <v>97</v>
      </c>
      <c r="B32" t="s">
        <v>98</v>
      </c>
      <c r="E32" t="s">
        <v>99</v>
      </c>
      <c r="H32" t="s">
        <v>98</v>
      </c>
    </row>
  </sheetData>
  <pageMargins left="0.7" right="0.7" top="0.75" bottom="0.75" header="0.3" footer="0.3"/>
  <pageSetup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H35" sqref="H35"/>
    </sheetView>
  </sheetViews>
  <sheetFormatPr defaultRowHeight="15" x14ac:dyDescent="0.25"/>
  <cols>
    <col min="1" max="1" width="14.28515625" customWidth="1"/>
    <col min="6" max="6" width="12.1406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159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67725013200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orientation="landscape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33"/>
    </sheetView>
  </sheetViews>
  <sheetFormatPr defaultRowHeight="15" x14ac:dyDescent="0.25"/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159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67725013200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L29"/>
    </sheetView>
  </sheetViews>
  <sheetFormatPr defaultRowHeight="15" x14ac:dyDescent="0.25"/>
  <cols>
    <col min="6" max="6" width="11" customWidth="1"/>
    <col min="7" max="7" width="10.8554687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162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67725013200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paperSize="9" orientation="landscape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K29"/>
    </sheetView>
  </sheetViews>
  <sheetFormatPr defaultRowHeight="15" x14ac:dyDescent="0.25"/>
  <cols>
    <col min="6" max="6" width="12.140625" customWidth="1"/>
    <col min="8" max="8" width="10" bestFit="1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162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 ca="1">SUM(F19:F21)</f>
        <v>67725002800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161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223" workbookViewId="0">
      <selection activeCell="E263" sqref="E263"/>
    </sheetView>
  </sheetViews>
  <sheetFormatPr defaultRowHeight="15" x14ac:dyDescent="0.25"/>
  <cols>
    <col min="1" max="1" width="14.7109375" customWidth="1"/>
    <col min="6" max="6" width="12.42578125" customWidth="1"/>
  </cols>
  <sheetData>
    <row r="1" spans="1:11" x14ac:dyDescent="0.25">
      <c r="A1" s="90" t="s">
        <v>152</v>
      </c>
      <c r="B1" s="90"/>
      <c r="C1" s="90"/>
      <c r="D1" s="93" t="s">
        <v>110</v>
      </c>
      <c r="E1" s="92"/>
      <c r="F1" s="92"/>
      <c r="G1" s="90"/>
      <c r="H1" s="90"/>
      <c r="I1" s="90"/>
      <c r="J1" s="90"/>
      <c r="K1" s="90"/>
    </row>
    <row r="2" spans="1:11" x14ac:dyDescent="0.25">
      <c r="A2" s="90"/>
      <c r="B2" s="90"/>
      <c r="C2" s="92"/>
      <c r="D2" s="94" t="s">
        <v>86</v>
      </c>
      <c r="E2" s="94"/>
      <c r="F2" s="92"/>
      <c r="G2" s="90"/>
      <c r="H2" s="90"/>
      <c r="I2" s="90" t="s">
        <v>126</v>
      </c>
      <c r="J2" s="90"/>
      <c r="K2" s="90"/>
    </row>
    <row r="3" spans="1:11" ht="15.75" x14ac:dyDescent="0.25">
      <c r="C3" s="67" t="s">
        <v>123</v>
      </c>
      <c r="D3" s="68"/>
      <c r="E3" s="67"/>
      <c r="F3" s="68"/>
      <c r="G3" s="28"/>
      <c r="H3" s="28"/>
      <c r="I3" s="67" t="s">
        <v>124</v>
      </c>
    </row>
    <row r="4" spans="1:11" ht="23.25" x14ac:dyDescent="0.35">
      <c r="A4" s="15"/>
      <c r="B4" s="15" t="s">
        <v>163</v>
      </c>
      <c r="C4" s="15"/>
      <c r="D4" s="15"/>
      <c r="E4" s="15"/>
      <c r="F4" s="15"/>
      <c r="G4" s="43"/>
      <c r="H4" s="15"/>
      <c r="I4" s="14"/>
    </row>
    <row r="5" spans="1:11" x14ac:dyDescent="0.25">
      <c r="A5" s="50" t="s">
        <v>46</v>
      </c>
      <c r="B5" s="50" t="s">
        <v>111</v>
      </c>
      <c r="C5" s="50" t="s">
        <v>70</v>
      </c>
      <c r="D5" s="50" t="s">
        <v>71</v>
      </c>
      <c r="E5" s="51" t="s">
        <v>72</v>
      </c>
      <c r="F5" s="50" t="s">
        <v>49</v>
      </c>
      <c r="G5" s="50" t="s">
        <v>50</v>
      </c>
      <c r="H5" s="51" t="s">
        <v>58</v>
      </c>
      <c r="I5" s="51" t="s">
        <v>52</v>
      </c>
      <c r="J5" s="50" t="s">
        <v>53</v>
      </c>
      <c r="K5" s="51" t="s">
        <v>54</v>
      </c>
    </row>
    <row r="6" spans="1:11" x14ac:dyDescent="0.25">
      <c r="A6" s="52" t="s">
        <v>42</v>
      </c>
      <c r="B6" s="52">
        <v>1</v>
      </c>
      <c r="C6" s="53"/>
      <c r="D6" s="53"/>
      <c r="E6" s="53">
        <v>0</v>
      </c>
      <c r="F6" s="53"/>
      <c r="G6" s="53">
        <v>10000</v>
      </c>
      <c r="H6" s="53">
        <v>0</v>
      </c>
      <c r="I6" s="53"/>
      <c r="J6" s="53"/>
      <c r="K6" s="53">
        <v>0</v>
      </c>
    </row>
    <row r="7" spans="1:11" x14ac:dyDescent="0.25">
      <c r="A7" s="53"/>
      <c r="B7" s="95"/>
      <c r="C7" s="53"/>
      <c r="D7" s="53"/>
      <c r="E7" s="53"/>
      <c r="F7" s="53"/>
      <c r="G7" s="53"/>
      <c r="H7" s="53">
        <v>0</v>
      </c>
      <c r="I7" s="53"/>
      <c r="J7" s="53"/>
      <c r="K7" s="53">
        <v>0</v>
      </c>
    </row>
    <row r="8" spans="1:11" x14ac:dyDescent="0.25">
      <c r="A8" s="52" t="s">
        <v>77</v>
      </c>
      <c r="B8" s="52">
        <v>3</v>
      </c>
      <c r="C8" s="53"/>
      <c r="D8" s="53"/>
      <c r="E8" s="53">
        <v>0</v>
      </c>
      <c r="F8" s="53">
        <v>0</v>
      </c>
      <c r="G8" s="53">
        <v>24000</v>
      </c>
      <c r="H8" s="53">
        <v>0</v>
      </c>
      <c r="I8" s="53"/>
      <c r="J8" s="53"/>
      <c r="K8" s="53">
        <v>0</v>
      </c>
    </row>
    <row r="9" spans="1:11" x14ac:dyDescent="0.25">
      <c r="A9" s="52" t="s">
        <v>39</v>
      </c>
      <c r="B9" s="52">
        <v>4</v>
      </c>
      <c r="C9" s="53"/>
      <c r="D9" s="53"/>
      <c r="E9" s="53">
        <v>0</v>
      </c>
      <c r="F9" s="53"/>
      <c r="G9" s="53">
        <v>10000</v>
      </c>
      <c r="H9" s="53">
        <v>0</v>
      </c>
      <c r="I9" s="53"/>
      <c r="J9" s="53"/>
      <c r="K9" s="53">
        <v>0</v>
      </c>
    </row>
    <row r="10" spans="1:11" x14ac:dyDescent="0.25">
      <c r="A10" s="52" t="s">
        <v>103</v>
      </c>
      <c r="B10" s="52">
        <v>5</v>
      </c>
      <c r="C10" s="53"/>
      <c r="D10" s="53"/>
      <c r="E10" s="53"/>
      <c r="F10" s="53"/>
      <c r="G10" s="53">
        <v>20000</v>
      </c>
      <c r="H10" s="52"/>
      <c r="I10" s="53"/>
      <c r="J10" s="53"/>
      <c r="K10" s="52"/>
    </row>
    <row r="11" spans="1:11" x14ac:dyDescent="0.25">
      <c r="A11" s="87" t="s">
        <v>104</v>
      </c>
      <c r="B11" s="87">
        <v>6</v>
      </c>
      <c r="C11" s="88"/>
      <c r="D11" s="88"/>
      <c r="E11" s="88"/>
      <c r="F11" s="88"/>
      <c r="G11" s="88">
        <v>20000</v>
      </c>
      <c r="H11" s="87"/>
      <c r="I11" s="88"/>
      <c r="J11" s="88"/>
      <c r="K11" s="87"/>
    </row>
    <row r="12" spans="1:11" x14ac:dyDescent="0.25">
      <c r="A12" s="63" t="s">
        <v>11</v>
      </c>
      <c r="B12" s="63"/>
      <c r="C12" s="64">
        <f>SUM(C6:C11)</f>
        <v>0</v>
      </c>
      <c r="D12" s="63"/>
      <c r="E12" s="65">
        <f>SUM(E6:E11)</f>
        <v>0</v>
      </c>
      <c r="F12" s="65"/>
      <c r="G12" s="65">
        <f>SUM(G6:G11)</f>
        <v>84000</v>
      </c>
      <c r="H12" s="58"/>
      <c r="I12" s="65"/>
      <c r="J12" s="65"/>
      <c r="K12" s="58"/>
    </row>
    <row r="13" spans="1:11" x14ac:dyDescent="0.25">
      <c r="A13" s="81"/>
      <c r="B13" s="81"/>
      <c r="C13" s="82"/>
      <c r="D13" s="81"/>
      <c r="E13" s="83"/>
      <c r="F13" s="83"/>
      <c r="G13" s="83"/>
      <c r="H13" s="84"/>
      <c r="I13" s="83"/>
      <c r="J13" s="83"/>
      <c r="K13" s="84"/>
    </row>
    <row r="14" spans="1:11" x14ac:dyDescent="0.25">
      <c r="A14" s="42"/>
      <c r="B14" s="9"/>
      <c r="C14" s="9"/>
      <c r="D14" s="9"/>
      <c r="E14" s="9"/>
      <c r="F14" s="11"/>
      <c r="H14" s="9"/>
      <c r="I14" s="9"/>
      <c r="J14" s="9"/>
      <c r="K14" s="45">
        <f>SUM(L10)</f>
        <v>0</v>
      </c>
    </row>
    <row r="15" spans="1:11" x14ac:dyDescent="0.25">
      <c r="A15" s="112" t="s">
        <v>13</v>
      </c>
      <c r="B15" s="108"/>
      <c r="C15" s="108"/>
      <c r="D15" s="108"/>
      <c r="E15" s="108"/>
      <c r="F15" s="105">
        <f>SUM(G12)</f>
        <v>84000</v>
      </c>
      <c r="H15" s="114"/>
      <c r="I15" s="9"/>
      <c r="J15" s="9"/>
      <c r="K15" s="45">
        <f>SUM(K14*5%-K14)</f>
        <v>0</v>
      </c>
    </row>
    <row r="16" spans="1:11" x14ac:dyDescent="0.25">
      <c r="H16" s="11"/>
      <c r="I16" s="9"/>
      <c r="J16" s="9"/>
      <c r="K16" s="99"/>
    </row>
    <row r="17" spans="1:11" x14ac:dyDescent="0.25">
      <c r="A17" t="s">
        <v>8</v>
      </c>
      <c r="F17" s="113">
        <f>SUM(F15:F16)</f>
        <v>84000</v>
      </c>
      <c r="H17" s="11"/>
      <c r="I17" s="9"/>
      <c r="J17" s="9"/>
      <c r="K17" s="99"/>
    </row>
    <row r="18" spans="1:11" x14ac:dyDescent="0.25">
      <c r="A18" s="42" t="s">
        <v>14</v>
      </c>
      <c r="B18" s="9"/>
      <c r="C18" s="9"/>
      <c r="D18" s="9"/>
      <c r="E18" s="9"/>
      <c r="F18" s="11"/>
      <c r="H18" s="11"/>
      <c r="I18" s="9"/>
      <c r="J18" s="9"/>
      <c r="K18" s="78"/>
    </row>
    <row r="19" spans="1:11" x14ac:dyDescent="0.25">
      <c r="A19" s="9" t="s">
        <v>27</v>
      </c>
      <c r="C19" s="41">
        <v>0.05</v>
      </c>
      <c r="D19" s="16"/>
      <c r="E19" s="16"/>
      <c r="F19" s="78">
        <f>SUM(F15*5%)</f>
        <v>4200</v>
      </c>
      <c r="H19" s="11"/>
      <c r="I19" s="9"/>
      <c r="J19" s="9"/>
      <c r="K19" s="78"/>
    </row>
    <row r="20" spans="1:11" x14ac:dyDescent="0.25">
      <c r="A20" s="9" t="s">
        <v>100</v>
      </c>
      <c r="B20" s="41"/>
      <c r="C20" s="16"/>
      <c r="D20" s="16"/>
      <c r="E20" s="16"/>
      <c r="F20" s="78">
        <v>1000</v>
      </c>
      <c r="H20" s="11"/>
      <c r="I20" s="9"/>
      <c r="J20" s="9"/>
      <c r="K20" s="77"/>
    </row>
    <row r="21" spans="1:11" x14ac:dyDescent="0.25">
      <c r="A21" s="59" t="s">
        <v>158</v>
      </c>
      <c r="B21" s="59"/>
      <c r="C21" s="59"/>
      <c r="D21" s="59"/>
      <c r="E21" s="59"/>
      <c r="F21" s="115">
        <f>SUM(F19:F20)</f>
        <v>5200</v>
      </c>
      <c r="H21" s="11" t="s">
        <v>117</v>
      </c>
      <c r="I21" s="9"/>
      <c r="J21" s="9"/>
      <c r="K21" s="80"/>
    </row>
    <row r="22" spans="1:11" x14ac:dyDescent="0.25">
      <c r="H22" s="11"/>
      <c r="I22" s="11"/>
      <c r="J22" s="11"/>
      <c r="K22" s="113"/>
    </row>
    <row r="23" spans="1:11" x14ac:dyDescent="0.25">
      <c r="A23" t="s">
        <v>160</v>
      </c>
      <c r="F23" s="113">
        <v>78800</v>
      </c>
      <c r="H23" s="11"/>
      <c r="I23" s="11"/>
      <c r="J23" s="111"/>
      <c r="K23" s="113"/>
    </row>
    <row r="24" spans="1:11" ht="16.5" x14ac:dyDescent="0.35">
      <c r="A24" s="109" t="s">
        <v>164</v>
      </c>
      <c r="B24" s="109"/>
      <c r="C24" s="109"/>
      <c r="D24" s="109"/>
      <c r="E24" s="110"/>
      <c r="F24" s="116">
        <v>78800</v>
      </c>
      <c r="H24" s="11"/>
      <c r="I24" s="11"/>
      <c r="J24" s="11"/>
      <c r="K24" s="102"/>
    </row>
    <row r="25" spans="1:11" x14ac:dyDescent="0.25">
      <c r="A25" s="10"/>
      <c r="B25" s="9"/>
      <c r="C25" s="9"/>
      <c r="D25" s="9"/>
      <c r="E25" s="42"/>
      <c r="F25" s="113">
        <v>0</v>
      </c>
      <c r="H25" s="11"/>
      <c r="I25" s="11"/>
      <c r="J25" s="11"/>
      <c r="K25" s="11"/>
    </row>
    <row r="26" spans="1:11" x14ac:dyDescent="0.25">
      <c r="B26" s="11" t="s">
        <v>59</v>
      </c>
      <c r="D26" s="11"/>
      <c r="E26" s="11" t="s">
        <v>60</v>
      </c>
      <c r="F26" s="11"/>
      <c r="G26" s="11" t="s">
        <v>61</v>
      </c>
      <c r="H26" s="11"/>
      <c r="I26" s="11"/>
      <c r="J26" s="99"/>
      <c r="K26" s="11"/>
    </row>
    <row r="27" spans="1:11" x14ac:dyDescent="0.25">
      <c r="B27" s="11" t="s">
        <v>136</v>
      </c>
      <c r="D27" s="11"/>
      <c r="E27" s="11" t="s">
        <v>63</v>
      </c>
      <c r="F27" s="11"/>
      <c r="G27" s="11" t="s">
        <v>64</v>
      </c>
      <c r="H27" s="11"/>
      <c r="J27" s="11"/>
      <c r="K27" s="11"/>
    </row>
    <row r="28" spans="1:11" x14ac:dyDescent="0.25">
      <c r="A28" s="86" t="s">
        <v>97</v>
      </c>
      <c r="B28" t="s">
        <v>98</v>
      </c>
      <c r="E28" t="s">
        <v>99</v>
      </c>
      <c r="G28" t="s">
        <v>98</v>
      </c>
      <c r="J28" s="11"/>
    </row>
    <row r="29" spans="1:11" x14ac:dyDescent="0.25">
      <c r="J29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workbookViewId="0">
      <selection sqref="A1:L40"/>
    </sheetView>
  </sheetViews>
  <sheetFormatPr defaultRowHeight="15" x14ac:dyDescent="0.25"/>
  <cols>
    <col min="1" max="1" width="19" customWidth="1"/>
    <col min="6" max="6" width="11.140625" customWidth="1"/>
    <col min="14" max="14" width="18.5703125" customWidth="1"/>
  </cols>
  <sheetData>
    <row r="2" spans="1:11" x14ac:dyDescent="0.25">
      <c r="A2" s="90"/>
      <c r="B2" s="90"/>
      <c r="C2" s="93" t="s">
        <v>110</v>
      </c>
      <c r="D2" s="92"/>
      <c r="E2" s="92"/>
      <c r="F2" s="90"/>
      <c r="G2" s="90"/>
      <c r="H2" s="90"/>
      <c r="I2" s="90"/>
      <c r="J2" s="90"/>
    </row>
    <row r="3" spans="1:11" x14ac:dyDescent="0.25">
      <c r="A3" s="90"/>
      <c r="B3" s="92"/>
      <c r="C3" s="94" t="s">
        <v>86</v>
      </c>
      <c r="D3" s="94"/>
      <c r="E3" s="92"/>
      <c r="F3" s="90"/>
      <c r="G3" s="90" t="s">
        <v>126</v>
      </c>
      <c r="H3" s="90"/>
      <c r="I3" s="90"/>
    </row>
    <row r="4" spans="1:11" ht="15.75" x14ac:dyDescent="0.25">
      <c r="B4" s="67" t="s">
        <v>123</v>
      </c>
      <c r="C4" s="68"/>
      <c r="D4" s="67"/>
      <c r="E4" s="68"/>
      <c r="F4" s="28"/>
      <c r="G4" s="67" t="s">
        <v>124</v>
      </c>
    </row>
    <row r="5" spans="1:11" ht="23.25" x14ac:dyDescent="0.35">
      <c r="A5" s="15" t="s">
        <v>165</v>
      </c>
      <c r="B5" s="15"/>
      <c r="C5" s="15"/>
      <c r="D5" s="15"/>
      <c r="E5" s="15"/>
      <c r="F5" s="43"/>
      <c r="G5" s="15"/>
      <c r="H5" s="14"/>
    </row>
    <row r="6" spans="1:11" x14ac:dyDescent="0.25">
      <c r="A6" s="50" t="s">
        <v>46</v>
      </c>
      <c r="B6" s="50" t="s">
        <v>111</v>
      </c>
      <c r="C6" s="50" t="s">
        <v>70</v>
      </c>
      <c r="D6" s="50" t="s">
        <v>71</v>
      </c>
      <c r="E6" s="51" t="s">
        <v>72</v>
      </c>
      <c r="F6" s="50" t="s">
        <v>49</v>
      </c>
      <c r="G6" s="50" t="s">
        <v>50</v>
      </c>
      <c r="H6" s="51" t="s">
        <v>58</v>
      </c>
      <c r="I6" s="51" t="s">
        <v>52</v>
      </c>
      <c r="J6" s="50" t="s">
        <v>53</v>
      </c>
      <c r="K6" s="51" t="s">
        <v>54</v>
      </c>
    </row>
    <row r="7" spans="1:11" x14ac:dyDescent="0.25">
      <c r="A7" s="52" t="s">
        <v>42</v>
      </c>
      <c r="B7" s="52">
        <v>1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3" t="s">
        <v>181</v>
      </c>
      <c r="B8" s="95"/>
      <c r="C8" s="53"/>
      <c r="D8" s="53"/>
      <c r="E8" s="53"/>
      <c r="F8" s="53"/>
      <c r="G8" s="53"/>
      <c r="H8" s="53">
        <v>0</v>
      </c>
      <c r="I8" s="53"/>
      <c r="J8" s="53"/>
      <c r="K8" s="53">
        <v>0</v>
      </c>
    </row>
    <row r="9" spans="1:11" x14ac:dyDescent="0.25">
      <c r="A9" s="52" t="s">
        <v>77</v>
      </c>
      <c r="B9" s="52">
        <v>3</v>
      </c>
      <c r="C9" s="53"/>
      <c r="D9" s="53"/>
      <c r="E9" s="53">
        <v>0</v>
      </c>
      <c r="F9" s="53">
        <v>0</v>
      </c>
      <c r="G9" s="53">
        <v>24000</v>
      </c>
      <c r="H9" s="53">
        <v>0</v>
      </c>
      <c r="I9" s="53"/>
      <c r="J9" s="53"/>
      <c r="K9" s="53">
        <v>0</v>
      </c>
    </row>
    <row r="10" spans="1:11" x14ac:dyDescent="0.25">
      <c r="A10" s="52" t="s">
        <v>39</v>
      </c>
      <c r="B10" s="52">
        <v>4</v>
      </c>
      <c r="C10" s="53"/>
      <c r="D10" s="53"/>
      <c r="E10" s="53">
        <v>0</v>
      </c>
      <c r="F10" s="53"/>
      <c r="G10" s="53">
        <v>10000</v>
      </c>
      <c r="H10" s="53">
        <v>0</v>
      </c>
      <c r="I10" s="53"/>
      <c r="J10" s="53"/>
      <c r="K10" s="53">
        <v>0</v>
      </c>
    </row>
    <row r="11" spans="1:11" x14ac:dyDescent="0.25">
      <c r="A11" s="52" t="s">
        <v>103</v>
      </c>
      <c r="B11" s="52">
        <v>5</v>
      </c>
      <c r="C11" s="53"/>
      <c r="D11" s="53"/>
      <c r="E11" s="53"/>
      <c r="F11" s="53"/>
      <c r="G11" s="53">
        <v>20000</v>
      </c>
      <c r="H11" s="52"/>
      <c r="I11" s="53"/>
      <c r="J11" s="53"/>
      <c r="K11" s="52"/>
    </row>
    <row r="12" spans="1:11" x14ac:dyDescent="0.25">
      <c r="A12" s="87" t="s">
        <v>104</v>
      </c>
      <c r="B12" s="87">
        <v>6</v>
      </c>
      <c r="C12" s="88"/>
      <c r="D12" s="88"/>
      <c r="E12" s="88"/>
      <c r="F12" s="88"/>
      <c r="G12" s="88">
        <v>20000</v>
      </c>
      <c r="H12" s="87"/>
      <c r="I12" s="88"/>
      <c r="J12" s="88"/>
      <c r="K12" s="87"/>
    </row>
    <row r="13" spans="1:11" x14ac:dyDescent="0.25">
      <c r="A13" s="63" t="s">
        <v>11</v>
      </c>
      <c r="B13" s="63"/>
      <c r="C13" s="64">
        <f>SUM(C7:C12)</f>
        <v>0</v>
      </c>
      <c r="D13" s="63"/>
      <c r="E13" s="65">
        <f>SUM(E7:E12)</f>
        <v>0</v>
      </c>
      <c r="F13" s="65"/>
      <c r="G13" s="65">
        <f>SUM(G7:G12)</f>
        <v>84000</v>
      </c>
      <c r="H13" s="58"/>
      <c r="I13" s="65"/>
      <c r="J13" s="65"/>
      <c r="K13" s="58"/>
    </row>
    <row r="14" spans="1:11" x14ac:dyDescent="0.25">
      <c r="A14" s="81"/>
      <c r="B14" s="81"/>
      <c r="C14" s="82"/>
      <c r="D14" s="81"/>
      <c r="E14" s="83"/>
      <c r="F14" s="83"/>
      <c r="G14" s="83"/>
      <c r="H14" s="84"/>
      <c r="I14" s="83"/>
      <c r="J14" s="83"/>
      <c r="K14" s="84"/>
    </row>
    <row r="15" spans="1:11" ht="23.25" x14ac:dyDescent="0.35">
      <c r="A15" s="117" t="s">
        <v>166</v>
      </c>
      <c r="E15" s="9"/>
      <c r="F15" s="11"/>
      <c r="H15" s="9"/>
      <c r="I15" s="9"/>
      <c r="J15" s="9"/>
      <c r="K15" s="45">
        <f>SUM(L11)</f>
        <v>0</v>
      </c>
    </row>
    <row r="16" spans="1:11" ht="23.25" x14ac:dyDescent="0.35">
      <c r="A16" s="118" t="s">
        <v>167</v>
      </c>
      <c r="B16" s="118" t="s">
        <v>168</v>
      </c>
      <c r="C16" s="118" t="s">
        <v>169</v>
      </c>
      <c r="D16" s="118" t="s">
        <v>170</v>
      </c>
      <c r="E16" s="108"/>
      <c r="F16" s="105"/>
      <c r="H16" s="114"/>
      <c r="I16" s="9"/>
      <c r="J16" s="9"/>
      <c r="K16" s="45">
        <f>SUM(K15*5%-K15)</f>
        <v>0</v>
      </c>
    </row>
    <row r="17" spans="1:17" x14ac:dyDescent="0.25">
      <c r="A17" s="119" t="s">
        <v>171</v>
      </c>
      <c r="B17" s="120">
        <v>84000</v>
      </c>
      <c r="C17" s="119"/>
      <c r="D17" s="119"/>
      <c r="H17" s="11"/>
      <c r="I17" s="9"/>
      <c r="J17" s="9"/>
      <c r="K17" s="99"/>
    </row>
    <row r="18" spans="1:17" x14ac:dyDescent="0.25">
      <c r="A18" s="119" t="s">
        <v>172</v>
      </c>
      <c r="B18" s="121">
        <v>0.05</v>
      </c>
      <c r="C18" s="120">
        <f>B17*B18</f>
        <v>4200</v>
      </c>
      <c r="D18" s="119"/>
      <c r="F18" s="113"/>
      <c r="H18" s="11"/>
      <c r="I18" s="9"/>
      <c r="J18" s="9"/>
      <c r="K18" s="99"/>
    </row>
    <row r="19" spans="1:17" x14ac:dyDescent="0.25">
      <c r="A19" s="128" t="s">
        <v>173</v>
      </c>
      <c r="B19" s="119"/>
      <c r="C19" s="119"/>
      <c r="D19" s="119"/>
      <c r="E19" s="9"/>
      <c r="F19" s="11"/>
      <c r="H19" s="11"/>
      <c r="I19" s="9"/>
      <c r="J19" s="9"/>
      <c r="K19" s="78"/>
    </row>
    <row r="20" spans="1:17" x14ac:dyDescent="0.25">
      <c r="A20" s="119" t="s">
        <v>100</v>
      </c>
      <c r="B20" s="119"/>
      <c r="C20" s="119">
        <v>1000</v>
      </c>
      <c r="D20" s="119"/>
      <c r="E20" s="16"/>
      <c r="F20" s="78"/>
      <c r="H20" s="11"/>
      <c r="I20" s="9"/>
      <c r="J20" s="9"/>
      <c r="K20" s="78"/>
      <c r="N20" s="127" t="s">
        <v>69</v>
      </c>
      <c r="O20" s="126" t="s">
        <v>179</v>
      </c>
      <c r="P20" s="126" t="s">
        <v>98</v>
      </c>
      <c r="Q20" s="126"/>
    </row>
    <row r="21" spans="1:17" x14ac:dyDescent="0.25">
      <c r="A21" s="119" t="s">
        <v>180</v>
      </c>
      <c r="B21" s="119"/>
      <c r="C21" s="119">
        <v>78800</v>
      </c>
      <c r="D21" s="119"/>
      <c r="E21" s="16"/>
      <c r="F21" s="78"/>
      <c r="H21" s="11"/>
      <c r="I21" s="9"/>
      <c r="J21" s="9"/>
      <c r="K21" s="77"/>
    </row>
    <row r="22" spans="1:17" x14ac:dyDescent="0.25">
      <c r="A22" s="119"/>
      <c r="B22" s="119"/>
      <c r="C22" s="119"/>
      <c r="D22" s="119"/>
      <c r="E22" s="59"/>
      <c r="F22" s="115"/>
      <c r="H22" s="11"/>
      <c r="I22" s="9"/>
      <c r="J22" s="9"/>
      <c r="K22" s="80"/>
    </row>
    <row r="23" spans="1:17" x14ac:dyDescent="0.25">
      <c r="A23" s="123" t="s">
        <v>8</v>
      </c>
      <c r="B23" s="124">
        <f>B17</f>
        <v>84000</v>
      </c>
      <c r="C23" s="124">
        <f>SUM(C17:C22)</f>
        <v>84000</v>
      </c>
      <c r="D23" s="124">
        <f>B23-C23</f>
        <v>0</v>
      </c>
      <c r="H23" s="11"/>
      <c r="I23" s="11"/>
      <c r="J23" s="11"/>
      <c r="K23" s="113"/>
    </row>
    <row r="24" spans="1:17" x14ac:dyDescent="0.25">
      <c r="A24" s="119"/>
      <c r="B24" s="119"/>
      <c r="C24" s="119"/>
      <c r="D24" s="119"/>
      <c r="F24" s="113"/>
      <c r="H24" s="11"/>
      <c r="I24" s="11"/>
      <c r="J24" s="111"/>
      <c r="K24" s="113"/>
    </row>
    <row r="25" spans="1:17" ht="16.5" x14ac:dyDescent="0.35">
      <c r="A25" s="126" t="s">
        <v>175</v>
      </c>
      <c r="B25" s="126" t="s">
        <v>176</v>
      </c>
      <c r="C25" s="126" t="s">
        <v>177</v>
      </c>
      <c r="D25" s="126"/>
      <c r="E25" s="110"/>
      <c r="F25" s="116"/>
      <c r="H25" s="11"/>
      <c r="I25" s="11"/>
      <c r="J25" s="11"/>
      <c r="K25" s="102"/>
      <c r="M25" s="122"/>
    </row>
    <row r="26" spans="1:17" x14ac:dyDescent="0.25">
      <c r="A26" s="126" t="s">
        <v>136</v>
      </c>
      <c r="B26" s="126" t="s">
        <v>63</v>
      </c>
      <c r="C26" s="126" t="s">
        <v>178</v>
      </c>
      <c r="D26" s="126"/>
      <c r="E26" s="42"/>
      <c r="F26" s="113">
        <v>0</v>
      </c>
      <c r="H26" s="11"/>
      <c r="I26" s="11"/>
      <c r="J26" s="11"/>
      <c r="K26" s="11"/>
    </row>
    <row r="27" spans="1:17" x14ac:dyDescent="0.25">
      <c r="A27" s="11" t="s">
        <v>59</v>
      </c>
      <c r="C27" s="11"/>
      <c r="D27" s="11" t="s">
        <v>60</v>
      </c>
      <c r="E27" s="11"/>
      <c r="F27" s="11" t="s">
        <v>61</v>
      </c>
      <c r="G27" s="11"/>
      <c r="I27" s="11"/>
      <c r="J27" s="99"/>
      <c r="K27" s="11"/>
      <c r="M27" s="49"/>
    </row>
    <row r="28" spans="1:17" x14ac:dyDescent="0.25">
      <c r="A28" s="11" t="s">
        <v>136</v>
      </c>
      <c r="C28" s="11"/>
      <c r="D28" s="11" t="s">
        <v>63</v>
      </c>
      <c r="E28" s="11"/>
      <c r="F28" s="11" t="s">
        <v>64</v>
      </c>
      <c r="G28" s="11"/>
      <c r="J28" s="11"/>
      <c r="K28" s="11"/>
      <c r="M28" s="125" t="s">
        <v>174</v>
      </c>
    </row>
    <row r="29" spans="1:17" x14ac:dyDescent="0.25">
      <c r="A29" t="s">
        <v>98</v>
      </c>
      <c r="D29" t="s">
        <v>99</v>
      </c>
      <c r="F29" t="s">
        <v>98</v>
      </c>
      <c r="J29" s="11"/>
    </row>
    <row r="30" spans="1:17" x14ac:dyDescent="0.25">
      <c r="J30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opLeftCell="A4" workbookViewId="0">
      <selection activeCell="A4" sqref="A4:K32"/>
    </sheetView>
  </sheetViews>
  <sheetFormatPr defaultRowHeight="15" x14ac:dyDescent="0.25"/>
  <cols>
    <col min="1" max="1" width="21.85546875" customWidth="1"/>
    <col min="2" max="2" width="11" customWidth="1"/>
    <col min="7" max="7" width="11.42578125" customWidth="1"/>
  </cols>
  <sheetData>
    <row r="2" spans="1:11" x14ac:dyDescent="0.25">
      <c r="A2" s="90"/>
      <c r="B2" s="90"/>
      <c r="C2" s="93" t="s">
        <v>110</v>
      </c>
      <c r="D2" s="92"/>
      <c r="E2" s="92"/>
      <c r="F2" s="90"/>
      <c r="G2" s="90"/>
      <c r="H2" s="90"/>
      <c r="I2" s="90"/>
      <c r="J2" s="90"/>
    </row>
    <row r="3" spans="1:11" x14ac:dyDescent="0.25">
      <c r="A3" s="90"/>
      <c r="B3" s="92"/>
      <c r="C3" s="94" t="s">
        <v>86</v>
      </c>
      <c r="D3" s="94"/>
      <c r="E3" s="92"/>
      <c r="F3" s="90"/>
      <c r="G3" s="90" t="s">
        <v>126</v>
      </c>
      <c r="H3" s="90"/>
      <c r="I3" s="90"/>
    </row>
    <row r="4" spans="1:11" ht="15.75" x14ac:dyDescent="0.25">
      <c r="B4" s="67" t="s">
        <v>123</v>
      </c>
      <c r="C4" s="68"/>
      <c r="D4" s="67"/>
      <c r="E4" s="68"/>
      <c r="F4" s="28"/>
      <c r="G4" s="67" t="s">
        <v>124</v>
      </c>
    </row>
    <row r="5" spans="1:11" ht="23.25" x14ac:dyDescent="0.35">
      <c r="A5" s="15" t="s">
        <v>182</v>
      </c>
      <c r="B5" s="15"/>
      <c r="C5" s="15"/>
      <c r="D5" s="15"/>
      <c r="E5" s="15"/>
      <c r="F5" s="43"/>
      <c r="G5" s="15"/>
      <c r="H5" s="14"/>
    </row>
    <row r="6" spans="1:11" x14ac:dyDescent="0.25">
      <c r="A6" s="50" t="s">
        <v>46</v>
      </c>
      <c r="B6" s="50" t="s">
        <v>111</v>
      </c>
      <c r="C6" s="50" t="s">
        <v>70</v>
      </c>
      <c r="D6" s="50" t="s">
        <v>71</v>
      </c>
      <c r="E6" s="51" t="s">
        <v>72</v>
      </c>
      <c r="F6" s="50" t="s">
        <v>49</v>
      </c>
      <c r="G6" s="50" t="s">
        <v>50</v>
      </c>
      <c r="H6" s="51" t="s">
        <v>58</v>
      </c>
      <c r="I6" s="51" t="s">
        <v>52</v>
      </c>
      <c r="J6" s="50" t="s">
        <v>53</v>
      </c>
      <c r="K6" s="51" t="s">
        <v>54</v>
      </c>
    </row>
    <row r="7" spans="1:11" x14ac:dyDescent="0.25">
      <c r="A7" s="52" t="s">
        <v>42</v>
      </c>
      <c r="B7" s="52">
        <v>1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3" t="s">
        <v>181</v>
      </c>
      <c r="B8" s="95">
        <v>2</v>
      </c>
      <c r="C8" s="53"/>
      <c r="D8" s="53"/>
      <c r="E8" s="53"/>
      <c r="F8" s="53"/>
      <c r="G8" s="53">
        <v>11000</v>
      </c>
      <c r="H8" s="53">
        <v>0</v>
      </c>
      <c r="I8" s="53"/>
      <c r="J8" s="53"/>
      <c r="K8" s="53">
        <v>0</v>
      </c>
    </row>
    <row r="9" spans="1:11" x14ac:dyDescent="0.25">
      <c r="A9" s="52" t="s">
        <v>77</v>
      </c>
      <c r="B9" s="52">
        <v>3</v>
      </c>
      <c r="C9" s="53"/>
      <c r="D9" s="53"/>
      <c r="E9" s="53">
        <v>0</v>
      </c>
      <c r="F9" s="53">
        <v>0</v>
      </c>
      <c r="G9" s="53">
        <v>24000</v>
      </c>
      <c r="H9" s="53">
        <v>0</v>
      </c>
      <c r="I9" s="53"/>
      <c r="J9" s="53"/>
      <c r="K9" s="53">
        <v>0</v>
      </c>
    </row>
    <row r="10" spans="1:11" x14ac:dyDescent="0.25">
      <c r="A10" s="52" t="s">
        <v>39</v>
      </c>
      <c r="B10" s="52">
        <v>4</v>
      </c>
      <c r="C10" s="53"/>
      <c r="D10" s="53"/>
      <c r="E10" s="53">
        <v>0</v>
      </c>
      <c r="F10" s="53"/>
      <c r="G10" s="53">
        <v>10000</v>
      </c>
      <c r="H10" s="53">
        <v>0</v>
      </c>
      <c r="I10" s="53"/>
      <c r="J10" s="53"/>
      <c r="K10" s="53">
        <v>0</v>
      </c>
    </row>
    <row r="11" spans="1:11" x14ac:dyDescent="0.25">
      <c r="A11" s="52" t="s">
        <v>103</v>
      </c>
      <c r="B11" s="52">
        <v>5</v>
      </c>
      <c r="C11" s="53"/>
      <c r="D11" s="53"/>
      <c r="E11" s="53"/>
      <c r="F11" s="53"/>
      <c r="G11" s="53">
        <v>20000</v>
      </c>
      <c r="H11" s="52"/>
      <c r="I11" s="53"/>
      <c r="J11" s="53"/>
      <c r="K11" s="52"/>
    </row>
    <row r="12" spans="1:11" x14ac:dyDescent="0.25">
      <c r="A12" s="87" t="s">
        <v>104</v>
      </c>
      <c r="B12" s="87">
        <v>6</v>
      </c>
      <c r="C12" s="88"/>
      <c r="D12" s="88"/>
      <c r="E12" s="88"/>
      <c r="F12" s="88"/>
      <c r="G12" s="88">
        <v>37000</v>
      </c>
      <c r="H12" s="87"/>
      <c r="I12" s="88"/>
      <c r="J12" s="88"/>
      <c r="K12" s="87"/>
    </row>
    <row r="13" spans="1:11" x14ac:dyDescent="0.25">
      <c r="A13" s="63" t="s">
        <v>11</v>
      </c>
      <c r="B13" s="63"/>
      <c r="C13" s="64">
        <f>SUM(C7:C12)</f>
        <v>0</v>
      </c>
      <c r="D13" s="63"/>
      <c r="E13" s="65">
        <f>SUM(E7:E12)</f>
        <v>0</v>
      </c>
      <c r="F13" s="65"/>
      <c r="G13" s="65">
        <f>SUM(G7:G12)</f>
        <v>112000</v>
      </c>
      <c r="H13" s="58"/>
      <c r="I13" s="65"/>
      <c r="J13" s="65"/>
      <c r="K13" s="58"/>
    </row>
    <row r="14" spans="1:11" x14ac:dyDescent="0.25">
      <c r="A14" s="81"/>
      <c r="B14" s="81"/>
      <c r="C14" s="82"/>
      <c r="D14" s="81"/>
      <c r="E14" s="83"/>
      <c r="F14" s="83"/>
      <c r="G14" s="83"/>
      <c r="H14" s="84"/>
      <c r="I14" s="83"/>
      <c r="J14" s="83"/>
      <c r="K14" s="84"/>
    </row>
    <row r="15" spans="1:11" ht="23.25" x14ac:dyDescent="0.35">
      <c r="A15" s="117" t="s">
        <v>166</v>
      </c>
      <c r="E15" s="9"/>
      <c r="F15" s="11"/>
      <c r="H15" s="9"/>
      <c r="I15" s="9"/>
      <c r="J15" s="9"/>
      <c r="K15" s="45">
        <f>SUM(L11)</f>
        <v>0</v>
      </c>
    </row>
    <row r="16" spans="1:11" ht="23.25" x14ac:dyDescent="0.35">
      <c r="A16" s="118" t="s">
        <v>167</v>
      </c>
      <c r="B16" s="118" t="s">
        <v>168</v>
      </c>
      <c r="C16" s="118" t="s">
        <v>169</v>
      </c>
      <c r="D16" s="118" t="s">
        <v>170</v>
      </c>
      <c r="E16" s="108"/>
      <c r="F16" s="105"/>
      <c r="H16" s="114"/>
      <c r="I16" s="9"/>
      <c r="J16" s="9"/>
      <c r="K16" s="45">
        <f>SUM(K15*5%-K15)</f>
        <v>0</v>
      </c>
    </row>
    <row r="17" spans="1:11" x14ac:dyDescent="0.25">
      <c r="A17" s="119" t="s">
        <v>171</v>
      </c>
      <c r="B17" s="120">
        <f>G13</f>
        <v>112000</v>
      </c>
      <c r="C17" s="119"/>
      <c r="D17" s="119"/>
      <c r="H17" s="11"/>
      <c r="I17" s="9"/>
      <c r="J17" s="9"/>
      <c r="K17" s="99"/>
    </row>
    <row r="18" spans="1:11" x14ac:dyDescent="0.25">
      <c r="A18" s="119" t="s">
        <v>172</v>
      </c>
      <c r="B18" s="121">
        <v>0.05</v>
      </c>
      <c r="C18" s="120">
        <f>B17*B18</f>
        <v>5600</v>
      </c>
      <c r="D18" s="119"/>
      <c r="F18" s="113"/>
      <c r="H18" s="11"/>
      <c r="I18" s="9"/>
      <c r="J18" s="9"/>
      <c r="K18" s="99"/>
    </row>
    <row r="19" spans="1:11" x14ac:dyDescent="0.25">
      <c r="A19" s="128" t="s">
        <v>173</v>
      </c>
      <c r="B19" s="119"/>
      <c r="C19" s="119"/>
      <c r="D19" s="119"/>
      <c r="E19" s="9"/>
      <c r="F19" s="11"/>
      <c r="H19" s="11"/>
      <c r="I19" s="9"/>
      <c r="J19" s="9"/>
      <c r="K19" s="78"/>
    </row>
    <row r="20" spans="1:11" x14ac:dyDescent="0.25">
      <c r="A20" s="119" t="s">
        <v>100</v>
      </c>
      <c r="B20" s="119"/>
      <c r="C20" s="119">
        <v>1000</v>
      </c>
      <c r="D20" s="119"/>
      <c r="E20" s="16"/>
      <c r="F20" s="78"/>
      <c r="H20" s="11"/>
      <c r="I20" s="9"/>
      <c r="J20" s="9"/>
      <c r="K20" s="78"/>
    </row>
    <row r="21" spans="1:11" x14ac:dyDescent="0.25">
      <c r="A21" s="119" t="s">
        <v>183</v>
      </c>
      <c r="B21" s="119"/>
      <c r="C21" s="119">
        <v>11000</v>
      </c>
      <c r="D21" s="119"/>
      <c r="E21" s="16"/>
      <c r="F21" s="78"/>
      <c r="H21" s="11"/>
      <c r="I21" s="9"/>
      <c r="J21" s="9"/>
      <c r="K21" s="77"/>
    </row>
    <row r="22" spans="1:11" x14ac:dyDescent="0.25">
      <c r="A22" s="119" t="s">
        <v>184</v>
      </c>
      <c r="B22" s="119"/>
      <c r="C22" s="119">
        <v>17000</v>
      </c>
      <c r="D22" s="119"/>
      <c r="E22" s="59"/>
      <c r="F22" s="115"/>
      <c r="H22" s="11"/>
      <c r="I22" s="9"/>
      <c r="J22" s="9"/>
      <c r="K22" s="80"/>
    </row>
    <row r="23" spans="1:11" x14ac:dyDescent="0.25">
      <c r="A23" s="123" t="s">
        <v>8</v>
      </c>
      <c r="B23" s="124">
        <f>B17</f>
        <v>112000</v>
      </c>
      <c r="C23" s="124">
        <f>SUM(C17:C22)</f>
        <v>34600</v>
      </c>
      <c r="D23" s="124">
        <f>B23-C23</f>
        <v>77400</v>
      </c>
      <c r="H23" s="11"/>
      <c r="I23" s="11"/>
      <c r="J23" s="11"/>
      <c r="K23" s="113"/>
    </row>
    <row r="24" spans="1:11" x14ac:dyDescent="0.25">
      <c r="A24" s="119"/>
      <c r="B24" s="119"/>
      <c r="C24" s="119"/>
      <c r="D24" s="119"/>
      <c r="F24" s="113"/>
      <c r="H24" s="11"/>
      <c r="I24" s="11"/>
      <c r="J24" s="111"/>
      <c r="K24" s="113"/>
    </row>
    <row r="25" spans="1:11" ht="16.5" x14ac:dyDescent="0.35">
      <c r="A25" s="126"/>
      <c r="B25" s="126"/>
      <c r="C25" s="126"/>
      <c r="D25" s="126"/>
      <c r="E25" s="110"/>
      <c r="F25" s="116"/>
      <c r="H25" s="11"/>
      <c r="I25" s="11"/>
      <c r="J25" s="11"/>
      <c r="K25" s="102"/>
    </row>
    <row r="26" spans="1:11" x14ac:dyDescent="0.25">
      <c r="A26" s="11" t="s">
        <v>59</v>
      </c>
      <c r="C26" s="11"/>
      <c r="D26" s="11" t="s">
        <v>60</v>
      </c>
      <c r="E26" s="11"/>
      <c r="F26" s="11" t="s">
        <v>61</v>
      </c>
      <c r="G26" s="11"/>
      <c r="H26" s="11"/>
      <c r="I26" s="11"/>
      <c r="J26" s="11"/>
      <c r="K26" s="11"/>
    </row>
    <row r="27" spans="1:11" x14ac:dyDescent="0.25">
      <c r="A27" s="11" t="s">
        <v>136</v>
      </c>
      <c r="C27" s="11"/>
      <c r="D27" s="11" t="s">
        <v>63</v>
      </c>
      <c r="E27" s="11"/>
      <c r="F27" s="11" t="s">
        <v>64</v>
      </c>
      <c r="G27" s="11"/>
      <c r="I27" s="11"/>
      <c r="J27" s="99"/>
      <c r="K27" s="11"/>
    </row>
    <row r="28" spans="1:11" x14ac:dyDescent="0.25">
      <c r="A28" t="s">
        <v>98</v>
      </c>
      <c r="D28" t="s">
        <v>99</v>
      </c>
      <c r="F28" t="s">
        <v>98</v>
      </c>
      <c r="J28" s="11"/>
      <c r="K28" s="11"/>
    </row>
    <row r="29" spans="1:11" x14ac:dyDescent="0.25">
      <c r="J29" s="11"/>
    </row>
    <row r="30" spans="1:11" x14ac:dyDescent="0.25">
      <c r="J30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sqref="A1:K25"/>
    </sheetView>
  </sheetViews>
  <sheetFormatPr defaultRowHeight="15" x14ac:dyDescent="0.25"/>
  <cols>
    <col min="1" max="1" width="18.28515625" customWidth="1"/>
    <col min="2" max="2" width="11.42578125" customWidth="1"/>
    <col min="3" max="3" width="10.85546875" customWidth="1"/>
    <col min="4" max="4" width="10.42578125" customWidth="1"/>
    <col min="7" max="7" width="10.425781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186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181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185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  <row r="26" spans="1:11" x14ac:dyDescent="0.25">
      <c r="J26" s="11"/>
    </row>
    <row r="27" spans="1:11" x14ac:dyDescent="0.25">
      <c r="J27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M27"/>
    </sheetView>
  </sheetViews>
  <sheetFormatPr defaultRowHeight="15" x14ac:dyDescent="0.25"/>
  <cols>
    <col min="1" max="1" width="15.7109375" customWidth="1"/>
    <col min="2" max="2" width="10.7109375" customWidth="1"/>
    <col min="3" max="3" width="10.28515625" customWidth="1"/>
    <col min="7" max="7" width="10.285156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189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188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  <row r="29" spans="1:11" x14ac:dyDescent="0.25">
      <c r="H29" s="129">
        <v>7.0000000000000007E-2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D31" sqref="D31"/>
    </sheetView>
  </sheetViews>
  <sheetFormatPr defaultRowHeight="15" x14ac:dyDescent="0.25"/>
  <cols>
    <col min="1" max="1" width="15.5703125" customWidth="1"/>
    <col min="2" max="2" width="10.7109375" customWidth="1"/>
    <col min="3" max="3" width="10" customWidth="1"/>
    <col min="7" max="7" width="10.42578125" customWidth="1"/>
  </cols>
  <sheetData>
    <row r="2" spans="1:11" ht="15.75" x14ac:dyDescent="0.25">
      <c r="B2" s="67" t="s">
        <v>123</v>
      </c>
      <c r="C2" s="68"/>
      <c r="D2" s="67"/>
      <c r="E2" s="68"/>
      <c r="F2" s="28"/>
      <c r="G2" s="67" t="s">
        <v>124</v>
      </c>
    </row>
    <row r="3" spans="1:11" ht="23.25" x14ac:dyDescent="0.35">
      <c r="A3" s="15" t="s">
        <v>191</v>
      </c>
      <c r="B3" s="15"/>
      <c r="C3" s="15"/>
      <c r="D3" s="15"/>
      <c r="E3" s="15"/>
      <c r="F3" s="43"/>
      <c r="G3" s="15"/>
      <c r="H3" s="14"/>
    </row>
    <row r="4" spans="1:11" x14ac:dyDescent="0.25">
      <c r="A4" s="50" t="s">
        <v>46</v>
      </c>
      <c r="B4" s="50" t="s">
        <v>111</v>
      </c>
      <c r="C4" s="50" t="s">
        <v>70</v>
      </c>
      <c r="D4" s="50" t="s">
        <v>71</v>
      </c>
      <c r="E4" s="51" t="s">
        <v>72</v>
      </c>
      <c r="F4" s="50" t="s">
        <v>49</v>
      </c>
      <c r="G4" s="50" t="s">
        <v>50</v>
      </c>
      <c r="H4" s="51" t="s">
        <v>58</v>
      </c>
      <c r="I4" s="51" t="s">
        <v>52</v>
      </c>
      <c r="J4" s="50" t="s">
        <v>53</v>
      </c>
      <c r="K4" s="51" t="s">
        <v>54</v>
      </c>
    </row>
    <row r="5" spans="1:11" x14ac:dyDescent="0.25">
      <c r="A5" s="52" t="s">
        <v>42</v>
      </c>
      <c r="B5" s="52">
        <v>1</v>
      </c>
      <c r="C5" s="53"/>
      <c r="D5" s="53"/>
      <c r="E5" s="53">
        <v>0</v>
      </c>
      <c r="F5" s="53"/>
      <c r="G5" s="53">
        <v>10000</v>
      </c>
      <c r="H5" s="53">
        <v>0</v>
      </c>
      <c r="I5" s="53"/>
      <c r="J5" s="53"/>
      <c r="K5" s="53">
        <v>0</v>
      </c>
    </row>
    <row r="6" spans="1:11" x14ac:dyDescent="0.25">
      <c r="A6" s="53" t="s">
        <v>190</v>
      </c>
      <c r="B6" s="95">
        <v>2</v>
      </c>
      <c r="C6" s="53"/>
      <c r="D6" s="53"/>
      <c r="E6" s="53"/>
      <c r="F6" s="53"/>
      <c r="G6" s="53">
        <v>12000</v>
      </c>
      <c r="H6" s="53">
        <v>0</v>
      </c>
      <c r="I6" s="53"/>
      <c r="J6" s="53"/>
      <c r="K6" s="53">
        <v>0</v>
      </c>
    </row>
    <row r="7" spans="1:11" x14ac:dyDescent="0.25">
      <c r="A7" s="52" t="s">
        <v>77</v>
      </c>
      <c r="B7" s="52">
        <v>3</v>
      </c>
      <c r="C7" s="53"/>
      <c r="D7" s="53"/>
      <c r="E7" s="53">
        <v>0</v>
      </c>
      <c r="F7" s="53">
        <v>0</v>
      </c>
      <c r="G7" s="53">
        <v>24000</v>
      </c>
      <c r="H7" s="53">
        <v>0</v>
      </c>
      <c r="I7" s="53"/>
      <c r="J7" s="53"/>
      <c r="K7" s="53">
        <v>0</v>
      </c>
    </row>
    <row r="8" spans="1:11" x14ac:dyDescent="0.25">
      <c r="A8" s="52" t="s">
        <v>39</v>
      </c>
      <c r="B8" s="52">
        <v>4</v>
      </c>
      <c r="C8" s="53"/>
      <c r="D8" s="53"/>
      <c r="E8" s="53">
        <v>0</v>
      </c>
      <c r="F8" s="53"/>
      <c r="G8" s="53">
        <v>10000</v>
      </c>
      <c r="H8" s="53">
        <v>0</v>
      </c>
      <c r="I8" s="53"/>
      <c r="J8" s="53"/>
      <c r="K8" s="53">
        <v>0</v>
      </c>
    </row>
    <row r="9" spans="1:11" x14ac:dyDescent="0.25">
      <c r="A9" s="52" t="s">
        <v>103</v>
      </c>
      <c r="B9" s="52">
        <v>5</v>
      </c>
      <c r="C9" s="53"/>
      <c r="D9" s="53"/>
      <c r="E9" s="53"/>
      <c r="F9" s="53"/>
      <c r="G9" s="53">
        <v>20000</v>
      </c>
      <c r="H9" s="52"/>
      <c r="I9" s="53"/>
      <c r="J9" s="53"/>
      <c r="K9" s="52"/>
    </row>
    <row r="10" spans="1:11" x14ac:dyDescent="0.25">
      <c r="A10" s="87" t="s">
        <v>104</v>
      </c>
      <c r="B10" s="87">
        <v>6</v>
      </c>
      <c r="C10" s="88"/>
      <c r="D10" s="88"/>
      <c r="E10" s="88"/>
      <c r="F10" s="88"/>
      <c r="G10" s="88">
        <v>37000</v>
      </c>
      <c r="H10" s="87"/>
      <c r="I10" s="88"/>
      <c r="J10" s="88"/>
      <c r="K10" s="87"/>
    </row>
    <row r="11" spans="1:11" x14ac:dyDescent="0.25">
      <c r="A11" s="63" t="s">
        <v>11</v>
      </c>
      <c r="B11" s="63"/>
      <c r="C11" s="64">
        <f>SUM(C5:C10)</f>
        <v>0</v>
      </c>
      <c r="D11" s="63"/>
      <c r="E11" s="65">
        <f>SUM(E5:E10)</f>
        <v>0</v>
      </c>
      <c r="F11" s="65"/>
      <c r="G11" s="65">
        <f>SUM(G5:G10)</f>
        <v>113000</v>
      </c>
      <c r="H11" s="58"/>
      <c r="I11" s="65"/>
      <c r="J11" s="65"/>
      <c r="K11" s="58"/>
    </row>
    <row r="12" spans="1:11" x14ac:dyDescent="0.25">
      <c r="A12" s="81"/>
      <c r="B12" s="81"/>
      <c r="C12" s="82"/>
      <c r="D12" s="81"/>
      <c r="E12" s="83"/>
      <c r="F12" s="83"/>
      <c r="G12" s="83"/>
      <c r="H12" s="84"/>
      <c r="I12" s="83"/>
      <c r="J12" s="83"/>
      <c r="K12" s="84"/>
    </row>
    <row r="13" spans="1:11" ht="23.25" x14ac:dyDescent="0.35">
      <c r="A13" s="117" t="s">
        <v>166</v>
      </c>
      <c r="E13" s="9"/>
      <c r="F13" s="11"/>
      <c r="H13" s="9"/>
      <c r="I13" s="9"/>
      <c r="J13" s="9"/>
      <c r="K13" s="45">
        <f>SUM(L9)</f>
        <v>0</v>
      </c>
    </row>
    <row r="14" spans="1:11" ht="23.25" x14ac:dyDescent="0.35">
      <c r="A14" s="118" t="s">
        <v>167</v>
      </c>
      <c r="B14" s="118" t="s">
        <v>168</v>
      </c>
      <c r="C14" s="118" t="s">
        <v>169</v>
      </c>
      <c r="D14" s="118" t="s">
        <v>170</v>
      </c>
      <c r="E14" s="108"/>
      <c r="F14" s="105"/>
      <c r="H14" s="114"/>
      <c r="I14" s="9"/>
      <c r="J14" s="9"/>
      <c r="K14" s="45">
        <f>SUM(K13*5%-K13)</f>
        <v>0</v>
      </c>
    </row>
    <row r="15" spans="1:11" x14ac:dyDescent="0.25">
      <c r="A15" s="119" t="s">
        <v>171</v>
      </c>
      <c r="B15" s="120">
        <f>G11</f>
        <v>113000</v>
      </c>
      <c r="C15" s="119"/>
      <c r="D15" s="119"/>
      <c r="H15" s="11"/>
      <c r="I15" s="9"/>
      <c r="J15" s="9"/>
      <c r="K15" s="99"/>
    </row>
    <row r="16" spans="1:11" x14ac:dyDescent="0.25">
      <c r="A16" s="119" t="s">
        <v>172</v>
      </c>
      <c r="B16" s="121">
        <v>0.05</v>
      </c>
      <c r="C16" s="120">
        <f>B15*B16</f>
        <v>5650</v>
      </c>
      <c r="D16" s="119"/>
      <c r="F16" s="113"/>
      <c r="H16" s="11"/>
      <c r="I16" s="9"/>
      <c r="J16" s="9"/>
      <c r="K16" s="99"/>
    </row>
    <row r="17" spans="1:11" x14ac:dyDescent="0.25">
      <c r="A17" s="128" t="s">
        <v>173</v>
      </c>
      <c r="B17" s="119"/>
      <c r="C17" s="119"/>
      <c r="D17" s="119"/>
      <c r="E17" s="9"/>
      <c r="F17" s="11"/>
      <c r="H17" s="11"/>
      <c r="I17" s="9"/>
      <c r="J17" s="9"/>
      <c r="K17" s="78"/>
    </row>
    <row r="18" spans="1:11" x14ac:dyDescent="0.25">
      <c r="A18" s="119" t="s">
        <v>100</v>
      </c>
      <c r="B18" s="119"/>
      <c r="C18" s="119">
        <v>1000</v>
      </c>
      <c r="D18" s="119"/>
      <c r="E18" s="16"/>
      <c r="F18" s="78"/>
      <c r="H18" s="11"/>
      <c r="I18" s="9"/>
      <c r="J18" s="9"/>
      <c r="K18" s="78"/>
    </row>
    <row r="19" spans="1:11" x14ac:dyDescent="0.25">
      <c r="A19" s="119" t="s">
        <v>192</v>
      </c>
      <c r="B19" s="119"/>
      <c r="C19" s="119">
        <v>106350</v>
      </c>
      <c r="D19" s="119"/>
      <c r="E19" s="16"/>
      <c r="F19" s="78"/>
      <c r="G19" t="s">
        <v>187</v>
      </c>
      <c r="H19" s="11"/>
      <c r="I19" s="9"/>
      <c r="J19" s="9"/>
      <c r="K19" s="77"/>
    </row>
    <row r="20" spans="1:11" x14ac:dyDescent="0.25">
      <c r="A20" s="119"/>
      <c r="B20" s="119"/>
      <c r="C20" s="119"/>
      <c r="D20" s="119"/>
      <c r="E20" s="59"/>
      <c r="F20" s="115"/>
      <c r="H20" s="11"/>
      <c r="I20" s="9"/>
      <c r="J20" s="9"/>
      <c r="K20" s="80"/>
    </row>
    <row r="21" spans="1:11" x14ac:dyDescent="0.25">
      <c r="A21" s="123" t="s">
        <v>8</v>
      </c>
      <c r="B21" s="124">
        <f>B15</f>
        <v>113000</v>
      </c>
      <c r="C21" s="124">
        <f>SUM(C15:C20)</f>
        <v>113000</v>
      </c>
      <c r="D21" s="124">
        <f>B21-C21</f>
        <v>0</v>
      </c>
      <c r="H21" s="11"/>
      <c r="I21" s="11"/>
      <c r="J21" s="11"/>
      <c r="K21" s="113"/>
    </row>
    <row r="22" spans="1:11" x14ac:dyDescent="0.25">
      <c r="A22" s="119"/>
      <c r="B22" s="119"/>
      <c r="C22" s="119"/>
      <c r="D22" s="119"/>
      <c r="F22" s="113"/>
      <c r="H22" s="11"/>
      <c r="I22" s="11"/>
      <c r="J22" s="111"/>
      <c r="K22" s="113"/>
    </row>
    <row r="23" spans="1:11" ht="16.5" x14ac:dyDescent="0.35">
      <c r="A23" s="126"/>
      <c r="B23" s="126"/>
      <c r="C23" s="126"/>
      <c r="D23" s="126"/>
      <c r="E23" s="110"/>
      <c r="F23" s="116"/>
      <c r="H23" s="11"/>
      <c r="I23" s="11"/>
      <c r="J23" s="11"/>
      <c r="K23" s="102"/>
    </row>
    <row r="24" spans="1:11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  <c r="H24" s="11"/>
      <c r="I24" s="11"/>
      <c r="J24" s="11"/>
      <c r="K24" s="11"/>
    </row>
    <row r="25" spans="1:11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  <c r="I25" s="11"/>
      <c r="J25" s="99"/>
      <c r="K25" s="11"/>
    </row>
    <row r="26" spans="1:11" x14ac:dyDescent="0.25">
      <c r="A26" t="s">
        <v>98</v>
      </c>
      <c r="D26" t="s">
        <v>99</v>
      </c>
      <c r="F26" t="s">
        <v>98</v>
      </c>
      <c r="J26" s="11"/>
      <c r="K26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F13" sqref="F13"/>
    </sheetView>
  </sheetViews>
  <sheetFormatPr defaultRowHeight="15" x14ac:dyDescent="0.25"/>
  <cols>
    <col min="1" max="1" width="15.85546875" customWidth="1"/>
    <col min="2" max="2" width="11.140625" customWidth="1"/>
    <col min="3" max="3" width="10.140625" customWidth="1"/>
    <col min="7" max="7" width="10.285156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193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/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/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/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/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/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/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/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192</v>
      </c>
      <c r="B18" s="119"/>
      <c r="C18" s="119">
        <v>106350</v>
      </c>
      <c r="D18" s="119"/>
      <c r="E18" s="16"/>
      <c r="F18" s="78"/>
      <c r="G18" t="s">
        <v>187</v>
      </c>
      <c r="H18" s="11"/>
      <c r="I18" s="9"/>
      <c r="J18" s="9"/>
      <c r="K18" s="77"/>
    </row>
    <row r="19" spans="1:11" x14ac:dyDescent="0.25">
      <c r="A19" s="119"/>
      <c r="B19" s="119"/>
      <c r="C19" s="119"/>
      <c r="D19" s="119"/>
      <c r="E19" s="59"/>
      <c r="F19" s="115"/>
      <c r="H19" s="11"/>
      <c r="I19" s="9"/>
      <c r="J19" s="9"/>
      <c r="K19" s="80"/>
    </row>
    <row r="20" spans="1:11" x14ac:dyDescent="0.25">
      <c r="A20" s="123" t="s">
        <v>8</v>
      </c>
      <c r="B20" s="124">
        <f>B14</f>
        <v>113000</v>
      </c>
      <c r="C20" s="124">
        <f>SUM(C14:C19)</f>
        <v>113000</v>
      </c>
      <c r="D20" s="124">
        <f>B20-C20</f>
        <v>0</v>
      </c>
      <c r="F20" s="130"/>
      <c r="H20" s="11"/>
      <c r="I20" s="11"/>
      <c r="J20" s="11"/>
      <c r="K20" s="113"/>
    </row>
    <row r="21" spans="1:11" x14ac:dyDescent="0.25">
      <c r="A21" s="119"/>
      <c r="B21" s="119"/>
      <c r="C21" s="119"/>
      <c r="D21" s="119"/>
      <c r="F21" s="113"/>
      <c r="H21" s="11"/>
      <c r="I21" s="11"/>
      <c r="J21" s="111"/>
      <c r="K21" s="113"/>
    </row>
    <row r="22" spans="1:11" ht="16.5" x14ac:dyDescent="0.35">
      <c r="A22" s="126"/>
      <c r="B22" s="126"/>
      <c r="C22" s="126"/>
      <c r="D22" s="126"/>
      <c r="E22" s="110"/>
      <c r="F22" s="116"/>
      <c r="H22" s="11"/>
      <c r="I22" s="11"/>
      <c r="J22" s="11"/>
      <c r="K22" s="102"/>
    </row>
    <row r="23" spans="1:11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  <c r="H23" s="11"/>
      <c r="I23" s="11"/>
      <c r="J23" s="11"/>
      <c r="K23" s="11"/>
    </row>
    <row r="24" spans="1:11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  <c r="I24" s="11"/>
      <c r="J24" s="99"/>
      <c r="K24" s="11"/>
    </row>
    <row r="25" spans="1:11" x14ac:dyDescent="0.25">
      <c r="A25" t="s">
        <v>98</v>
      </c>
      <c r="D25" t="s">
        <v>99</v>
      </c>
      <c r="F25" t="s">
        <v>98</v>
      </c>
      <c r="J25" s="11"/>
      <c r="K25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O25" sqref="O25"/>
    </sheetView>
  </sheetViews>
  <sheetFormatPr defaultRowHeight="15" x14ac:dyDescent="0.25"/>
  <cols>
    <col min="1" max="1" width="17" customWidth="1"/>
    <col min="2" max="2" width="10.5703125" customWidth="1"/>
    <col min="3" max="3" width="12.7109375" customWidth="1"/>
    <col min="4" max="4" width="10" customWidth="1"/>
    <col min="7" max="7" width="10.42578125" customWidth="1"/>
    <col min="10" max="10" width="10.5703125" customWidth="1"/>
  </cols>
  <sheetData>
    <row r="1" spans="1:11" ht="15.75" x14ac:dyDescent="0.25">
      <c r="B1" s="67" t="s">
        <v>123</v>
      </c>
      <c r="C1" s="68"/>
      <c r="D1" s="67"/>
      <c r="E1" s="68"/>
      <c r="F1" s="28"/>
      <c r="G1" s="67" t="s">
        <v>124</v>
      </c>
    </row>
    <row r="2" spans="1:11" ht="23.25" x14ac:dyDescent="0.35">
      <c r="A2" s="15" t="s">
        <v>194</v>
      </c>
      <c r="B2" s="15"/>
      <c r="C2" s="15"/>
      <c r="D2" s="15"/>
      <c r="E2" s="15"/>
      <c r="F2" s="43"/>
      <c r="G2" s="15"/>
      <c r="H2" s="14"/>
    </row>
    <row r="3" spans="1:11" x14ac:dyDescent="0.25">
      <c r="A3" s="50" t="s">
        <v>46</v>
      </c>
      <c r="B3" s="50" t="s">
        <v>111</v>
      </c>
      <c r="C3" s="50" t="s">
        <v>70</v>
      </c>
      <c r="D3" s="50" t="s">
        <v>71</v>
      </c>
      <c r="E3" s="51" t="s">
        <v>72</v>
      </c>
      <c r="F3" s="50" t="s">
        <v>49</v>
      </c>
      <c r="G3" s="50" t="s">
        <v>50</v>
      </c>
      <c r="H3" s="51" t="s">
        <v>58</v>
      </c>
      <c r="I3" s="51" t="s">
        <v>52</v>
      </c>
      <c r="J3" s="50" t="s">
        <v>53</v>
      </c>
      <c r="K3" s="51" t="s">
        <v>54</v>
      </c>
    </row>
    <row r="4" spans="1:11" x14ac:dyDescent="0.25">
      <c r="A4" s="52" t="s">
        <v>42</v>
      </c>
      <c r="B4" s="52">
        <v>1</v>
      </c>
      <c r="C4" s="53"/>
      <c r="D4" s="53"/>
      <c r="E4" s="53">
        <v>0</v>
      </c>
      <c r="F4" s="53"/>
      <c r="G4" s="53">
        <v>10000</v>
      </c>
      <c r="H4" s="53">
        <v>0</v>
      </c>
      <c r="I4" s="53"/>
      <c r="J4" s="53">
        <v>10000</v>
      </c>
      <c r="K4" s="53">
        <v>0</v>
      </c>
    </row>
    <row r="5" spans="1:11" x14ac:dyDescent="0.25">
      <c r="A5" s="53" t="s">
        <v>190</v>
      </c>
      <c r="B5" s="95">
        <v>2</v>
      </c>
      <c r="C5" s="53"/>
      <c r="D5" s="53"/>
      <c r="E5" s="53"/>
      <c r="F5" s="53"/>
      <c r="G5" s="53">
        <v>12000</v>
      </c>
      <c r="H5" s="53">
        <v>0</v>
      </c>
      <c r="I5" s="53"/>
      <c r="J5" s="53">
        <v>12000</v>
      </c>
      <c r="K5" s="53">
        <v>0</v>
      </c>
    </row>
    <row r="6" spans="1:11" x14ac:dyDescent="0.25">
      <c r="A6" s="52" t="s">
        <v>77</v>
      </c>
      <c r="B6" s="52">
        <v>3</v>
      </c>
      <c r="C6" s="53"/>
      <c r="D6" s="53"/>
      <c r="E6" s="53">
        <v>0</v>
      </c>
      <c r="F6" s="53">
        <v>0</v>
      </c>
      <c r="G6" s="53">
        <v>24000</v>
      </c>
      <c r="H6" s="53">
        <v>0</v>
      </c>
      <c r="I6" s="53"/>
      <c r="J6" s="53">
        <v>24000</v>
      </c>
      <c r="K6" s="53">
        <v>0</v>
      </c>
    </row>
    <row r="7" spans="1:11" x14ac:dyDescent="0.25">
      <c r="A7" s="52" t="s">
        <v>39</v>
      </c>
      <c r="B7" s="52">
        <v>4</v>
      </c>
      <c r="C7" s="53"/>
      <c r="D7" s="53"/>
      <c r="E7" s="53">
        <v>0</v>
      </c>
      <c r="F7" s="53"/>
      <c r="G7" s="53">
        <v>10000</v>
      </c>
      <c r="H7" s="53">
        <v>0</v>
      </c>
      <c r="I7" s="53"/>
      <c r="J7" s="53">
        <v>10000</v>
      </c>
      <c r="K7" s="53">
        <v>0</v>
      </c>
    </row>
    <row r="8" spans="1:11" x14ac:dyDescent="0.25">
      <c r="A8" s="52" t="s">
        <v>103</v>
      </c>
      <c r="B8" s="52">
        <v>5</v>
      </c>
      <c r="C8" s="53"/>
      <c r="D8" s="53"/>
      <c r="E8" s="53"/>
      <c r="F8" s="53"/>
      <c r="G8" s="53">
        <v>20000</v>
      </c>
      <c r="H8" s="52"/>
      <c r="I8" s="53"/>
      <c r="J8" s="53">
        <v>20000</v>
      </c>
      <c r="K8" s="52"/>
    </row>
    <row r="9" spans="1:11" x14ac:dyDescent="0.25">
      <c r="A9" s="87" t="s">
        <v>104</v>
      </c>
      <c r="B9" s="87">
        <v>6</v>
      </c>
      <c r="C9" s="88"/>
      <c r="D9" s="88"/>
      <c r="E9" s="88"/>
      <c r="F9" s="88"/>
      <c r="G9" s="88">
        <v>37000</v>
      </c>
      <c r="H9" s="87"/>
      <c r="I9" s="88"/>
      <c r="J9" s="88">
        <v>29000</v>
      </c>
      <c r="K9" s="87"/>
    </row>
    <row r="10" spans="1:11" x14ac:dyDescent="0.25">
      <c r="A10" s="63" t="s">
        <v>11</v>
      </c>
      <c r="B10" s="63"/>
      <c r="C10" s="64">
        <f>SUM(C4:C9)</f>
        <v>0</v>
      </c>
      <c r="D10" s="63"/>
      <c r="E10" s="65">
        <f>SUM(E4:E9)</f>
        <v>0</v>
      </c>
      <c r="F10" s="65"/>
      <c r="G10" s="65">
        <f>SUM(G4:G9)</f>
        <v>113000</v>
      </c>
      <c r="H10" s="58"/>
      <c r="I10" s="65"/>
      <c r="J10" s="65">
        <f>SUM(J4:J9)</f>
        <v>105000</v>
      </c>
      <c r="K10" s="58"/>
    </row>
    <row r="11" spans="1:11" x14ac:dyDescent="0.25">
      <c r="A11" s="81"/>
      <c r="B11" s="81"/>
      <c r="C11" s="82"/>
      <c r="D11" s="81"/>
      <c r="E11" s="83"/>
      <c r="F11" s="83"/>
      <c r="G11" s="83"/>
      <c r="H11" s="84"/>
      <c r="I11" s="83"/>
      <c r="J11" s="83"/>
      <c r="K11" s="84"/>
    </row>
    <row r="12" spans="1:11" ht="23.25" x14ac:dyDescent="0.35">
      <c r="A12" s="117" t="s">
        <v>166</v>
      </c>
      <c r="E12" s="9"/>
      <c r="F12" s="11"/>
      <c r="H12" s="9"/>
      <c r="I12" s="9"/>
      <c r="J12" s="9"/>
      <c r="K12" s="45">
        <f>SUM(L8)</f>
        <v>0</v>
      </c>
    </row>
    <row r="13" spans="1:11" ht="23.25" x14ac:dyDescent="0.35">
      <c r="A13" s="118" t="s">
        <v>167</v>
      </c>
      <c r="B13" s="118" t="s">
        <v>168</v>
      </c>
      <c r="C13" s="118" t="s">
        <v>169</v>
      </c>
      <c r="D13" s="118" t="s">
        <v>170</v>
      </c>
      <c r="E13" s="108"/>
      <c r="F13" s="105"/>
      <c r="H13" s="114"/>
      <c r="I13" s="9"/>
      <c r="J13" s="9"/>
      <c r="K13" s="45">
        <f>SUM(K12*5%-K12)</f>
        <v>0</v>
      </c>
    </row>
    <row r="14" spans="1:11" x14ac:dyDescent="0.25">
      <c r="A14" s="119" t="s">
        <v>171</v>
      </c>
      <c r="B14" s="120">
        <f>G10</f>
        <v>113000</v>
      </c>
      <c r="C14" s="119"/>
      <c r="D14" s="119"/>
      <c r="H14" s="11"/>
      <c r="I14" s="9"/>
      <c r="J14" s="9"/>
      <c r="K14" s="99"/>
    </row>
    <row r="15" spans="1:11" x14ac:dyDescent="0.25">
      <c r="A15" s="119" t="s">
        <v>172</v>
      </c>
      <c r="B15" s="121">
        <v>0.05</v>
      </c>
      <c r="C15" s="120">
        <f>B14*B15</f>
        <v>5650</v>
      </c>
      <c r="D15" s="119"/>
      <c r="F15" s="113"/>
      <c r="H15" s="11"/>
      <c r="I15" s="9"/>
      <c r="J15" s="9"/>
      <c r="K15" s="99"/>
    </row>
    <row r="16" spans="1:11" x14ac:dyDescent="0.25">
      <c r="A16" s="128" t="s">
        <v>173</v>
      </c>
      <c r="B16" s="119"/>
      <c r="C16" s="119"/>
      <c r="D16" s="119"/>
      <c r="E16" s="9"/>
      <c r="F16" s="11"/>
      <c r="H16" s="11"/>
      <c r="I16" s="9"/>
      <c r="J16" s="9"/>
      <c r="K16" s="78"/>
    </row>
    <row r="17" spans="1:11" x14ac:dyDescent="0.25">
      <c r="A17" s="119" t="s">
        <v>100</v>
      </c>
      <c r="B17" s="119"/>
      <c r="C17" s="119">
        <v>1000</v>
      </c>
      <c r="D17" s="119"/>
      <c r="E17" s="16"/>
      <c r="F17" s="78"/>
      <c r="H17" s="11"/>
      <c r="I17" s="9"/>
      <c r="J17" s="9"/>
      <c r="K17" s="78"/>
    </row>
    <row r="18" spans="1:11" x14ac:dyDescent="0.25">
      <c r="A18" s="119" t="s">
        <v>195</v>
      </c>
      <c r="B18" s="119"/>
      <c r="C18" s="119">
        <v>8000</v>
      </c>
      <c r="D18" s="119"/>
      <c r="E18" s="16"/>
      <c r="F18" s="78"/>
      <c r="H18" s="11"/>
      <c r="I18" s="9"/>
      <c r="J18" s="9"/>
      <c r="K18" s="78"/>
    </row>
    <row r="19" spans="1:11" x14ac:dyDescent="0.25">
      <c r="A19" s="131">
        <v>42705</v>
      </c>
      <c r="B19" s="119"/>
      <c r="C19" s="119">
        <v>98350</v>
      </c>
      <c r="D19" s="119"/>
      <c r="E19" s="16"/>
      <c r="F19" s="78"/>
      <c r="G19" t="s">
        <v>187</v>
      </c>
      <c r="H19" s="11"/>
      <c r="I19" s="9"/>
      <c r="J19" s="9"/>
      <c r="K19" s="77"/>
    </row>
    <row r="20" spans="1:11" x14ac:dyDescent="0.25">
      <c r="A20" s="119"/>
      <c r="B20" s="119"/>
      <c r="C20" s="119"/>
      <c r="D20" s="119"/>
      <c r="E20" s="59"/>
      <c r="F20" s="115"/>
      <c r="H20" s="11"/>
      <c r="I20" s="9"/>
      <c r="J20" s="9"/>
      <c r="K20" s="80"/>
    </row>
    <row r="21" spans="1:11" x14ac:dyDescent="0.25">
      <c r="A21" s="123" t="s">
        <v>8</v>
      </c>
      <c r="B21" s="124">
        <f>B14</f>
        <v>113000</v>
      </c>
      <c r="C21" s="124">
        <f>SUM(C14:C20)</f>
        <v>113000</v>
      </c>
      <c r="D21" s="124">
        <f>B21-C21</f>
        <v>0</v>
      </c>
      <c r="H21" s="11"/>
      <c r="I21" s="11"/>
      <c r="J21" s="11"/>
      <c r="K21" s="113"/>
    </row>
    <row r="22" spans="1:11" x14ac:dyDescent="0.25">
      <c r="A22" s="119"/>
      <c r="B22" s="119"/>
      <c r="C22" s="119"/>
      <c r="D22" s="119"/>
      <c r="F22" s="113"/>
      <c r="H22" s="11"/>
      <c r="I22" s="11"/>
      <c r="J22" s="111"/>
      <c r="K22" s="113"/>
    </row>
    <row r="23" spans="1:11" ht="16.5" x14ac:dyDescent="0.35">
      <c r="A23" s="126"/>
      <c r="B23" s="126"/>
      <c r="C23" s="126"/>
      <c r="D23" s="126"/>
      <c r="E23" s="110"/>
      <c r="F23" s="116"/>
      <c r="H23" s="11"/>
      <c r="I23" s="11"/>
      <c r="J23" s="11"/>
      <c r="K23" s="102"/>
    </row>
    <row r="24" spans="1:11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  <c r="H24" s="11"/>
      <c r="I24" s="11"/>
      <c r="J24" s="11"/>
      <c r="K24" s="11"/>
    </row>
    <row r="25" spans="1:11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  <c r="I25" s="11"/>
      <c r="J25" s="99"/>
      <c r="K25" s="11"/>
    </row>
    <row r="26" spans="1:11" x14ac:dyDescent="0.25">
      <c r="A26" t="s">
        <v>98</v>
      </c>
      <c r="D26" t="s">
        <v>99</v>
      </c>
      <c r="F26" t="s">
        <v>98</v>
      </c>
      <c r="J26" s="11"/>
      <c r="K26" s="11"/>
    </row>
  </sheetData>
  <pageMargins left="0.7" right="0.7" top="0.75" bottom="0.75" header="0.3" footer="0.3"/>
  <pageSetup paperSize="9" orientation="landscape" horizontalDpi="0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G33" sqref="G33"/>
    </sheetView>
  </sheetViews>
  <sheetFormatPr defaultRowHeight="15" x14ac:dyDescent="0.25"/>
  <cols>
    <col min="1" max="1" width="27.5703125" customWidth="1"/>
    <col min="2" max="2" width="11.28515625" customWidth="1"/>
    <col min="3" max="3" width="10.5703125" customWidth="1"/>
    <col min="4" max="4" width="10.140625" customWidth="1"/>
    <col min="6" max="6" width="10.28515625" customWidth="1"/>
  </cols>
  <sheetData>
    <row r="1" spans="1:7" ht="15.75" x14ac:dyDescent="0.25">
      <c r="A1" t="s">
        <v>208</v>
      </c>
      <c r="C1" s="67" t="s">
        <v>124</v>
      </c>
    </row>
    <row r="2" spans="1:7" ht="23.25" x14ac:dyDescent="0.35">
      <c r="A2" s="15" t="s">
        <v>196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77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x14ac:dyDescent="0.25">
      <c r="A11" s="81"/>
      <c r="B11" s="81"/>
      <c r="C11" s="83"/>
      <c r="D11" s="84"/>
      <c r="E11" s="83"/>
      <c r="F11" s="83"/>
      <c r="G11" s="84"/>
    </row>
    <row r="12" spans="1:7" ht="15.75" x14ac:dyDescent="0.25">
      <c r="C12" s="67" t="s">
        <v>124</v>
      </c>
    </row>
    <row r="13" spans="1:7" ht="23.25" x14ac:dyDescent="0.35">
      <c r="A13" s="15" t="s">
        <v>196</v>
      </c>
      <c r="B13" s="15"/>
      <c r="C13" s="15"/>
      <c r="D13" s="14"/>
    </row>
    <row r="14" spans="1:7" x14ac:dyDescent="0.25">
      <c r="A14" s="50" t="s">
        <v>46</v>
      </c>
      <c r="B14" s="50" t="s">
        <v>207</v>
      </c>
      <c r="C14" s="50" t="s">
        <v>50</v>
      </c>
      <c r="D14" s="51" t="s">
        <v>58</v>
      </c>
      <c r="E14" s="51" t="s">
        <v>52</v>
      </c>
      <c r="F14" s="50" t="s">
        <v>53</v>
      </c>
    </row>
    <row r="15" spans="1:7" x14ac:dyDescent="0.25">
      <c r="A15" s="52" t="s">
        <v>197</v>
      </c>
      <c r="B15" s="52"/>
      <c r="C15" s="53">
        <v>3000</v>
      </c>
      <c r="D15" s="53">
        <v>0</v>
      </c>
      <c r="E15" s="53"/>
      <c r="F15" s="53">
        <v>10000</v>
      </c>
    </row>
    <row r="16" spans="1:7" x14ac:dyDescent="0.25">
      <c r="A16" s="53" t="s">
        <v>198</v>
      </c>
      <c r="B16" s="53"/>
      <c r="C16" s="53">
        <v>3000</v>
      </c>
      <c r="D16" s="53">
        <v>0</v>
      </c>
      <c r="E16" s="53"/>
      <c r="F16" s="53">
        <v>12000</v>
      </c>
    </row>
    <row r="17" spans="1:7" x14ac:dyDescent="0.25">
      <c r="A17" s="52" t="s">
        <v>199</v>
      </c>
      <c r="B17" s="52"/>
      <c r="C17" s="53">
        <v>3000</v>
      </c>
      <c r="D17" s="53">
        <v>0</v>
      </c>
      <c r="E17" s="53"/>
      <c r="F17" s="53">
        <v>24000</v>
      </c>
    </row>
    <row r="18" spans="1:7" x14ac:dyDescent="0.25">
      <c r="A18" s="52" t="s">
        <v>200</v>
      </c>
      <c r="B18" s="52"/>
      <c r="C18" s="53">
        <v>3500</v>
      </c>
      <c r="D18" s="53">
        <v>0</v>
      </c>
      <c r="E18" s="53"/>
      <c r="F18" s="53">
        <v>10000</v>
      </c>
    </row>
    <row r="19" spans="1:7" x14ac:dyDescent="0.25">
      <c r="A19" s="52" t="s">
        <v>201</v>
      </c>
      <c r="B19" s="52"/>
      <c r="C19" s="53">
        <v>3500</v>
      </c>
      <c r="D19" s="52"/>
      <c r="E19" s="53"/>
      <c r="F19" s="53">
        <v>20000</v>
      </c>
    </row>
    <row r="20" spans="1:7" x14ac:dyDescent="0.25">
      <c r="A20" s="87" t="s">
        <v>202</v>
      </c>
      <c r="B20" s="87"/>
      <c r="C20" s="88">
        <v>3500</v>
      </c>
      <c r="D20" s="87"/>
      <c r="E20" s="88"/>
      <c r="F20" s="88">
        <v>37000</v>
      </c>
    </row>
    <row r="21" spans="1:7" x14ac:dyDescent="0.25">
      <c r="A21" s="87" t="s">
        <v>203</v>
      </c>
      <c r="B21" s="87"/>
      <c r="C21" s="88">
        <v>3500</v>
      </c>
      <c r="D21" s="87"/>
      <c r="E21" s="88"/>
      <c r="F21" s="88"/>
    </row>
    <row r="22" spans="1:7" x14ac:dyDescent="0.25">
      <c r="A22" s="63" t="s">
        <v>11</v>
      </c>
      <c r="B22" s="63"/>
      <c r="C22" s="65">
        <f>SUM(C15:C21)</f>
        <v>23000</v>
      </c>
      <c r="D22" s="58"/>
      <c r="E22" s="65"/>
      <c r="F22" s="65">
        <f>SUM(F15:F20)</f>
        <v>113000</v>
      </c>
    </row>
    <row r="23" spans="1:7" x14ac:dyDescent="0.25">
      <c r="A23" s="81"/>
      <c r="B23" s="81"/>
      <c r="C23" s="83"/>
      <c r="D23" s="84"/>
      <c r="E23" s="83"/>
      <c r="F23" s="83"/>
    </row>
    <row r="24" spans="1:7" ht="23.25" x14ac:dyDescent="0.35">
      <c r="A24" s="117" t="s">
        <v>166</v>
      </c>
      <c r="E24" s="9"/>
      <c r="F24" s="11"/>
    </row>
    <row r="25" spans="1:7" ht="23.25" x14ac:dyDescent="0.35">
      <c r="A25" s="118" t="s">
        <v>167</v>
      </c>
      <c r="B25" s="118" t="s">
        <v>168</v>
      </c>
      <c r="C25" s="119"/>
      <c r="D25" s="133" t="s">
        <v>169</v>
      </c>
      <c r="E25" s="118" t="s">
        <v>170</v>
      </c>
      <c r="F25" s="105"/>
    </row>
    <row r="26" spans="1:7" x14ac:dyDescent="0.25">
      <c r="A26" s="119" t="s">
        <v>204</v>
      </c>
      <c r="B26" s="120">
        <v>113000</v>
      </c>
      <c r="C26" s="121">
        <v>0.05</v>
      </c>
      <c r="D26" s="134"/>
      <c r="E26" s="119"/>
    </row>
    <row r="27" spans="1:7" x14ac:dyDescent="0.25">
      <c r="A27" s="119" t="s">
        <v>205</v>
      </c>
      <c r="B27" s="120">
        <v>23000</v>
      </c>
      <c r="C27" s="121">
        <v>0.08</v>
      </c>
      <c r="D27" s="134"/>
      <c r="E27" s="119"/>
    </row>
    <row r="28" spans="1:7" x14ac:dyDescent="0.25">
      <c r="A28" s="119"/>
      <c r="B28" s="119"/>
      <c r="C28" s="119"/>
      <c r="D28" s="135">
        <f>B26*C26</f>
        <v>5650</v>
      </c>
      <c r="E28" s="119"/>
    </row>
    <row r="29" spans="1:7" x14ac:dyDescent="0.25">
      <c r="A29" s="119"/>
      <c r="B29" s="119"/>
      <c r="C29" s="119"/>
      <c r="D29">
        <f>B27*C27</f>
        <v>1840</v>
      </c>
      <c r="E29" s="119"/>
      <c r="F29" s="113"/>
    </row>
    <row r="30" spans="1:7" x14ac:dyDescent="0.25">
      <c r="A30" s="119"/>
      <c r="B30" s="120">
        <f>SUM(B26:B29)</f>
        <v>136000</v>
      </c>
      <c r="C30" s="132"/>
      <c r="D30" s="136">
        <f>SUM(D28:D29)</f>
        <v>7490</v>
      </c>
      <c r="E30" s="137"/>
      <c r="F30" s="11"/>
    </row>
    <row r="31" spans="1:7" x14ac:dyDescent="0.25">
      <c r="A31" s="119"/>
      <c r="B31" s="119"/>
      <c r="C31" s="132"/>
      <c r="D31" s="134"/>
      <c r="E31" s="138"/>
      <c r="F31" s="78"/>
    </row>
    <row r="32" spans="1:7" x14ac:dyDescent="0.25">
      <c r="A32" s="128" t="s">
        <v>173</v>
      </c>
      <c r="B32" s="119"/>
      <c r="C32" s="119"/>
      <c r="E32" s="138"/>
      <c r="F32" s="78"/>
      <c r="G32" t="s">
        <v>187</v>
      </c>
    </row>
    <row r="33" spans="1:7" x14ac:dyDescent="0.25">
      <c r="A33" s="119" t="s">
        <v>100</v>
      </c>
      <c r="B33" s="119"/>
      <c r="C33" s="119"/>
      <c r="D33" s="134">
        <v>1000</v>
      </c>
      <c r="E33" s="123"/>
      <c r="F33" s="115"/>
    </row>
    <row r="34" spans="1:7" x14ac:dyDescent="0.25">
      <c r="A34" s="119" t="s">
        <v>206</v>
      </c>
      <c r="B34" s="119"/>
      <c r="C34" s="119"/>
      <c r="D34" s="119">
        <v>127500</v>
      </c>
      <c r="E34" s="119"/>
    </row>
    <row r="35" spans="1:7" x14ac:dyDescent="0.25">
      <c r="A35" s="119"/>
      <c r="B35" s="119"/>
      <c r="C35" s="119"/>
      <c r="D35" s="134"/>
      <c r="E35" s="119"/>
      <c r="F35" s="113"/>
    </row>
    <row r="36" spans="1:7" x14ac:dyDescent="0.25">
      <c r="A36" s="123" t="s">
        <v>8</v>
      </c>
      <c r="B36" s="124">
        <f>B30</f>
        <v>136000</v>
      </c>
      <c r="C36" s="119"/>
      <c r="D36" s="120">
        <f>SUM(D30:D35)</f>
        <v>135990</v>
      </c>
      <c r="E36" s="139">
        <f>B36-D36</f>
        <v>10</v>
      </c>
      <c r="F36" s="116"/>
    </row>
    <row r="37" spans="1:7" x14ac:dyDescent="0.25">
      <c r="A37" s="11" t="s">
        <v>59</v>
      </c>
      <c r="C37" s="11"/>
      <c r="D37" s="11" t="s">
        <v>60</v>
      </c>
      <c r="E37" s="11"/>
      <c r="F37" s="11" t="s">
        <v>61</v>
      </c>
      <c r="G37" s="11"/>
    </row>
    <row r="38" spans="1:7" x14ac:dyDescent="0.25">
      <c r="A38" s="11" t="s">
        <v>136</v>
      </c>
      <c r="C38" s="11"/>
      <c r="D38" s="11" t="s">
        <v>63</v>
      </c>
      <c r="E38" s="11"/>
      <c r="F38" s="11" t="s">
        <v>64</v>
      </c>
      <c r="G38" s="11"/>
    </row>
    <row r="39" spans="1:7" x14ac:dyDescent="0.25">
      <c r="A39" t="s">
        <v>98</v>
      </c>
      <c r="D39" t="s">
        <v>99</v>
      </c>
      <c r="F39" t="s">
        <v>98</v>
      </c>
    </row>
  </sheetData>
  <pageMargins left="0.7" right="0.7" top="0.75" bottom="0.75" header="0.3" footer="0.3"/>
  <pageSetup orientation="portrait" horizontalDpi="0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4" workbookViewId="0">
      <selection activeCell="G22" sqref="G22"/>
    </sheetView>
  </sheetViews>
  <sheetFormatPr defaultRowHeight="15" x14ac:dyDescent="0.25"/>
  <cols>
    <col min="1" max="1" width="14.28515625" customWidth="1"/>
    <col min="2" max="2" width="11" customWidth="1"/>
    <col min="3" max="3" width="10.42578125" customWidth="1"/>
    <col min="4" max="4" width="10.5703125" customWidth="1"/>
    <col min="5" max="5" width="11.42578125" customWidth="1"/>
    <col min="6" max="6" width="10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209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77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5" t="s">
        <v>210</v>
      </c>
      <c r="B12" s="15"/>
      <c r="C12" s="15"/>
      <c r="D12" s="14"/>
    </row>
    <row r="13" spans="1:7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</row>
    <row r="14" spans="1:7" x14ac:dyDescent="0.25">
      <c r="A14" s="142" t="s">
        <v>212</v>
      </c>
      <c r="B14" s="143"/>
      <c r="C14" s="144">
        <v>3500</v>
      </c>
      <c r="D14" s="144">
        <v>0</v>
      </c>
      <c r="E14" s="144"/>
      <c r="F14" s="144"/>
    </row>
    <row r="15" spans="1:7" x14ac:dyDescent="0.25">
      <c r="A15" s="142" t="s">
        <v>213</v>
      </c>
      <c r="B15" s="144"/>
      <c r="C15" s="144">
        <v>3500</v>
      </c>
      <c r="D15" s="144">
        <v>0</v>
      </c>
      <c r="E15" s="144"/>
      <c r="F15" s="144"/>
    </row>
    <row r="16" spans="1:7" x14ac:dyDescent="0.25">
      <c r="A16" s="143" t="s">
        <v>199</v>
      </c>
      <c r="B16" s="143"/>
      <c r="C16" s="144">
        <v>3000</v>
      </c>
      <c r="D16" s="144">
        <v>0</v>
      </c>
      <c r="E16" s="144"/>
      <c r="F16" s="144"/>
    </row>
    <row r="17" spans="1:7" x14ac:dyDescent="0.25">
      <c r="A17" s="143" t="s">
        <v>200</v>
      </c>
      <c r="B17" s="143"/>
      <c r="C17" s="144">
        <v>3500</v>
      </c>
      <c r="D17" s="144">
        <v>0</v>
      </c>
      <c r="E17" s="144"/>
      <c r="F17" s="144"/>
    </row>
    <row r="18" spans="1:7" x14ac:dyDescent="0.25">
      <c r="A18" s="142" t="s">
        <v>218</v>
      </c>
      <c r="B18" s="143"/>
      <c r="C18" s="144">
        <v>3000</v>
      </c>
      <c r="D18" s="143"/>
      <c r="E18" s="144"/>
      <c r="F18" s="144"/>
    </row>
    <row r="19" spans="1:7" x14ac:dyDescent="0.25">
      <c r="A19" s="145" t="s">
        <v>202</v>
      </c>
      <c r="B19" s="145"/>
      <c r="C19" s="146">
        <v>3500</v>
      </c>
      <c r="D19" s="145"/>
      <c r="E19" s="146"/>
      <c r="F19" s="146"/>
    </row>
    <row r="20" spans="1:7" x14ac:dyDescent="0.25">
      <c r="A20" s="145" t="s">
        <v>216</v>
      </c>
      <c r="B20" s="145"/>
      <c r="C20" s="146">
        <v>3500</v>
      </c>
      <c r="D20" s="145"/>
      <c r="E20" s="146"/>
      <c r="F20" s="146"/>
    </row>
    <row r="21" spans="1:7" x14ac:dyDescent="0.25">
      <c r="A21" s="142" t="s">
        <v>221</v>
      </c>
      <c r="B21" s="147"/>
      <c r="C21" s="146">
        <v>3000</v>
      </c>
      <c r="D21" s="123"/>
      <c r="E21" s="148"/>
      <c r="F21" s="148"/>
    </row>
    <row r="22" spans="1:7" x14ac:dyDescent="0.25">
      <c r="A22" s="142" t="s">
        <v>219</v>
      </c>
      <c r="B22" s="143"/>
      <c r="C22" s="149">
        <v>3000</v>
      </c>
      <c r="D22" s="143"/>
      <c r="E22" s="143"/>
      <c r="F22" s="143"/>
    </row>
    <row r="23" spans="1:7" x14ac:dyDescent="0.25">
      <c r="A23" s="63" t="s">
        <v>11</v>
      </c>
      <c r="B23" s="119"/>
      <c r="C23" s="150">
        <f>SUM(C14:C22)</f>
        <v>29500</v>
      </c>
      <c r="D23" s="119"/>
      <c r="E23" s="119"/>
      <c r="F23" s="119"/>
    </row>
    <row r="24" spans="1:7" ht="23.25" x14ac:dyDescent="0.35">
      <c r="A24" s="117" t="s">
        <v>166</v>
      </c>
      <c r="E24" s="9"/>
      <c r="F24" s="11"/>
    </row>
    <row r="25" spans="1:7" ht="23.25" x14ac:dyDescent="0.35">
      <c r="A25" s="118" t="s">
        <v>167</v>
      </c>
      <c r="B25" s="118" t="s">
        <v>168</v>
      </c>
      <c r="C25" s="119"/>
      <c r="D25" s="133" t="s">
        <v>169</v>
      </c>
      <c r="E25" s="118" t="s">
        <v>170</v>
      </c>
      <c r="F25" s="105"/>
    </row>
    <row r="26" spans="1:7" x14ac:dyDescent="0.25">
      <c r="A26" s="119" t="s">
        <v>65</v>
      </c>
      <c r="B26" s="120">
        <f>C10</f>
        <v>113000</v>
      </c>
      <c r="C26" s="121">
        <v>0.05</v>
      </c>
      <c r="D26" s="134"/>
      <c r="E26" s="119"/>
    </row>
    <row r="27" spans="1:7" x14ac:dyDescent="0.25">
      <c r="A27" s="119" t="s">
        <v>65</v>
      </c>
      <c r="B27" s="120">
        <f>C23</f>
        <v>29500</v>
      </c>
      <c r="C27" s="121">
        <v>0.08</v>
      </c>
      <c r="D27" s="134"/>
      <c r="E27" s="119"/>
    </row>
    <row r="28" spans="1:7" x14ac:dyDescent="0.25">
      <c r="A28" s="119"/>
      <c r="B28" s="119"/>
      <c r="C28" s="119"/>
      <c r="D28" s="135">
        <f>B26*C26</f>
        <v>5650</v>
      </c>
      <c r="E28" s="119"/>
    </row>
    <row r="29" spans="1:7" x14ac:dyDescent="0.25">
      <c r="A29" s="119"/>
      <c r="B29" s="119"/>
      <c r="C29" s="119"/>
      <c r="D29">
        <f>B27*C27</f>
        <v>2360</v>
      </c>
      <c r="E29" s="119"/>
      <c r="F29" s="113"/>
    </row>
    <row r="30" spans="1:7" x14ac:dyDescent="0.25">
      <c r="A30" s="119"/>
      <c r="B30" s="120">
        <f>SUM(B26:B29)</f>
        <v>142500</v>
      </c>
      <c r="C30" s="132"/>
      <c r="D30" s="136">
        <f>SUM(D28:D29)</f>
        <v>8010</v>
      </c>
      <c r="E30" s="137"/>
      <c r="F30" s="11"/>
    </row>
    <row r="31" spans="1:7" x14ac:dyDescent="0.25">
      <c r="A31" s="128" t="s">
        <v>173</v>
      </c>
      <c r="B31" s="119"/>
      <c r="C31" s="119"/>
      <c r="E31" s="138"/>
      <c r="F31" s="78"/>
      <c r="G31" t="s">
        <v>187</v>
      </c>
    </row>
    <row r="32" spans="1:7" x14ac:dyDescent="0.25">
      <c r="A32" s="119" t="s">
        <v>100</v>
      </c>
      <c r="B32" s="119"/>
      <c r="C32" s="119"/>
      <c r="D32" s="134">
        <v>1000</v>
      </c>
      <c r="E32" s="123"/>
      <c r="F32" s="115"/>
    </row>
    <row r="33" spans="1:7" x14ac:dyDescent="0.25">
      <c r="A33" s="119" t="s">
        <v>206</v>
      </c>
      <c r="B33" s="119"/>
      <c r="C33" s="119"/>
      <c r="D33" s="119">
        <v>127500</v>
      </c>
      <c r="E33" s="119"/>
    </row>
    <row r="34" spans="1:7" x14ac:dyDescent="0.25">
      <c r="A34" s="123" t="s">
        <v>8</v>
      </c>
      <c r="B34" s="124">
        <f>B30</f>
        <v>142500</v>
      </c>
      <c r="C34" s="119"/>
      <c r="D34" s="120">
        <f>SUM(D30:D33)</f>
        <v>136510</v>
      </c>
      <c r="E34" s="139">
        <f>B34-D34</f>
        <v>5990</v>
      </c>
      <c r="F34" s="116"/>
    </row>
    <row r="35" spans="1:7" x14ac:dyDescent="0.25">
      <c r="A35" s="11" t="s">
        <v>59</v>
      </c>
      <c r="C35" s="11"/>
      <c r="D35" s="11" t="s">
        <v>60</v>
      </c>
      <c r="E35" s="11"/>
      <c r="F35" s="11" t="s">
        <v>61</v>
      </c>
      <c r="G35" s="11"/>
    </row>
    <row r="36" spans="1:7" x14ac:dyDescent="0.25">
      <c r="A36" s="11" t="s">
        <v>136</v>
      </c>
      <c r="C36" s="11"/>
      <c r="D36" s="11" t="s">
        <v>63</v>
      </c>
      <c r="E36" s="11"/>
      <c r="F36" s="11" t="s">
        <v>64</v>
      </c>
      <c r="G36" s="11"/>
    </row>
    <row r="37" spans="1:7" x14ac:dyDescent="0.25">
      <c r="A37" t="s">
        <v>98</v>
      </c>
      <c r="D37" t="s">
        <v>99</v>
      </c>
      <c r="F37" t="s">
        <v>98</v>
      </c>
    </row>
  </sheetData>
  <pageMargins left="0.25" right="0.25" top="0.75" bottom="0.75" header="0.3" footer="0.3"/>
  <pageSetup orientation="portrait" horizontalDpi="0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6" workbookViewId="0">
      <selection activeCell="A41" sqref="A41"/>
    </sheetView>
  </sheetViews>
  <sheetFormatPr defaultRowHeight="15" x14ac:dyDescent="0.25"/>
  <cols>
    <col min="1" max="1" width="19.7109375" customWidth="1"/>
    <col min="2" max="2" width="11.5703125" customWidth="1"/>
    <col min="3" max="3" width="11" customWidth="1"/>
    <col min="4" max="4" width="10.7109375" customWidth="1"/>
    <col min="6" max="6" width="11.5703125" customWidth="1"/>
  </cols>
  <sheetData>
    <row r="1" spans="1:15" ht="18.75" x14ac:dyDescent="0.3">
      <c r="A1" s="140" t="s">
        <v>208</v>
      </c>
      <c r="C1" s="67" t="s">
        <v>124</v>
      </c>
    </row>
    <row r="2" spans="1:15" ht="23.25" x14ac:dyDescent="0.35">
      <c r="A2" s="15" t="s">
        <v>223</v>
      </c>
      <c r="B2" s="15"/>
      <c r="C2" s="15"/>
      <c r="D2" s="14"/>
    </row>
    <row r="3" spans="1:15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15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15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15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15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15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15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15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15" ht="15.75" x14ac:dyDescent="0.25">
      <c r="C11" s="67" t="s">
        <v>124</v>
      </c>
      <c r="M11" s="126"/>
      <c r="N11" s="126"/>
      <c r="O11" s="126"/>
    </row>
    <row r="12" spans="1:15" ht="23.25" x14ac:dyDescent="0.35">
      <c r="A12" s="15" t="s">
        <v>224</v>
      </c>
      <c r="B12" s="15"/>
      <c r="C12" s="15"/>
      <c r="D12" s="14"/>
      <c r="M12" s="126"/>
      <c r="N12" s="152"/>
      <c r="O12" s="126"/>
    </row>
    <row r="13" spans="1:15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  <c r="M13" s="126"/>
      <c r="N13" s="152"/>
      <c r="O13" s="126"/>
    </row>
    <row r="14" spans="1:15" x14ac:dyDescent="0.25">
      <c r="A14" s="141" t="s">
        <v>83</v>
      </c>
      <c r="B14" s="143"/>
      <c r="C14" s="120">
        <v>0</v>
      </c>
      <c r="D14" s="144">
        <v>0</v>
      </c>
      <c r="E14" s="144"/>
      <c r="F14" s="144"/>
      <c r="M14" s="126"/>
      <c r="N14" s="152"/>
      <c r="O14" s="126"/>
    </row>
    <row r="15" spans="1:15" x14ac:dyDescent="0.25">
      <c r="A15" s="141" t="s">
        <v>212</v>
      </c>
      <c r="B15" s="144"/>
      <c r="C15" s="120">
        <v>3500</v>
      </c>
      <c r="D15" s="144">
        <v>0</v>
      </c>
      <c r="E15" s="144"/>
      <c r="F15" s="144"/>
      <c r="M15" s="126"/>
      <c r="N15" s="152"/>
      <c r="O15" s="126"/>
    </row>
    <row r="16" spans="1:15" x14ac:dyDescent="0.25">
      <c r="A16" s="141" t="s">
        <v>83</v>
      </c>
      <c r="B16" s="143"/>
      <c r="C16" s="120">
        <v>0</v>
      </c>
      <c r="D16" s="144">
        <v>0</v>
      </c>
      <c r="E16" s="144"/>
      <c r="F16" s="144"/>
      <c r="M16" s="126"/>
      <c r="N16" s="152"/>
      <c r="O16" s="126"/>
    </row>
    <row r="17" spans="1:15" x14ac:dyDescent="0.25">
      <c r="A17" s="141" t="s">
        <v>214</v>
      </c>
      <c r="B17" s="143"/>
      <c r="C17" s="120">
        <v>3500</v>
      </c>
      <c r="D17" s="144">
        <v>0</v>
      </c>
      <c r="E17" s="144"/>
      <c r="F17" s="144"/>
      <c r="M17" s="126"/>
      <c r="N17" s="152"/>
      <c r="O17" s="126"/>
    </row>
    <row r="18" spans="1:15" x14ac:dyDescent="0.25">
      <c r="A18" s="141" t="s">
        <v>83</v>
      </c>
      <c r="B18" s="143"/>
      <c r="C18" s="120">
        <v>0</v>
      </c>
      <c r="D18" s="143"/>
      <c r="E18" s="144"/>
      <c r="F18" s="144"/>
      <c r="M18" s="126"/>
      <c r="N18" s="152"/>
      <c r="O18" s="126"/>
    </row>
    <row r="19" spans="1:15" x14ac:dyDescent="0.25">
      <c r="A19" s="141" t="s">
        <v>83</v>
      </c>
      <c r="B19" s="145"/>
      <c r="C19" s="120">
        <v>0</v>
      </c>
      <c r="D19" s="145"/>
      <c r="E19" s="146"/>
      <c r="F19" s="146"/>
      <c r="M19" s="126"/>
      <c r="N19" s="152"/>
      <c r="O19" s="126"/>
    </row>
    <row r="20" spans="1:15" x14ac:dyDescent="0.25">
      <c r="A20" s="141" t="s">
        <v>215</v>
      </c>
      <c r="B20" s="145"/>
      <c r="C20" s="151">
        <v>0</v>
      </c>
      <c r="D20" s="145"/>
      <c r="E20" s="146"/>
      <c r="F20" s="146"/>
      <c r="M20" s="126"/>
      <c r="N20" s="152"/>
      <c r="O20" s="126"/>
    </row>
    <row r="21" spans="1:15" x14ac:dyDescent="0.25">
      <c r="A21" s="141" t="s">
        <v>216</v>
      </c>
      <c r="B21" s="147"/>
      <c r="C21" s="146">
        <v>3500</v>
      </c>
      <c r="D21" s="123"/>
      <c r="E21" s="148"/>
      <c r="F21" s="148"/>
      <c r="M21" s="126"/>
      <c r="N21" s="152"/>
      <c r="O21" s="126"/>
    </row>
    <row r="22" spans="1:15" x14ac:dyDescent="0.25">
      <c r="A22" s="141" t="s">
        <v>83</v>
      </c>
      <c r="B22" s="143"/>
      <c r="C22" s="149">
        <v>0</v>
      </c>
      <c r="D22" s="143"/>
      <c r="E22" s="143"/>
      <c r="F22" s="143"/>
      <c r="M22" s="126"/>
      <c r="N22" s="152"/>
      <c r="O22" s="126"/>
    </row>
    <row r="23" spans="1:15" x14ac:dyDescent="0.25">
      <c r="A23" s="141" t="s">
        <v>217</v>
      </c>
      <c r="B23" s="119"/>
      <c r="C23" s="149">
        <v>3500</v>
      </c>
      <c r="D23" s="119"/>
      <c r="E23" s="119"/>
      <c r="F23" s="119"/>
      <c r="M23" s="126"/>
      <c r="N23" s="152"/>
      <c r="O23" s="126"/>
    </row>
    <row r="24" spans="1:15" x14ac:dyDescent="0.25">
      <c r="A24" s="141" t="s">
        <v>83</v>
      </c>
      <c r="B24" s="119"/>
      <c r="C24" s="149">
        <v>0</v>
      </c>
      <c r="D24" s="119"/>
      <c r="E24" s="119"/>
      <c r="F24" s="119"/>
      <c r="M24" s="126"/>
      <c r="N24" s="152"/>
      <c r="O24" s="126"/>
    </row>
    <row r="25" spans="1:15" x14ac:dyDescent="0.25">
      <c r="A25" s="141" t="s">
        <v>219</v>
      </c>
      <c r="B25" s="119"/>
      <c r="C25" s="149">
        <v>3000</v>
      </c>
      <c r="D25" s="119"/>
      <c r="E25" s="119"/>
      <c r="F25" s="119"/>
      <c r="M25" s="126"/>
      <c r="N25" s="152"/>
      <c r="O25" s="126"/>
    </row>
    <row r="26" spans="1:15" x14ac:dyDescent="0.25">
      <c r="A26" s="141" t="s">
        <v>83</v>
      </c>
      <c r="B26" s="119"/>
      <c r="C26" s="149">
        <v>0</v>
      </c>
      <c r="D26" s="119"/>
      <c r="E26" s="119"/>
      <c r="F26" s="119"/>
      <c r="M26" s="126"/>
      <c r="N26" s="152"/>
      <c r="O26" s="126"/>
    </row>
    <row r="27" spans="1:15" x14ac:dyDescent="0.25">
      <c r="A27" s="141" t="s">
        <v>221</v>
      </c>
      <c r="B27" s="119"/>
      <c r="C27" s="149">
        <v>3000</v>
      </c>
      <c r="D27" s="119"/>
      <c r="E27" s="119"/>
      <c r="F27" s="119"/>
    </row>
    <row r="28" spans="1:15" x14ac:dyDescent="0.25">
      <c r="A28" s="141" t="s">
        <v>222</v>
      </c>
      <c r="B28" s="119"/>
      <c r="C28" s="149">
        <v>3000</v>
      </c>
      <c r="D28" s="119"/>
      <c r="E28" s="119"/>
      <c r="F28" s="119"/>
    </row>
    <row r="29" spans="1:15" x14ac:dyDescent="0.25">
      <c r="A29" s="63" t="s">
        <v>11</v>
      </c>
      <c r="B29" s="119"/>
      <c r="C29" s="150">
        <f>SUM(C14:C28)</f>
        <v>23000</v>
      </c>
      <c r="D29" s="119"/>
      <c r="E29" s="119"/>
      <c r="F29" s="119"/>
    </row>
    <row r="30" spans="1:15" ht="23.25" x14ac:dyDescent="0.35">
      <c r="A30" s="117" t="s">
        <v>166</v>
      </c>
      <c r="E30" s="9"/>
      <c r="F30" s="11"/>
    </row>
    <row r="31" spans="1:15" ht="23.25" x14ac:dyDescent="0.35">
      <c r="A31" s="118" t="s">
        <v>167</v>
      </c>
      <c r="B31" s="118" t="s">
        <v>168</v>
      </c>
      <c r="C31" s="119"/>
      <c r="D31" s="133" t="s">
        <v>169</v>
      </c>
      <c r="E31" s="118" t="s">
        <v>170</v>
      </c>
      <c r="F31" s="105"/>
    </row>
    <row r="32" spans="1:15" x14ac:dyDescent="0.25">
      <c r="A32" s="119" t="s">
        <v>230</v>
      </c>
      <c r="B32" s="120">
        <f>C10</f>
        <v>113000</v>
      </c>
      <c r="C32" s="121">
        <v>0.05</v>
      </c>
      <c r="D32" s="134"/>
      <c r="E32" s="119"/>
    </row>
    <row r="33" spans="1:7" x14ac:dyDescent="0.25">
      <c r="A33" s="119" t="s">
        <v>207</v>
      </c>
      <c r="B33" s="120">
        <v>5990</v>
      </c>
      <c r="C33" s="121"/>
      <c r="D33" s="134"/>
      <c r="E33" s="119"/>
    </row>
    <row r="34" spans="1:7" x14ac:dyDescent="0.25">
      <c r="A34" s="119"/>
      <c r="B34" s="120">
        <f>C29</f>
        <v>23000</v>
      </c>
      <c r="C34" s="121">
        <v>0.08</v>
      </c>
      <c r="D34" s="134"/>
      <c r="E34" s="119"/>
    </row>
    <row r="35" spans="1:7" x14ac:dyDescent="0.25">
      <c r="A35" s="119"/>
      <c r="B35" s="119"/>
      <c r="C35" s="119"/>
      <c r="D35" s="135">
        <f>B32*C32</f>
        <v>5650</v>
      </c>
      <c r="E35" s="119"/>
    </row>
    <row r="36" spans="1:7" x14ac:dyDescent="0.25">
      <c r="A36" s="119"/>
      <c r="B36" s="119"/>
      <c r="C36" s="119"/>
      <c r="D36">
        <f>B34*C34</f>
        <v>1840</v>
      </c>
      <c r="E36" s="119"/>
      <c r="F36" s="113"/>
    </row>
    <row r="37" spans="1:7" x14ac:dyDescent="0.25">
      <c r="A37" s="119"/>
      <c r="B37" s="120">
        <f>SUM(B32:B36)</f>
        <v>141990</v>
      </c>
      <c r="C37" s="132"/>
      <c r="D37" s="136">
        <f>SUM(D35:D36)</f>
        <v>7490</v>
      </c>
      <c r="E37" s="137"/>
      <c r="F37" s="11"/>
    </row>
    <row r="38" spans="1:7" x14ac:dyDescent="0.25">
      <c r="A38" s="128" t="s">
        <v>173</v>
      </c>
      <c r="B38" s="119"/>
      <c r="C38" s="119"/>
      <c r="E38" s="138"/>
      <c r="F38" s="78"/>
      <c r="G38" t="s">
        <v>187</v>
      </c>
    </row>
    <row r="39" spans="1:7" x14ac:dyDescent="0.25">
      <c r="A39" s="119" t="s">
        <v>100</v>
      </c>
      <c r="B39" s="119"/>
      <c r="C39" s="119"/>
      <c r="D39" s="134">
        <v>1000</v>
      </c>
      <c r="E39" s="123"/>
      <c r="F39" s="115"/>
    </row>
    <row r="40" spans="1:7" x14ac:dyDescent="0.25">
      <c r="A40" s="119" t="s">
        <v>206</v>
      </c>
      <c r="B40" s="119"/>
      <c r="C40" s="119"/>
      <c r="D40" s="119">
        <v>127500</v>
      </c>
      <c r="E40" s="119"/>
      <c r="F40">
        <f>D39+D40</f>
        <v>128500</v>
      </c>
    </row>
    <row r="41" spans="1:7" x14ac:dyDescent="0.25">
      <c r="A41" s="123" t="s">
        <v>8</v>
      </c>
      <c r="B41" s="124">
        <f>B37</f>
        <v>141990</v>
      </c>
      <c r="C41" s="119"/>
      <c r="D41" s="120">
        <f>SUM(D37:D40)</f>
        <v>135990</v>
      </c>
      <c r="E41" s="139">
        <f>B41-D41</f>
        <v>6000</v>
      </c>
      <c r="F41" s="116"/>
    </row>
    <row r="42" spans="1:7" x14ac:dyDescent="0.25">
      <c r="A42" s="11" t="s">
        <v>59</v>
      </c>
      <c r="C42" s="11"/>
      <c r="D42" s="11" t="s">
        <v>60</v>
      </c>
      <c r="E42" s="11"/>
      <c r="F42" s="11" t="s">
        <v>61</v>
      </c>
      <c r="G42" s="11"/>
    </row>
    <row r="43" spans="1:7" x14ac:dyDescent="0.25">
      <c r="A43" s="11" t="s">
        <v>136</v>
      </c>
      <c r="C43" s="11"/>
      <c r="D43" s="11" t="s">
        <v>63</v>
      </c>
      <c r="E43" s="11"/>
      <c r="F43" s="11" t="s">
        <v>64</v>
      </c>
      <c r="G43" s="11"/>
    </row>
    <row r="44" spans="1:7" x14ac:dyDescent="0.25">
      <c r="A44" t="s">
        <v>98</v>
      </c>
      <c r="D44" t="s">
        <v>99</v>
      </c>
      <c r="F44" t="s">
        <v>98</v>
      </c>
    </row>
  </sheetData>
  <pageMargins left="0.25" right="0.25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2" workbookViewId="0">
      <selection activeCell="D41" sqref="D41"/>
    </sheetView>
  </sheetViews>
  <sheetFormatPr defaultRowHeight="15" x14ac:dyDescent="0.25"/>
  <cols>
    <col min="1" max="1" width="20" customWidth="1"/>
    <col min="2" max="2" width="11.5703125" customWidth="1"/>
    <col min="3" max="3" width="11.28515625" customWidth="1"/>
    <col min="4" max="4" width="10.5703125" customWidth="1"/>
    <col min="5" max="5" width="10.28515625" customWidth="1"/>
    <col min="6" max="6" width="12.140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225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5" t="s">
        <v>226</v>
      </c>
      <c r="B12" s="15"/>
      <c r="C12" s="15"/>
      <c r="D12" s="14"/>
    </row>
    <row r="13" spans="1:7" x14ac:dyDescent="0.25">
      <c r="A13" s="50" t="s">
        <v>46</v>
      </c>
      <c r="B13" s="50" t="s">
        <v>207</v>
      </c>
      <c r="C13" s="50" t="s">
        <v>50</v>
      </c>
      <c r="D13" s="51" t="s">
        <v>58</v>
      </c>
      <c r="E13" s="51" t="s">
        <v>52</v>
      </c>
      <c r="F13" s="50" t="s">
        <v>53</v>
      </c>
    </row>
    <row r="14" spans="1:7" x14ac:dyDescent="0.25">
      <c r="A14" s="141" t="s">
        <v>83</v>
      </c>
      <c r="B14" s="119"/>
      <c r="C14" s="120"/>
      <c r="D14" s="144">
        <v>0</v>
      </c>
      <c r="E14" s="144"/>
      <c r="F14" s="153"/>
    </row>
    <row r="15" spans="1:7" x14ac:dyDescent="0.25">
      <c r="A15" s="141" t="s">
        <v>83</v>
      </c>
      <c r="B15" s="119"/>
      <c r="C15" s="120">
        <v>0</v>
      </c>
      <c r="D15" s="144">
        <v>0</v>
      </c>
      <c r="E15" s="144"/>
      <c r="F15" s="153"/>
    </row>
    <row r="16" spans="1:7" x14ac:dyDescent="0.25">
      <c r="A16" s="156" t="s">
        <v>213</v>
      </c>
      <c r="B16" s="119"/>
      <c r="C16" s="120">
        <v>3500</v>
      </c>
      <c r="D16" s="144">
        <v>0</v>
      </c>
      <c r="E16" s="144"/>
      <c r="F16" s="153">
        <v>3000</v>
      </c>
    </row>
    <row r="17" spans="1:6" x14ac:dyDescent="0.25">
      <c r="A17" s="156" t="s">
        <v>231</v>
      </c>
      <c r="B17" s="119"/>
      <c r="C17" s="120">
        <v>3500</v>
      </c>
      <c r="D17" s="144">
        <v>0</v>
      </c>
      <c r="E17" s="144"/>
      <c r="F17" s="153"/>
    </row>
    <row r="18" spans="1:6" x14ac:dyDescent="0.25">
      <c r="A18" s="141" t="s">
        <v>83</v>
      </c>
      <c r="B18" s="119"/>
      <c r="C18" s="120">
        <v>0</v>
      </c>
      <c r="D18" s="143"/>
      <c r="E18" s="144"/>
      <c r="F18" s="153"/>
    </row>
    <row r="19" spans="1:6" x14ac:dyDescent="0.25">
      <c r="A19" s="141" t="s">
        <v>83</v>
      </c>
      <c r="B19" s="119"/>
      <c r="C19" s="120">
        <v>0</v>
      </c>
      <c r="D19" s="145"/>
      <c r="E19" s="146"/>
      <c r="F19" s="151">
        <v>1750</v>
      </c>
    </row>
    <row r="20" spans="1:6" x14ac:dyDescent="0.25">
      <c r="A20" s="141" t="s">
        <v>215</v>
      </c>
      <c r="B20" s="119"/>
      <c r="C20" s="151">
        <v>0</v>
      </c>
      <c r="D20" s="145"/>
      <c r="E20" s="146"/>
      <c r="F20" s="151"/>
    </row>
    <row r="21" spans="1:6" x14ac:dyDescent="0.25">
      <c r="A21" s="156" t="s">
        <v>216</v>
      </c>
      <c r="B21" s="119"/>
      <c r="C21" s="146">
        <v>3500</v>
      </c>
      <c r="D21" s="123"/>
      <c r="E21" s="148"/>
      <c r="F21" s="151">
        <v>3500</v>
      </c>
    </row>
    <row r="22" spans="1:6" x14ac:dyDescent="0.25">
      <c r="A22" s="141" t="s">
        <v>83</v>
      </c>
      <c r="B22" s="119"/>
      <c r="C22" s="149">
        <v>0</v>
      </c>
      <c r="D22" s="143"/>
      <c r="E22" s="143"/>
      <c r="F22" s="149"/>
    </row>
    <row r="23" spans="1:6" x14ac:dyDescent="0.25">
      <c r="A23" s="141" t="s">
        <v>83</v>
      </c>
      <c r="B23" s="119"/>
      <c r="C23" s="149">
        <v>0</v>
      </c>
      <c r="D23" s="119"/>
      <c r="E23" s="119"/>
      <c r="F23" s="120"/>
    </row>
    <row r="24" spans="1:6" x14ac:dyDescent="0.25">
      <c r="A24" s="141" t="s">
        <v>83</v>
      </c>
      <c r="B24" s="119"/>
      <c r="C24" s="149"/>
      <c r="D24" s="119"/>
      <c r="E24" s="119"/>
      <c r="F24" s="120"/>
    </row>
    <row r="25" spans="1:6" x14ac:dyDescent="0.25">
      <c r="A25" s="156" t="s">
        <v>219</v>
      </c>
      <c r="B25" s="119"/>
      <c r="C25" s="149">
        <v>3000</v>
      </c>
      <c r="D25" s="119"/>
      <c r="E25" s="119"/>
      <c r="F25" s="120"/>
    </row>
    <row r="26" spans="1:6" x14ac:dyDescent="0.25">
      <c r="A26" s="156" t="s">
        <v>220</v>
      </c>
      <c r="B26" s="119"/>
      <c r="C26" s="149">
        <v>3000</v>
      </c>
      <c r="D26" s="119"/>
      <c r="E26" s="119"/>
      <c r="F26" s="120"/>
    </row>
    <row r="27" spans="1:6" x14ac:dyDescent="0.25">
      <c r="A27" s="141" t="s">
        <v>83</v>
      </c>
      <c r="B27" s="119"/>
      <c r="C27" s="149"/>
      <c r="D27" s="119"/>
      <c r="E27" s="119"/>
      <c r="F27" s="120">
        <v>3000</v>
      </c>
    </row>
    <row r="28" spans="1:6" x14ac:dyDescent="0.25">
      <c r="A28" s="141" t="s">
        <v>83</v>
      </c>
      <c r="B28" s="119"/>
      <c r="C28" s="149">
        <v>0</v>
      </c>
      <c r="D28" s="119"/>
      <c r="E28" s="119"/>
      <c r="F28" s="120"/>
    </row>
    <row r="29" spans="1:6" x14ac:dyDescent="0.25">
      <c r="A29" s="63" t="s">
        <v>11</v>
      </c>
      <c r="B29" s="119"/>
      <c r="C29" s="150">
        <f>SUM(C14:C28)</f>
        <v>16500</v>
      </c>
      <c r="D29" s="119"/>
      <c r="E29" s="119"/>
      <c r="F29" s="120">
        <f>SUM(F14:F28)</f>
        <v>11250</v>
      </c>
    </row>
    <row r="30" spans="1:6" ht="23.25" x14ac:dyDescent="0.35">
      <c r="A30" s="118" t="s">
        <v>167</v>
      </c>
      <c r="B30" s="118" t="s">
        <v>168</v>
      </c>
      <c r="C30" s="119"/>
      <c r="D30" s="133" t="s">
        <v>169</v>
      </c>
      <c r="E30" s="118" t="s">
        <v>170</v>
      </c>
      <c r="F30" s="105"/>
    </row>
    <row r="31" spans="1:6" x14ac:dyDescent="0.25">
      <c r="A31" s="119" t="s">
        <v>233</v>
      </c>
      <c r="B31" s="120">
        <f>C10</f>
        <v>113000</v>
      </c>
      <c r="C31" s="121">
        <v>0.05</v>
      </c>
      <c r="D31" s="134"/>
      <c r="E31" s="119"/>
    </row>
    <row r="32" spans="1:6" x14ac:dyDescent="0.25">
      <c r="A32" s="119" t="s">
        <v>233</v>
      </c>
      <c r="B32" s="120">
        <f>C29</f>
        <v>16500</v>
      </c>
      <c r="C32" s="121">
        <v>0.08</v>
      </c>
      <c r="D32" s="134"/>
      <c r="E32" s="119"/>
    </row>
    <row r="33" spans="1:7" x14ac:dyDescent="0.25">
      <c r="A33" s="119" t="s">
        <v>229</v>
      </c>
      <c r="B33" s="119">
        <v>6000</v>
      </c>
      <c r="C33" s="119"/>
      <c r="D33" s="135">
        <f>B31*C31</f>
        <v>5650</v>
      </c>
      <c r="E33" s="119"/>
    </row>
    <row r="34" spans="1:7" x14ac:dyDescent="0.25">
      <c r="A34" s="119"/>
      <c r="B34" s="119"/>
      <c r="C34" s="120">
        <f>B31+B32</f>
        <v>129500</v>
      </c>
      <c r="D34">
        <f>B32*C32</f>
        <v>1320</v>
      </c>
      <c r="E34" s="119"/>
      <c r="F34" s="113"/>
    </row>
    <row r="35" spans="1:7" x14ac:dyDescent="0.25">
      <c r="A35" s="119"/>
      <c r="B35" s="120">
        <f>SUM(B31:B34)</f>
        <v>135500</v>
      </c>
      <c r="C35" s="132"/>
      <c r="D35" s="136">
        <f>SUM(D33:D34)</f>
        <v>6970</v>
      </c>
      <c r="E35" s="137"/>
      <c r="F35" s="11"/>
    </row>
    <row r="36" spans="1:7" x14ac:dyDescent="0.25">
      <c r="A36" s="128" t="s">
        <v>173</v>
      </c>
      <c r="B36" s="119"/>
      <c r="C36" s="119"/>
      <c r="E36" s="138"/>
      <c r="F36" s="78"/>
      <c r="G36" t="s">
        <v>187</v>
      </c>
    </row>
    <row r="37" spans="1:7" x14ac:dyDescent="0.25">
      <c r="A37" s="119" t="s">
        <v>100</v>
      </c>
      <c r="B37" s="119"/>
      <c r="C37" s="119"/>
      <c r="D37" s="154">
        <v>1000</v>
      </c>
      <c r="E37" s="123"/>
      <c r="F37" s="115"/>
    </row>
    <row r="38" spans="1:7" x14ac:dyDescent="0.25">
      <c r="A38" s="119" t="s">
        <v>227</v>
      </c>
      <c r="B38" s="119"/>
      <c r="C38" s="119"/>
      <c r="D38" s="155">
        <v>100000</v>
      </c>
      <c r="E38" s="119"/>
    </row>
    <row r="39" spans="1:7" x14ac:dyDescent="0.25">
      <c r="A39" s="119" t="s">
        <v>228</v>
      </c>
      <c r="B39" s="119"/>
      <c r="C39" s="119"/>
      <c r="D39" s="134">
        <v>30000</v>
      </c>
      <c r="E39" s="119"/>
      <c r="F39" s="113">
        <f>D39+D38+D37</f>
        <v>131000</v>
      </c>
    </row>
    <row r="40" spans="1:7" x14ac:dyDescent="0.25">
      <c r="A40" s="123" t="s">
        <v>8</v>
      </c>
      <c r="B40" s="124">
        <f>B35</f>
        <v>135500</v>
      </c>
      <c r="C40" s="119"/>
      <c r="D40" s="120">
        <f>SUM(D35:D39)</f>
        <v>137970</v>
      </c>
      <c r="E40" s="139">
        <f>B40-D40</f>
        <v>-2470</v>
      </c>
      <c r="F40" s="116"/>
    </row>
    <row r="41" spans="1:7" x14ac:dyDescent="0.25">
      <c r="A41" s="11" t="s">
        <v>59</v>
      </c>
      <c r="C41" s="11"/>
      <c r="D41" s="11" t="s">
        <v>60</v>
      </c>
      <c r="E41" s="11"/>
      <c r="F41" s="11" t="s">
        <v>61</v>
      </c>
      <c r="G41" s="11"/>
    </row>
    <row r="42" spans="1:7" x14ac:dyDescent="0.25">
      <c r="A42" s="11" t="s">
        <v>136</v>
      </c>
      <c r="C42" s="11"/>
      <c r="D42" s="11" t="s">
        <v>63</v>
      </c>
      <c r="E42" s="11"/>
      <c r="F42" s="11" t="s">
        <v>64</v>
      </c>
      <c r="G42" s="11"/>
    </row>
    <row r="43" spans="1:7" x14ac:dyDescent="0.25">
      <c r="A43" t="s">
        <v>98</v>
      </c>
      <c r="D43" t="s">
        <v>99</v>
      </c>
      <c r="F43" t="s">
        <v>98</v>
      </c>
    </row>
  </sheetData>
  <pageMargins left="0.7" right="0.7" top="0.3" bottom="1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39" workbookViewId="0">
      <selection activeCell="M61" sqref="M61"/>
    </sheetView>
  </sheetViews>
  <sheetFormatPr defaultRowHeight="15" x14ac:dyDescent="0.25"/>
  <cols>
    <col min="1" max="1" width="4.85546875" customWidth="1"/>
    <col min="2" max="2" width="9" customWidth="1"/>
    <col min="3" max="3" width="8.5703125" customWidth="1"/>
    <col min="4" max="4" width="11.140625" customWidth="1"/>
    <col min="5" max="5" width="8.85546875" customWidth="1"/>
    <col min="6" max="6" width="10.7109375" customWidth="1"/>
    <col min="7" max="7" width="8.85546875" customWidth="1"/>
    <col min="8" max="8" width="9.57031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232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52" t="s">
        <v>103</v>
      </c>
      <c r="B8" s="52"/>
      <c r="C8" s="53">
        <v>20000</v>
      </c>
      <c r="D8" s="52"/>
      <c r="E8" s="53"/>
      <c r="F8" s="53">
        <v>20000</v>
      </c>
      <c r="G8" s="52"/>
    </row>
    <row r="9" spans="1:7" x14ac:dyDescent="0.25">
      <c r="A9" s="87" t="s">
        <v>104</v>
      </c>
      <c r="B9" s="87"/>
      <c r="C9" s="88">
        <v>37000</v>
      </c>
      <c r="D9" s="87"/>
      <c r="E9" s="88"/>
      <c r="F9" s="88">
        <v>37000</v>
      </c>
      <c r="G9" s="87"/>
    </row>
    <row r="10" spans="1:7" x14ac:dyDescent="0.25">
      <c r="A10" s="63" t="s">
        <v>11</v>
      </c>
      <c r="B10" s="63"/>
      <c r="C10" s="65">
        <f>SUM(C4:C9)</f>
        <v>113000</v>
      </c>
      <c r="D10" s="58"/>
      <c r="E10" s="65"/>
      <c r="F10" s="65">
        <f>SUM(F4:F9)</f>
        <v>113000</v>
      </c>
      <c r="G10" s="58"/>
    </row>
    <row r="11" spans="1:7" ht="15.75" x14ac:dyDescent="0.25">
      <c r="C11" s="67" t="s">
        <v>124</v>
      </c>
    </row>
    <row r="12" spans="1:7" ht="23.25" x14ac:dyDescent="0.35">
      <c r="A12" s="117" t="s">
        <v>166</v>
      </c>
      <c r="E12" s="9"/>
      <c r="F12" s="11"/>
    </row>
    <row r="13" spans="1:7" ht="23.25" x14ac:dyDescent="0.35">
      <c r="A13" s="118" t="s">
        <v>167</v>
      </c>
      <c r="B13" s="118" t="s">
        <v>168</v>
      </c>
      <c r="C13" s="119"/>
      <c r="D13" s="133" t="s">
        <v>169</v>
      </c>
      <c r="E13" s="118" t="s">
        <v>170</v>
      </c>
      <c r="F13" s="105"/>
    </row>
    <row r="14" spans="1:7" x14ac:dyDescent="0.25">
      <c r="A14" s="119" t="s">
        <v>234</v>
      </c>
      <c r="B14" s="120">
        <f>C10</f>
        <v>113000</v>
      </c>
      <c r="C14" s="121">
        <v>0.05</v>
      </c>
      <c r="D14" s="134"/>
      <c r="E14" s="119"/>
    </row>
    <row r="15" spans="1:7" x14ac:dyDescent="0.25">
      <c r="A15" s="119"/>
      <c r="B15" s="120"/>
      <c r="C15" s="121">
        <v>0.08</v>
      </c>
      <c r="D15" s="134"/>
      <c r="E15" s="119"/>
    </row>
    <row r="16" spans="1:7" x14ac:dyDescent="0.25">
      <c r="A16" s="119" t="s">
        <v>229</v>
      </c>
      <c r="B16" s="119">
        <v>-2470</v>
      </c>
      <c r="C16" s="119"/>
      <c r="D16" s="135">
        <f>B14*C14</f>
        <v>5650</v>
      </c>
      <c r="E16" s="119"/>
    </row>
    <row r="17" spans="1:8" x14ac:dyDescent="0.25">
      <c r="A17" s="119"/>
      <c r="B17" s="119"/>
      <c r="C17" s="119"/>
      <c r="D17">
        <f>B15*C15</f>
        <v>0</v>
      </c>
      <c r="E17" s="119"/>
      <c r="F17" s="113"/>
    </row>
    <row r="18" spans="1:8" x14ac:dyDescent="0.25">
      <c r="A18" s="119"/>
      <c r="B18" s="120">
        <f>SUM(B14:B17)</f>
        <v>110530</v>
      </c>
      <c r="C18" s="132"/>
      <c r="D18" s="136">
        <f>SUM(D16:D17)</f>
        <v>5650</v>
      </c>
      <c r="E18" s="137"/>
      <c r="F18" s="11"/>
    </row>
    <row r="19" spans="1:8" x14ac:dyDescent="0.25">
      <c r="A19" s="119"/>
      <c r="B19" s="119"/>
      <c r="C19" s="132"/>
      <c r="D19" s="134"/>
      <c r="E19" s="138"/>
      <c r="F19" s="78"/>
    </row>
    <row r="20" spans="1:8" x14ac:dyDescent="0.25">
      <c r="A20" s="128" t="s">
        <v>173</v>
      </c>
      <c r="B20" s="119"/>
      <c r="C20" s="119"/>
      <c r="E20" s="138"/>
      <c r="F20" s="78"/>
      <c r="G20" t="s">
        <v>187</v>
      </c>
    </row>
    <row r="21" spans="1:8" x14ac:dyDescent="0.25">
      <c r="A21" s="119" t="s">
        <v>100</v>
      </c>
      <c r="B21" s="119"/>
      <c r="C21" s="119"/>
      <c r="D21" s="154">
        <v>1000</v>
      </c>
      <c r="E21" s="123"/>
      <c r="F21" s="115"/>
    </row>
    <row r="22" spans="1:8" x14ac:dyDescent="0.25">
      <c r="A22" s="119" t="s">
        <v>227</v>
      </c>
      <c r="B22" s="119"/>
      <c r="C22" s="119"/>
      <c r="D22" s="155">
        <v>100000</v>
      </c>
      <c r="E22" s="119"/>
    </row>
    <row r="23" spans="1:8" x14ac:dyDescent="0.25">
      <c r="A23" s="119" t="s">
        <v>228</v>
      </c>
      <c r="B23" s="119"/>
      <c r="C23" s="119"/>
      <c r="D23" s="134"/>
      <c r="E23" s="119"/>
      <c r="F23" s="113"/>
    </row>
    <row r="24" spans="1:8" x14ac:dyDescent="0.25">
      <c r="A24" s="123" t="s">
        <v>8</v>
      </c>
      <c r="B24" s="124">
        <f>B18</f>
        <v>110530</v>
      </c>
      <c r="C24" s="119"/>
      <c r="D24" s="120">
        <f>SUM(D18:D23)</f>
        <v>106650</v>
      </c>
      <c r="E24" s="139">
        <f>B24-D24</f>
        <v>3880</v>
      </c>
      <c r="F24" s="116"/>
    </row>
    <row r="25" spans="1:8" x14ac:dyDescent="0.25">
      <c r="A25" s="11" t="s">
        <v>59</v>
      </c>
      <c r="C25" s="11"/>
      <c r="D25" s="11" t="s">
        <v>60</v>
      </c>
      <c r="E25" s="11"/>
      <c r="F25" s="11" t="s">
        <v>61</v>
      </c>
      <c r="G25" s="11"/>
    </row>
    <row r="26" spans="1:8" x14ac:dyDescent="0.25">
      <c r="A26" s="11" t="s">
        <v>136</v>
      </c>
      <c r="C26" s="11"/>
      <c r="D26" s="11" t="s">
        <v>63</v>
      </c>
      <c r="E26" s="11"/>
      <c r="F26" s="11" t="s">
        <v>64</v>
      </c>
      <c r="G26" s="11"/>
    </row>
    <row r="27" spans="1:8" x14ac:dyDescent="0.25">
      <c r="A27" t="s">
        <v>98</v>
      </c>
      <c r="D27" t="s">
        <v>99</v>
      </c>
      <c r="F27" t="s">
        <v>98</v>
      </c>
    </row>
    <row r="29" spans="1:8" ht="23.25" x14ac:dyDescent="0.35">
      <c r="B29" s="14" t="s">
        <v>247</v>
      </c>
    </row>
    <row r="30" spans="1:8" ht="23.25" x14ac:dyDescent="0.35">
      <c r="B30" s="15" t="s">
        <v>246</v>
      </c>
      <c r="C30" s="15"/>
      <c r="D30" s="15"/>
      <c r="E30" s="14"/>
    </row>
    <row r="31" spans="1:8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8" x14ac:dyDescent="0.25">
      <c r="A32" s="119">
        <v>1</v>
      </c>
      <c r="B32" s="141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8" x14ac:dyDescent="0.25">
      <c r="A33" s="119">
        <v>2</v>
      </c>
      <c r="B33" s="141" t="s">
        <v>240</v>
      </c>
      <c r="C33" s="119"/>
      <c r="D33" s="120">
        <v>3500</v>
      </c>
      <c r="E33" s="144">
        <v>0</v>
      </c>
      <c r="F33" s="144">
        <f>C33+D33</f>
        <v>3500</v>
      </c>
      <c r="G33" s="153">
        <v>3500</v>
      </c>
      <c r="H33" s="150">
        <f t="shared" ref="H33:H47" si="0">F33-G33</f>
        <v>0</v>
      </c>
    </row>
    <row r="34" spans="1:8" x14ac:dyDescent="0.25">
      <c r="A34" s="119">
        <v>3</v>
      </c>
      <c r="B34" s="156" t="s">
        <v>213</v>
      </c>
      <c r="C34" s="119"/>
      <c r="D34" s="120">
        <v>3500</v>
      </c>
      <c r="E34" s="144">
        <v>0</v>
      </c>
      <c r="F34" s="144">
        <f t="shared" ref="F34:F46" si="1">C34+D34</f>
        <v>3500</v>
      </c>
      <c r="G34" s="153">
        <v>3500</v>
      </c>
      <c r="H34" s="150">
        <f t="shared" si="0"/>
        <v>0</v>
      </c>
    </row>
    <row r="35" spans="1:8" x14ac:dyDescent="0.25">
      <c r="A35" s="119">
        <v>4</v>
      </c>
      <c r="B35" s="156" t="s">
        <v>83</v>
      </c>
      <c r="C35" s="119"/>
      <c r="D35" s="120"/>
      <c r="E35" s="144">
        <v>0</v>
      </c>
      <c r="F35" s="144">
        <f t="shared" si="1"/>
        <v>0</v>
      </c>
      <c r="G35" s="153"/>
      <c r="H35" s="150">
        <f t="shared" si="0"/>
        <v>0</v>
      </c>
    </row>
    <row r="36" spans="1:8" x14ac:dyDescent="0.25">
      <c r="A36" s="119">
        <v>5</v>
      </c>
      <c r="B36" s="141" t="s">
        <v>83</v>
      </c>
      <c r="C36" s="119"/>
      <c r="D36" s="120">
        <v>0</v>
      </c>
      <c r="E36" s="143"/>
      <c r="F36" s="144">
        <f t="shared" si="1"/>
        <v>0</v>
      </c>
      <c r="G36" s="153"/>
      <c r="H36" s="150">
        <f t="shared" si="0"/>
        <v>0</v>
      </c>
    </row>
    <row r="37" spans="1:8" x14ac:dyDescent="0.25">
      <c r="A37" s="119">
        <v>6</v>
      </c>
      <c r="B37" s="141" t="s">
        <v>83</v>
      </c>
      <c r="C37" s="119"/>
      <c r="D37" s="120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7</v>
      </c>
      <c r="B38" s="141" t="s">
        <v>215</v>
      </c>
      <c r="C38" s="119"/>
      <c r="D38" s="151">
        <v>0</v>
      </c>
      <c r="E38" s="145"/>
      <c r="F38" s="144">
        <f t="shared" si="1"/>
        <v>0</v>
      </c>
      <c r="G38" s="151"/>
      <c r="H38" s="150">
        <f t="shared" si="0"/>
        <v>0</v>
      </c>
    </row>
    <row r="39" spans="1:8" x14ac:dyDescent="0.25">
      <c r="A39" s="119">
        <v>8</v>
      </c>
      <c r="B39" s="156" t="s">
        <v>216</v>
      </c>
      <c r="C39" s="119"/>
      <c r="D39" s="146">
        <v>3500</v>
      </c>
      <c r="E39" s="123"/>
      <c r="F39" s="144">
        <f t="shared" si="1"/>
        <v>3500</v>
      </c>
      <c r="G39" s="151"/>
      <c r="H39" s="150">
        <f t="shared" si="0"/>
        <v>3500</v>
      </c>
    </row>
    <row r="40" spans="1:8" x14ac:dyDescent="0.25">
      <c r="A40" s="119">
        <v>9</v>
      </c>
      <c r="B40" s="141" t="s">
        <v>83</v>
      </c>
      <c r="C40" s="119"/>
      <c r="D40" s="149">
        <v>0</v>
      </c>
      <c r="E40" s="143"/>
      <c r="F40" s="144">
        <f t="shared" si="1"/>
        <v>0</v>
      </c>
      <c r="G40" s="149"/>
      <c r="H40" s="150">
        <f t="shared" si="0"/>
        <v>0</v>
      </c>
    </row>
    <row r="41" spans="1:8" x14ac:dyDescent="0.25">
      <c r="A41" s="119">
        <v>10</v>
      </c>
      <c r="B41" s="141" t="s">
        <v>83</v>
      </c>
      <c r="C41" s="119"/>
      <c r="D41" s="149">
        <v>0</v>
      </c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11</v>
      </c>
      <c r="B42" s="141" t="s">
        <v>83</v>
      </c>
      <c r="C42" s="119"/>
      <c r="D42" s="149"/>
      <c r="E42" s="119"/>
      <c r="F42" s="144">
        <f t="shared" si="1"/>
        <v>0</v>
      </c>
      <c r="G42" s="120"/>
      <c r="H42" s="150">
        <f t="shared" si="0"/>
        <v>0</v>
      </c>
    </row>
    <row r="43" spans="1:8" x14ac:dyDescent="0.25">
      <c r="A43" s="119">
        <v>12</v>
      </c>
      <c r="B43" s="156" t="s">
        <v>219</v>
      </c>
      <c r="C43" s="119"/>
      <c r="D43" s="149">
        <v>3000</v>
      </c>
      <c r="E43" s="119"/>
      <c r="F43" s="144">
        <f t="shared" si="1"/>
        <v>3000</v>
      </c>
      <c r="G43" s="120">
        <v>3000</v>
      </c>
      <c r="H43" s="150">
        <f t="shared" si="0"/>
        <v>0</v>
      </c>
    </row>
    <row r="44" spans="1:8" x14ac:dyDescent="0.25">
      <c r="A44" s="119">
        <v>13</v>
      </c>
      <c r="B44" s="156" t="s">
        <v>220</v>
      </c>
      <c r="C44" s="119"/>
      <c r="D44" s="149">
        <v>3000</v>
      </c>
      <c r="E44" s="119"/>
      <c r="F44" s="144">
        <f t="shared" si="1"/>
        <v>3000</v>
      </c>
      <c r="G44" s="120"/>
      <c r="H44" s="150">
        <f t="shared" si="0"/>
        <v>3000</v>
      </c>
    </row>
    <row r="45" spans="1:8" x14ac:dyDescent="0.25">
      <c r="A45" s="119">
        <v>14</v>
      </c>
      <c r="B45" s="141" t="s">
        <v>83</v>
      </c>
      <c r="C45" s="119"/>
      <c r="D45" s="149"/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>
        <v>15</v>
      </c>
      <c r="B46" s="141" t="s">
        <v>83</v>
      </c>
      <c r="C46" s="119"/>
      <c r="D46" s="149">
        <v>0</v>
      </c>
      <c r="E46" s="119"/>
      <c r="F46" s="144">
        <f t="shared" si="1"/>
        <v>0</v>
      </c>
      <c r="G46" s="120"/>
      <c r="H46" s="150">
        <f t="shared" si="0"/>
        <v>0</v>
      </c>
    </row>
    <row r="47" spans="1:8" x14ac:dyDescent="0.25">
      <c r="A47" s="119"/>
      <c r="B47" s="63" t="s">
        <v>11</v>
      </c>
      <c r="C47" s="119"/>
      <c r="D47" s="150">
        <f>SUM(D32:D46)</f>
        <v>16500</v>
      </c>
      <c r="E47" s="119"/>
      <c r="F47" s="150">
        <f>SUM(F33:F46)</f>
        <v>16500</v>
      </c>
      <c r="G47" s="120">
        <f>SUM(G32:G46)</f>
        <v>10000</v>
      </c>
      <c r="H47" s="150">
        <f t="shared" si="0"/>
        <v>6500</v>
      </c>
    </row>
    <row r="49" spans="1:10" ht="23.25" x14ac:dyDescent="0.35">
      <c r="A49" s="117" t="s">
        <v>166</v>
      </c>
      <c r="B49" t="s">
        <v>241</v>
      </c>
      <c r="E49" s="9"/>
      <c r="F49" s="117" t="s">
        <v>166</v>
      </c>
      <c r="G49" t="s">
        <v>242</v>
      </c>
      <c r="J49" s="9"/>
    </row>
    <row r="50" spans="1:10" ht="23.25" x14ac:dyDescent="0.35">
      <c r="A50" s="118" t="s">
        <v>167</v>
      </c>
      <c r="B50" s="118" t="s">
        <v>168</v>
      </c>
      <c r="C50" s="119"/>
      <c r="D50" s="133" t="s">
        <v>169</v>
      </c>
      <c r="E50" s="118" t="s">
        <v>170</v>
      </c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0" x14ac:dyDescent="0.25">
      <c r="A51" s="119" t="s">
        <v>234</v>
      </c>
      <c r="B51" s="120">
        <f>D47</f>
        <v>16500</v>
      </c>
      <c r="C51" s="121"/>
      <c r="D51" s="134"/>
      <c r="E51" s="119"/>
      <c r="F51" s="119" t="s">
        <v>234</v>
      </c>
      <c r="G51" s="120">
        <f>G47</f>
        <v>10000</v>
      </c>
      <c r="H51" s="121"/>
      <c r="I51" s="134"/>
      <c r="J51" s="119"/>
    </row>
    <row r="52" spans="1:10" x14ac:dyDescent="0.25">
      <c r="A52" s="119"/>
      <c r="B52" s="120"/>
      <c r="C52" s="121">
        <v>0.08</v>
      </c>
      <c r="D52" s="134"/>
      <c r="E52" s="119"/>
      <c r="F52" s="119"/>
      <c r="G52" s="120"/>
      <c r="H52" s="121">
        <v>0.08</v>
      </c>
      <c r="I52" s="134"/>
      <c r="J52" s="119"/>
    </row>
    <row r="53" spans="1:10" x14ac:dyDescent="0.25">
      <c r="A53" s="119" t="s">
        <v>229</v>
      </c>
      <c r="B53" s="119"/>
      <c r="C53" s="119"/>
      <c r="D53" s="135">
        <f>B51*C51</f>
        <v>0</v>
      </c>
      <c r="E53" s="119"/>
      <c r="F53" s="119" t="s">
        <v>229</v>
      </c>
      <c r="G53" s="119"/>
      <c r="H53" s="119"/>
      <c r="I53" s="135">
        <f>G51*H51</f>
        <v>0</v>
      </c>
      <c r="J53" s="119"/>
    </row>
    <row r="54" spans="1:10" x14ac:dyDescent="0.25">
      <c r="A54" s="119"/>
      <c r="B54" s="119"/>
      <c r="C54" s="119"/>
      <c r="D54">
        <f>B51*C52</f>
        <v>1320</v>
      </c>
      <c r="E54" s="119"/>
      <c r="F54" s="119"/>
      <c r="G54" s="119"/>
      <c r="H54" s="119"/>
      <c r="I54">
        <f>G51*H52</f>
        <v>800</v>
      </c>
      <c r="J54" s="119"/>
    </row>
    <row r="55" spans="1:10" x14ac:dyDescent="0.25">
      <c r="A55" s="119"/>
      <c r="B55" s="120">
        <f>SUM(B51:B54)</f>
        <v>16500</v>
      </c>
      <c r="C55" s="132"/>
      <c r="D55" s="136">
        <f>B5</f>
        <v>0</v>
      </c>
      <c r="E55" s="137"/>
      <c r="F55" s="119"/>
      <c r="G55" s="120">
        <f>SUM(G51:G54)</f>
        <v>10000</v>
      </c>
      <c r="H55" s="132"/>
      <c r="I55" s="136">
        <f>G5</f>
        <v>0</v>
      </c>
      <c r="J55" s="137"/>
    </row>
    <row r="56" spans="1:10" x14ac:dyDescent="0.25">
      <c r="A56" s="119"/>
      <c r="B56" s="119"/>
      <c r="C56" s="132"/>
      <c r="D56" s="134"/>
      <c r="E56" s="138"/>
      <c r="F56" s="119"/>
      <c r="G56" s="119"/>
      <c r="H56" s="132"/>
      <c r="I56" s="134"/>
      <c r="J56" s="138"/>
    </row>
    <row r="57" spans="1:10" x14ac:dyDescent="0.25">
      <c r="A57" s="128" t="s">
        <v>173</v>
      </c>
      <c r="B57" s="119"/>
      <c r="C57" s="119"/>
      <c r="E57" s="138"/>
      <c r="F57" s="128" t="s">
        <v>173</v>
      </c>
      <c r="G57" s="119"/>
      <c r="H57" s="119"/>
      <c r="J57" s="138"/>
    </row>
    <row r="58" spans="1:10" x14ac:dyDescent="0.25">
      <c r="A58" s="119"/>
      <c r="B58" s="119"/>
      <c r="C58" s="119"/>
      <c r="D58" s="154"/>
      <c r="E58" s="123"/>
      <c r="F58" s="119"/>
      <c r="G58" s="119"/>
      <c r="H58" s="119"/>
      <c r="I58" s="154"/>
      <c r="J58" s="123"/>
    </row>
    <row r="59" spans="1:10" x14ac:dyDescent="0.25">
      <c r="A59" s="119"/>
      <c r="B59" s="119"/>
      <c r="C59" s="119"/>
      <c r="D59" s="155"/>
      <c r="E59" s="119"/>
      <c r="F59" s="119"/>
      <c r="G59" s="119"/>
      <c r="H59" s="119"/>
      <c r="I59" s="155"/>
      <c r="J59" s="119"/>
    </row>
    <row r="60" spans="1:10" x14ac:dyDescent="0.25">
      <c r="A60" s="119" t="s">
        <v>228</v>
      </c>
      <c r="B60" s="119"/>
      <c r="C60" s="119"/>
      <c r="D60" s="134"/>
      <c r="E60" s="119"/>
      <c r="F60" s="119" t="s">
        <v>228</v>
      </c>
      <c r="G60" s="119"/>
      <c r="H60" s="119"/>
      <c r="I60" s="134"/>
      <c r="J60" s="119"/>
    </row>
    <row r="61" spans="1:10" x14ac:dyDescent="0.25">
      <c r="A61" s="123" t="s">
        <v>8</v>
      </c>
      <c r="B61" s="124">
        <f>B55</f>
        <v>16500</v>
      </c>
      <c r="C61" s="119"/>
      <c r="D61" s="120">
        <f>SUM(D52:D60)</f>
        <v>1320</v>
      </c>
      <c r="E61" s="139">
        <f>B61-D61</f>
        <v>15180</v>
      </c>
      <c r="F61" s="123" t="s">
        <v>8</v>
      </c>
      <c r="G61" s="124">
        <f>G55</f>
        <v>10000</v>
      </c>
      <c r="H61" s="119"/>
      <c r="I61" s="120">
        <f>SUM(I52:I60)</f>
        <v>800</v>
      </c>
      <c r="J61" s="139">
        <f>G61-I61</f>
        <v>9200</v>
      </c>
    </row>
    <row r="62" spans="1:10" x14ac:dyDescent="0.25">
      <c r="A62" s="11" t="s">
        <v>59</v>
      </c>
      <c r="C62" s="11"/>
      <c r="D62" s="11" t="s">
        <v>60</v>
      </c>
      <c r="E62" s="11"/>
      <c r="F62" s="11" t="s">
        <v>61</v>
      </c>
      <c r="G62" s="11"/>
    </row>
    <row r="63" spans="1:10" x14ac:dyDescent="0.25">
      <c r="A63" s="11" t="s">
        <v>136</v>
      </c>
      <c r="C63" s="11"/>
      <c r="D63" s="11" t="s">
        <v>63</v>
      </c>
      <c r="E63" s="11"/>
      <c r="F63" s="11" t="s">
        <v>64</v>
      </c>
      <c r="G63" s="11"/>
    </row>
    <row r="64" spans="1:10" x14ac:dyDescent="0.25">
      <c r="A64" t="s">
        <v>98</v>
      </c>
      <c r="D64" t="s">
        <v>99</v>
      </c>
      <c r="F64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31" workbookViewId="0">
      <selection activeCell="G54" sqref="G54"/>
    </sheetView>
  </sheetViews>
  <sheetFormatPr defaultRowHeight="15" x14ac:dyDescent="0.25"/>
  <cols>
    <col min="1" max="1" width="2.85546875" customWidth="1"/>
    <col min="2" max="2" width="10" customWidth="1"/>
    <col min="3" max="3" width="11.140625" customWidth="1"/>
    <col min="4" max="4" width="10.5703125" customWidth="1"/>
    <col min="5" max="5" width="9.85546875" customWidth="1"/>
    <col min="6" max="6" width="10.5703125" customWidth="1"/>
    <col min="7" max="7" width="9.5703125" customWidth="1"/>
    <col min="8" max="8" width="10.28515625" customWidth="1"/>
    <col min="10" max="10" width="9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/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103000</v>
      </c>
      <c r="G9" s="58"/>
    </row>
    <row r="10" spans="1:7" ht="15.75" x14ac:dyDescent="0.25">
      <c r="C10" s="67" t="s">
        <v>124</v>
      </c>
    </row>
    <row r="11" spans="1:7" ht="23.25" x14ac:dyDescent="0.35">
      <c r="A11" s="117" t="s">
        <v>166</v>
      </c>
      <c r="E11" s="9"/>
      <c r="F11" s="11"/>
    </row>
    <row r="12" spans="1:7" ht="23.25" x14ac:dyDescent="0.35">
      <c r="A12" s="118" t="s">
        <v>167</v>
      </c>
      <c r="B12" s="118" t="s">
        <v>168</v>
      </c>
      <c r="C12" s="119"/>
      <c r="D12" s="133" t="s">
        <v>169</v>
      </c>
      <c r="E12" s="118" t="s">
        <v>170</v>
      </c>
      <c r="F12" s="105"/>
    </row>
    <row r="13" spans="1:7" x14ac:dyDescent="0.25">
      <c r="A13" s="119" t="s">
        <v>234</v>
      </c>
      <c r="B13" s="120">
        <f>C9</f>
        <v>113000</v>
      </c>
      <c r="C13" s="121">
        <v>0.05</v>
      </c>
      <c r="D13" s="134"/>
      <c r="E13" s="119"/>
    </row>
    <row r="14" spans="1:7" x14ac:dyDescent="0.25">
      <c r="A14" s="119"/>
      <c r="B14" s="120"/>
      <c r="C14" s="121">
        <v>0.08</v>
      </c>
      <c r="D14" s="134"/>
      <c r="E14" s="119"/>
    </row>
    <row r="15" spans="1:7" x14ac:dyDescent="0.25">
      <c r="A15" s="119" t="s">
        <v>229</v>
      </c>
      <c r="B15" s="120">
        <f>'JULY 2017'!E24</f>
        <v>3880</v>
      </c>
      <c r="C15" s="119"/>
      <c r="D15" s="135">
        <f>B13*C13</f>
        <v>5650</v>
      </c>
      <c r="E15" s="119"/>
    </row>
    <row r="16" spans="1:7" x14ac:dyDescent="0.25">
      <c r="A16" s="119"/>
      <c r="B16" s="119"/>
      <c r="C16" s="119"/>
      <c r="D16">
        <f>B14*C14</f>
        <v>0</v>
      </c>
      <c r="E16" s="119"/>
      <c r="F16" s="113"/>
    </row>
    <row r="17" spans="1:8" x14ac:dyDescent="0.25">
      <c r="A17" s="119"/>
      <c r="B17" s="120">
        <f>SUM(B13:B16)</f>
        <v>116880</v>
      </c>
      <c r="C17" s="132"/>
      <c r="D17" s="136">
        <f>SUM(D15:D16)</f>
        <v>5650</v>
      </c>
      <c r="E17" s="137"/>
      <c r="F17" s="11"/>
    </row>
    <row r="18" spans="1:8" x14ac:dyDescent="0.25">
      <c r="A18" s="119"/>
      <c r="B18" s="119"/>
      <c r="C18" s="132"/>
      <c r="D18" s="134"/>
      <c r="E18" s="138"/>
      <c r="F18" s="78"/>
    </row>
    <row r="19" spans="1:8" x14ac:dyDescent="0.25">
      <c r="A19" s="128" t="s">
        <v>173</v>
      </c>
      <c r="B19" s="119"/>
      <c r="C19" s="119"/>
      <c r="E19" s="138"/>
      <c r="F19" s="78"/>
      <c r="G19" t="s">
        <v>187</v>
      </c>
    </row>
    <row r="20" spans="1:8" x14ac:dyDescent="0.25">
      <c r="A20" s="119" t="s">
        <v>100</v>
      </c>
      <c r="B20" s="119"/>
      <c r="C20" s="119"/>
      <c r="D20" s="154">
        <v>1000</v>
      </c>
      <c r="E20" s="123"/>
      <c r="F20" s="115"/>
    </row>
    <row r="21" spans="1:8" x14ac:dyDescent="0.25">
      <c r="A21" s="119" t="s">
        <v>236</v>
      </c>
      <c r="B21" s="119"/>
      <c r="C21" s="119"/>
      <c r="D21" s="155">
        <v>100000</v>
      </c>
      <c r="E21" s="119"/>
    </row>
    <row r="22" spans="1:8" x14ac:dyDescent="0.25">
      <c r="A22" s="119"/>
      <c r="B22" s="119"/>
      <c r="C22" s="119"/>
      <c r="D22" s="134"/>
      <c r="E22" s="119"/>
      <c r="F22" s="113"/>
    </row>
    <row r="23" spans="1:8" x14ac:dyDescent="0.25">
      <c r="A23" s="123" t="s">
        <v>8</v>
      </c>
      <c r="B23" s="124">
        <f>B17</f>
        <v>116880</v>
      </c>
      <c r="C23" s="119"/>
      <c r="D23" s="120">
        <f>SUM(D17:D22)</f>
        <v>106650</v>
      </c>
      <c r="E23" s="139">
        <f>B23-D23</f>
        <v>10230</v>
      </c>
      <c r="F23" s="116"/>
    </row>
    <row r="24" spans="1:8" x14ac:dyDescent="0.25">
      <c r="A24" s="11" t="s">
        <v>59</v>
      </c>
      <c r="C24" s="11"/>
      <c r="D24" s="11" t="s">
        <v>60</v>
      </c>
      <c r="E24" s="11"/>
      <c r="F24" s="11" t="s">
        <v>61</v>
      </c>
      <c r="G24" s="11"/>
    </row>
    <row r="25" spans="1:8" x14ac:dyDescent="0.25">
      <c r="A25" s="11" t="s">
        <v>136</v>
      </c>
      <c r="C25" s="11"/>
      <c r="D25" s="11" t="s">
        <v>63</v>
      </c>
      <c r="E25" s="11"/>
      <c r="F25" s="11" t="s">
        <v>64</v>
      </c>
      <c r="G25" s="11"/>
    </row>
    <row r="26" spans="1:8" x14ac:dyDescent="0.25">
      <c r="A26" t="s">
        <v>98</v>
      </c>
      <c r="D26" t="s">
        <v>99</v>
      </c>
      <c r="F26" t="s">
        <v>98</v>
      </c>
    </row>
    <row r="30" spans="1:8" ht="18.75" x14ac:dyDescent="0.3">
      <c r="B30" s="21" t="s">
        <v>248</v>
      </c>
    </row>
    <row r="31" spans="1:8" ht="23.25" x14ac:dyDescent="0.35">
      <c r="B31" s="15" t="s">
        <v>249</v>
      </c>
      <c r="C31" s="15"/>
      <c r="D31" s="15"/>
      <c r="E31" s="14"/>
    </row>
    <row r="32" spans="1:8" x14ac:dyDescent="0.25">
      <c r="A32" s="119"/>
      <c r="B32" s="50" t="s">
        <v>46</v>
      </c>
      <c r="C32" s="50" t="s">
        <v>207</v>
      </c>
      <c r="D32" s="50" t="s">
        <v>50</v>
      </c>
      <c r="E32" s="51" t="s">
        <v>58</v>
      </c>
      <c r="F32" s="51" t="s">
        <v>52</v>
      </c>
      <c r="G32" s="50" t="s">
        <v>53</v>
      </c>
      <c r="H32" s="119" t="s">
        <v>170</v>
      </c>
    </row>
    <row r="33" spans="1:8" x14ac:dyDescent="0.25">
      <c r="A33" s="119">
        <v>1</v>
      </c>
      <c r="B33" s="141" t="s">
        <v>83</v>
      </c>
      <c r="C33" s="119"/>
      <c r="D33" s="120"/>
      <c r="E33" s="144">
        <v>0</v>
      </c>
      <c r="F33" s="144"/>
      <c r="G33" s="153"/>
      <c r="H33" s="150">
        <f>F33-G33</f>
        <v>0</v>
      </c>
    </row>
    <row r="34" spans="1:8" x14ac:dyDescent="0.25">
      <c r="A34" s="119">
        <v>2</v>
      </c>
      <c r="B34" s="141" t="s">
        <v>240</v>
      </c>
      <c r="C34" s="119"/>
      <c r="D34" s="120">
        <v>3500</v>
      </c>
      <c r="E34" s="144">
        <v>0</v>
      </c>
      <c r="F34" s="144">
        <f>C34+D34</f>
        <v>3500</v>
      </c>
      <c r="G34" s="153">
        <v>3500</v>
      </c>
      <c r="H34" s="150">
        <f t="shared" ref="H34:H48" si="0">F34-G34</f>
        <v>0</v>
      </c>
    </row>
    <row r="35" spans="1:8" x14ac:dyDescent="0.25">
      <c r="A35" s="119">
        <v>3</v>
      </c>
      <c r="B35" s="156" t="s">
        <v>213</v>
      </c>
      <c r="C35" s="119"/>
      <c r="D35" s="120">
        <v>3500</v>
      </c>
      <c r="E35" s="144">
        <v>0</v>
      </c>
      <c r="F35" s="144">
        <f t="shared" ref="F35:F47" si="1">C35+D35</f>
        <v>3500</v>
      </c>
      <c r="G35" s="153">
        <v>3500</v>
      </c>
      <c r="H35" s="150">
        <f t="shared" si="0"/>
        <v>0</v>
      </c>
    </row>
    <row r="36" spans="1:8" x14ac:dyDescent="0.25">
      <c r="A36" s="119">
        <v>4</v>
      </c>
      <c r="B36" s="156" t="s">
        <v>83</v>
      </c>
      <c r="C36" s="119"/>
      <c r="D36" s="120"/>
      <c r="E36" s="144">
        <v>0</v>
      </c>
      <c r="F36" s="144">
        <f t="shared" si="1"/>
        <v>0</v>
      </c>
      <c r="G36" s="153"/>
      <c r="H36" s="150">
        <f t="shared" si="0"/>
        <v>0</v>
      </c>
    </row>
    <row r="37" spans="1:8" x14ac:dyDescent="0.25">
      <c r="A37" s="119">
        <v>5</v>
      </c>
      <c r="B37" s="141" t="s">
        <v>83</v>
      </c>
      <c r="C37" s="119"/>
      <c r="D37" s="120">
        <v>0</v>
      </c>
      <c r="E37" s="143"/>
      <c r="F37" s="144">
        <f t="shared" si="1"/>
        <v>0</v>
      </c>
      <c r="G37" s="153"/>
      <c r="H37" s="150">
        <f t="shared" si="0"/>
        <v>0</v>
      </c>
    </row>
    <row r="38" spans="1:8" x14ac:dyDescent="0.25">
      <c r="A38" s="119">
        <v>6</v>
      </c>
      <c r="B38" s="141" t="s">
        <v>83</v>
      </c>
      <c r="C38" s="119"/>
      <c r="D38" s="120">
        <v>0</v>
      </c>
      <c r="E38" s="145"/>
      <c r="F38" s="144">
        <f t="shared" si="1"/>
        <v>0</v>
      </c>
      <c r="G38" s="151"/>
      <c r="H38" s="150">
        <f t="shared" si="0"/>
        <v>0</v>
      </c>
    </row>
    <row r="39" spans="1:8" x14ac:dyDescent="0.25">
      <c r="A39" s="119">
        <v>7</v>
      </c>
      <c r="B39" s="141" t="s">
        <v>215</v>
      </c>
      <c r="C39" s="119"/>
      <c r="D39" s="151">
        <v>0</v>
      </c>
      <c r="E39" s="145"/>
      <c r="F39" s="144">
        <f t="shared" si="1"/>
        <v>0</v>
      </c>
      <c r="G39" s="151"/>
      <c r="H39" s="150">
        <f t="shared" si="0"/>
        <v>0</v>
      </c>
    </row>
    <row r="40" spans="1:8" x14ac:dyDescent="0.25">
      <c r="A40" s="119">
        <v>8</v>
      </c>
      <c r="B40" s="156" t="s">
        <v>216</v>
      </c>
      <c r="C40" s="123">
        <v>3500</v>
      </c>
      <c r="D40" s="146">
        <v>3500</v>
      </c>
      <c r="F40" s="144">
        <f t="shared" si="1"/>
        <v>7000</v>
      </c>
      <c r="G40" s="151"/>
      <c r="H40" s="150">
        <f t="shared" si="0"/>
        <v>7000</v>
      </c>
    </row>
    <row r="41" spans="1:8" x14ac:dyDescent="0.25">
      <c r="A41" s="119">
        <v>9</v>
      </c>
      <c r="B41" s="141" t="s">
        <v>83</v>
      </c>
      <c r="C41" s="119"/>
      <c r="D41" s="149">
        <v>0</v>
      </c>
      <c r="E41" s="143"/>
      <c r="F41" s="144">
        <f t="shared" si="1"/>
        <v>0</v>
      </c>
      <c r="G41" s="149"/>
      <c r="H41" s="150">
        <f t="shared" si="0"/>
        <v>0</v>
      </c>
    </row>
    <row r="42" spans="1:8" x14ac:dyDescent="0.25">
      <c r="A42" s="119">
        <v>10</v>
      </c>
      <c r="B42" s="141" t="s">
        <v>83</v>
      </c>
      <c r="C42" s="119"/>
      <c r="D42" s="149">
        <v>0</v>
      </c>
      <c r="E42" s="119"/>
      <c r="F42" s="144">
        <f t="shared" si="1"/>
        <v>0</v>
      </c>
      <c r="G42" s="120"/>
      <c r="H42" s="150">
        <f t="shared" si="0"/>
        <v>0</v>
      </c>
    </row>
    <row r="43" spans="1:8" x14ac:dyDescent="0.25">
      <c r="A43" s="119">
        <v>11</v>
      </c>
      <c r="B43" s="141" t="s">
        <v>83</v>
      </c>
      <c r="C43" s="119"/>
      <c r="D43" s="149"/>
      <c r="E43" s="119"/>
      <c r="F43" s="144">
        <f t="shared" si="1"/>
        <v>0</v>
      </c>
      <c r="G43" s="120"/>
      <c r="H43" s="150">
        <f t="shared" si="0"/>
        <v>0</v>
      </c>
    </row>
    <row r="44" spans="1:8" x14ac:dyDescent="0.25">
      <c r="A44" s="119">
        <v>12</v>
      </c>
      <c r="B44" s="156" t="s">
        <v>219</v>
      </c>
      <c r="C44" s="119"/>
      <c r="D44" s="149">
        <v>3000</v>
      </c>
      <c r="E44" s="119"/>
      <c r="F44" s="144">
        <f t="shared" si="1"/>
        <v>3000</v>
      </c>
      <c r="G44" s="120">
        <v>3000</v>
      </c>
      <c r="H44" s="150">
        <f t="shared" si="0"/>
        <v>0</v>
      </c>
    </row>
    <row r="45" spans="1:8" x14ac:dyDescent="0.25">
      <c r="A45" s="119">
        <v>13</v>
      </c>
      <c r="B45" s="156" t="s">
        <v>220</v>
      </c>
      <c r="C45" s="119">
        <v>3000</v>
      </c>
      <c r="D45" s="149">
        <v>3000</v>
      </c>
      <c r="F45" s="144">
        <f t="shared" si="1"/>
        <v>6000</v>
      </c>
      <c r="G45" s="120"/>
      <c r="H45" s="150">
        <f t="shared" si="0"/>
        <v>6000</v>
      </c>
    </row>
    <row r="46" spans="1:8" x14ac:dyDescent="0.25">
      <c r="A46" s="119">
        <v>14</v>
      </c>
      <c r="B46" s="141" t="s">
        <v>83</v>
      </c>
      <c r="C46" s="119"/>
      <c r="D46" s="149"/>
      <c r="E46" s="119"/>
      <c r="F46" s="144">
        <f t="shared" si="1"/>
        <v>0</v>
      </c>
      <c r="G46" s="120"/>
      <c r="H46" s="150">
        <f t="shared" si="0"/>
        <v>0</v>
      </c>
    </row>
    <row r="47" spans="1:8" x14ac:dyDescent="0.25">
      <c r="A47" s="119">
        <v>15</v>
      </c>
      <c r="B47" s="141" t="s">
        <v>83</v>
      </c>
      <c r="C47" s="119"/>
      <c r="D47" s="149">
        <v>0</v>
      </c>
      <c r="E47" s="119"/>
      <c r="F47" s="144">
        <f t="shared" si="1"/>
        <v>0</v>
      </c>
      <c r="G47" s="120"/>
      <c r="H47" s="150">
        <f t="shared" si="0"/>
        <v>0</v>
      </c>
    </row>
    <row r="48" spans="1:8" x14ac:dyDescent="0.25">
      <c r="A48" s="119"/>
      <c r="B48" s="63" t="s">
        <v>11</v>
      </c>
      <c r="C48" s="119"/>
      <c r="D48" s="150">
        <f>SUM(D33:D47)</f>
        <v>16500</v>
      </c>
      <c r="E48" s="119"/>
      <c r="F48" s="150">
        <f>SUM(F34:F47)</f>
        <v>23000</v>
      </c>
      <c r="G48" s="120">
        <f>SUM(G33:G47)</f>
        <v>10000</v>
      </c>
      <c r="H48" s="150">
        <f t="shared" si="0"/>
        <v>13000</v>
      </c>
    </row>
    <row r="50" spans="1:10" ht="23.25" x14ac:dyDescent="0.35">
      <c r="A50" s="117" t="s">
        <v>166</v>
      </c>
      <c r="E50" s="9"/>
      <c r="F50" s="117" t="s">
        <v>166</v>
      </c>
      <c r="G50" t="s">
        <v>242</v>
      </c>
      <c r="J50" s="9"/>
    </row>
    <row r="51" spans="1:10" ht="23.25" x14ac:dyDescent="0.35">
      <c r="A51" s="118" t="s">
        <v>167</v>
      </c>
      <c r="B51" s="118" t="s">
        <v>168</v>
      </c>
      <c r="C51" s="119"/>
      <c r="D51" s="133" t="s">
        <v>169</v>
      </c>
      <c r="E51" s="118" t="s">
        <v>170</v>
      </c>
      <c r="F51" s="118" t="s">
        <v>167</v>
      </c>
      <c r="G51" s="118" t="s">
        <v>168</v>
      </c>
      <c r="H51" s="119"/>
      <c r="I51" s="133" t="s">
        <v>169</v>
      </c>
      <c r="J51" s="118" t="s">
        <v>170</v>
      </c>
    </row>
    <row r="52" spans="1:10" x14ac:dyDescent="0.25">
      <c r="A52" s="119" t="s">
        <v>234</v>
      </c>
      <c r="B52" s="120">
        <f>D48</f>
        <v>16500</v>
      </c>
      <c r="C52" s="121"/>
      <c r="D52" s="134"/>
      <c r="E52" s="119"/>
      <c r="F52" s="119" t="s">
        <v>234</v>
      </c>
      <c r="G52" s="120">
        <f>G48</f>
        <v>10000</v>
      </c>
      <c r="H52" s="121"/>
      <c r="I52" s="134"/>
      <c r="J52" s="119"/>
    </row>
    <row r="53" spans="1:10" x14ac:dyDescent="0.25">
      <c r="A53" s="119"/>
      <c r="B53" s="120"/>
      <c r="C53" s="121">
        <v>0.08</v>
      </c>
      <c r="D53" s="134"/>
      <c r="E53" s="119"/>
      <c r="F53" s="119"/>
      <c r="G53" s="120"/>
      <c r="H53" s="121">
        <v>0.08</v>
      </c>
      <c r="I53" s="134"/>
      <c r="J53" s="119"/>
    </row>
    <row r="54" spans="1:10" x14ac:dyDescent="0.25">
      <c r="A54" s="119" t="s">
        <v>229</v>
      </c>
      <c r="B54" s="120">
        <f>'JULY 2017'!E61</f>
        <v>15180</v>
      </c>
      <c r="C54" s="119"/>
      <c r="D54" s="135">
        <f>B52*C52</f>
        <v>0</v>
      </c>
      <c r="E54" s="119"/>
      <c r="F54" s="119" t="s">
        <v>229</v>
      </c>
      <c r="G54" s="120">
        <f>'JULY 2017'!J61</f>
        <v>9200</v>
      </c>
      <c r="H54" s="119"/>
      <c r="I54" s="135">
        <f>G52*H52</f>
        <v>0</v>
      </c>
      <c r="J54" s="119"/>
    </row>
    <row r="55" spans="1:10" x14ac:dyDescent="0.25">
      <c r="A55" s="119"/>
      <c r="B55" s="119"/>
      <c r="C55" s="119"/>
      <c r="D55">
        <f>B52*C53</f>
        <v>1320</v>
      </c>
      <c r="E55" s="119"/>
      <c r="F55" s="119"/>
      <c r="G55" s="119"/>
      <c r="H55" s="119"/>
      <c r="I55">
        <f>G52*H53</f>
        <v>800</v>
      </c>
      <c r="J55" s="119"/>
    </row>
    <row r="56" spans="1:10" x14ac:dyDescent="0.25">
      <c r="A56" s="119"/>
      <c r="B56" s="120">
        <f>SUM(B52:B55)</f>
        <v>31680</v>
      </c>
      <c r="C56" s="132"/>
      <c r="D56" s="136">
        <f>B6</f>
        <v>0</v>
      </c>
      <c r="E56" s="137"/>
      <c r="F56" s="119"/>
      <c r="G56" s="120">
        <f>SUM(G52:G55)</f>
        <v>19200</v>
      </c>
      <c r="H56" s="132"/>
      <c r="I56" s="136">
        <f>G7</f>
        <v>0</v>
      </c>
      <c r="J56" s="137"/>
    </row>
    <row r="57" spans="1:10" x14ac:dyDescent="0.25">
      <c r="A57" s="119"/>
      <c r="B57" s="119"/>
      <c r="C57" s="132"/>
      <c r="D57" s="134"/>
      <c r="E57" s="138"/>
      <c r="F57" s="119"/>
      <c r="G57" s="119"/>
      <c r="H57" s="132"/>
      <c r="I57" s="134"/>
      <c r="J57" s="138"/>
    </row>
    <row r="58" spans="1:10" x14ac:dyDescent="0.25">
      <c r="A58" s="128" t="s">
        <v>173</v>
      </c>
      <c r="B58" s="119"/>
      <c r="C58" s="119"/>
      <c r="E58" s="138"/>
      <c r="F58" s="128" t="s">
        <v>173</v>
      </c>
      <c r="G58" s="119"/>
      <c r="H58" s="119"/>
      <c r="J58" s="138"/>
    </row>
    <row r="59" spans="1:10" x14ac:dyDescent="0.25">
      <c r="A59" s="119"/>
      <c r="B59" s="119"/>
      <c r="C59" s="119"/>
      <c r="D59" s="154"/>
      <c r="E59" s="123"/>
      <c r="F59" s="119"/>
      <c r="G59" s="119"/>
      <c r="H59" s="119"/>
      <c r="I59" s="154"/>
      <c r="J59" s="123"/>
    </row>
    <row r="60" spans="1:10" x14ac:dyDescent="0.25">
      <c r="A60" s="119"/>
      <c r="B60" s="119"/>
      <c r="C60" s="119"/>
      <c r="D60" s="155"/>
      <c r="E60" s="119"/>
      <c r="F60" s="119"/>
      <c r="G60" s="119"/>
      <c r="H60" s="119"/>
      <c r="I60" s="155"/>
      <c r="J60" s="119"/>
    </row>
    <row r="61" spans="1:10" x14ac:dyDescent="0.25">
      <c r="A61" s="119" t="s">
        <v>228</v>
      </c>
      <c r="B61" s="119"/>
      <c r="C61" s="119"/>
      <c r="D61" s="134"/>
      <c r="E61" s="119"/>
      <c r="F61" s="119" t="s">
        <v>228</v>
      </c>
      <c r="G61" s="119"/>
      <c r="H61" s="119"/>
      <c r="I61" s="134"/>
      <c r="J61" s="119"/>
    </row>
    <row r="62" spans="1:10" x14ac:dyDescent="0.25">
      <c r="A62" s="123" t="s">
        <v>8</v>
      </c>
      <c r="B62" s="124">
        <f>B56</f>
        <v>31680</v>
      </c>
      <c r="C62" s="119"/>
      <c r="D62" s="120">
        <f>SUM(D53:D61)</f>
        <v>1320</v>
      </c>
      <c r="E62" s="139">
        <f>B62-D62</f>
        <v>30360</v>
      </c>
      <c r="F62" s="123" t="s">
        <v>8</v>
      </c>
      <c r="G62" s="124">
        <f>G56</f>
        <v>19200</v>
      </c>
      <c r="H62" s="119"/>
      <c r="I62" s="120">
        <f>SUM(I53:I61)</f>
        <v>800</v>
      </c>
      <c r="J62" s="139">
        <f>G62-I62</f>
        <v>18400</v>
      </c>
    </row>
    <row r="63" spans="1:10" x14ac:dyDescent="0.25">
      <c r="A63" s="11" t="s">
        <v>59</v>
      </c>
      <c r="C63" s="11"/>
      <c r="D63" s="11" t="s">
        <v>60</v>
      </c>
      <c r="E63" s="11"/>
      <c r="F63" s="11" t="s">
        <v>61</v>
      </c>
      <c r="G63" s="11"/>
    </row>
    <row r="64" spans="1:10" x14ac:dyDescent="0.25">
      <c r="A64" s="11" t="s">
        <v>136</v>
      </c>
      <c r="C64" s="11"/>
      <c r="D64" s="11" t="s">
        <v>63</v>
      </c>
      <c r="E64" s="11"/>
      <c r="F64" s="11" t="s">
        <v>64</v>
      </c>
      <c r="G64" s="11"/>
    </row>
    <row r="65" spans="1:6" x14ac:dyDescent="0.25">
      <c r="A65" t="s">
        <v>98</v>
      </c>
      <c r="D65" t="s">
        <v>99</v>
      </c>
      <c r="F65" t="s">
        <v>98</v>
      </c>
    </row>
    <row r="109" ht="19.5" customHeight="1" x14ac:dyDescent="0.25"/>
  </sheetData>
  <pageMargins left="0.25" right="0.25" top="0.75" bottom="0.75" header="0.3" footer="0.3"/>
  <pageSetup orientation="portrait" horizontalDpi="360" verticalDpi="36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54" workbookViewId="0">
      <selection activeCell="J82" sqref="J82"/>
    </sheetView>
  </sheetViews>
  <sheetFormatPr defaultRowHeight="15" x14ac:dyDescent="0.25"/>
  <cols>
    <col min="1" max="1" width="14.7109375" customWidth="1"/>
    <col min="2" max="2" width="10.85546875" customWidth="1"/>
    <col min="3" max="3" width="10.42578125" customWidth="1"/>
    <col min="4" max="4" width="11" customWidth="1"/>
    <col min="5" max="5" width="11.28515625" customWidth="1"/>
    <col min="6" max="6" width="10.28515625" customWidth="1"/>
    <col min="7" max="7" width="9.42578125" customWidth="1"/>
    <col min="8" max="8" width="10.28515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235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/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103000</v>
      </c>
      <c r="G9" s="58"/>
    </row>
    <row r="10" spans="1:7" x14ac:dyDescent="0.25">
      <c r="A10" s="81"/>
      <c r="B10" s="81"/>
      <c r="C10" s="83"/>
      <c r="D10" s="84"/>
      <c r="E10" s="83"/>
      <c r="F10" s="83"/>
      <c r="G10" s="84"/>
    </row>
    <row r="11" spans="1:7" ht="22.5" x14ac:dyDescent="0.3">
      <c r="A11" s="81"/>
      <c r="B11" s="157" t="s">
        <v>247</v>
      </c>
      <c r="C11" s="83"/>
      <c r="D11" s="84"/>
      <c r="E11" s="83"/>
      <c r="F11" s="83"/>
      <c r="G11" s="84"/>
    </row>
    <row r="12" spans="1:7" ht="15.75" x14ac:dyDescent="0.25">
      <c r="C12" s="67" t="s">
        <v>124</v>
      </c>
    </row>
    <row r="13" spans="1:7" ht="23.25" x14ac:dyDescent="0.35">
      <c r="A13" s="15" t="s">
        <v>250</v>
      </c>
      <c r="B13" s="15"/>
      <c r="C13" s="15"/>
      <c r="D13" s="14"/>
    </row>
    <row r="14" spans="1:7" x14ac:dyDescent="0.25">
      <c r="A14" s="50" t="s">
        <v>46</v>
      </c>
      <c r="B14" s="50" t="s">
        <v>207</v>
      </c>
      <c r="C14" s="50" t="s">
        <v>50</v>
      </c>
      <c r="D14" s="51" t="s">
        <v>58</v>
      </c>
      <c r="E14" s="51" t="s">
        <v>52</v>
      </c>
      <c r="F14" s="50" t="s">
        <v>53</v>
      </c>
      <c r="G14" s="119" t="s">
        <v>170</v>
      </c>
    </row>
    <row r="15" spans="1:7" x14ac:dyDescent="0.25">
      <c r="A15" s="141" t="s">
        <v>83</v>
      </c>
      <c r="B15" s="119"/>
      <c r="C15" s="120"/>
      <c r="D15" s="144">
        <v>0</v>
      </c>
      <c r="E15" s="144"/>
      <c r="F15" s="153"/>
      <c r="G15" s="150">
        <f>E15-F15</f>
        <v>0</v>
      </c>
    </row>
    <row r="16" spans="1:7" x14ac:dyDescent="0.25">
      <c r="A16" s="141" t="s">
        <v>83</v>
      </c>
      <c r="B16" s="119"/>
      <c r="C16" s="120">
        <v>0</v>
      </c>
      <c r="D16" s="144">
        <v>0</v>
      </c>
      <c r="E16" s="144">
        <f>B16+C16</f>
        <v>0</v>
      </c>
      <c r="F16" s="153"/>
      <c r="G16" s="150">
        <f t="shared" ref="G16:G30" si="0">E16-F16</f>
        <v>0</v>
      </c>
    </row>
    <row r="17" spans="1:7" x14ac:dyDescent="0.25">
      <c r="A17" s="156" t="s">
        <v>213</v>
      </c>
      <c r="B17" s="119"/>
      <c r="C17" s="120">
        <v>3500</v>
      </c>
      <c r="D17" s="144">
        <v>0</v>
      </c>
      <c r="E17" s="144">
        <f t="shared" ref="E17:E29" si="1">B17+C17</f>
        <v>3500</v>
      </c>
      <c r="F17" s="153"/>
      <c r="G17" s="150">
        <f t="shared" si="0"/>
        <v>3500</v>
      </c>
    </row>
    <row r="18" spans="1:7" x14ac:dyDescent="0.25">
      <c r="A18" s="156" t="s">
        <v>231</v>
      </c>
      <c r="B18" s="119"/>
      <c r="C18" s="120">
        <v>3500</v>
      </c>
      <c r="D18" s="144">
        <v>0</v>
      </c>
      <c r="E18" s="144">
        <f t="shared" si="1"/>
        <v>3500</v>
      </c>
      <c r="F18" s="153"/>
      <c r="G18" s="150">
        <f t="shared" si="0"/>
        <v>3500</v>
      </c>
    </row>
    <row r="19" spans="1:7" x14ac:dyDescent="0.25">
      <c r="A19" s="141" t="s">
        <v>83</v>
      </c>
      <c r="B19" s="119"/>
      <c r="C19" s="120">
        <v>0</v>
      </c>
      <c r="D19" s="143"/>
      <c r="E19" s="144">
        <f t="shared" si="1"/>
        <v>0</v>
      </c>
      <c r="F19" s="153"/>
      <c r="G19" s="150">
        <f t="shared" si="0"/>
        <v>0</v>
      </c>
    </row>
    <row r="20" spans="1:7" x14ac:dyDescent="0.25">
      <c r="A20" s="141" t="s">
        <v>83</v>
      </c>
      <c r="B20" s="119"/>
      <c r="C20" s="120">
        <v>0</v>
      </c>
      <c r="D20" s="145"/>
      <c r="E20" s="144">
        <f t="shared" si="1"/>
        <v>0</v>
      </c>
      <c r="F20" s="151"/>
      <c r="G20" s="150">
        <f t="shared" si="0"/>
        <v>0</v>
      </c>
    </row>
    <row r="21" spans="1:7" x14ac:dyDescent="0.25">
      <c r="A21" s="141" t="s">
        <v>215</v>
      </c>
      <c r="B21" s="119"/>
      <c r="C21" s="151">
        <v>0</v>
      </c>
      <c r="D21" s="145"/>
      <c r="E21" s="144">
        <f t="shared" si="1"/>
        <v>0</v>
      </c>
      <c r="F21" s="151"/>
      <c r="G21" s="150">
        <f t="shared" si="0"/>
        <v>0</v>
      </c>
    </row>
    <row r="22" spans="1:7" x14ac:dyDescent="0.25">
      <c r="A22" s="156" t="s">
        <v>216</v>
      </c>
      <c r="B22" s="119"/>
      <c r="C22" s="146">
        <v>3500</v>
      </c>
      <c r="D22" s="123"/>
      <c r="E22" s="144">
        <f t="shared" si="1"/>
        <v>3500</v>
      </c>
      <c r="F22" s="151"/>
      <c r="G22" s="150">
        <f t="shared" si="0"/>
        <v>3500</v>
      </c>
    </row>
    <row r="23" spans="1:7" x14ac:dyDescent="0.25">
      <c r="A23" s="141" t="s">
        <v>83</v>
      </c>
      <c r="B23" s="119"/>
      <c r="C23" s="149">
        <v>0</v>
      </c>
      <c r="D23" s="143"/>
      <c r="E23" s="144">
        <f t="shared" si="1"/>
        <v>0</v>
      </c>
      <c r="F23" s="149"/>
      <c r="G23" s="150">
        <f t="shared" si="0"/>
        <v>0</v>
      </c>
    </row>
    <row r="24" spans="1:7" x14ac:dyDescent="0.25">
      <c r="A24" s="141" t="s">
        <v>83</v>
      </c>
      <c r="B24" s="119"/>
      <c r="C24" s="149">
        <v>0</v>
      </c>
      <c r="D24" s="119"/>
      <c r="E24" s="144">
        <f t="shared" si="1"/>
        <v>0</v>
      </c>
      <c r="F24" s="120"/>
      <c r="G24" s="150">
        <f t="shared" si="0"/>
        <v>0</v>
      </c>
    </row>
    <row r="25" spans="1:7" x14ac:dyDescent="0.25">
      <c r="A25" s="141" t="s">
        <v>83</v>
      </c>
      <c r="B25" s="119"/>
      <c r="C25" s="149"/>
      <c r="D25" s="119"/>
      <c r="E25" s="144">
        <f t="shared" si="1"/>
        <v>0</v>
      </c>
      <c r="F25" s="120"/>
      <c r="G25" s="150">
        <f t="shared" si="0"/>
        <v>0</v>
      </c>
    </row>
    <row r="26" spans="1:7" x14ac:dyDescent="0.25">
      <c r="A26" s="156" t="s">
        <v>219</v>
      </c>
      <c r="B26" s="119"/>
      <c r="C26" s="149">
        <v>3000</v>
      </c>
      <c r="D26" s="119"/>
      <c r="E26" s="144">
        <f t="shared" si="1"/>
        <v>3000</v>
      </c>
      <c r="F26" s="120"/>
      <c r="G26" s="150">
        <f t="shared" si="0"/>
        <v>3000</v>
      </c>
    </row>
    <row r="27" spans="1:7" x14ac:dyDescent="0.25">
      <c r="A27" s="156" t="s">
        <v>220</v>
      </c>
      <c r="B27" s="119"/>
      <c r="C27" s="149">
        <v>3000</v>
      </c>
      <c r="D27" s="119"/>
      <c r="E27" s="144">
        <f t="shared" si="1"/>
        <v>3000</v>
      </c>
      <c r="F27" s="120"/>
      <c r="G27" s="150">
        <f t="shared" si="0"/>
        <v>3000</v>
      </c>
    </row>
    <row r="28" spans="1:7" x14ac:dyDescent="0.25">
      <c r="A28" s="141" t="s">
        <v>83</v>
      </c>
      <c r="B28" s="119"/>
      <c r="C28" s="149"/>
      <c r="D28" s="119"/>
      <c r="E28" s="144">
        <f t="shared" si="1"/>
        <v>0</v>
      </c>
      <c r="F28" s="120"/>
      <c r="G28" s="150">
        <f t="shared" si="0"/>
        <v>0</v>
      </c>
    </row>
    <row r="29" spans="1:7" x14ac:dyDescent="0.25">
      <c r="A29" s="141" t="s">
        <v>83</v>
      </c>
      <c r="B29" s="119"/>
      <c r="C29" s="149">
        <v>0</v>
      </c>
      <c r="D29" s="119"/>
      <c r="E29" s="144">
        <f t="shared" si="1"/>
        <v>0</v>
      </c>
      <c r="F29" s="120"/>
      <c r="G29" s="150">
        <f t="shared" si="0"/>
        <v>0</v>
      </c>
    </row>
    <row r="30" spans="1:7" x14ac:dyDescent="0.25">
      <c r="A30" s="63" t="s">
        <v>11</v>
      </c>
      <c r="B30" s="119"/>
      <c r="C30" s="150">
        <f>SUM(C15:C29)</f>
        <v>16500</v>
      </c>
      <c r="D30" s="119"/>
      <c r="E30" s="119"/>
      <c r="F30" s="120">
        <f>SUM(F15:F29)</f>
        <v>0</v>
      </c>
      <c r="G30" s="150">
        <f t="shared" si="0"/>
        <v>0</v>
      </c>
    </row>
    <row r="31" spans="1:7" ht="23.25" x14ac:dyDescent="0.35">
      <c r="A31" s="117" t="s">
        <v>166</v>
      </c>
      <c r="E31" s="9"/>
      <c r="F31" s="11"/>
    </row>
    <row r="32" spans="1:7" ht="23.25" x14ac:dyDescent="0.35">
      <c r="A32" s="118" t="s">
        <v>167</v>
      </c>
      <c r="B32" s="118" t="s">
        <v>168</v>
      </c>
      <c r="C32" s="119"/>
      <c r="D32" s="133" t="s">
        <v>169</v>
      </c>
      <c r="E32" s="118" t="s">
        <v>170</v>
      </c>
      <c r="F32" s="105"/>
    </row>
    <row r="33" spans="1:7" x14ac:dyDescent="0.25">
      <c r="A33" s="119" t="s">
        <v>234</v>
      </c>
      <c r="B33" s="120">
        <f>C9</f>
        <v>113000</v>
      </c>
      <c r="C33" s="121">
        <v>0.05</v>
      </c>
      <c r="D33" s="134"/>
      <c r="E33" s="119"/>
    </row>
    <row r="34" spans="1:7" x14ac:dyDescent="0.25">
      <c r="A34" s="119"/>
      <c r="B34" s="120"/>
      <c r="C34" s="121">
        <v>0.08</v>
      </c>
      <c r="D34" s="134"/>
      <c r="E34" s="119"/>
    </row>
    <row r="35" spans="1:7" x14ac:dyDescent="0.25">
      <c r="A35" s="119" t="s">
        <v>229</v>
      </c>
      <c r="B35" s="120">
        <f>'AUGUST 2017'!E23</f>
        <v>10230</v>
      </c>
      <c r="C35" s="119"/>
      <c r="D35" s="135">
        <f>B33*C33</f>
        <v>5650</v>
      </c>
      <c r="E35" s="119"/>
    </row>
    <row r="36" spans="1:7" x14ac:dyDescent="0.25">
      <c r="A36" s="119"/>
      <c r="B36" s="119"/>
      <c r="C36" s="119"/>
      <c r="D36">
        <f>B34*C34</f>
        <v>0</v>
      </c>
      <c r="E36" s="119"/>
      <c r="F36" s="113"/>
    </row>
    <row r="37" spans="1:7" x14ac:dyDescent="0.25">
      <c r="A37" s="119"/>
      <c r="B37" s="120">
        <f>SUM(B33:B36)</f>
        <v>123230</v>
      </c>
      <c r="C37" s="132"/>
      <c r="D37" s="136">
        <f>SUM(D35:D36)</f>
        <v>5650</v>
      </c>
      <c r="E37" s="137"/>
      <c r="F37" s="11"/>
    </row>
    <row r="38" spans="1:7" x14ac:dyDescent="0.25">
      <c r="A38" s="119"/>
      <c r="B38" s="119"/>
      <c r="C38" s="132"/>
      <c r="D38" s="134"/>
      <c r="E38" s="138"/>
      <c r="F38" s="78"/>
    </row>
    <row r="39" spans="1:7" x14ac:dyDescent="0.25">
      <c r="A39" s="128" t="s">
        <v>173</v>
      </c>
      <c r="B39" s="119"/>
      <c r="C39" s="119"/>
      <c r="E39" s="138"/>
      <c r="F39" s="78"/>
      <c r="G39" t="s">
        <v>187</v>
      </c>
    </row>
    <row r="40" spans="1:7" x14ac:dyDescent="0.25">
      <c r="A40" s="119" t="s">
        <v>100</v>
      </c>
      <c r="B40" s="119"/>
      <c r="C40" s="119"/>
      <c r="D40" s="154">
        <v>1000</v>
      </c>
      <c r="E40" s="123"/>
      <c r="F40" s="115"/>
    </row>
    <row r="41" spans="1:7" x14ac:dyDescent="0.25">
      <c r="A41" s="119" t="s">
        <v>236</v>
      </c>
      <c r="B41" s="119"/>
      <c r="C41" s="119"/>
      <c r="D41" s="155">
        <v>100000</v>
      </c>
      <c r="E41" s="119"/>
    </row>
    <row r="42" spans="1:7" x14ac:dyDescent="0.25">
      <c r="A42" s="119"/>
      <c r="B42" s="119"/>
      <c r="C42" s="119"/>
      <c r="D42" s="134"/>
      <c r="E42" s="119"/>
      <c r="F42" s="113"/>
    </row>
    <row r="43" spans="1:7" x14ac:dyDescent="0.25">
      <c r="A43" s="123" t="s">
        <v>8</v>
      </c>
      <c r="B43" s="124">
        <f>B37</f>
        <v>123230</v>
      </c>
      <c r="C43" s="119"/>
      <c r="D43" s="120">
        <f>SUM(D37:D42)</f>
        <v>106650</v>
      </c>
      <c r="E43" s="139">
        <f>B43-D43</f>
        <v>16580</v>
      </c>
      <c r="F43" s="116"/>
    </row>
    <row r="44" spans="1:7" x14ac:dyDescent="0.25">
      <c r="A44" s="11" t="s">
        <v>59</v>
      </c>
      <c r="C44" s="11"/>
      <c r="D44" s="11" t="s">
        <v>60</v>
      </c>
      <c r="E44" s="11"/>
      <c r="F44" s="11" t="s">
        <v>61</v>
      </c>
      <c r="G44" s="11"/>
    </row>
    <row r="45" spans="1:7" x14ac:dyDescent="0.25">
      <c r="A45" s="11" t="s">
        <v>136</v>
      </c>
      <c r="C45" s="11"/>
      <c r="D45" s="11" t="s">
        <v>63</v>
      </c>
      <c r="E45" s="11"/>
      <c r="F45" s="11" t="s">
        <v>64</v>
      </c>
      <c r="G45" s="11"/>
    </row>
    <row r="46" spans="1:7" x14ac:dyDescent="0.25">
      <c r="A46" t="s">
        <v>98</v>
      </c>
      <c r="D46" t="s">
        <v>99</v>
      </c>
      <c r="F46" t="s">
        <v>98</v>
      </c>
    </row>
    <row r="50" spans="1:8" ht="23.25" x14ac:dyDescent="0.35">
      <c r="B50" s="15" t="s">
        <v>239</v>
      </c>
      <c r="C50" s="15"/>
      <c r="D50" s="15"/>
      <c r="E50" s="14"/>
    </row>
    <row r="51" spans="1:8" x14ac:dyDescent="0.25">
      <c r="A51" s="119"/>
      <c r="B51" s="50" t="s">
        <v>46</v>
      </c>
      <c r="C51" s="50" t="s">
        <v>207</v>
      </c>
      <c r="D51" s="50" t="s">
        <v>50</v>
      </c>
      <c r="E51" s="51" t="s">
        <v>58</v>
      </c>
      <c r="F51" s="51" t="s">
        <v>52</v>
      </c>
      <c r="G51" s="50" t="s">
        <v>53</v>
      </c>
      <c r="H51" s="119" t="s">
        <v>170</v>
      </c>
    </row>
    <row r="52" spans="1:8" x14ac:dyDescent="0.25">
      <c r="A52" s="119">
        <v>1</v>
      </c>
      <c r="B52" s="141" t="s">
        <v>83</v>
      </c>
      <c r="C52" s="119"/>
      <c r="D52" s="120"/>
      <c r="E52" s="144">
        <v>0</v>
      </c>
      <c r="F52" s="144"/>
      <c r="G52" s="153"/>
      <c r="H52" s="150">
        <f>F52-G52</f>
        <v>0</v>
      </c>
    </row>
    <row r="53" spans="1:8" x14ac:dyDescent="0.25">
      <c r="A53" s="119">
        <v>2</v>
      </c>
      <c r="B53" s="141" t="s">
        <v>240</v>
      </c>
      <c r="C53" s="119"/>
      <c r="D53" s="120">
        <v>3500</v>
      </c>
      <c r="E53" s="144">
        <v>0</v>
      </c>
      <c r="F53" s="144">
        <f t="shared" ref="F53:F59" si="2">C53+D53</f>
        <v>3500</v>
      </c>
      <c r="G53" s="153">
        <v>3500</v>
      </c>
      <c r="H53" s="150">
        <f t="shared" ref="H53:H67" si="3">F53-G53</f>
        <v>0</v>
      </c>
    </row>
    <row r="54" spans="1:8" x14ac:dyDescent="0.25">
      <c r="A54" s="119">
        <v>3</v>
      </c>
      <c r="B54" s="156" t="s">
        <v>213</v>
      </c>
      <c r="C54" s="119"/>
      <c r="D54" s="120">
        <v>3500</v>
      </c>
      <c r="E54" s="144">
        <v>0</v>
      </c>
      <c r="F54" s="144">
        <f t="shared" si="2"/>
        <v>3500</v>
      </c>
      <c r="G54" s="153">
        <v>3500</v>
      </c>
      <c r="H54" s="150">
        <f t="shared" si="3"/>
        <v>0</v>
      </c>
    </row>
    <row r="55" spans="1:8" x14ac:dyDescent="0.25">
      <c r="A55" s="119">
        <v>4</v>
      </c>
      <c r="B55" s="156" t="s">
        <v>83</v>
      </c>
      <c r="C55" s="119"/>
      <c r="D55" s="120"/>
      <c r="E55" s="144">
        <v>0</v>
      </c>
      <c r="F55" s="144">
        <f t="shared" si="2"/>
        <v>0</v>
      </c>
      <c r="G55" s="153"/>
      <c r="H55" s="150">
        <f t="shared" si="3"/>
        <v>0</v>
      </c>
    </row>
    <row r="56" spans="1:8" x14ac:dyDescent="0.25">
      <c r="A56" s="119">
        <v>5</v>
      </c>
      <c r="B56" s="141" t="s">
        <v>83</v>
      </c>
      <c r="C56" s="119"/>
      <c r="D56" s="120">
        <v>0</v>
      </c>
      <c r="E56" s="143"/>
      <c r="F56" s="144">
        <f t="shared" si="2"/>
        <v>0</v>
      </c>
      <c r="G56" s="153"/>
      <c r="H56" s="150">
        <f t="shared" si="3"/>
        <v>0</v>
      </c>
    </row>
    <row r="57" spans="1:8" x14ac:dyDescent="0.25">
      <c r="A57" s="119">
        <v>6</v>
      </c>
      <c r="B57" s="141" t="s">
        <v>83</v>
      </c>
      <c r="C57" s="119"/>
      <c r="D57" s="120">
        <v>0</v>
      </c>
      <c r="E57" s="145"/>
      <c r="F57" s="144">
        <f t="shared" si="2"/>
        <v>0</v>
      </c>
      <c r="G57" s="151"/>
      <c r="H57" s="150">
        <f t="shared" si="3"/>
        <v>0</v>
      </c>
    </row>
    <row r="58" spans="1:8" x14ac:dyDescent="0.25">
      <c r="A58" s="119">
        <v>7</v>
      </c>
      <c r="B58" s="141" t="s">
        <v>215</v>
      </c>
      <c r="C58" s="119"/>
      <c r="D58" s="151">
        <v>0</v>
      </c>
      <c r="E58" s="145"/>
      <c r="F58" s="144">
        <f t="shared" si="2"/>
        <v>0</v>
      </c>
      <c r="G58" s="151"/>
      <c r="H58" s="150">
        <f t="shared" si="3"/>
        <v>0</v>
      </c>
    </row>
    <row r="59" spans="1:8" x14ac:dyDescent="0.25">
      <c r="A59" s="119">
        <v>8</v>
      </c>
      <c r="B59" s="156" t="s">
        <v>216</v>
      </c>
      <c r="C59" s="119">
        <v>7000</v>
      </c>
      <c r="D59" s="146">
        <v>3500</v>
      </c>
      <c r="E59" s="123"/>
      <c r="F59" s="144">
        <f t="shared" si="2"/>
        <v>10500</v>
      </c>
      <c r="G59" s="151"/>
      <c r="H59" s="150">
        <f t="shared" si="3"/>
        <v>10500</v>
      </c>
    </row>
    <row r="60" spans="1:8" x14ac:dyDescent="0.25">
      <c r="A60" s="119">
        <v>9</v>
      </c>
      <c r="B60" s="141" t="s">
        <v>83</v>
      </c>
      <c r="C60" s="119"/>
      <c r="D60" s="149">
        <v>0</v>
      </c>
      <c r="E60" s="143"/>
      <c r="F60" s="144">
        <f t="shared" ref="F60:F66" si="4">C60+D60</f>
        <v>0</v>
      </c>
      <c r="G60" s="149"/>
      <c r="H60" s="150">
        <f t="shared" si="3"/>
        <v>0</v>
      </c>
    </row>
    <row r="61" spans="1:8" x14ac:dyDescent="0.25">
      <c r="A61" s="119">
        <v>10</v>
      </c>
      <c r="B61" s="141" t="s">
        <v>83</v>
      </c>
      <c r="C61" s="119"/>
      <c r="D61" s="149">
        <v>0</v>
      </c>
      <c r="E61" s="119"/>
      <c r="F61" s="144">
        <f t="shared" si="4"/>
        <v>0</v>
      </c>
      <c r="G61" s="120"/>
      <c r="H61" s="150">
        <f t="shared" si="3"/>
        <v>0</v>
      </c>
    </row>
    <row r="62" spans="1:8" x14ac:dyDescent="0.25">
      <c r="A62" s="119">
        <v>11</v>
      </c>
      <c r="B62" s="141" t="s">
        <v>83</v>
      </c>
      <c r="C62" s="119"/>
      <c r="D62" s="149"/>
      <c r="E62" s="119"/>
      <c r="F62" s="144">
        <f t="shared" si="4"/>
        <v>0</v>
      </c>
      <c r="G62" s="120"/>
      <c r="H62" s="150">
        <f t="shared" si="3"/>
        <v>0</v>
      </c>
    </row>
    <row r="63" spans="1:8" x14ac:dyDescent="0.25">
      <c r="A63" s="119">
        <v>12</v>
      </c>
      <c r="B63" s="156" t="s">
        <v>219</v>
      </c>
      <c r="C63" s="119"/>
      <c r="D63" s="149">
        <v>3000</v>
      </c>
      <c r="E63" s="119"/>
      <c r="F63" s="144">
        <f t="shared" si="4"/>
        <v>3000</v>
      </c>
      <c r="G63" s="120">
        <v>3000</v>
      </c>
      <c r="H63" s="150">
        <f t="shared" si="3"/>
        <v>0</v>
      </c>
    </row>
    <row r="64" spans="1:8" x14ac:dyDescent="0.25">
      <c r="A64" s="119">
        <v>13</v>
      </c>
      <c r="B64" s="156" t="s">
        <v>220</v>
      </c>
      <c r="C64" s="119">
        <v>6000</v>
      </c>
      <c r="D64" s="149">
        <v>3000</v>
      </c>
      <c r="E64" s="119"/>
      <c r="F64" s="144">
        <f t="shared" si="4"/>
        <v>9000</v>
      </c>
      <c r="G64" s="120"/>
      <c r="H64" s="150">
        <f t="shared" si="3"/>
        <v>9000</v>
      </c>
    </row>
    <row r="65" spans="1:10" x14ac:dyDescent="0.25">
      <c r="A65" s="119">
        <v>14</v>
      </c>
      <c r="B65" s="141" t="s">
        <v>83</v>
      </c>
      <c r="C65" s="119"/>
      <c r="D65" s="149"/>
      <c r="E65" s="119"/>
      <c r="F65" s="144">
        <f t="shared" si="4"/>
        <v>0</v>
      </c>
      <c r="G65" s="120"/>
      <c r="H65" s="150">
        <f t="shared" si="3"/>
        <v>0</v>
      </c>
    </row>
    <row r="66" spans="1:10" x14ac:dyDescent="0.25">
      <c r="A66" s="119">
        <v>15</v>
      </c>
      <c r="B66" s="141" t="s">
        <v>83</v>
      </c>
      <c r="C66" s="119"/>
      <c r="D66" s="149">
        <v>0</v>
      </c>
      <c r="E66" s="119"/>
      <c r="F66" s="144">
        <f t="shared" si="4"/>
        <v>0</v>
      </c>
      <c r="G66" s="120"/>
      <c r="H66" s="150">
        <f t="shared" si="3"/>
        <v>0</v>
      </c>
    </row>
    <row r="67" spans="1:10" x14ac:dyDescent="0.25">
      <c r="A67" s="119"/>
      <c r="B67" s="63" t="s">
        <v>11</v>
      </c>
      <c r="C67" s="119"/>
      <c r="D67" s="150">
        <f>SUM(D52:D66)</f>
        <v>16500</v>
      </c>
      <c r="E67" s="119"/>
      <c r="F67" s="150">
        <f>SUM(F53:F66)</f>
        <v>29500</v>
      </c>
      <c r="G67" s="120">
        <f>SUM(G52:G66)</f>
        <v>10000</v>
      </c>
      <c r="H67" s="150">
        <f t="shared" si="3"/>
        <v>19500</v>
      </c>
    </row>
    <row r="69" spans="1:10" ht="23.25" x14ac:dyDescent="0.35">
      <c r="A69" s="117" t="s">
        <v>166</v>
      </c>
      <c r="E69" s="9"/>
      <c r="F69" s="11"/>
    </row>
    <row r="70" spans="1:10" ht="23.25" x14ac:dyDescent="0.35">
      <c r="A70" s="118" t="s">
        <v>167</v>
      </c>
      <c r="B70" s="118" t="s">
        <v>168</v>
      </c>
      <c r="C70" s="119"/>
      <c r="D70" s="133" t="s">
        <v>169</v>
      </c>
      <c r="E70" s="118" t="s">
        <v>170</v>
      </c>
      <c r="F70" s="117" t="s">
        <v>166</v>
      </c>
      <c r="G70" t="s">
        <v>242</v>
      </c>
      <c r="J70" s="9"/>
    </row>
    <row r="71" spans="1:10" ht="23.25" x14ac:dyDescent="0.35">
      <c r="A71" s="119" t="s">
        <v>234</v>
      </c>
      <c r="B71" s="120">
        <f>D67</f>
        <v>16500</v>
      </c>
      <c r="C71" s="121"/>
      <c r="D71" s="134"/>
      <c r="E71" s="119"/>
      <c r="F71" s="118" t="s">
        <v>167</v>
      </c>
      <c r="G71" s="118" t="s">
        <v>168</v>
      </c>
      <c r="H71" s="119"/>
      <c r="I71" s="133" t="s">
        <v>169</v>
      </c>
      <c r="J71" s="118" t="s">
        <v>170</v>
      </c>
    </row>
    <row r="72" spans="1:10" x14ac:dyDescent="0.25">
      <c r="A72" s="119"/>
      <c r="B72" s="120"/>
      <c r="C72" s="121">
        <v>0.08</v>
      </c>
      <c r="D72" s="134"/>
      <c r="E72" s="119"/>
      <c r="F72" s="119" t="s">
        <v>234</v>
      </c>
      <c r="G72" s="120">
        <f>G67</f>
        <v>10000</v>
      </c>
      <c r="H72" s="121"/>
      <c r="I72" s="134"/>
      <c r="J72" s="119"/>
    </row>
    <row r="73" spans="1:10" x14ac:dyDescent="0.25">
      <c r="A73" s="119" t="s">
        <v>229</v>
      </c>
      <c r="B73" s="120">
        <f>'AUGUST 2017'!E62</f>
        <v>30360</v>
      </c>
      <c r="C73" s="119"/>
      <c r="D73" s="135">
        <f>B71*C71</f>
        <v>0</v>
      </c>
      <c r="E73" s="119"/>
      <c r="F73" s="119"/>
      <c r="G73" s="120"/>
      <c r="H73" s="121">
        <v>0.08</v>
      </c>
      <c r="I73" s="134"/>
      <c r="J73" s="119"/>
    </row>
    <row r="74" spans="1:10" x14ac:dyDescent="0.25">
      <c r="A74" s="119"/>
      <c r="B74" s="119"/>
      <c r="C74" s="119"/>
      <c r="D74">
        <f>B71*C72</f>
        <v>1320</v>
      </c>
      <c r="E74" s="119"/>
      <c r="F74" s="119" t="s">
        <v>229</v>
      </c>
      <c r="G74" s="120">
        <f>'AUGUST 2017'!J62</f>
        <v>18400</v>
      </c>
      <c r="H74" s="119"/>
      <c r="I74" s="135">
        <f>G72*H72</f>
        <v>0</v>
      </c>
      <c r="J74" s="119"/>
    </row>
    <row r="75" spans="1:10" x14ac:dyDescent="0.25">
      <c r="A75" s="119"/>
      <c r="B75" s="120">
        <f>SUM(B71:B74)</f>
        <v>46860</v>
      </c>
      <c r="C75" s="132"/>
      <c r="D75" s="136">
        <f>B25</f>
        <v>0</v>
      </c>
      <c r="E75" s="137"/>
      <c r="F75" s="119"/>
      <c r="G75" s="119"/>
      <c r="H75" s="119"/>
      <c r="J75" s="119"/>
    </row>
    <row r="76" spans="1:10" x14ac:dyDescent="0.25">
      <c r="A76" s="119"/>
      <c r="B76" s="119"/>
      <c r="C76" s="132"/>
      <c r="D76" s="134"/>
      <c r="E76" s="138"/>
      <c r="F76" s="119"/>
      <c r="G76" s="120">
        <f>SUM(G72:G75)</f>
        <v>28400</v>
      </c>
      <c r="H76" s="132"/>
      <c r="I76" s="136">
        <f>G27</f>
        <v>3000</v>
      </c>
      <c r="J76" s="137"/>
    </row>
    <row r="77" spans="1:10" x14ac:dyDescent="0.25">
      <c r="A77" s="128" t="s">
        <v>173</v>
      </c>
      <c r="B77" s="119"/>
      <c r="C77" s="119"/>
      <c r="E77" s="138"/>
      <c r="F77" s="119"/>
      <c r="G77" s="119"/>
      <c r="H77" s="132"/>
      <c r="I77" s="134"/>
      <c r="J77" s="138"/>
    </row>
    <row r="78" spans="1:10" x14ac:dyDescent="0.25">
      <c r="A78" s="119"/>
      <c r="B78" s="119"/>
      <c r="C78" s="119"/>
      <c r="D78" s="154"/>
      <c r="E78" s="123"/>
      <c r="F78" s="128" t="s">
        <v>173</v>
      </c>
      <c r="G78" s="119"/>
      <c r="H78" s="119"/>
      <c r="J78" s="138"/>
    </row>
    <row r="79" spans="1:10" x14ac:dyDescent="0.25">
      <c r="A79" s="119"/>
      <c r="B79" s="119"/>
      <c r="C79" s="119"/>
      <c r="D79" s="155"/>
      <c r="E79" s="119"/>
      <c r="F79" s="119"/>
      <c r="G79" s="119"/>
      <c r="H79" s="119"/>
      <c r="I79" s="154"/>
      <c r="J79" s="123"/>
    </row>
    <row r="80" spans="1:10" x14ac:dyDescent="0.25">
      <c r="A80" s="119" t="s">
        <v>228</v>
      </c>
      <c r="B80" s="119"/>
      <c r="C80" s="119"/>
      <c r="D80" s="134"/>
      <c r="E80" s="119"/>
      <c r="F80" s="119"/>
      <c r="G80" s="119"/>
      <c r="H80" s="119"/>
      <c r="I80" s="155"/>
      <c r="J80" s="119"/>
    </row>
    <row r="81" spans="1:10" x14ac:dyDescent="0.25">
      <c r="A81" s="123" t="s">
        <v>8</v>
      </c>
      <c r="B81" s="124">
        <f>B75</f>
        <v>46860</v>
      </c>
      <c r="C81" s="119"/>
      <c r="D81" s="120">
        <f>SUM(D72:D80)</f>
        <v>1320</v>
      </c>
      <c r="E81" s="139">
        <f>B81-D81</f>
        <v>45540</v>
      </c>
      <c r="F81" s="119" t="s">
        <v>228</v>
      </c>
      <c r="G81" s="119"/>
      <c r="H81" s="119"/>
      <c r="I81" s="134"/>
      <c r="J81" s="119"/>
    </row>
    <row r="82" spans="1:10" x14ac:dyDescent="0.25">
      <c r="A82" s="11" t="s">
        <v>59</v>
      </c>
      <c r="C82" s="11"/>
      <c r="D82" s="11" t="s">
        <v>60</v>
      </c>
      <c r="E82" s="11"/>
      <c r="F82" s="123" t="s">
        <v>8</v>
      </c>
      <c r="G82" s="124">
        <f>G76</f>
        <v>28400</v>
      </c>
      <c r="H82" s="119"/>
      <c r="I82" s="120">
        <f>SUM(I73:I81)</f>
        <v>3000</v>
      </c>
      <c r="J82" s="139">
        <f>G82-I82</f>
        <v>25400</v>
      </c>
    </row>
    <row r="83" spans="1:10" x14ac:dyDescent="0.25">
      <c r="A83" s="11" t="s">
        <v>136</v>
      </c>
      <c r="C83" s="11"/>
      <c r="D83" s="11" t="s">
        <v>63</v>
      </c>
      <c r="E83" s="11"/>
      <c r="F83" s="11" t="s">
        <v>64</v>
      </c>
      <c r="G83" s="11"/>
    </row>
    <row r="84" spans="1:10" x14ac:dyDescent="0.25">
      <c r="A84" t="s">
        <v>98</v>
      </c>
      <c r="D84" t="s">
        <v>99</v>
      </c>
      <c r="F84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opLeftCell="A28" workbookViewId="0">
      <selection activeCell="J61" sqref="J61"/>
    </sheetView>
  </sheetViews>
  <sheetFormatPr defaultRowHeight="15" x14ac:dyDescent="0.25"/>
  <cols>
    <col min="1" max="1" width="4.5703125" customWidth="1"/>
    <col min="2" max="2" width="11.140625" customWidth="1"/>
    <col min="3" max="3" width="10.28515625" customWidth="1"/>
    <col min="4" max="4" width="11" customWidth="1"/>
    <col min="5" max="5" width="8.85546875" customWidth="1"/>
    <col min="6" max="6" width="10.85546875" customWidth="1"/>
    <col min="7" max="7" width="9.42578125" customWidth="1"/>
    <col min="8" max="8" width="10.42578125" customWidth="1"/>
    <col min="9" max="9" width="9.28515625" customWidth="1"/>
  </cols>
  <sheetData>
    <row r="1" spans="1:7" ht="18.75" x14ac:dyDescent="0.3">
      <c r="A1" s="140" t="s">
        <v>208</v>
      </c>
      <c r="C1" s="67" t="s">
        <v>124</v>
      </c>
    </row>
    <row r="2" spans="1:7" ht="23.25" x14ac:dyDescent="0.35">
      <c r="A2" s="15" t="s">
        <v>238</v>
      </c>
      <c r="B2" s="15"/>
      <c r="C2" s="15"/>
      <c r="D2" s="14"/>
    </row>
    <row r="3" spans="1:7" x14ac:dyDescent="0.25">
      <c r="A3" s="50" t="s">
        <v>46</v>
      </c>
      <c r="B3" s="50" t="s">
        <v>207</v>
      </c>
      <c r="C3" s="50" t="s">
        <v>50</v>
      </c>
      <c r="D3" s="51" t="s">
        <v>58</v>
      </c>
      <c r="E3" s="51" t="s">
        <v>52</v>
      </c>
      <c r="F3" s="50" t="s">
        <v>53</v>
      </c>
      <c r="G3" s="51" t="s">
        <v>54</v>
      </c>
    </row>
    <row r="4" spans="1:7" x14ac:dyDescent="0.25">
      <c r="A4" s="52" t="s">
        <v>42</v>
      </c>
      <c r="B4" s="52"/>
      <c r="C4" s="53">
        <v>10000</v>
      </c>
      <c r="D4" s="53">
        <v>0</v>
      </c>
      <c r="E4" s="53"/>
      <c r="F4" s="53">
        <v>10000</v>
      </c>
      <c r="G4" s="53">
        <v>0</v>
      </c>
    </row>
    <row r="5" spans="1:7" x14ac:dyDescent="0.25">
      <c r="A5" s="53" t="s">
        <v>190</v>
      </c>
      <c r="B5" s="53"/>
      <c r="C5" s="53">
        <v>12000</v>
      </c>
      <c r="D5" s="53">
        <v>0</v>
      </c>
      <c r="E5" s="53"/>
      <c r="F5" s="53">
        <v>12000</v>
      </c>
      <c r="G5" s="53">
        <v>0</v>
      </c>
    </row>
    <row r="6" spans="1:7" x14ac:dyDescent="0.25">
      <c r="A6" s="52" t="s">
        <v>211</v>
      </c>
      <c r="B6" s="52"/>
      <c r="C6" s="53">
        <v>24000</v>
      </c>
      <c r="D6" s="53">
        <v>0</v>
      </c>
      <c r="E6" s="53"/>
      <c r="F6" s="53">
        <v>24000</v>
      </c>
      <c r="G6" s="53">
        <v>0</v>
      </c>
    </row>
    <row r="7" spans="1:7" x14ac:dyDescent="0.25">
      <c r="A7" s="52" t="s">
        <v>39</v>
      </c>
      <c r="B7" s="52"/>
      <c r="C7" s="53">
        <v>10000</v>
      </c>
      <c r="D7" s="53">
        <v>0</v>
      </c>
      <c r="E7" s="53"/>
      <c r="F7" s="53">
        <v>10000</v>
      </c>
      <c r="G7" s="53">
        <v>0</v>
      </c>
    </row>
    <row r="8" spans="1:7" x14ac:dyDescent="0.25">
      <c r="A8" s="87" t="s">
        <v>237</v>
      </c>
      <c r="B8" s="87"/>
      <c r="C8" s="88">
        <v>57000</v>
      </c>
      <c r="D8" s="87"/>
      <c r="E8" s="88"/>
      <c r="F8" s="88">
        <v>57000</v>
      </c>
      <c r="G8" s="87"/>
    </row>
    <row r="9" spans="1:7" x14ac:dyDescent="0.25">
      <c r="A9" s="63" t="s">
        <v>11</v>
      </c>
      <c r="B9" s="63"/>
      <c r="C9" s="65">
        <f>SUM(C4:C8)</f>
        <v>113000</v>
      </c>
      <c r="D9" s="58"/>
      <c r="E9" s="65"/>
      <c r="F9" s="65">
        <f>SUM(F4:F8)</f>
        <v>113000</v>
      </c>
      <c r="G9" s="58"/>
    </row>
    <row r="10" spans="1:7" ht="15.75" x14ac:dyDescent="0.25">
      <c r="C10" s="67" t="s">
        <v>124</v>
      </c>
    </row>
    <row r="11" spans="1:7" ht="23.25" x14ac:dyDescent="0.35">
      <c r="A11" s="118" t="s">
        <v>167</v>
      </c>
      <c r="B11" s="118" t="s">
        <v>168</v>
      </c>
      <c r="C11" s="119"/>
      <c r="D11" s="133" t="s">
        <v>169</v>
      </c>
      <c r="E11" s="118" t="s">
        <v>170</v>
      </c>
      <c r="F11" s="105"/>
    </row>
    <row r="12" spans="1:7" x14ac:dyDescent="0.25">
      <c r="A12" s="119" t="s">
        <v>234</v>
      </c>
      <c r="B12" s="120">
        <f>C9</f>
        <v>113000</v>
      </c>
      <c r="C12" s="121">
        <v>0.05</v>
      </c>
      <c r="D12" s="134"/>
      <c r="E12" s="119"/>
    </row>
    <row r="13" spans="1:7" x14ac:dyDescent="0.25">
      <c r="A13" s="119"/>
      <c r="B13" s="120"/>
      <c r="C13" s="121">
        <v>0.08</v>
      </c>
      <c r="D13" s="134"/>
      <c r="E13" s="119"/>
    </row>
    <row r="14" spans="1:7" x14ac:dyDescent="0.25">
      <c r="A14" s="119" t="s">
        <v>229</v>
      </c>
      <c r="B14" s="120">
        <f>'AUGUST 2017'!E23</f>
        <v>10230</v>
      </c>
      <c r="C14" s="119"/>
      <c r="D14" s="135">
        <f>B12*C12</f>
        <v>5650</v>
      </c>
      <c r="E14" s="119"/>
    </row>
    <row r="15" spans="1:7" x14ac:dyDescent="0.25">
      <c r="A15" s="119"/>
      <c r="B15" s="119"/>
      <c r="C15" s="119"/>
      <c r="D15">
        <f>B13*C13</f>
        <v>0</v>
      </c>
      <c r="E15" s="119"/>
      <c r="F15" s="113"/>
    </row>
    <row r="16" spans="1:7" x14ac:dyDescent="0.25">
      <c r="A16" s="119"/>
      <c r="B16" s="120">
        <f>SUM(B12:B15)</f>
        <v>123230</v>
      </c>
      <c r="C16" s="132"/>
      <c r="D16" s="136">
        <f>SUM(D14:D15)</f>
        <v>5650</v>
      </c>
      <c r="E16" s="137"/>
      <c r="F16" s="11"/>
    </row>
    <row r="17" spans="1:8" x14ac:dyDescent="0.25">
      <c r="A17" s="119"/>
      <c r="B17" s="119"/>
      <c r="C17" s="132"/>
      <c r="D17" s="134"/>
      <c r="E17" s="138"/>
      <c r="F17" s="78"/>
    </row>
    <row r="18" spans="1:8" x14ac:dyDescent="0.25">
      <c r="A18" s="128" t="s">
        <v>173</v>
      </c>
      <c r="B18" s="119"/>
      <c r="C18" s="119"/>
      <c r="E18" s="138"/>
      <c r="F18" s="78"/>
      <c r="G18" t="s">
        <v>187</v>
      </c>
    </row>
    <row r="19" spans="1:8" x14ac:dyDescent="0.25">
      <c r="A19" s="119" t="s">
        <v>100</v>
      </c>
      <c r="B19" s="119"/>
      <c r="C19" s="119"/>
      <c r="D19" s="154">
        <v>1000</v>
      </c>
      <c r="E19" s="123"/>
      <c r="F19" s="115"/>
    </row>
    <row r="20" spans="1:8" x14ac:dyDescent="0.25">
      <c r="A20" s="119" t="s">
        <v>236</v>
      </c>
      <c r="B20" s="119"/>
      <c r="C20" s="119"/>
      <c r="D20" s="155">
        <v>100000</v>
      </c>
      <c r="E20" s="119"/>
    </row>
    <row r="21" spans="1:8" x14ac:dyDescent="0.25">
      <c r="A21" s="119"/>
      <c r="B21" s="119"/>
      <c r="C21" s="119"/>
      <c r="D21" s="134"/>
      <c r="E21" s="119"/>
      <c r="F21" s="113"/>
    </row>
    <row r="22" spans="1:8" x14ac:dyDescent="0.25">
      <c r="A22" s="123" t="s">
        <v>8</v>
      </c>
      <c r="B22" s="124">
        <f>B16</f>
        <v>123230</v>
      </c>
      <c r="C22" s="119"/>
      <c r="D22" s="120">
        <f>SUM(D16:D21)</f>
        <v>106650</v>
      </c>
      <c r="E22" s="139">
        <f>B22-D22</f>
        <v>16580</v>
      </c>
      <c r="F22" s="116"/>
    </row>
    <row r="23" spans="1:8" x14ac:dyDescent="0.25">
      <c r="A23" s="11" t="s">
        <v>59</v>
      </c>
      <c r="C23" s="11"/>
      <c r="D23" s="11" t="s">
        <v>60</v>
      </c>
      <c r="E23" s="11"/>
      <c r="F23" s="11" t="s">
        <v>61</v>
      </c>
      <c r="G23" s="11"/>
    </row>
    <row r="24" spans="1:8" x14ac:dyDescent="0.25">
      <c r="A24" s="11" t="s">
        <v>136</v>
      </c>
      <c r="C24" s="11"/>
      <c r="D24" s="11" t="s">
        <v>63</v>
      </c>
      <c r="E24" s="11"/>
      <c r="F24" s="11" t="s">
        <v>64</v>
      </c>
      <c r="G24" s="11"/>
    </row>
    <row r="25" spans="1:8" x14ac:dyDescent="0.25">
      <c r="A25" t="s">
        <v>98</v>
      </c>
      <c r="D25" t="s">
        <v>99</v>
      </c>
      <c r="F25" t="s">
        <v>98</v>
      </c>
    </row>
    <row r="29" spans="1:8" ht="23.25" x14ac:dyDescent="0.35">
      <c r="B29" s="15" t="s">
        <v>239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41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41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/>
      <c r="H32" s="150">
        <f t="shared" ref="H32:H46" si="0">F32-G32</f>
        <v>3500</v>
      </c>
    </row>
    <row r="33" spans="1:22" x14ac:dyDescent="0.25">
      <c r="A33" s="119">
        <v>3</v>
      </c>
      <c r="B33" s="156" t="s">
        <v>213</v>
      </c>
      <c r="C33" s="119"/>
      <c r="D33" s="120">
        <v>3500</v>
      </c>
      <c r="E33" s="144">
        <v>0</v>
      </c>
      <c r="F33" s="144">
        <f t="shared" ref="F33:F45" si="1">C33+D33</f>
        <v>3500</v>
      </c>
      <c r="G33" s="153"/>
      <c r="H33" s="150">
        <f t="shared" si="0"/>
        <v>3500</v>
      </c>
    </row>
    <row r="34" spans="1:22" x14ac:dyDescent="0.25">
      <c r="A34" s="119">
        <v>4</v>
      </c>
      <c r="B34" s="156" t="s">
        <v>83</v>
      </c>
      <c r="C34" s="119"/>
      <c r="D34" s="120"/>
      <c r="E34" s="144">
        <v>0</v>
      </c>
      <c r="F34" s="144">
        <f t="shared" si="1"/>
        <v>0</v>
      </c>
      <c r="G34" s="153"/>
      <c r="H34" s="150">
        <f t="shared" si="0"/>
        <v>0</v>
      </c>
    </row>
    <row r="35" spans="1:22" x14ac:dyDescent="0.25">
      <c r="A35" s="119">
        <v>5</v>
      </c>
      <c r="B35" s="141" t="s">
        <v>83</v>
      </c>
      <c r="C35" s="119"/>
      <c r="D35" s="120">
        <v>0</v>
      </c>
      <c r="E35" s="143"/>
      <c r="F35" s="144">
        <f t="shared" si="1"/>
        <v>0</v>
      </c>
      <c r="G35" s="153"/>
      <c r="H35" s="150">
        <f t="shared" si="0"/>
        <v>0</v>
      </c>
    </row>
    <row r="36" spans="1:22" x14ac:dyDescent="0.25">
      <c r="A36" s="119">
        <v>6</v>
      </c>
      <c r="B36" s="141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22" x14ac:dyDescent="0.25">
      <c r="A37" s="119">
        <v>7</v>
      </c>
      <c r="B37" s="141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22" x14ac:dyDescent="0.25">
      <c r="A38" s="119">
        <v>8</v>
      </c>
      <c r="B38" s="156" t="s">
        <v>216</v>
      </c>
      <c r="C38" s="119"/>
      <c r="D38" s="146">
        <v>3500</v>
      </c>
      <c r="E38" s="123"/>
      <c r="F38" s="144">
        <f t="shared" si="1"/>
        <v>3500</v>
      </c>
      <c r="G38" s="151"/>
      <c r="H38" s="150">
        <f t="shared" si="0"/>
        <v>3500</v>
      </c>
    </row>
    <row r="39" spans="1:22" x14ac:dyDescent="0.25">
      <c r="A39" s="119">
        <v>9</v>
      </c>
      <c r="B39" s="141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22" x14ac:dyDescent="0.25">
      <c r="A40" s="119">
        <v>10</v>
      </c>
      <c r="B40" s="141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22" x14ac:dyDescent="0.25">
      <c r="A41" s="119">
        <v>11</v>
      </c>
      <c r="B41" s="141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22" x14ac:dyDescent="0.25">
      <c r="A42" s="119">
        <v>12</v>
      </c>
      <c r="B42" s="156" t="s">
        <v>219</v>
      </c>
      <c r="C42" s="119"/>
      <c r="D42" s="149">
        <v>3000</v>
      </c>
      <c r="E42" s="119"/>
      <c r="F42" s="144">
        <f t="shared" si="1"/>
        <v>3000</v>
      </c>
      <c r="G42" s="120"/>
      <c r="H42" s="150">
        <f t="shared" si="0"/>
        <v>3000</v>
      </c>
    </row>
    <row r="43" spans="1:22" x14ac:dyDescent="0.25">
      <c r="A43" s="119">
        <v>13</v>
      </c>
      <c r="B43" s="156" t="s">
        <v>220</v>
      </c>
      <c r="C43" s="119"/>
      <c r="D43" s="149">
        <v>3000</v>
      </c>
      <c r="E43" s="119"/>
      <c r="F43" s="144">
        <f t="shared" si="1"/>
        <v>3000</v>
      </c>
      <c r="G43" s="120"/>
      <c r="H43" s="150">
        <f t="shared" si="0"/>
        <v>3000</v>
      </c>
    </row>
    <row r="44" spans="1:22" x14ac:dyDescent="0.25">
      <c r="A44" s="119">
        <v>14</v>
      </c>
      <c r="B44" s="141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22" x14ac:dyDescent="0.25">
      <c r="A45" s="119">
        <v>15</v>
      </c>
      <c r="B45" s="141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22" x14ac:dyDescent="0.25">
      <c r="A46" s="119"/>
      <c r="B46" s="63" t="s">
        <v>11</v>
      </c>
      <c r="C46" s="119"/>
      <c r="D46" s="150">
        <f>SUM(D31:D45)</f>
        <v>16500</v>
      </c>
      <c r="E46" s="119"/>
      <c r="F46" s="150">
        <f>SUM(F32:F45)</f>
        <v>16500</v>
      </c>
      <c r="G46" s="120">
        <f>SUM(G31:G45)</f>
        <v>0</v>
      </c>
      <c r="H46" s="150">
        <f t="shared" si="0"/>
        <v>16500</v>
      </c>
    </row>
    <row r="47" spans="1:22" x14ac:dyDescent="0.25">
      <c r="V47">
        <f ca="1">S47:V53</f>
        <v>0</v>
      </c>
    </row>
    <row r="48" spans="1:22" ht="23.25" x14ac:dyDescent="0.35">
      <c r="A48" s="117" t="s">
        <v>166</v>
      </c>
      <c r="E48" s="9"/>
      <c r="F48" s="11"/>
    </row>
    <row r="49" spans="1:10" ht="23.25" x14ac:dyDescent="0.35">
      <c r="A49" s="118" t="s">
        <v>167</v>
      </c>
      <c r="B49" s="118" t="s">
        <v>168</v>
      </c>
      <c r="C49" s="119"/>
      <c r="D49" s="133" t="s">
        <v>169</v>
      </c>
      <c r="E49" s="118" t="s">
        <v>170</v>
      </c>
      <c r="F49" s="117" t="s">
        <v>166</v>
      </c>
      <c r="G49" t="s">
        <v>242</v>
      </c>
      <c r="J49" s="9"/>
    </row>
    <row r="50" spans="1:10" ht="23.25" x14ac:dyDescent="0.35">
      <c r="A50" s="119" t="s">
        <v>234</v>
      </c>
      <c r="B50" s="120">
        <f>D46</f>
        <v>16500</v>
      </c>
      <c r="C50" s="121"/>
      <c r="D50" s="134"/>
      <c r="E50" s="119"/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0" x14ac:dyDescent="0.25">
      <c r="A51" s="119"/>
      <c r="B51" s="120"/>
      <c r="C51" s="121">
        <v>0.08</v>
      </c>
      <c r="D51" s="134"/>
      <c r="E51" s="119"/>
      <c r="F51" s="119" t="s">
        <v>234</v>
      </c>
      <c r="G51" s="120">
        <f>B50</f>
        <v>16500</v>
      </c>
      <c r="H51" s="121"/>
      <c r="I51" s="134"/>
      <c r="J51" s="119"/>
    </row>
    <row r="52" spans="1:10" x14ac:dyDescent="0.25">
      <c r="A52" s="119" t="s">
        <v>229</v>
      </c>
      <c r="B52" s="120">
        <f>'AUGUST 2017'!E62</f>
        <v>30360</v>
      </c>
      <c r="C52" s="119"/>
      <c r="D52" s="135">
        <f>B50*C50</f>
        <v>0</v>
      </c>
      <c r="E52" s="119"/>
      <c r="F52" s="119"/>
      <c r="G52" s="120"/>
      <c r="H52" s="121">
        <v>0.08</v>
      </c>
      <c r="I52" s="134"/>
      <c r="J52" s="119"/>
    </row>
    <row r="53" spans="1:10" x14ac:dyDescent="0.25">
      <c r="A53" s="119"/>
      <c r="B53" s="119"/>
      <c r="C53" s="119"/>
      <c r="D53">
        <f>B50*C51</f>
        <v>1320</v>
      </c>
      <c r="E53" s="119"/>
      <c r="F53" s="119" t="s">
        <v>229</v>
      </c>
      <c r="G53" s="120">
        <f>'AUGUST 2017'!J62</f>
        <v>18400</v>
      </c>
      <c r="H53" s="119"/>
      <c r="I53" s="135">
        <f>G51*H51</f>
        <v>0</v>
      </c>
      <c r="J53" s="119"/>
    </row>
    <row r="54" spans="1:10" x14ac:dyDescent="0.25">
      <c r="A54" s="119"/>
      <c r="B54" s="120">
        <f>SUM(B50:B53)</f>
        <v>46860</v>
      </c>
      <c r="C54" s="132"/>
      <c r="D54" s="136">
        <f>B4</f>
        <v>0</v>
      </c>
      <c r="E54" s="137"/>
      <c r="F54" s="119"/>
      <c r="G54" s="119"/>
      <c r="H54" s="119"/>
      <c r="I54">
        <f>G51*H52</f>
        <v>1320</v>
      </c>
      <c r="J54" s="119"/>
    </row>
    <row r="55" spans="1:10" x14ac:dyDescent="0.25">
      <c r="A55" s="119"/>
      <c r="B55" s="119"/>
      <c r="C55" s="132"/>
      <c r="D55" s="134"/>
      <c r="E55" s="138"/>
      <c r="F55" s="119"/>
      <c r="G55" s="120">
        <f>SUM(G51:G54)</f>
        <v>34900</v>
      </c>
      <c r="H55" s="132"/>
      <c r="I55" s="136">
        <f>G6</f>
        <v>0</v>
      </c>
      <c r="J55" s="137"/>
    </row>
    <row r="56" spans="1:10" x14ac:dyDescent="0.25">
      <c r="A56" s="128" t="s">
        <v>173</v>
      </c>
      <c r="B56" s="119"/>
      <c r="C56" s="119"/>
      <c r="E56" s="138"/>
      <c r="F56" s="119"/>
      <c r="G56" s="119"/>
      <c r="H56" s="132"/>
      <c r="I56" s="134"/>
      <c r="J56" s="138"/>
    </row>
    <row r="57" spans="1:10" x14ac:dyDescent="0.25">
      <c r="A57" s="119"/>
      <c r="B57" s="119"/>
      <c r="C57" s="119"/>
      <c r="D57" s="154"/>
      <c r="E57" s="123"/>
      <c r="F57" s="128" t="s">
        <v>173</v>
      </c>
      <c r="G57" s="119"/>
      <c r="H57" s="119"/>
      <c r="J57" s="138"/>
    </row>
    <row r="58" spans="1:10" x14ac:dyDescent="0.25">
      <c r="A58" s="119"/>
      <c r="B58" s="119"/>
      <c r="C58" s="119"/>
      <c r="D58" s="155"/>
      <c r="E58" s="119"/>
      <c r="F58" s="119"/>
      <c r="G58" s="119"/>
      <c r="H58" s="119"/>
      <c r="I58" s="154"/>
      <c r="J58" s="123"/>
    </row>
    <row r="59" spans="1:10" x14ac:dyDescent="0.25">
      <c r="A59" s="119" t="s">
        <v>228</v>
      </c>
      <c r="B59" s="119"/>
      <c r="C59" s="119"/>
      <c r="D59" s="134"/>
      <c r="E59" s="119"/>
      <c r="F59" s="119"/>
      <c r="G59" s="119"/>
      <c r="H59" s="119"/>
      <c r="I59" s="155"/>
      <c r="J59" s="119"/>
    </row>
    <row r="60" spans="1:10" x14ac:dyDescent="0.25">
      <c r="A60" s="123" t="s">
        <v>8</v>
      </c>
      <c r="B60" s="124">
        <f>B54</f>
        <v>46860</v>
      </c>
      <c r="C60" s="119"/>
      <c r="D60" s="120">
        <f>SUM(D51:D59)</f>
        <v>1320</v>
      </c>
      <c r="E60" s="139">
        <f>B60-D60</f>
        <v>45540</v>
      </c>
      <c r="F60" s="119" t="s">
        <v>228</v>
      </c>
      <c r="G60" s="119"/>
      <c r="H60" s="119"/>
      <c r="I60" s="134"/>
      <c r="J60" s="119"/>
    </row>
    <row r="61" spans="1:10" x14ac:dyDescent="0.25">
      <c r="A61" s="11" t="s">
        <v>59</v>
      </c>
      <c r="C61" s="11"/>
      <c r="D61" s="11" t="s">
        <v>60</v>
      </c>
      <c r="E61" s="11"/>
      <c r="F61" s="123" t="s">
        <v>8</v>
      </c>
      <c r="G61" s="124">
        <f>G55</f>
        <v>34900</v>
      </c>
      <c r="H61" s="119"/>
      <c r="I61" s="120">
        <f>SUM(I52:I60)</f>
        <v>1320</v>
      </c>
      <c r="J61" s="139">
        <f>G61-I61</f>
        <v>33580</v>
      </c>
    </row>
    <row r="62" spans="1:10" x14ac:dyDescent="0.25">
      <c r="A62" s="11" t="s">
        <v>136</v>
      </c>
      <c r="C62" s="11"/>
      <c r="D62" s="11" t="s">
        <v>63</v>
      </c>
      <c r="E62" s="11"/>
      <c r="F62" s="11" t="s">
        <v>64</v>
      </c>
      <c r="G62" s="11"/>
    </row>
    <row r="63" spans="1:10" x14ac:dyDescent="0.25">
      <c r="A63" t="s">
        <v>98</v>
      </c>
      <c r="D63" t="s">
        <v>99</v>
      </c>
      <c r="F63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28" workbookViewId="0">
      <selection activeCell="C33" sqref="C33"/>
    </sheetView>
  </sheetViews>
  <sheetFormatPr defaultRowHeight="15" x14ac:dyDescent="0.25"/>
  <cols>
    <col min="1" max="1" width="3.5703125" customWidth="1"/>
    <col min="2" max="2" width="15.5703125" customWidth="1"/>
    <col min="3" max="3" width="10.140625" customWidth="1"/>
    <col min="4" max="4" width="11.42578125" customWidth="1"/>
    <col min="5" max="5" width="10.140625" customWidth="1"/>
    <col min="6" max="6" width="10.42578125" customWidth="1"/>
    <col min="7" max="7" width="12.140625" customWidth="1"/>
    <col min="8" max="8" width="1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251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190</v>
      </c>
      <c r="C5" s="53"/>
      <c r="D5" s="53">
        <v>12000</v>
      </c>
      <c r="E5" s="53">
        <v>0</v>
      </c>
      <c r="F5" s="53"/>
      <c r="G5" s="53">
        <v>12000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237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113000</v>
      </c>
      <c r="E9" s="58"/>
      <c r="F9" s="65"/>
      <c r="G9" s="65">
        <f>SUM(G4:G8)</f>
        <v>113000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234</v>
      </c>
      <c r="C12" s="120">
        <f>D9</f>
        <v>113000</v>
      </c>
      <c r="D12" s="121">
        <v>0.05</v>
      </c>
      <c r="E12" s="134"/>
      <c r="F12" s="119"/>
    </row>
    <row r="13" spans="2:8" x14ac:dyDescent="0.25">
      <c r="B13" s="119"/>
      <c r="C13" s="120"/>
      <c r="D13" s="121">
        <v>0.08</v>
      </c>
      <c r="E13" s="134"/>
      <c r="F13" s="119"/>
    </row>
    <row r="14" spans="2:8" x14ac:dyDescent="0.25">
      <c r="B14" s="119" t="s">
        <v>229</v>
      </c>
      <c r="C14" s="120">
        <f>SEPT!E22</f>
        <v>16580</v>
      </c>
      <c r="D14" s="119"/>
      <c r="E14" s="135">
        <f>C12*D12</f>
        <v>5650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129580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>
        <v>1000</v>
      </c>
      <c r="F19" s="123"/>
      <c r="G19" s="115"/>
    </row>
    <row r="20" spans="1:8" x14ac:dyDescent="0.25">
      <c r="B20" s="119" t="s">
        <v>243</v>
      </c>
      <c r="C20" s="119"/>
      <c r="D20" s="119"/>
      <c r="E20" s="155">
        <v>92500</v>
      </c>
      <c r="F20" s="119"/>
    </row>
    <row r="21" spans="1:8" x14ac:dyDescent="0.25">
      <c r="B21" s="119" t="s">
        <v>244</v>
      </c>
      <c r="C21" s="119"/>
      <c r="D21" s="119"/>
      <c r="E21" s="134">
        <v>18000</v>
      </c>
      <c r="F21" s="119"/>
      <c r="G21" s="113">
        <f>E19+E20+E21</f>
        <v>111500</v>
      </c>
    </row>
    <row r="22" spans="1:8" x14ac:dyDescent="0.25">
      <c r="B22" s="123" t="s">
        <v>8</v>
      </c>
      <c r="C22" s="124">
        <f>C16</f>
        <v>129580</v>
      </c>
      <c r="D22" s="119"/>
      <c r="E22" s="120">
        <f>SUM(E14:E21)</f>
        <v>117150</v>
      </c>
      <c r="F22" s="139">
        <f>C22-E22</f>
        <v>12430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252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41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41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3500</v>
      </c>
      <c r="H32" s="150">
        <f t="shared" ref="H32:H46" si="0">F32-G32</f>
        <v>0</v>
      </c>
    </row>
    <row r="33" spans="1:8" x14ac:dyDescent="0.25">
      <c r="A33" s="119">
        <v>3</v>
      </c>
      <c r="B33" s="156" t="s">
        <v>213</v>
      </c>
      <c r="C33" s="119"/>
      <c r="D33" s="120">
        <v>3500</v>
      </c>
      <c r="E33" s="144">
        <v>0</v>
      </c>
      <c r="F33" s="144">
        <f t="shared" ref="F33:F45" si="1">C33+D33</f>
        <v>3500</v>
      </c>
      <c r="G33" s="153">
        <v>3500</v>
      </c>
      <c r="H33" s="150">
        <f t="shared" si="0"/>
        <v>0</v>
      </c>
    </row>
    <row r="34" spans="1:8" x14ac:dyDescent="0.25">
      <c r="A34" s="119">
        <v>4</v>
      </c>
      <c r="B34" s="156" t="s">
        <v>83</v>
      </c>
      <c r="C34" s="119"/>
      <c r="D34" s="120"/>
      <c r="E34" s="144">
        <v>0</v>
      </c>
      <c r="F34" s="144">
        <f t="shared" si="1"/>
        <v>0</v>
      </c>
      <c r="G34" s="153"/>
      <c r="H34" s="150">
        <f t="shared" si="0"/>
        <v>0</v>
      </c>
    </row>
    <row r="35" spans="1:8" x14ac:dyDescent="0.25">
      <c r="A35" s="119">
        <v>5</v>
      </c>
      <c r="B35" s="141" t="s">
        <v>83</v>
      </c>
      <c r="C35" s="119"/>
      <c r="D35" s="120">
        <v>0</v>
      </c>
      <c r="E35" s="143"/>
      <c r="F35" s="144">
        <f t="shared" si="1"/>
        <v>0</v>
      </c>
      <c r="G35" s="153"/>
      <c r="H35" s="150">
        <f t="shared" si="0"/>
        <v>0</v>
      </c>
    </row>
    <row r="36" spans="1:8" x14ac:dyDescent="0.25">
      <c r="A36" s="119">
        <v>6</v>
      </c>
      <c r="B36" s="141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8" x14ac:dyDescent="0.25">
      <c r="A37" s="119">
        <v>7</v>
      </c>
      <c r="B37" s="141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8</v>
      </c>
      <c r="B38" s="156" t="s">
        <v>216</v>
      </c>
      <c r="C38" s="119">
        <v>10500</v>
      </c>
      <c r="D38" s="146">
        <v>3500</v>
      </c>
      <c r="E38" s="123"/>
      <c r="F38" s="144">
        <f t="shared" si="1"/>
        <v>14000</v>
      </c>
      <c r="G38" s="151"/>
      <c r="H38" s="150">
        <f t="shared" si="0"/>
        <v>14000</v>
      </c>
    </row>
    <row r="39" spans="1:8" x14ac:dyDescent="0.25">
      <c r="A39" s="119">
        <v>9</v>
      </c>
      <c r="B39" s="141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8" x14ac:dyDescent="0.25">
      <c r="A40" s="119">
        <v>10</v>
      </c>
      <c r="B40" s="141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8" x14ac:dyDescent="0.25">
      <c r="A41" s="119">
        <v>11</v>
      </c>
      <c r="B41" s="141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12</v>
      </c>
      <c r="B42" s="156" t="s">
        <v>219</v>
      </c>
      <c r="C42" s="119"/>
      <c r="D42" s="149">
        <v>3000</v>
      </c>
      <c r="E42" s="119"/>
      <c r="F42" s="144">
        <f t="shared" si="1"/>
        <v>3000</v>
      </c>
      <c r="G42" s="120">
        <v>3000</v>
      </c>
      <c r="H42" s="150">
        <f t="shared" si="0"/>
        <v>0</v>
      </c>
    </row>
    <row r="43" spans="1:8" x14ac:dyDescent="0.25">
      <c r="A43" s="119">
        <v>13</v>
      </c>
      <c r="B43" s="156" t="s">
        <v>220</v>
      </c>
      <c r="C43" s="119">
        <v>9000</v>
      </c>
      <c r="D43" s="149">
        <v>3000</v>
      </c>
      <c r="E43" s="119"/>
      <c r="F43" s="144">
        <f t="shared" si="1"/>
        <v>12000</v>
      </c>
      <c r="G43" s="120"/>
      <c r="H43" s="150">
        <f t="shared" si="0"/>
        <v>12000</v>
      </c>
    </row>
    <row r="44" spans="1:8" x14ac:dyDescent="0.25">
      <c r="A44" s="119">
        <v>14</v>
      </c>
      <c r="B44" s="141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8" x14ac:dyDescent="0.25">
      <c r="A45" s="119">
        <v>15</v>
      </c>
      <c r="B45" s="141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/>
      <c r="B46" s="63" t="s">
        <v>11</v>
      </c>
      <c r="C46" s="119"/>
      <c r="D46" s="150">
        <f>SUM(D31:D45)</f>
        <v>16500</v>
      </c>
      <c r="E46" s="119"/>
      <c r="F46" s="150">
        <f>SUM(F32:F45)</f>
        <v>36000</v>
      </c>
      <c r="G46" s="120">
        <f>SUM(G31:G45)</f>
        <v>10000</v>
      </c>
      <c r="H46" s="150">
        <f t="shared" si="0"/>
        <v>26000</v>
      </c>
    </row>
    <row r="48" spans="1:8" ht="23.25" x14ac:dyDescent="0.35">
      <c r="A48" s="117" t="s">
        <v>166</v>
      </c>
      <c r="E48" s="9"/>
      <c r="F48" s="11"/>
    </row>
    <row r="49" spans="1:10" ht="23.25" x14ac:dyDescent="0.35">
      <c r="A49" s="118" t="s">
        <v>167</v>
      </c>
      <c r="B49" s="118" t="s">
        <v>168</v>
      </c>
      <c r="C49" s="119"/>
      <c r="D49" s="133" t="s">
        <v>169</v>
      </c>
      <c r="E49" s="118" t="s">
        <v>170</v>
      </c>
      <c r="F49" s="117" t="s">
        <v>166</v>
      </c>
      <c r="G49" t="s">
        <v>242</v>
      </c>
      <c r="J49" s="9"/>
    </row>
    <row r="50" spans="1:10" ht="23.25" x14ac:dyDescent="0.35">
      <c r="A50" s="119" t="s">
        <v>245</v>
      </c>
      <c r="B50" s="120">
        <f>D46</f>
        <v>16500</v>
      </c>
      <c r="C50" s="121"/>
      <c r="D50" s="134"/>
      <c r="E50" s="119"/>
      <c r="F50" s="118" t="s">
        <v>167</v>
      </c>
      <c r="G50" s="118" t="s">
        <v>168</v>
      </c>
      <c r="H50" s="119"/>
      <c r="I50" s="133" t="s">
        <v>169</v>
      </c>
      <c r="J50" s="118" t="s">
        <v>170</v>
      </c>
    </row>
    <row r="51" spans="1:10" x14ac:dyDescent="0.25">
      <c r="A51" s="119"/>
      <c r="B51" s="120"/>
      <c r="C51" s="121">
        <v>0.08</v>
      </c>
      <c r="D51" s="134"/>
      <c r="E51" s="119"/>
      <c r="F51" s="119" t="s">
        <v>245</v>
      </c>
      <c r="G51" s="120">
        <f>G46</f>
        <v>10000</v>
      </c>
      <c r="H51" s="121"/>
      <c r="I51" s="134"/>
      <c r="J51" s="119"/>
    </row>
    <row r="52" spans="1:10" x14ac:dyDescent="0.25">
      <c r="A52" s="119" t="s">
        <v>229</v>
      </c>
      <c r="B52" s="120">
        <f>'SEPTEMBER 2017'!E81</f>
        <v>45540</v>
      </c>
      <c r="C52" s="119"/>
      <c r="D52" s="135">
        <f>B50*C50</f>
        <v>0</v>
      </c>
      <c r="E52" s="119"/>
      <c r="F52" s="119"/>
      <c r="G52" s="120"/>
      <c r="H52" s="121">
        <v>0.08</v>
      </c>
      <c r="I52" s="134"/>
      <c r="J52" s="119"/>
    </row>
    <row r="53" spans="1:10" x14ac:dyDescent="0.25">
      <c r="A53" s="119"/>
      <c r="B53" s="119"/>
      <c r="C53" s="119"/>
      <c r="D53">
        <f>B50*C51</f>
        <v>1320</v>
      </c>
      <c r="E53" s="119"/>
      <c r="F53" s="119" t="s">
        <v>229</v>
      </c>
      <c r="G53" s="120">
        <f>'SEPTEMBER 2017'!J82</f>
        <v>25400</v>
      </c>
      <c r="H53" s="119"/>
      <c r="I53" s="135">
        <f>G51*H51</f>
        <v>0</v>
      </c>
      <c r="J53" s="119"/>
    </row>
    <row r="54" spans="1:10" x14ac:dyDescent="0.25">
      <c r="A54" s="119"/>
      <c r="B54" s="120">
        <f>SUM(B50:B53)</f>
        <v>62040</v>
      </c>
      <c r="C54" s="132"/>
      <c r="D54" s="136"/>
      <c r="E54" s="137"/>
      <c r="F54" s="119"/>
      <c r="G54" s="119"/>
      <c r="H54" s="119"/>
      <c r="I54">
        <f>G51*H52</f>
        <v>800</v>
      </c>
      <c r="J54" s="119"/>
    </row>
    <row r="55" spans="1:10" x14ac:dyDescent="0.25">
      <c r="A55" s="119"/>
      <c r="B55" s="119"/>
      <c r="C55" s="132"/>
      <c r="D55" s="134"/>
      <c r="E55" s="138"/>
      <c r="F55" s="119"/>
      <c r="G55" s="120">
        <f>SUM(G51:G54)</f>
        <v>35400</v>
      </c>
      <c r="H55" s="132"/>
      <c r="I55" s="136"/>
      <c r="J55" s="137"/>
    </row>
    <row r="56" spans="1:10" x14ac:dyDescent="0.25">
      <c r="A56" s="128" t="s">
        <v>173</v>
      </c>
      <c r="B56" s="119"/>
      <c r="C56" s="119"/>
      <c r="E56" s="138"/>
      <c r="F56" s="119"/>
      <c r="G56" s="119"/>
      <c r="H56" s="132"/>
      <c r="I56" s="134"/>
      <c r="J56" s="138"/>
    </row>
    <row r="57" spans="1:10" x14ac:dyDescent="0.25">
      <c r="A57" s="119"/>
      <c r="B57" s="119"/>
      <c r="C57" s="119"/>
      <c r="D57" s="154"/>
      <c r="E57" s="123"/>
      <c r="F57" s="128" t="s">
        <v>173</v>
      </c>
      <c r="G57" s="119"/>
      <c r="H57" s="119"/>
      <c r="J57" s="138"/>
    </row>
    <row r="58" spans="1:10" x14ac:dyDescent="0.25">
      <c r="A58" s="119"/>
      <c r="B58" s="119"/>
      <c r="C58" s="119"/>
      <c r="D58" s="155"/>
      <c r="E58" s="119"/>
      <c r="F58" s="119"/>
      <c r="G58" s="119"/>
      <c r="H58" s="119"/>
      <c r="I58" s="154"/>
      <c r="J58" s="123"/>
    </row>
    <row r="59" spans="1:10" x14ac:dyDescent="0.25">
      <c r="A59" s="119" t="s">
        <v>228</v>
      </c>
      <c r="B59" s="119"/>
      <c r="C59" s="119"/>
      <c r="D59" s="134"/>
      <c r="E59" s="119"/>
      <c r="F59" s="119"/>
      <c r="G59" s="119"/>
      <c r="H59" s="119"/>
      <c r="I59" s="155"/>
      <c r="J59" s="119"/>
    </row>
    <row r="60" spans="1:10" x14ac:dyDescent="0.25">
      <c r="A60" s="123" t="s">
        <v>8</v>
      </c>
      <c r="B60" s="124">
        <f>B54</f>
        <v>62040</v>
      </c>
      <c r="C60" s="119"/>
      <c r="D60" s="120">
        <f>SUM(D51:D59)</f>
        <v>1320</v>
      </c>
      <c r="E60" s="139">
        <f>B60-D60</f>
        <v>60720</v>
      </c>
      <c r="F60" s="119" t="s">
        <v>228</v>
      </c>
      <c r="G60" s="119"/>
      <c r="H60" s="119"/>
      <c r="I60" s="134"/>
      <c r="J60" s="119"/>
    </row>
    <row r="61" spans="1:10" x14ac:dyDescent="0.25">
      <c r="A61" s="11" t="s">
        <v>59</v>
      </c>
      <c r="C61" s="11"/>
      <c r="D61" s="11" t="s">
        <v>60</v>
      </c>
      <c r="E61" s="11"/>
      <c r="F61" s="123" t="s">
        <v>8</v>
      </c>
      <c r="G61" s="124">
        <f>G55</f>
        <v>35400</v>
      </c>
      <c r="H61" s="119"/>
      <c r="I61" s="120">
        <f>SUM(I52:I60)</f>
        <v>800</v>
      </c>
      <c r="J61" s="139">
        <f>G61-I61</f>
        <v>34600</v>
      </c>
    </row>
    <row r="62" spans="1:10" x14ac:dyDescent="0.25">
      <c r="A62" s="11" t="s">
        <v>136</v>
      </c>
      <c r="C62" s="11"/>
      <c r="D62" s="11" t="s">
        <v>63</v>
      </c>
      <c r="E62" s="11"/>
      <c r="F62" s="11" t="s">
        <v>64</v>
      </c>
      <c r="G62" s="11"/>
    </row>
    <row r="63" spans="1:10" x14ac:dyDescent="0.25">
      <c r="A63" t="s">
        <v>98</v>
      </c>
      <c r="D63" t="s">
        <v>99</v>
      </c>
      <c r="F63" t="s">
        <v>98</v>
      </c>
    </row>
  </sheetData>
  <pageMargins left="0.7" right="0.7" top="0.75" bottom="0.75" header="0.3" footer="0.3"/>
  <pageSetup orientation="portrait" horizontalDpi="360" verticalDpi="36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5" workbookViewId="0">
      <selection activeCell="K47" sqref="K47"/>
    </sheetView>
  </sheetViews>
  <sheetFormatPr defaultRowHeight="15" x14ac:dyDescent="0.25"/>
  <cols>
    <col min="1" max="1" width="6.85546875" customWidth="1"/>
    <col min="2" max="2" width="18.42578125" customWidth="1"/>
    <col min="3" max="3" width="11.5703125" customWidth="1"/>
    <col min="4" max="4" width="12.28515625" customWidth="1"/>
    <col min="5" max="5" width="11.28515625" customWidth="1"/>
    <col min="6" max="6" width="10.5703125" customWidth="1"/>
    <col min="7" max="7" width="14.140625" customWidth="1"/>
    <col min="8" max="8" width="12.8554687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253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101000</v>
      </c>
      <c r="E9" s="58"/>
      <c r="F9" s="65"/>
      <c r="G9" s="65">
        <f>SUM(G4:G8)</f>
        <v>101000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258</v>
      </c>
      <c r="C12" s="120">
        <f>D9</f>
        <v>101000</v>
      </c>
      <c r="D12" s="121">
        <v>0.05</v>
      </c>
      <c r="E12" s="134"/>
      <c r="F12" s="119"/>
    </row>
    <row r="13" spans="2:8" x14ac:dyDescent="0.25">
      <c r="B13" s="119"/>
      <c r="C13" s="120"/>
      <c r="D13" s="121"/>
      <c r="E13" s="134"/>
      <c r="F13" s="119"/>
    </row>
    <row r="14" spans="2:8" x14ac:dyDescent="0.25">
      <c r="B14" s="119" t="s">
        <v>229</v>
      </c>
      <c r="C14" s="120">
        <f>'OCT 2017'!F22</f>
        <v>12430</v>
      </c>
      <c r="D14" s="119"/>
      <c r="E14" s="135">
        <f>C12*D12</f>
        <v>5050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113430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>
        <v>1000</v>
      </c>
      <c r="F19" s="123"/>
      <c r="G19" s="115"/>
    </row>
    <row r="20" spans="1:8" x14ac:dyDescent="0.25">
      <c r="B20" s="119" t="s">
        <v>257</v>
      </c>
      <c r="C20" s="119"/>
      <c r="D20" s="119"/>
      <c r="E20" s="155">
        <v>104450</v>
      </c>
      <c r="F20" s="119"/>
    </row>
    <row r="21" spans="1:8" x14ac:dyDescent="0.25">
      <c r="B21" s="119"/>
      <c r="C21" s="119"/>
      <c r="D21" s="119"/>
      <c r="E21" s="134"/>
      <c r="F21" s="119"/>
      <c r="G21" s="113"/>
    </row>
    <row r="22" spans="1:8" x14ac:dyDescent="0.25">
      <c r="B22" s="123" t="s">
        <v>8</v>
      </c>
      <c r="C22" s="124">
        <f>C16</f>
        <v>113430</v>
      </c>
      <c r="D22" s="119"/>
      <c r="E22" s="120">
        <f>SUM(E14:E21)</f>
        <v>110500</v>
      </c>
      <c r="F22" s="139">
        <f>C22-E22</f>
        <v>2930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254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58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58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3400</v>
      </c>
      <c r="H32" s="150">
        <f t="shared" ref="H32:H46" si="0">F32-G32</f>
        <v>100</v>
      </c>
    </row>
    <row r="33" spans="1:8" x14ac:dyDescent="0.25">
      <c r="A33" s="119">
        <v>3</v>
      </c>
      <c r="B33" s="158" t="s">
        <v>213</v>
      </c>
      <c r="C33" s="119">
        <v>7000</v>
      </c>
      <c r="D33" s="120">
        <v>3500</v>
      </c>
      <c r="E33" s="144">
        <v>0</v>
      </c>
      <c r="F33" s="144">
        <f t="shared" ref="F33:F45" si="1">C33+D33</f>
        <v>10500</v>
      </c>
      <c r="G33" s="153">
        <v>3500</v>
      </c>
      <c r="H33" s="150">
        <f t="shared" si="0"/>
        <v>7000</v>
      </c>
    </row>
    <row r="34" spans="1:8" x14ac:dyDescent="0.25">
      <c r="A34" s="119">
        <v>4</v>
      </c>
      <c r="B34" s="158" t="s">
        <v>259</v>
      </c>
      <c r="C34" s="119"/>
      <c r="D34" s="120">
        <v>3500</v>
      </c>
      <c r="E34" s="144">
        <v>0</v>
      </c>
      <c r="F34" s="144">
        <f t="shared" si="1"/>
        <v>3500</v>
      </c>
      <c r="G34" s="153">
        <v>3500</v>
      </c>
      <c r="H34" s="150">
        <f t="shared" si="0"/>
        <v>0</v>
      </c>
    </row>
    <row r="35" spans="1:8" x14ac:dyDescent="0.25">
      <c r="A35" s="119">
        <v>5</v>
      </c>
      <c r="B35" s="158" t="s">
        <v>260</v>
      </c>
      <c r="C35" s="119"/>
      <c r="D35" s="120">
        <v>3500</v>
      </c>
      <c r="E35" s="143"/>
      <c r="F35" s="144">
        <f t="shared" si="1"/>
        <v>3500</v>
      </c>
      <c r="G35" s="153">
        <v>3500</v>
      </c>
      <c r="H35" s="150">
        <f t="shared" si="0"/>
        <v>0</v>
      </c>
    </row>
    <row r="36" spans="1:8" x14ac:dyDescent="0.25">
      <c r="A36" s="119">
        <v>6</v>
      </c>
      <c r="B36" s="158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8" x14ac:dyDescent="0.25">
      <c r="A37" s="119">
        <v>7</v>
      </c>
      <c r="B37" s="158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8" x14ac:dyDescent="0.25">
      <c r="A38" s="119">
        <v>8</v>
      </c>
      <c r="B38" s="158" t="s">
        <v>216</v>
      </c>
      <c r="C38" s="119"/>
      <c r="D38" s="146"/>
      <c r="E38" s="123"/>
      <c r="F38" s="144"/>
      <c r="G38" s="151"/>
      <c r="H38" s="150">
        <f t="shared" si="0"/>
        <v>0</v>
      </c>
    </row>
    <row r="39" spans="1:8" x14ac:dyDescent="0.25">
      <c r="A39" s="119">
        <v>9</v>
      </c>
      <c r="B39" s="158" t="s">
        <v>83</v>
      </c>
      <c r="C39" s="119"/>
      <c r="D39" s="149">
        <v>0</v>
      </c>
      <c r="E39" s="143"/>
      <c r="F39" s="144">
        <f t="shared" si="1"/>
        <v>0</v>
      </c>
      <c r="G39" s="149"/>
      <c r="H39" s="150">
        <f t="shared" si="0"/>
        <v>0</v>
      </c>
    </row>
    <row r="40" spans="1:8" x14ac:dyDescent="0.25">
      <c r="A40" s="119">
        <v>10</v>
      </c>
      <c r="B40" s="158" t="s">
        <v>83</v>
      </c>
      <c r="C40" s="119"/>
      <c r="D40" s="149">
        <v>0</v>
      </c>
      <c r="E40" s="119"/>
      <c r="F40" s="144">
        <f t="shared" si="1"/>
        <v>0</v>
      </c>
      <c r="G40" s="120"/>
      <c r="H40" s="150">
        <f t="shared" si="0"/>
        <v>0</v>
      </c>
    </row>
    <row r="41" spans="1:8" x14ac:dyDescent="0.25">
      <c r="A41" s="119">
        <v>11</v>
      </c>
      <c r="B41" s="158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8" x14ac:dyDescent="0.25">
      <c r="A42" s="119">
        <v>12</v>
      </c>
      <c r="B42" s="158" t="s">
        <v>219</v>
      </c>
      <c r="C42" s="119"/>
      <c r="D42" s="149"/>
      <c r="E42" s="119"/>
      <c r="F42" s="144"/>
      <c r="G42" s="120"/>
      <c r="H42" s="150">
        <f t="shared" si="0"/>
        <v>0</v>
      </c>
    </row>
    <row r="43" spans="1:8" x14ac:dyDescent="0.25">
      <c r="A43" s="119">
        <v>13</v>
      </c>
      <c r="B43" s="158" t="s">
        <v>220</v>
      </c>
      <c r="C43" s="119">
        <v>12000</v>
      </c>
      <c r="D43" s="149"/>
      <c r="E43" s="119"/>
      <c r="F43" s="144">
        <f t="shared" si="1"/>
        <v>12000</v>
      </c>
      <c r="G43" s="120"/>
      <c r="H43" s="150">
        <f t="shared" si="0"/>
        <v>12000</v>
      </c>
    </row>
    <row r="44" spans="1:8" x14ac:dyDescent="0.25">
      <c r="A44" s="119">
        <v>14</v>
      </c>
      <c r="B44" s="158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8" x14ac:dyDescent="0.25">
      <c r="A45" s="119">
        <v>15</v>
      </c>
      <c r="B45" s="158" t="s">
        <v>83</v>
      </c>
      <c r="C45" s="119"/>
      <c r="D45" s="149">
        <v>0</v>
      </c>
      <c r="E45" s="119"/>
      <c r="F45" s="144">
        <f t="shared" si="1"/>
        <v>0</v>
      </c>
      <c r="G45" s="120"/>
      <c r="H45" s="150">
        <f t="shared" si="0"/>
        <v>0</v>
      </c>
    </row>
    <row r="46" spans="1:8" x14ac:dyDescent="0.25">
      <c r="A46" s="119"/>
      <c r="B46" s="159" t="s">
        <v>8</v>
      </c>
      <c r="C46" s="119"/>
      <c r="D46" s="150">
        <f>SUM(D31:D45)</f>
        <v>14000</v>
      </c>
      <c r="E46" s="119"/>
      <c r="F46" s="150">
        <f>SUM(F32:F45)</f>
        <v>33000</v>
      </c>
      <c r="G46" s="120">
        <f>SUM(G31:G45)</f>
        <v>13900</v>
      </c>
      <c r="H46" s="150">
        <f t="shared" si="0"/>
        <v>19100</v>
      </c>
    </row>
    <row r="48" spans="1:8" ht="23.25" x14ac:dyDescent="0.35">
      <c r="B48" s="117" t="s">
        <v>166</v>
      </c>
      <c r="F48" s="9"/>
      <c r="G48" s="11"/>
    </row>
    <row r="49" spans="2:11" ht="23.25" x14ac:dyDescent="0.35">
      <c r="B49" s="118" t="s">
        <v>167</v>
      </c>
      <c r="C49" s="118" t="s">
        <v>168</v>
      </c>
      <c r="D49" s="119"/>
      <c r="E49" s="133" t="s">
        <v>169</v>
      </c>
      <c r="F49" s="118" t="s">
        <v>170</v>
      </c>
      <c r="G49" s="117" t="s">
        <v>166</v>
      </c>
      <c r="H49" t="s">
        <v>242</v>
      </c>
      <c r="K49" s="9"/>
    </row>
    <row r="50" spans="2:11" ht="23.25" x14ac:dyDescent="0.35">
      <c r="B50" s="119" t="s">
        <v>258</v>
      </c>
      <c r="C50" s="120">
        <f>D46</f>
        <v>14000</v>
      </c>
      <c r="D50" s="121"/>
      <c r="E50" s="134"/>
      <c r="F50" s="119"/>
      <c r="G50" s="118" t="s">
        <v>167</v>
      </c>
      <c r="H50" s="118" t="s">
        <v>168</v>
      </c>
      <c r="I50" s="119"/>
      <c r="J50" s="133" t="s">
        <v>169</v>
      </c>
      <c r="K50" s="118" t="s">
        <v>170</v>
      </c>
    </row>
    <row r="51" spans="2:11" x14ac:dyDescent="0.25">
      <c r="B51" s="119"/>
      <c r="C51" s="120"/>
      <c r="D51" s="121">
        <v>0.08</v>
      </c>
      <c r="E51" s="134"/>
      <c r="F51" s="119"/>
      <c r="G51" s="119" t="s">
        <v>258</v>
      </c>
      <c r="H51" s="120">
        <f>G46</f>
        <v>13900</v>
      </c>
      <c r="I51" s="121"/>
      <c r="J51" s="134"/>
      <c r="K51" s="119"/>
    </row>
    <row r="52" spans="2:11" x14ac:dyDescent="0.25">
      <c r="B52" s="119" t="s">
        <v>229</v>
      </c>
      <c r="C52" s="120">
        <f>'OCT 2017'!E60</f>
        <v>60720</v>
      </c>
      <c r="D52" s="119"/>
      <c r="E52" s="135"/>
      <c r="F52" s="119"/>
      <c r="G52" s="119"/>
      <c r="H52" s="120"/>
      <c r="I52" s="121">
        <v>0.08</v>
      </c>
      <c r="J52" s="134"/>
      <c r="K52" s="119"/>
    </row>
    <row r="53" spans="2:11" x14ac:dyDescent="0.25">
      <c r="B53" s="119"/>
      <c r="C53" s="119"/>
      <c r="D53" s="119"/>
      <c r="E53">
        <f>C50*D51</f>
        <v>1120</v>
      </c>
      <c r="F53" s="119"/>
      <c r="G53" s="119" t="s">
        <v>229</v>
      </c>
      <c r="H53" s="120">
        <f>'OCT 2017'!J61</f>
        <v>34600</v>
      </c>
      <c r="I53" s="119"/>
      <c r="J53" s="135"/>
      <c r="K53" s="119"/>
    </row>
    <row r="54" spans="2:11" x14ac:dyDescent="0.25">
      <c r="B54" s="119"/>
      <c r="C54" s="120">
        <f>SUM(C50:C53)</f>
        <v>74720</v>
      </c>
      <c r="D54" s="132"/>
      <c r="E54" s="136"/>
      <c r="F54" s="137"/>
      <c r="G54" s="119"/>
      <c r="H54" s="119"/>
      <c r="I54" s="119"/>
      <c r="J54">
        <f>H51*I52</f>
        <v>1112</v>
      </c>
      <c r="K54" s="119"/>
    </row>
    <row r="55" spans="2:11" x14ac:dyDescent="0.25">
      <c r="B55" s="119"/>
      <c r="C55" s="119"/>
      <c r="D55" s="132"/>
      <c r="E55" s="134"/>
      <c r="F55" s="138"/>
      <c r="G55" s="119"/>
      <c r="H55" s="120">
        <f>SUM(H51:H54)</f>
        <v>48500</v>
      </c>
      <c r="I55" s="132"/>
      <c r="J55" s="136"/>
      <c r="K55" s="137"/>
    </row>
    <row r="56" spans="2:11" x14ac:dyDescent="0.25">
      <c r="B56" s="128" t="s">
        <v>173</v>
      </c>
      <c r="C56" s="119"/>
      <c r="D56" s="119"/>
      <c r="F56" s="138"/>
      <c r="G56" s="119"/>
      <c r="H56" s="119"/>
      <c r="I56" s="132"/>
      <c r="J56" s="134"/>
      <c r="K56" s="138"/>
    </row>
    <row r="57" spans="2:11" x14ac:dyDescent="0.25">
      <c r="B57" s="119" t="s">
        <v>298</v>
      </c>
      <c r="C57" s="119"/>
      <c r="D57" s="119"/>
      <c r="E57" s="154">
        <v>14000</v>
      </c>
      <c r="F57" s="123"/>
      <c r="G57" s="128" t="s">
        <v>173</v>
      </c>
      <c r="H57" s="119"/>
      <c r="I57" s="119"/>
      <c r="K57" s="138"/>
    </row>
    <row r="58" spans="2:11" x14ac:dyDescent="0.25">
      <c r="B58" s="119"/>
      <c r="C58" s="119"/>
      <c r="D58" s="119"/>
      <c r="E58" s="155"/>
      <c r="F58" s="119"/>
      <c r="G58" s="119"/>
      <c r="H58" s="119"/>
      <c r="I58" s="119"/>
      <c r="J58" s="154"/>
      <c r="K58" s="123"/>
    </row>
    <row r="59" spans="2:11" x14ac:dyDescent="0.25">
      <c r="B59" s="119"/>
      <c r="C59" s="119"/>
      <c r="D59" s="119"/>
      <c r="E59" s="134"/>
      <c r="F59" s="119"/>
      <c r="G59" s="119"/>
      <c r="H59" s="119"/>
      <c r="I59" s="119"/>
      <c r="J59" s="155"/>
      <c r="K59" s="119"/>
    </row>
    <row r="60" spans="2:11" x14ac:dyDescent="0.25">
      <c r="B60" s="123" t="s">
        <v>8</v>
      </c>
      <c r="C60" s="124">
        <f>C54</f>
        <v>74720</v>
      </c>
      <c r="D60" s="119"/>
      <c r="E60" s="120">
        <f>SUM(E51:E59)</f>
        <v>15120</v>
      </c>
      <c r="F60" s="139">
        <f>C60-E60</f>
        <v>59600</v>
      </c>
      <c r="G60" s="119"/>
      <c r="H60" s="119"/>
      <c r="I60" s="119"/>
      <c r="J60" s="134"/>
      <c r="K60" s="119"/>
    </row>
    <row r="61" spans="2:11" x14ac:dyDescent="0.25">
      <c r="B61" s="11" t="s">
        <v>59</v>
      </c>
      <c r="D61" s="11"/>
      <c r="E61" s="11" t="s">
        <v>60</v>
      </c>
      <c r="F61" s="11"/>
      <c r="G61" s="123" t="s">
        <v>8</v>
      </c>
      <c r="H61" s="124">
        <f>H55</f>
        <v>48500</v>
      </c>
      <c r="I61" s="119"/>
      <c r="J61" s="120">
        <f>SUM(J52:J60)</f>
        <v>1112</v>
      </c>
      <c r="K61" s="139">
        <f>H61-J61</f>
        <v>47388</v>
      </c>
    </row>
    <row r="62" spans="2:11" x14ac:dyDescent="0.25">
      <c r="B62" s="11" t="s">
        <v>136</v>
      </c>
      <c r="D62" s="11"/>
      <c r="E62" s="11" t="s">
        <v>63</v>
      </c>
      <c r="F62" s="11"/>
      <c r="G62" s="11" t="s">
        <v>64</v>
      </c>
      <c r="H62" s="11"/>
    </row>
    <row r="63" spans="2:11" x14ac:dyDescent="0.25">
      <c r="B63" t="s">
        <v>98</v>
      </c>
      <c r="E63" t="s">
        <v>99</v>
      </c>
      <c r="G63" t="s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opLeftCell="A28" workbookViewId="0">
      <selection activeCell="M48" sqref="M48"/>
    </sheetView>
  </sheetViews>
  <sheetFormatPr defaultRowHeight="15" x14ac:dyDescent="0.25"/>
  <cols>
    <col min="2" max="2" width="12.28515625" customWidth="1"/>
    <col min="3" max="3" width="11.140625" customWidth="1"/>
    <col min="4" max="4" width="10.7109375" customWidth="1"/>
    <col min="5" max="5" width="10.140625" customWidth="1"/>
    <col min="6" max="6" width="10.7109375" customWidth="1"/>
    <col min="7" max="7" width="16.42578125" customWidth="1"/>
    <col min="8" max="8" width="11.8554687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264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57000</v>
      </c>
      <c r="E8" s="87"/>
      <c r="F8" s="88"/>
      <c r="G8" s="88">
        <v>57000</v>
      </c>
      <c r="H8" s="87"/>
    </row>
    <row r="9" spans="2:8" x14ac:dyDescent="0.25">
      <c r="B9" s="63" t="s">
        <v>11</v>
      </c>
      <c r="C9" s="63"/>
      <c r="D9" s="65">
        <f>SUM(D4:D8)</f>
        <v>101000</v>
      </c>
      <c r="E9" s="58"/>
      <c r="F9" s="65"/>
      <c r="G9" s="65">
        <f>SUM(G4:G8)</f>
        <v>101000</v>
      </c>
      <c r="H9" s="58"/>
    </row>
    <row r="10" spans="2:8" ht="23.25" x14ac:dyDescent="0.35">
      <c r="B10" s="117" t="s">
        <v>166</v>
      </c>
      <c r="F10" s="9"/>
      <c r="G10" s="11"/>
    </row>
    <row r="11" spans="2:8" ht="23.25" x14ac:dyDescent="0.35">
      <c r="B11" s="118" t="s">
        <v>167</v>
      </c>
      <c r="C11" s="118" t="s">
        <v>168</v>
      </c>
      <c r="D11" s="119"/>
      <c r="E11" s="133" t="s">
        <v>169</v>
      </c>
      <c r="F11" s="118" t="s">
        <v>170</v>
      </c>
      <c r="G11" s="105"/>
    </row>
    <row r="12" spans="2:8" x14ac:dyDescent="0.25">
      <c r="B12" s="119" t="s">
        <v>263</v>
      </c>
      <c r="C12" s="120">
        <f>D9</f>
        <v>101000</v>
      </c>
      <c r="D12" s="121">
        <v>0.05</v>
      </c>
      <c r="E12" s="134"/>
      <c r="F12" s="119"/>
    </row>
    <row r="13" spans="2:8" x14ac:dyDescent="0.25">
      <c r="B13" s="119"/>
      <c r="C13" s="120"/>
      <c r="D13" s="121"/>
      <c r="E13" s="134"/>
      <c r="F13" s="119"/>
    </row>
    <row r="14" spans="2:8" x14ac:dyDescent="0.25">
      <c r="B14" s="119" t="s">
        <v>229</v>
      </c>
      <c r="C14" s="120">
        <f>'NOV 2017'!F22</f>
        <v>2930</v>
      </c>
      <c r="D14" s="119"/>
      <c r="E14" s="135">
        <f>C12*D12</f>
        <v>5050</v>
      </c>
      <c r="F14" s="119"/>
    </row>
    <row r="15" spans="2:8" x14ac:dyDescent="0.25">
      <c r="B15" s="119"/>
      <c r="C15" s="119"/>
      <c r="D15" s="119"/>
      <c r="E15">
        <f>C13*D13</f>
        <v>0</v>
      </c>
      <c r="F15" s="119"/>
      <c r="G15" s="113"/>
    </row>
    <row r="16" spans="2:8" x14ac:dyDescent="0.25">
      <c r="B16" s="119"/>
      <c r="C16" s="120">
        <f>SUM(C12:C15)</f>
        <v>103930</v>
      </c>
      <c r="D16" s="132"/>
      <c r="E16" s="136"/>
      <c r="F16" s="137"/>
      <c r="G16" s="11"/>
    </row>
    <row r="17" spans="1:8" x14ac:dyDescent="0.25">
      <c r="B17" s="119"/>
      <c r="C17" s="119"/>
      <c r="D17" s="132"/>
      <c r="E17" s="134"/>
      <c r="F17" s="138"/>
      <c r="G17" s="78"/>
    </row>
    <row r="18" spans="1:8" x14ac:dyDescent="0.25">
      <c r="B18" s="128" t="s">
        <v>173</v>
      </c>
      <c r="C18" s="119"/>
      <c r="D18" s="119"/>
      <c r="F18" s="138"/>
      <c r="G18" s="78"/>
      <c r="H18" t="s">
        <v>187</v>
      </c>
    </row>
    <row r="19" spans="1:8" x14ac:dyDescent="0.25">
      <c r="B19" s="119" t="s">
        <v>100</v>
      </c>
      <c r="C19" s="119"/>
      <c r="D19" s="119"/>
      <c r="E19" s="154"/>
      <c r="F19" s="123"/>
      <c r="G19" s="115"/>
    </row>
    <row r="20" spans="1:8" x14ac:dyDescent="0.25">
      <c r="B20" s="119" t="s">
        <v>261</v>
      </c>
      <c r="C20" s="119"/>
      <c r="D20" s="119"/>
      <c r="E20" s="155">
        <v>60000</v>
      </c>
      <c r="F20" s="119"/>
    </row>
    <row r="21" spans="1:8" x14ac:dyDescent="0.25">
      <c r="B21" s="119"/>
      <c r="C21" s="119"/>
      <c r="D21" s="119"/>
      <c r="E21" s="134">
        <v>38880</v>
      </c>
      <c r="F21" s="119"/>
      <c r="G21" s="113">
        <v>42400</v>
      </c>
      <c r="H21" s="113">
        <f>G21-E21</f>
        <v>3520</v>
      </c>
    </row>
    <row r="22" spans="1:8" x14ac:dyDescent="0.25">
      <c r="B22" s="123" t="s">
        <v>8</v>
      </c>
      <c r="C22" s="124">
        <f>C16</f>
        <v>103930</v>
      </c>
      <c r="D22" s="119"/>
      <c r="E22" s="120">
        <f>SUM(E14:E21)</f>
        <v>103930</v>
      </c>
      <c r="F22" s="139">
        <f>C22-E22</f>
        <v>0</v>
      </c>
      <c r="G22" s="116"/>
    </row>
    <row r="23" spans="1:8" x14ac:dyDescent="0.25">
      <c r="B23" s="11" t="s">
        <v>59</v>
      </c>
      <c r="D23" s="11"/>
      <c r="E23" s="11" t="s">
        <v>60</v>
      </c>
      <c r="F23" s="11"/>
      <c r="G23" s="11" t="s">
        <v>61</v>
      </c>
      <c r="H23" s="11"/>
    </row>
    <row r="24" spans="1:8" x14ac:dyDescent="0.25">
      <c r="B24" s="11" t="s">
        <v>136</v>
      </c>
      <c r="D24" s="11"/>
      <c r="E24" s="11" t="s">
        <v>63</v>
      </c>
      <c r="F24" s="11"/>
      <c r="G24" s="11" t="s">
        <v>64</v>
      </c>
      <c r="H24" s="11"/>
    </row>
    <row r="25" spans="1:8" x14ac:dyDescent="0.25">
      <c r="B25" t="s">
        <v>98</v>
      </c>
      <c r="E25" t="s">
        <v>99</v>
      </c>
      <c r="G25" t="s">
        <v>98</v>
      </c>
    </row>
    <row r="28" spans="1:8" ht="23.25" x14ac:dyDescent="0.35">
      <c r="B28" s="15"/>
      <c r="C28" s="15"/>
      <c r="D28" s="15"/>
      <c r="E28" s="14"/>
    </row>
    <row r="29" spans="1:8" ht="23.25" x14ac:dyDescent="0.35">
      <c r="B29" s="15" t="s">
        <v>262</v>
      </c>
      <c r="C29" s="15"/>
      <c r="D29" s="15"/>
      <c r="E29" s="14"/>
    </row>
    <row r="30" spans="1:8" x14ac:dyDescent="0.25">
      <c r="A30" s="119"/>
      <c r="B30" s="50" t="s">
        <v>46</v>
      </c>
      <c r="C30" s="50" t="s">
        <v>207</v>
      </c>
      <c r="D30" s="50" t="s">
        <v>50</v>
      </c>
      <c r="E30" s="51" t="s">
        <v>58</v>
      </c>
      <c r="F30" s="51" t="s">
        <v>52</v>
      </c>
      <c r="G30" s="50" t="s">
        <v>53</v>
      </c>
      <c r="H30" s="119" t="s">
        <v>170</v>
      </c>
    </row>
    <row r="31" spans="1:8" x14ac:dyDescent="0.25">
      <c r="A31" s="119">
        <v>1</v>
      </c>
      <c r="B31" s="158" t="s">
        <v>83</v>
      </c>
      <c r="C31" s="119"/>
      <c r="D31" s="120"/>
      <c r="E31" s="144">
        <v>0</v>
      </c>
      <c r="F31" s="144"/>
      <c r="G31" s="153"/>
      <c r="H31" s="150">
        <f>F31-G31</f>
        <v>0</v>
      </c>
    </row>
    <row r="32" spans="1:8" x14ac:dyDescent="0.25">
      <c r="A32" s="119">
        <v>2</v>
      </c>
      <c r="B32" s="158" t="s">
        <v>240</v>
      </c>
      <c r="C32" s="119"/>
      <c r="D32" s="120">
        <v>3500</v>
      </c>
      <c r="E32" s="144">
        <v>0</v>
      </c>
      <c r="F32" s="144">
        <f>C32+D32</f>
        <v>3500</v>
      </c>
      <c r="G32" s="153">
        <v>3400</v>
      </c>
      <c r="H32" s="150">
        <f t="shared" ref="H32:H46" si="0">F32-G32</f>
        <v>100</v>
      </c>
    </row>
    <row r="33" spans="1:11" x14ac:dyDescent="0.25">
      <c r="A33" s="119">
        <v>3</v>
      </c>
      <c r="B33" s="158" t="s">
        <v>213</v>
      </c>
      <c r="C33" s="119">
        <v>7000</v>
      </c>
      <c r="D33" s="120">
        <v>3500</v>
      </c>
      <c r="E33" s="144">
        <v>0</v>
      </c>
      <c r="F33" s="144">
        <f t="shared" ref="F33:F45" si="1">C33+D33</f>
        <v>10500</v>
      </c>
      <c r="G33" s="153">
        <v>2500</v>
      </c>
      <c r="H33" s="150">
        <f t="shared" si="0"/>
        <v>8000</v>
      </c>
    </row>
    <row r="34" spans="1:11" x14ac:dyDescent="0.25">
      <c r="A34" s="119">
        <v>4</v>
      </c>
      <c r="B34" s="158" t="s">
        <v>259</v>
      </c>
      <c r="C34" s="119"/>
      <c r="D34" s="120">
        <v>3500</v>
      </c>
      <c r="E34" s="144">
        <v>0</v>
      </c>
      <c r="F34" s="144">
        <f t="shared" si="1"/>
        <v>3500</v>
      </c>
      <c r="G34" s="153">
        <v>3500</v>
      </c>
      <c r="H34" s="150">
        <f t="shared" si="0"/>
        <v>0</v>
      </c>
    </row>
    <row r="35" spans="1:11" x14ac:dyDescent="0.25">
      <c r="A35" s="119">
        <v>5</v>
      </c>
      <c r="B35" s="158" t="s">
        <v>260</v>
      </c>
      <c r="C35" s="119"/>
      <c r="D35" s="120">
        <v>3500</v>
      </c>
      <c r="E35" s="143"/>
      <c r="F35" s="144">
        <f t="shared" si="1"/>
        <v>3500</v>
      </c>
      <c r="G35" s="153">
        <v>3500</v>
      </c>
      <c r="H35" s="150">
        <f t="shared" si="0"/>
        <v>0</v>
      </c>
    </row>
    <row r="36" spans="1:11" x14ac:dyDescent="0.25">
      <c r="A36" s="119">
        <v>6</v>
      </c>
      <c r="B36" s="158" t="s">
        <v>83</v>
      </c>
      <c r="C36" s="119"/>
      <c r="D36" s="120">
        <v>0</v>
      </c>
      <c r="E36" s="145"/>
      <c r="F36" s="144">
        <f t="shared" si="1"/>
        <v>0</v>
      </c>
      <c r="G36" s="151"/>
      <c r="H36" s="150">
        <f t="shared" si="0"/>
        <v>0</v>
      </c>
    </row>
    <row r="37" spans="1:11" x14ac:dyDescent="0.25">
      <c r="A37" s="119">
        <v>7</v>
      </c>
      <c r="B37" s="158" t="s">
        <v>215</v>
      </c>
      <c r="C37" s="119"/>
      <c r="D37" s="151">
        <v>0</v>
      </c>
      <c r="E37" s="145"/>
      <c r="F37" s="144">
        <f t="shared" si="1"/>
        <v>0</v>
      </c>
      <c r="G37" s="151"/>
      <c r="H37" s="150">
        <f t="shared" si="0"/>
        <v>0</v>
      </c>
    </row>
    <row r="38" spans="1:11" x14ac:dyDescent="0.25">
      <c r="A38" s="119">
        <v>8</v>
      </c>
      <c r="B38" s="158" t="s">
        <v>203</v>
      </c>
      <c r="C38" s="119"/>
      <c r="D38" s="146"/>
      <c r="E38" s="123"/>
      <c r="F38" s="144">
        <f t="shared" si="1"/>
        <v>0</v>
      </c>
      <c r="G38" s="151"/>
      <c r="H38" s="150">
        <f t="shared" si="0"/>
        <v>0</v>
      </c>
    </row>
    <row r="39" spans="1:11" x14ac:dyDescent="0.25">
      <c r="A39" s="119">
        <v>9</v>
      </c>
      <c r="B39" s="158" t="s">
        <v>83</v>
      </c>
      <c r="C39" s="119"/>
      <c r="D39" s="149"/>
      <c r="E39" s="143"/>
      <c r="F39" s="144">
        <f t="shared" si="1"/>
        <v>0</v>
      </c>
      <c r="G39" s="149"/>
      <c r="H39" s="150">
        <f t="shared" si="0"/>
        <v>0</v>
      </c>
    </row>
    <row r="40" spans="1:11" x14ac:dyDescent="0.25">
      <c r="A40" s="119">
        <v>10</v>
      </c>
      <c r="B40" s="158" t="s">
        <v>83</v>
      </c>
      <c r="C40" s="119"/>
      <c r="D40" s="149"/>
      <c r="E40" s="119"/>
      <c r="F40" s="144">
        <f t="shared" si="1"/>
        <v>0</v>
      </c>
      <c r="G40" s="120"/>
      <c r="H40" s="150">
        <f t="shared" si="0"/>
        <v>0</v>
      </c>
    </row>
    <row r="41" spans="1:11" x14ac:dyDescent="0.25">
      <c r="A41" s="119">
        <v>11</v>
      </c>
      <c r="B41" s="158" t="s">
        <v>83</v>
      </c>
      <c r="C41" s="119"/>
      <c r="D41" s="149"/>
      <c r="E41" s="119"/>
      <c r="F41" s="144">
        <f t="shared" si="1"/>
        <v>0</v>
      </c>
      <c r="G41" s="120"/>
      <c r="H41" s="150">
        <f t="shared" si="0"/>
        <v>0</v>
      </c>
    </row>
    <row r="42" spans="1:11" x14ac:dyDescent="0.25">
      <c r="A42" s="119">
        <v>12</v>
      </c>
      <c r="B42" s="158" t="s">
        <v>83</v>
      </c>
      <c r="C42" s="119"/>
      <c r="D42" s="149"/>
      <c r="E42" s="119"/>
      <c r="F42" s="144"/>
      <c r="G42" s="120"/>
      <c r="H42" s="150">
        <f t="shared" si="0"/>
        <v>0</v>
      </c>
    </row>
    <row r="43" spans="1:11" x14ac:dyDescent="0.25">
      <c r="A43" s="119">
        <v>13</v>
      </c>
      <c r="B43" s="158" t="s">
        <v>83</v>
      </c>
      <c r="C43" s="119"/>
      <c r="D43" s="149"/>
      <c r="E43" s="119"/>
      <c r="F43" s="144">
        <f t="shared" si="1"/>
        <v>0</v>
      </c>
      <c r="G43" s="120"/>
      <c r="H43" s="150">
        <f t="shared" si="0"/>
        <v>0</v>
      </c>
    </row>
    <row r="44" spans="1:11" x14ac:dyDescent="0.25">
      <c r="A44" s="119">
        <v>14</v>
      </c>
      <c r="B44" s="158" t="s">
        <v>83</v>
      </c>
      <c r="C44" s="119"/>
      <c r="D44" s="149"/>
      <c r="E44" s="119"/>
      <c r="F44" s="144">
        <f t="shared" si="1"/>
        <v>0</v>
      </c>
      <c r="G44" s="120"/>
      <c r="H44" s="150">
        <f t="shared" si="0"/>
        <v>0</v>
      </c>
    </row>
    <row r="45" spans="1:11" x14ac:dyDescent="0.25">
      <c r="A45" s="119">
        <v>15</v>
      </c>
      <c r="B45" s="158" t="s">
        <v>83</v>
      </c>
      <c r="C45" s="119"/>
      <c r="D45" s="149"/>
      <c r="E45" s="119"/>
      <c r="F45" s="144">
        <f t="shared" si="1"/>
        <v>0</v>
      </c>
      <c r="G45" s="120"/>
      <c r="H45" s="150">
        <f t="shared" si="0"/>
        <v>0</v>
      </c>
    </row>
    <row r="46" spans="1:11" x14ac:dyDescent="0.25">
      <c r="A46" s="119"/>
      <c r="B46" s="159" t="s">
        <v>8</v>
      </c>
      <c r="C46" s="119"/>
      <c r="D46" s="150">
        <f>SUM(D31:D45)</f>
        <v>14000</v>
      </c>
      <c r="E46" s="119"/>
      <c r="F46" s="150">
        <f>SUM(F32:F45)</f>
        <v>21000</v>
      </c>
      <c r="G46" s="120">
        <f>SUM(G31:G45)</f>
        <v>12900</v>
      </c>
      <c r="H46" s="150">
        <f t="shared" si="0"/>
        <v>8100</v>
      </c>
    </row>
    <row r="48" spans="1:11" ht="23.25" x14ac:dyDescent="0.35">
      <c r="B48" s="117" t="s">
        <v>166</v>
      </c>
      <c r="F48" s="9"/>
      <c r="G48" s="117" t="s">
        <v>166</v>
      </c>
      <c r="H48" t="s">
        <v>242</v>
      </c>
      <c r="K48" s="9"/>
    </row>
    <row r="49" spans="2:11" ht="23.25" x14ac:dyDescent="0.35">
      <c r="B49" s="118" t="s">
        <v>167</v>
      </c>
      <c r="C49" s="118" t="s">
        <v>168</v>
      </c>
      <c r="D49" s="119"/>
      <c r="E49" s="133" t="s">
        <v>169</v>
      </c>
      <c r="F49" s="118" t="s">
        <v>170</v>
      </c>
      <c r="G49" s="118" t="s">
        <v>167</v>
      </c>
      <c r="H49" s="118" t="s">
        <v>168</v>
      </c>
      <c r="I49" s="119"/>
      <c r="J49" s="133" t="s">
        <v>169</v>
      </c>
      <c r="K49" s="118" t="s">
        <v>170</v>
      </c>
    </row>
    <row r="50" spans="2:11" x14ac:dyDescent="0.25">
      <c r="B50" s="119" t="s">
        <v>263</v>
      </c>
      <c r="C50" s="120">
        <f>D46</f>
        <v>14000</v>
      </c>
      <c r="D50" s="121"/>
      <c r="E50" s="134"/>
      <c r="F50" s="119"/>
      <c r="G50" s="119" t="s">
        <v>263</v>
      </c>
      <c r="H50" s="120">
        <f>G46</f>
        <v>12900</v>
      </c>
      <c r="I50" s="121"/>
      <c r="J50" s="134"/>
      <c r="K50" s="119"/>
    </row>
    <row r="51" spans="2:11" x14ac:dyDescent="0.25">
      <c r="B51" s="119"/>
      <c r="C51" s="120"/>
      <c r="D51" s="121">
        <v>0.08</v>
      </c>
      <c r="E51" s="134"/>
      <c r="F51" s="119"/>
      <c r="G51" s="119"/>
      <c r="H51" s="120"/>
      <c r="I51" s="121">
        <v>0.08</v>
      </c>
      <c r="J51" s="134"/>
      <c r="K51" s="119"/>
    </row>
    <row r="52" spans="2:11" x14ac:dyDescent="0.25">
      <c r="B52" s="119" t="s">
        <v>229</v>
      </c>
      <c r="C52" s="120">
        <f>'NOV 2017'!F60</f>
        <v>59600</v>
      </c>
      <c r="D52" s="119"/>
      <c r="E52" s="135"/>
      <c r="F52" s="119"/>
      <c r="G52" s="119" t="s">
        <v>229</v>
      </c>
      <c r="H52" s="120">
        <f>'NOV 2017'!K61</f>
        <v>47388</v>
      </c>
      <c r="I52" s="119"/>
      <c r="J52" s="135"/>
      <c r="K52" s="119"/>
    </row>
    <row r="53" spans="2:11" x14ac:dyDescent="0.25">
      <c r="B53" s="119"/>
      <c r="C53" s="119"/>
      <c r="D53" s="119"/>
      <c r="E53">
        <f>C50*D51</f>
        <v>1120</v>
      </c>
      <c r="F53" s="119"/>
      <c r="G53" s="119"/>
      <c r="H53" s="119"/>
      <c r="I53" s="119"/>
      <c r="J53">
        <f>E53</f>
        <v>1120</v>
      </c>
      <c r="K53" s="119"/>
    </row>
    <row r="54" spans="2:11" x14ac:dyDescent="0.25">
      <c r="B54" s="119"/>
      <c r="C54" s="120">
        <f>SUM(C50:C53)</f>
        <v>73600</v>
      </c>
      <c r="D54" s="132"/>
      <c r="E54" s="136"/>
      <c r="F54" s="137"/>
      <c r="G54" s="119"/>
      <c r="H54" s="120">
        <f>SUM(H50:H53)</f>
        <v>60288</v>
      </c>
      <c r="I54" s="132"/>
      <c r="J54" s="136"/>
      <c r="K54" s="137"/>
    </row>
    <row r="55" spans="2:11" x14ac:dyDescent="0.25">
      <c r="B55" s="119"/>
      <c r="C55" s="119"/>
      <c r="D55" s="132"/>
      <c r="E55" s="134"/>
      <c r="F55" s="138"/>
      <c r="G55" s="119"/>
      <c r="H55" s="119"/>
      <c r="I55" s="132"/>
      <c r="J55" s="134"/>
      <c r="K55" s="138"/>
    </row>
    <row r="56" spans="2:11" x14ac:dyDescent="0.25">
      <c r="B56" s="128" t="s">
        <v>173</v>
      </c>
      <c r="C56" s="119"/>
      <c r="D56" s="119"/>
      <c r="F56" s="138"/>
      <c r="G56" s="128" t="s">
        <v>173</v>
      </c>
      <c r="H56" s="119"/>
      <c r="I56" s="119"/>
      <c r="K56" s="138"/>
    </row>
    <row r="57" spans="2:11" x14ac:dyDescent="0.25">
      <c r="B57" s="119"/>
      <c r="C57" s="119"/>
      <c r="D57" s="119"/>
      <c r="E57" s="154">
        <f>H21</f>
        <v>3520</v>
      </c>
      <c r="F57" s="123"/>
      <c r="G57" s="119"/>
      <c r="H57" s="119"/>
      <c r="I57" s="119"/>
      <c r="J57" s="160">
        <f>E57</f>
        <v>3520</v>
      </c>
      <c r="K57" s="123"/>
    </row>
    <row r="58" spans="2:11" x14ac:dyDescent="0.25">
      <c r="B58" s="119"/>
      <c r="C58" s="119" t="s">
        <v>296</v>
      </c>
      <c r="D58" s="119"/>
      <c r="E58" s="155">
        <v>12000</v>
      </c>
      <c r="F58" s="119"/>
      <c r="G58" s="119"/>
      <c r="H58" s="119"/>
      <c r="I58" s="119"/>
      <c r="J58" s="155"/>
      <c r="K58" s="119"/>
    </row>
    <row r="59" spans="2:11" x14ac:dyDescent="0.25">
      <c r="B59" s="119"/>
      <c r="C59" s="119"/>
      <c r="D59" s="119"/>
      <c r="E59" s="134"/>
      <c r="F59" s="119"/>
      <c r="G59" s="119"/>
      <c r="H59" s="119"/>
      <c r="I59" s="119"/>
      <c r="J59" s="134"/>
      <c r="K59" s="119"/>
    </row>
    <row r="60" spans="2:11" x14ac:dyDescent="0.25">
      <c r="B60" s="123" t="s">
        <v>8</v>
      </c>
      <c r="C60" s="124">
        <f>C54</f>
        <v>73600</v>
      </c>
      <c r="D60" s="119"/>
      <c r="E60" s="120">
        <f>SUM(E51:E59)</f>
        <v>16640</v>
      </c>
      <c r="F60" s="139">
        <f>C60-E60</f>
        <v>56960</v>
      </c>
      <c r="G60" s="123" t="s">
        <v>8</v>
      </c>
      <c r="H60" s="124">
        <f>H54</f>
        <v>60288</v>
      </c>
      <c r="I60" s="119"/>
      <c r="J60" s="120">
        <f>SUM(J51:J59)</f>
        <v>4640</v>
      </c>
      <c r="K60" s="139">
        <f>H60-J60</f>
        <v>55648</v>
      </c>
    </row>
    <row r="62" spans="2:11" x14ac:dyDescent="0.25">
      <c r="H62" s="11"/>
    </row>
    <row r="65" spans="2:7" x14ac:dyDescent="0.25">
      <c r="B65" s="11" t="s">
        <v>59</v>
      </c>
      <c r="D65" s="11"/>
      <c r="E65" s="11" t="s">
        <v>60</v>
      </c>
      <c r="F65" s="11"/>
      <c r="G65" s="11" t="s">
        <v>64</v>
      </c>
    </row>
    <row r="66" spans="2:7" x14ac:dyDescent="0.25">
      <c r="B66" s="11" t="s">
        <v>136</v>
      </c>
      <c r="D66" s="11"/>
      <c r="E66" s="11" t="s">
        <v>63</v>
      </c>
      <c r="F66" s="11"/>
      <c r="G66" t="s">
        <v>98</v>
      </c>
    </row>
    <row r="67" spans="2:7" x14ac:dyDescent="0.25">
      <c r="B67" t="s">
        <v>98</v>
      </c>
      <c r="E67" t="s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topLeftCell="A40" workbookViewId="0">
      <selection activeCell="C57" sqref="C57"/>
    </sheetView>
  </sheetViews>
  <sheetFormatPr defaultRowHeight="15" x14ac:dyDescent="0.25"/>
  <cols>
    <col min="1" max="1" width="3.7109375" customWidth="1"/>
    <col min="2" max="2" width="17.28515625" customWidth="1"/>
    <col min="3" max="3" width="17.85546875" customWidth="1"/>
    <col min="4" max="4" width="10.28515625" customWidth="1"/>
    <col min="5" max="5" width="12" customWidth="1"/>
    <col min="6" max="7" width="10.28515625" customWidth="1"/>
    <col min="8" max="8" width="10.5703125" customWidth="1"/>
    <col min="9" max="9" width="10.28515625" customWidth="1"/>
    <col min="15" max="15" width="10.140625" bestFit="1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268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53">
        <v>10000</v>
      </c>
      <c r="E4" s="53">
        <v>0</v>
      </c>
      <c r="F4" s="53"/>
      <c r="G4" s="53">
        <v>10000</v>
      </c>
      <c r="H4" s="53">
        <v>0</v>
      </c>
    </row>
    <row r="5" spans="2:8" x14ac:dyDescent="0.25">
      <c r="B5" s="53" t="s">
        <v>255</v>
      </c>
      <c r="C5" s="53"/>
      <c r="D5" s="53">
        <v>0</v>
      </c>
      <c r="E5" s="53">
        <v>0</v>
      </c>
      <c r="F5" s="53"/>
      <c r="G5" s="53">
        <v>0</v>
      </c>
      <c r="H5" s="53">
        <v>0</v>
      </c>
    </row>
    <row r="6" spans="2:8" x14ac:dyDescent="0.25">
      <c r="B6" s="52" t="s">
        <v>211</v>
      </c>
      <c r="C6" s="52"/>
      <c r="D6" s="53">
        <v>24000</v>
      </c>
      <c r="E6" s="53">
        <v>0</v>
      </c>
      <c r="F6" s="53"/>
      <c r="G6" s="53">
        <v>24000</v>
      </c>
      <c r="H6" s="53">
        <v>0</v>
      </c>
    </row>
    <row r="7" spans="2:8" x14ac:dyDescent="0.25">
      <c r="B7" s="52" t="s">
        <v>39</v>
      </c>
      <c r="C7" s="52"/>
      <c r="D7" s="53">
        <v>10000</v>
      </c>
      <c r="E7" s="53">
        <v>0</v>
      </c>
      <c r="F7" s="53"/>
      <c r="G7" s="53">
        <v>10000</v>
      </c>
      <c r="H7" s="53">
        <v>0</v>
      </c>
    </row>
    <row r="8" spans="2:8" x14ac:dyDescent="0.25">
      <c r="B8" s="87" t="s">
        <v>256</v>
      </c>
      <c r="C8" s="87"/>
      <c r="D8" s="88">
        <v>70000</v>
      </c>
      <c r="E8" s="87"/>
      <c r="F8" s="88"/>
      <c r="G8" s="88">
        <v>70000</v>
      </c>
      <c r="H8" s="87"/>
    </row>
    <row r="9" spans="2:8" x14ac:dyDescent="0.25">
      <c r="B9" s="63" t="s">
        <v>11</v>
      </c>
      <c r="C9" s="63"/>
      <c r="D9" s="65">
        <f>SUM(D4:D8)</f>
        <v>114000</v>
      </c>
      <c r="E9" s="58"/>
      <c r="F9" s="65"/>
      <c r="G9" s="65">
        <f>SUM(G4:G8)</f>
        <v>114000</v>
      </c>
      <c r="H9" s="58"/>
    </row>
    <row r="10" spans="2:8" ht="18.75" x14ac:dyDescent="0.3">
      <c r="B10" s="184" t="s">
        <v>166</v>
      </c>
      <c r="F10" s="9"/>
      <c r="G10" s="11"/>
    </row>
    <row r="11" spans="2:8" s="183" customFormat="1" x14ac:dyDescent="0.25">
      <c r="B11" s="183" t="s">
        <v>281</v>
      </c>
      <c r="E11" s="183" t="s">
        <v>53</v>
      </c>
    </row>
    <row r="12" spans="2:8" x14ac:dyDescent="0.25">
      <c r="B12" s="181" t="s">
        <v>167</v>
      </c>
      <c r="C12" s="181" t="s">
        <v>168</v>
      </c>
      <c r="D12" s="143"/>
      <c r="E12" s="182" t="s">
        <v>169</v>
      </c>
      <c r="F12" s="181" t="s">
        <v>170</v>
      </c>
      <c r="G12" s="116"/>
      <c r="H12" s="183"/>
    </row>
    <row r="13" spans="2:8" x14ac:dyDescent="0.25">
      <c r="B13" s="119" t="s">
        <v>265</v>
      </c>
      <c r="C13" s="120">
        <f>D9</f>
        <v>114000</v>
      </c>
      <c r="D13" s="121">
        <v>0.08</v>
      </c>
      <c r="E13" s="134"/>
      <c r="F13" s="119"/>
    </row>
    <row r="14" spans="2:8" x14ac:dyDescent="0.25">
      <c r="B14" s="119"/>
      <c r="C14" s="120"/>
      <c r="D14" s="121"/>
      <c r="E14" s="134"/>
      <c r="F14" s="119" t="s">
        <v>266</v>
      </c>
    </row>
    <row r="15" spans="2:8" x14ac:dyDescent="0.25">
      <c r="B15" s="119"/>
      <c r="C15" s="120"/>
      <c r="D15" s="119"/>
      <c r="E15" s="135">
        <f>C13*D13</f>
        <v>9120</v>
      </c>
      <c r="F15" s="119"/>
    </row>
    <row r="16" spans="2:8" x14ac:dyDescent="0.25">
      <c r="B16" s="119"/>
      <c r="C16" s="119"/>
      <c r="D16" s="119"/>
      <c r="E16">
        <f>C14*D14</f>
        <v>0</v>
      </c>
      <c r="F16" s="119"/>
      <c r="G16" s="113"/>
    </row>
    <row r="17" spans="2:15" x14ac:dyDescent="0.25">
      <c r="B17" s="119"/>
      <c r="C17" s="120">
        <f>SUM(C13:C16)</f>
        <v>114000</v>
      </c>
      <c r="D17" s="132"/>
      <c r="E17" s="136"/>
      <c r="F17" s="137"/>
      <c r="G17" s="11"/>
    </row>
    <row r="18" spans="2:15" x14ac:dyDescent="0.25">
      <c r="B18" s="119"/>
      <c r="C18" s="119"/>
      <c r="D18" s="132"/>
      <c r="E18" s="134"/>
      <c r="F18" s="138"/>
      <c r="G18" s="78"/>
    </row>
    <row r="19" spans="2:15" x14ac:dyDescent="0.25">
      <c r="B19" s="128" t="s">
        <v>173</v>
      </c>
      <c r="C19" s="119"/>
      <c r="D19" s="119"/>
      <c r="F19" s="138"/>
      <c r="G19" s="78"/>
      <c r="H19" t="s">
        <v>187</v>
      </c>
    </row>
    <row r="20" spans="2:15" x14ac:dyDescent="0.25">
      <c r="B20" s="119" t="s">
        <v>100</v>
      </c>
      <c r="C20" s="119"/>
      <c r="D20" s="119"/>
      <c r="E20" s="154"/>
      <c r="F20" s="123"/>
      <c r="G20" s="115"/>
    </row>
    <row r="21" spans="2:15" x14ac:dyDescent="0.25">
      <c r="B21" s="119" t="s">
        <v>280</v>
      </c>
      <c r="C21" s="119"/>
      <c r="D21" s="119"/>
      <c r="E21" s="155">
        <v>70000</v>
      </c>
      <c r="F21" s="119"/>
    </row>
    <row r="22" spans="2:15" x14ac:dyDescent="0.25">
      <c r="B22" s="131">
        <v>43116</v>
      </c>
      <c r="C22" s="119"/>
      <c r="D22" s="119"/>
      <c r="E22" s="134">
        <v>34880</v>
      </c>
      <c r="F22" s="119"/>
      <c r="G22" s="113"/>
      <c r="H22" s="113"/>
    </row>
    <row r="23" spans="2:15" x14ac:dyDescent="0.25">
      <c r="B23" s="123" t="s">
        <v>8</v>
      </c>
      <c r="C23" s="124">
        <f>C17</f>
        <v>114000</v>
      </c>
      <c r="D23" s="119"/>
      <c r="E23" s="120">
        <f>SUM(E15:E22)</f>
        <v>114000</v>
      </c>
      <c r="F23" s="139">
        <f>C23-E23</f>
        <v>0</v>
      </c>
      <c r="G23" s="116"/>
    </row>
    <row r="24" spans="2:15" x14ac:dyDescent="0.25">
      <c r="B24" s="11" t="s">
        <v>59</v>
      </c>
      <c r="D24" s="11"/>
      <c r="E24" s="11" t="s">
        <v>60</v>
      </c>
      <c r="F24" s="11"/>
      <c r="G24" s="11" t="s">
        <v>61</v>
      </c>
      <c r="H24" s="11"/>
    </row>
    <row r="25" spans="2:15" x14ac:dyDescent="0.25">
      <c r="B25" s="11" t="s">
        <v>136</v>
      </c>
      <c r="D25" s="11"/>
      <c r="E25" s="11" t="s">
        <v>63</v>
      </c>
      <c r="F25" s="11"/>
      <c r="G25" s="11" t="s">
        <v>64</v>
      </c>
      <c r="H25" s="11"/>
    </row>
    <row r="26" spans="2:15" x14ac:dyDescent="0.25">
      <c r="B26" t="s">
        <v>98</v>
      </c>
      <c r="E26" t="s">
        <v>99</v>
      </c>
      <c r="G26" t="s">
        <v>98</v>
      </c>
    </row>
    <row r="28" spans="2:15" x14ac:dyDescent="0.25">
      <c r="O28">
        <v>114000</v>
      </c>
    </row>
    <row r="29" spans="2:15" x14ac:dyDescent="0.25">
      <c r="O29" s="161">
        <f>E23</f>
        <v>114000</v>
      </c>
    </row>
    <row r="39" spans="2:9" ht="15.75" x14ac:dyDescent="0.25">
      <c r="C39" s="28"/>
      <c r="D39" s="190" t="s">
        <v>248</v>
      </c>
      <c r="E39" s="28"/>
      <c r="F39" s="28"/>
      <c r="G39" s="28"/>
      <c r="H39" s="28"/>
      <c r="I39" s="28"/>
    </row>
    <row r="40" spans="2:9" ht="15.75" x14ac:dyDescent="0.25">
      <c r="C40" s="101" t="s">
        <v>267</v>
      </c>
      <c r="D40" s="101"/>
      <c r="E40" s="101"/>
      <c r="F40" s="28"/>
      <c r="G40" s="28"/>
      <c r="H40" s="28"/>
      <c r="I40" s="28"/>
    </row>
    <row r="41" spans="2:9" x14ac:dyDescent="0.25">
      <c r="B41" s="119"/>
      <c r="C41" s="50" t="s">
        <v>46</v>
      </c>
      <c r="D41" s="50" t="s">
        <v>207</v>
      </c>
      <c r="E41" s="50" t="s">
        <v>50</v>
      </c>
      <c r="F41" s="51" t="s">
        <v>58</v>
      </c>
      <c r="G41" s="51" t="s">
        <v>52</v>
      </c>
      <c r="H41" s="50" t="s">
        <v>53</v>
      </c>
      <c r="I41" s="119" t="s">
        <v>170</v>
      </c>
    </row>
    <row r="42" spans="2:9" x14ac:dyDescent="0.25">
      <c r="B42" s="119">
        <v>1</v>
      </c>
      <c r="C42" s="158" t="s">
        <v>83</v>
      </c>
      <c r="D42" s="119"/>
      <c r="E42" s="120"/>
      <c r="F42" s="144">
        <v>0</v>
      </c>
      <c r="G42" s="144"/>
      <c r="H42" s="153"/>
      <c r="I42" s="150">
        <f t="shared" ref="I42:I48" si="0">G42-H42</f>
        <v>0</v>
      </c>
    </row>
    <row r="43" spans="2:9" x14ac:dyDescent="0.25">
      <c r="B43" s="119">
        <v>2</v>
      </c>
      <c r="C43" s="158" t="s">
        <v>240</v>
      </c>
      <c r="D43" s="119">
        <v>100</v>
      </c>
      <c r="E43" s="120">
        <v>3500</v>
      </c>
      <c r="F43" s="144">
        <v>0</v>
      </c>
      <c r="G43" s="144">
        <f t="shared" ref="G43:G48" si="1">D43+E43</f>
        <v>3600</v>
      </c>
      <c r="H43" s="153">
        <v>2500</v>
      </c>
      <c r="I43" s="150">
        <f t="shared" si="0"/>
        <v>1100</v>
      </c>
    </row>
    <row r="44" spans="2:9" x14ac:dyDescent="0.25">
      <c r="B44" s="119">
        <v>3</v>
      </c>
      <c r="C44" s="158" t="s">
        <v>213</v>
      </c>
      <c r="D44" s="119">
        <v>1000</v>
      </c>
      <c r="E44" s="120">
        <v>3500</v>
      </c>
      <c r="F44" s="144">
        <v>0</v>
      </c>
      <c r="G44" s="144">
        <f t="shared" si="1"/>
        <v>4500</v>
      </c>
      <c r="H44">
        <v>4000</v>
      </c>
      <c r="I44" s="150">
        <f t="shared" si="0"/>
        <v>500</v>
      </c>
    </row>
    <row r="45" spans="2:9" x14ac:dyDescent="0.25">
      <c r="B45" s="119">
        <v>4</v>
      </c>
      <c r="C45" s="158" t="s">
        <v>272</v>
      </c>
      <c r="D45" s="119"/>
      <c r="E45" s="120">
        <v>3500</v>
      </c>
      <c r="F45" s="144">
        <v>0</v>
      </c>
      <c r="G45" s="144">
        <f t="shared" si="1"/>
        <v>3500</v>
      </c>
      <c r="H45" s="153">
        <v>3500</v>
      </c>
      <c r="I45" s="150">
        <f t="shared" si="0"/>
        <v>0</v>
      </c>
    </row>
    <row r="46" spans="2:9" x14ac:dyDescent="0.25">
      <c r="B46" s="119">
        <v>5</v>
      </c>
      <c r="C46" s="158" t="s">
        <v>260</v>
      </c>
      <c r="D46" s="119"/>
      <c r="E46" s="120">
        <v>3500</v>
      </c>
      <c r="F46" s="143"/>
      <c r="G46" s="144">
        <f t="shared" si="1"/>
        <v>3500</v>
      </c>
      <c r="H46" s="153">
        <v>1600</v>
      </c>
      <c r="I46" s="150">
        <f t="shared" si="0"/>
        <v>1900</v>
      </c>
    </row>
    <row r="47" spans="2:9" x14ac:dyDescent="0.25">
      <c r="B47" s="119">
        <v>6</v>
      </c>
      <c r="C47" s="158" t="s">
        <v>83</v>
      </c>
      <c r="D47" s="119"/>
      <c r="E47" s="120"/>
      <c r="F47" s="145"/>
      <c r="G47" s="144">
        <f t="shared" si="1"/>
        <v>0</v>
      </c>
      <c r="H47" s="151"/>
      <c r="I47" s="150">
        <f t="shared" si="0"/>
        <v>0</v>
      </c>
    </row>
    <row r="48" spans="2:9" x14ac:dyDescent="0.25">
      <c r="B48" s="119">
        <v>7</v>
      </c>
      <c r="C48" s="158" t="s">
        <v>215</v>
      </c>
      <c r="D48" s="119"/>
      <c r="E48" s="151"/>
      <c r="F48" s="145"/>
      <c r="G48" s="144">
        <f t="shared" si="1"/>
        <v>0</v>
      </c>
      <c r="H48" s="151"/>
      <c r="I48" s="150">
        <f t="shared" si="0"/>
        <v>0</v>
      </c>
    </row>
    <row r="49" spans="2:11" x14ac:dyDescent="0.25">
      <c r="B49" s="119">
        <v>8</v>
      </c>
      <c r="C49" s="158" t="s">
        <v>203</v>
      </c>
      <c r="D49" s="119"/>
      <c r="E49" s="146"/>
      <c r="F49" s="123"/>
      <c r="G49" s="144"/>
      <c r="H49" s="151"/>
      <c r="I49" s="150"/>
    </row>
    <row r="50" spans="2:11" x14ac:dyDescent="0.25">
      <c r="B50" s="119">
        <v>9</v>
      </c>
      <c r="C50" s="158" t="s">
        <v>83</v>
      </c>
      <c r="D50" s="119"/>
      <c r="E50" s="149"/>
      <c r="F50" s="143"/>
      <c r="G50" s="144">
        <f>D50+E50</f>
        <v>0</v>
      </c>
      <c r="H50" s="149"/>
      <c r="I50" s="150">
        <f t="shared" ref="I50:I57" si="2">G50-H50</f>
        <v>0</v>
      </c>
    </row>
    <row r="51" spans="2:11" x14ac:dyDescent="0.25">
      <c r="B51" s="119">
        <v>10</v>
      </c>
      <c r="C51" s="158" t="s">
        <v>83</v>
      </c>
      <c r="D51" s="119"/>
      <c r="E51" s="149"/>
      <c r="F51" s="119"/>
      <c r="G51" s="144">
        <f>D51+E51</f>
        <v>0</v>
      </c>
      <c r="H51" s="120"/>
      <c r="I51" s="150">
        <f t="shared" si="2"/>
        <v>0</v>
      </c>
    </row>
    <row r="52" spans="2:11" x14ac:dyDescent="0.25">
      <c r="B52" s="119">
        <v>11</v>
      </c>
      <c r="C52" s="158" t="s">
        <v>83</v>
      </c>
      <c r="D52" s="119"/>
      <c r="E52" s="149"/>
      <c r="F52" s="119"/>
      <c r="G52" s="144">
        <f>D52+E52</f>
        <v>0</v>
      </c>
      <c r="H52" s="120"/>
      <c r="I52" s="150">
        <f t="shared" si="2"/>
        <v>0</v>
      </c>
    </row>
    <row r="53" spans="2:11" x14ac:dyDescent="0.25">
      <c r="B53" s="119">
        <v>12</v>
      </c>
      <c r="C53" s="158" t="s">
        <v>83</v>
      </c>
      <c r="D53" s="119"/>
      <c r="E53" s="149"/>
      <c r="F53" s="119"/>
      <c r="G53" s="144"/>
      <c r="H53" s="120"/>
      <c r="I53" s="150">
        <f t="shared" si="2"/>
        <v>0</v>
      </c>
    </row>
    <row r="54" spans="2:11" x14ac:dyDescent="0.25">
      <c r="B54" s="119">
        <v>13</v>
      </c>
      <c r="C54" s="158" t="s">
        <v>83</v>
      </c>
      <c r="D54" s="119"/>
      <c r="E54" s="149"/>
      <c r="F54" s="119"/>
      <c r="G54" s="144">
        <f>D54+E54</f>
        <v>0</v>
      </c>
      <c r="H54" s="120"/>
      <c r="I54" s="150">
        <f t="shared" si="2"/>
        <v>0</v>
      </c>
    </row>
    <row r="55" spans="2:11" x14ac:dyDescent="0.25">
      <c r="B55" s="119">
        <v>14</v>
      </c>
      <c r="C55" s="158" t="s">
        <v>83</v>
      </c>
      <c r="D55" s="119"/>
      <c r="E55" s="149"/>
      <c r="F55" s="119"/>
      <c r="G55" s="144">
        <f>D55+E55</f>
        <v>0</v>
      </c>
      <c r="H55" s="120"/>
      <c r="I55" s="150">
        <f t="shared" si="2"/>
        <v>0</v>
      </c>
    </row>
    <row r="56" spans="2:11" x14ac:dyDescent="0.25">
      <c r="B56" s="119">
        <v>15</v>
      </c>
      <c r="C56" s="158" t="s">
        <v>83</v>
      </c>
      <c r="D56" s="119"/>
      <c r="E56" s="149"/>
      <c r="F56" s="119"/>
      <c r="G56" s="144">
        <f>D56+E56</f>
        <v>0</v>
      </c>
      <c r="H56" s="120"/>
      <c r="I56" s="150">
        <f t="shared" si="2"/>
        <v>0</v>
      </c>
    </row>
    <row r="57" spans="2:11" x14ac:dyDescent="0.25">
      <c r="B57" s="119"/>
      <c r="C57" s="159" t="s">
        <v>8</v>
      </c>
      <c r="D57" s="119"/>
      <c r="E57" s="150">
        <f>SUM(E42:E56)</f>
        <v>14000</v>
      </c>
      <c r="F57" s="119"/>
      <c r="G57" s="150">
        <f>SUM(G43:G56)</f>
        <v>15100</v>
      </c>
      <c r="H57" s="120">
        <f>SUM(H42:H56)</f>
        <v>11600</v>
      </c>
      <c r="I57" s="150">
        <f t="shared" si="2"/>
        <v>3500</v>
      </c>
    </row>
    <row r="58" spans="2:11" ht="23.25" x14ac:dyDescent="0.35">
      <c r="C58" s="117" t="s">
        <v>166</v>
      </c>
      <c r="G58" s="9"/>
      <c r="H58" s="11"/>
    </row>
    <row r="59" spans="2:11" x14ac:dyDescent="0.25">
      <c r="B59" t="s">
        <v>281</v>
      </c>
      <c r="G59" t="s">
        <v>53</v>
      </c>
    </row>
    <row r="60" spans="2:11" s="21" customFormat="1" ht="18.75" x14ac:dyDescent="0.3">
      <c r="B60" s="185" t="s">
        <v>167</v>
      </c>
      <c r="C60" s="185" t="s">
        <v>168</v>
      </c>
      <c r="D60" s="186"/>
      <c r="E60" s="187" t="s">
        <v>169</v>
      </c>
      <c r="F60" s="185" t="s">
        <v>170</v>
      </c>
      <c r="G60" s="185" t="s">
        <v>167</v>
      </c>
      <c r="H60" s="185" t="s">
        <v>168</v>
      </c>
      <c r="I60" s="186"/>
      <c r="J60" s="187" t="s">
        <v>169</v>
      </c>
      <c r="K60" s="185" t="s">
        <v>170</v>
      </c>
    </row>
    <row r="61" spans="2:11" x14ac:dyDescent="0.25">
      <c r="B61" s="119" t="s">
        <v>265</v>
      </c>
      <c r="C61" s="120">
        <f>E57</f>
        <v>14000</v>
      </c>
      <c r="D61" s="121"/>
      <c r="E61" s="134"/>
      <c r="F61" s="119"/>
      <c r="G61" s="119" t="s">
        <v>265</v>
      </c>
      <c r="H61" s="120">
        <f>H57</f>
        <v>11600</v>
      </c>
      <c r="I61" s="121"/>
      <c r="J61" s="134"/>
      <c r="K61" s="119"/>
    </row>
    <row r="62" spans="2:11" x14ac:dyDescent="0.25">
      <c r="B62" s="119"/>
      <c r="C62" s="120"/>
      <c r="D62" s="121">
        <v>0.08</v>
      </c>
      <c r="E62" s="134"/>
      <c r="F62" s="119"/>
      <c r="G62" s="119"/>
      <c r="H62" s="120"/>
      <c r="I62" s="121">
        <v>0.08</v>
      </c>
      <c r="J62" s="134"/>
      <c r="K62" s="119"/>
    </row>
    <row r="63" spans="2:11" x14ac:dyDescent="0.25">
      <c r="B63" s="119" t="s">
        <v>229</v>
      </c>
      <c r="C63" s="120">
        <f>DECE!F60</f>
        <v>56960</v>
      </c>
      <c r="D63" s="119"/>
      <c r="E63" s="135"/>
      <c r="F63" s="119"/>
      <c r="G63" s="119" t="s">
        <v>229</v>
      </c>
      <c r="H63" s="120">
        <f>DECE!K60</f>
        <v>55648</v>
      </c>
      <c r="I63" s="119"/>
      <c r="J63" s="135"/>
      <c r="K63" s="119"/>
    </row>
    <row r="64" spans="2:11" x14ac:dyDescent="0.25">
      <c r="B64" s="119"/>
      <c r="C64" s="119"/>
      <c r="D64" s="119"/>
      <c r="E64">
        <f>C61*D62</f>
        <v>1120</v>
      </c>
      <c r="F64" s="119"/>
      <c r="G64" s="119"/>
      <c r="H64" s="119"/>
      <c r="I64" s="119"/>
      <c r="J64">
        <f>E64</f>
        <v>1120</v>
      </c>
      <c r="K64" s="119"/>
    </row>
    <row r="65" spans="2:11" x14ac:dyDescent="0.25">
      <c r="B65" s="119"/>
      <c r="C65" s="120">
        <f>SUM(C61:C64)</f>
        <v>70960</v>
      </c>
      <c r="D65" s="132"/>
      <c r="E65" s="136"/>
      <c r="F65" s="137"/>
      <c r="G65" s="119"/>
      <c r="H65" s="120">
        <f>SUM(H61:H64)</f>
        <v>67248</v>
      </c>
      <c r="I65" s="132"/>
      <c r="J65" s="136"/>
      <c r="K65" s="137"/>
    </row>
    <row r="66" spans="2:11" x14ac:dyDescent="0.25">
      <c r="B66" s="128" t="s">
        <v>173</v>
      </c>
      <c r="C66" s="119"/>
      <c r="D66" s="119"/>
      <c r="F66" s="138"/>
      <c r="G66" s="128" t="s">
        <v>173</v>
      </c>
      <c r="H66" s="119"/>
      <c r="I66" s="119"/>
      <c r="K66" s="138"/>
    </row>
    <row r="67" spans="2:11" x14ac:dyDescent="0.25">
      <c r="B67" s="131">
        <v>43116</v>
      </c>
      <c r="C67" s="119"/>
      <c r="D67" s="119"/>
      <c r="E67" s="154">
        <f>H22</f>
        <v>0</v>
      </c>
      <c r="F67" s="123"/>
      <c r="G67" s="131">
        <v>43116</v>
      </c>
      <c r="H67" s="119"/>
      <c r="I67" s="119"/>
      <c r="J67" s="160">
        <f>E67</f>
        <v>0</v>
      </c>
      <c r="K67" s="123"/>
    </row>
    <row r="68" spans="2:11" x14ac:dyDescent="0.25">
      <c r="B68" s="131">
        <v>43120</v>
      </c>
      <c r="C68" s="119"/>
      <c r="D68" s="119"/>
      <c r="E68" s="155">
        <v>35000</v>
      </c>
      <c r="F68" s="119"/>
      <c r="G68" s="131">
        <v>43120</v>
      </c>
      <c r="H68" s="119"/>
      <c r="I68" s="119"/>
      <c r="J68" s="155">
        <v>35000</v>
      </c>
      <c r="K68" s="119"/>
    </row>
    <row r="69" spans="2:11" x14ac:dyDescent="0.25">
      <c r="B69" s="123" t="s">
        <v>8</v>
      </c>
      <c r="C69" s="124">
        <f>C65</f>
        <v>70960</v>
      </c>
      <c r="D69" s="119"/>
      <c r="E69" s="120">
        <f>SUM(E62:E68)</f>
        <v>36120</v>
      </c>
      <c r="F69" s="139">
        <f>C69-E69</f>
        <v>34840</v>
      </c>
      <c r="G69" s="123" t="s">
        <v>8</v>
      </c>
      <c r="H69" s="124">
        <f>H65</f>
        <v>67248</v>
      </c>
      <c r="I69" s="119"/>
      <c r="J69" s="120">
        <f>SUM(J62:J68)</f>
        <v>36120</v>
      </c>
      <c r="K69" s="139">
        <f>H69-J69</f>
        <v>31128</v>
      </c>
    </row>
    <row r="71" spans="2:11" x14ac:dyDescent="0.25">
      <c r="B71" s="11" t="s">
        <v>59</v>
      </c>
      <c r="D71" s="11" t="s">
        <v>60</v>
      </c>
      <c r="E71" s="11"/>
      <c r="G71" s="11" t="s">
        <v>61</v>
      </c>
    </row>
    <row r="72" spans="2:11" x14ac:dyDescent="0.25">
      <c r="B72" s="11" t="s">
        <v>136</v>
      </c>
      <c r="D72" s="11" t="s">
        <v>63</v>
      </c>
      <c r="E72" s="11"/>
      <c r="G72" s="11" t="s">
        <v>64</v>
      </c>
    </row>
    <row r="73" spans="2:11" x14ac:dyDescent="0.25">
      <c r="B73" t="s">
        <v>98</v>
      </c>
      <c r="D73" t="s">
        <v>99</v>
      </c>
      <c r="G73" t="s">
        <v>98</v>
      </c>
    </row>
  </sheetData>
  <pageMargins left="0.25" right="0.25" top="0.25" bottom="0.25" header="0.3" footer="0.3"/>
  <pageSetup orientation="landscape" horizontalDpi="0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45" workbookViewId="0">
      <selection activeCell="B57" sqref="B57"/>
    </sheetView>
  </sheetViews>
  <sheetFormatPr defaultRowHeight="15" x14ac:dyDescent="0.25"/>
  <cols>
    <col min="1" max="1" width="4.140625" customWidth="1"/>
    <col min="2" max="2" width="18.42578125" customWidth="1"/>
    <col min="3" max="3" width="10.42578125" customWidth="1"/>
    <col min="4" max="5" width="10.7109375" customWidth="1"/>
    <col min="6" max="6" width="10.5703125" customWidth="1"/>
    <col min="7" max="7" width="10.28515625" customWidth="1"/>
    <col min="8" max="8" width="11.42578125" customWidth="1"/>
    <col min="13" max="13" width="6.85546875" customWidth="1"/>
    <col min="14" max="14" width="10.140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15" t="s">
        <v>269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52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53" t="s">
        <v>256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52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52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87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2" spans="2:8" s="183" customFormat="1" ht="23.25" x14ac:dyDescent="0.35">
      <c r="B12" s="117" t="s">
        <v>166</v>
      </c>
      <c r="C12"/>
      <c r="D12"/>
      <c r="E12"/>
      <c r="F12" s="9"/>
      <c r="G12" s="11"/>
      <c r="H12"/>
    </row>
    <row r="13" spans="2:8" x14ac:dyDescent="0.25">
      <c r="B13" t="s">
        <v>281</v>
      </c>
      <c r="E13" t="s">
        <v>53</v>
      </c>
    </row>
    <row r="14" spans="2:8" x14ac:dyDescent="0.25">
      <c r="B14" s="181" t="s">
        <v>167</v>
      </c>
      <c r="C14" s="181" t="s">
        <v>168</v>
      </c>
      <c r="D14" s="143"/>
      <c r="E14" s="182" t="s">
        <v>169</v>
      </c>
      <c r="F14" s="181" t="s">
        <v>170</v>
      </c>
      <c r="G14" s="116"/>
      <c r="H14" s="183"/>
    </row>
    <row r="15" spans="2:8" x14ac:dyDescent="0.25">
      <c r="B15" s="119" t="s">
        <v>271</v>
      </c>
      <c r="C15" s="155">
        <f>D9</f>
        <v>114000</v>
      </c>
      <c r="D15" s="121">
        <v>0.08</v>
      </c>
      <c r="E15" s="134"/>
      <c r="F15" s="119"/>
    </row>
    <row r="16" spans="2:8" x14ac:dyDescent="0.25">
      <c r="B16" s="119"/>
      <c r="C16" s="120"/>
      <c r="D16" s="121"/>
      <c r="E16" s="134"/>
      <c r="F16" s="119" t="s">
        <v>266</v>
      </c>
    </row>
    <row r="17" spans="2:15" x14ac:dyDescent="0.25">
      <c r="B17" s="119"/>
      <c r="C17" s="120"/>
      <c r="D17" s="119"/>
      <c r="E17" s="135">
        <f>C15*D15</f>
        <v>9120</v>
      </c>
      <c r="F17" s="119"/>
    </row>
    <row r="18" spans="2:15" x14ac:dyDescent="0.25">
      <c r="B18" s="119"/>
      <c r="C18" s="119"/>
      <c r="D18" s="119"/>
      <c r="E18">
        <f>C16*D16</f>
        <v>0</v>
      </c>
      <c r="F18" s="119"/>
      <c r="G18" s="113"/>
    </row>
    <row r="19" spans="2:15" x14ac:dyDescent="0.25">
      <c r="B19" s="119"/>
      <c r="C19" s="155">
        <f>SUM(C15:C18)</f>
        <v>114000</v>
      </c>
      <c r="D19" s="132"/>
      <c r="E19" s="136"/>
      <c r="F19" s="137"/>
      <c r="G19" s="11"/>
      <c r="N19" s="115"/>
      <c r="O19" s="160">
        <f>E22+E23</f>
        <v>104880</v>
      </c>
    </row>
    <row r="20" spans="2:15" x14ac:dyDescent="0.25">
      <c r="B20" s="119"/>
      <c r="C20" s="119"/>
      <c r="D20" s="132"/>
      <c r="E20" s="134"/>
      <c r="F20" s="138"/>
      <c r="G20" s="78"/>
    </row>
    <row r="21" spans="2:15" x14ac:dyDescent="0.25">
      <c r="B21" s="128" t="s">
        <v>173</v>
      </c>
      <c r="C21" s="119"/>
      <c r="D21" s="119"/>
      <c r="F21" s="138"/>
      <c r="G21" s="78"/>
      <c r="H21" t="s">
        <v>187</v>
      </c>
      <c r="N21" s="113">
        <v>40000</v>
      </c>
      <c r="O21" s="113">
        <f>N21-E24</f>
        <v>40000</v>
      </c>
    </row>
    <row r="22" spans="2:15" x14ac:dyDescent="0.25">
      <c r="B22" s="131">
        <v>43141</v>
      </c>
      <c r="C22" s="119"/>
      <c r="D22" s="119"/>
      <c r="E22" s="154">
        <v>100000</v>
      </c>
      <c r="F22" s="123"/>
    </row>
    <row r="23" spans="2:15" x14ac:dyDescent="0.25">
      <c r="B23" s="131">
        <v>43152</v>
      </c>
      <c r="C23" s="119"/>
      <c r="D23" s="119"/>
      <c r="E23" s="155">
        <v>4880</v>
      </c>
      <c r="F23" s="119"/>
    </row>
    <row r="24" spans="2:15" x14ac:dyDescent="0.25">
      <c r="B24" s="119"/>
      <c r="C24" s="119"/>
      <c r="D24" s="119"/>
      <c r="E24" s="134"/>
      <c r="F24" s="119"/>
    </row>
    <row r="25" spans="2:15" x14ac:dyDescent="0.25">
      <c r="B25" s="123" t="s">
        <v>8</v>
      </c>
      <c r="C25" s="166">
        <f>C19</f>
        <v>114000</v>
      </c>
      <c r="D25" s="155"/>
      <c r="E25" s="155">
        <f>SUM(E17:E24)</f>
        <v>114000</v>
      </c>
      <c r="F25" s="172">
        <f>C25-E25</f>
        <v>0</v>
      </c>
      <c r="G25" s="116"/>
    </row>
    <row r="27" spans="2:15" x14ac:dyDescent="0.25">
      <c r="B27" s="11" t="s">
        <v>59</v>
      </c>
      <c r="D27" s="11"/>
      <c r="E27" s="11" t="s">
        <v>60</v>
      </c>
      <c r="F27" s="11"/>
      <c r="G27" s="11" t="s">
        <v>61</v>
      </c>
      <c r="H27" s="11"/>
    </row>
    <row r="28" spans="2:15" x14ac:dyDescent="0.25">
      <c r="B28" s="11" t="s">
        <v>136</v>
      </c>
      <c r="D28" s="11"/>
      <c r="E28" s="11" t="s">
        <v>63</v>
      </c>
      <c r="F28" s="11"/>
      <c r="G28" s="11" t="s">
        <v>64</v>
      </c>
      <c r="H28" s="11"/>
    </row>
    <row r="29" spans="2:15" x14ac:dyDescent="0.25">
      <c r="B29" t="s">
        <v>98</v>
      </c>
      <c r="E29" t="s">
        <v>99</v>
      </c>
      <c r="G29" t="s">
        <v>98</v>
      </c>
    </row>
    <row r="40" spans="1:8" ht="23.25" x14ac:dyDescent="0.35">
      <c r="B40" s="15" t="s">
        <v>270</v>
      </c>
      <c r="C40" s="15"/>
      <c r="D40" s="15"/>
      <c r="E40" s="14"/>
    </row>
    <row r="41" spans="1:8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8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8" x14ac:dyDescent="0.25">
      <c r="A43" s="119">
        <v>2</v>
      </c>
      <c r="B43" s="158" t="s">
        <v>240</v>
      </c>
      <c r="C43" s="119">
        <v>1100</v>
      </c>
      <c r="D43" s="155">
        <v>3500</v>
      </c>
      <c r="E43" s="162">
        <v>0</v>
      </c>
      <c r="F43" s="162">
        <f>C43+D43</f>
        <v>4600</v>
      </c>
      <c r="G43" s="162">
        <v>3000</v>
      </c>
      <c r="H43" s="155">
        <f>F43-G43</f>
        <v>1600</v>
      </c>
    </row>
    <row r="44" spans="1:8" x14ac:dyDescent="0.25">
      <c r="A44" s="119">
        <v>3</v>
      </c>
      <c r="B44" s="158" t="s">
        <v>213</v>
      </c>
      <c r="C44" s="119">
        <v>500</v>
      </c>
      <c r="D44" s="155">
        <v>3500</v>
      </c>
      <c r="E44" s="162">
        <v>0</v>
      </c>
      <c r="F44" s="162">
        <f t="shared" ref="F44:F56" si="0">C44+D44</f>
        <v>4000</v>
      </c>
      <c r="G44" s="162">
        <v>3500</v>
      </c>
      <c r="H44" s="155">
        <f t="shared" ref="H44:H57" si="1">F44-G44</f>
        <v>500</v>
      </c>
    </row>
    <row r="45" spans="1:8" x14ac:dyDescent="0.25">
      <c r="A45" s="119">
        <v>4</v>
      </c>
      <c r="B45" s="158" t="s">
        <v>272</v>
      </c>
      <c r="C45" s="119"/>
      <c r="D45" s="155">
        <v>3500</v>
      </c>
      <c r="E45" s="162">
        <v>0</v>
      </c>
      <c r="F45" s="162">
        <f t="shared" si="0"/>
        <v>3500</v>
      </c>
      <c r="G45" s="162"/>
      <c r="H45" s="155">
        <f t="shared" si="1"/>
        <v>3500</v>
      </c>
    </row>
    <row r="46" spans="1:8" x14ac:dyDescent="0.25">
      <c r="A46" s="119">
        <v>5</v>
      </c>
      <c r="B46" s="158" t="s">
        <v>260</v>
      </c>
      <c r="C46" s="119">
        <v>1900</v>
      </c>
      <c r="D46" s="155">
        <v>3500</v>
      </c>
      <c r="E46" s="163"/>
      <c r="F46" s="162">
        <f>C46+D46</f>
        <v>5400</v>
      </c>
      <c r="G46" s="162">
        <v>3800</v>
      </c>
      <c r="H46" s="155">
        <f t="shared" si="1"/>
        <v>1600</v>
      </c>
    </row>
    <row r="47" spans="1:8" x14ac:dyDescent="0.25">
      <c r="A47" s="119">
        <v>6</v>
      </c>
      <c r="B47" s="158" t="s">
        <v>83</v>
      </c>
      <c r="C47" s="119"/>
      <c r="D47" s="155"/>
      <c r="E47" s="164"/>
      <c r="F47" s="162">
        <f t="shared" si="0"/>
        <v>0</v>
      </c>
      <c r="G47" s="165"/>
      <c r="H47" s="155">
        <f t="shared" si="1"/>
        <v>0</v>
      </c>
    </row>
    <row r="48" spans="1:8" x14ac:dyDescent="0.25">
      <c r="A48" s="119">
        <v>7</v>
      </c>
      <c r="B48" s="158" t="s">
        <v>215</v>
      </c>
      <c r="C48" s="119"/>
      <c r="D48" s="165"/>
      <c r="E48" s="164"/>
      <c r="F48" s="162">
        <f t="shared" si="0"/>
        <v>0</v>
      </c>
      <c r="G48" s="165"/>
      <c r="H48" s="155">
        <f t="shared" si="1"/>
        <v>0</v>
      </c>
    </row>
    <row r="49" spans="1:11" x14ac:dyDescent="0.25">
      <c r="A49" s="119">
        <v>8</v>
      </c>
      <c r="B49" s="158" t="s">
        <v>203</v>
      </c>
      <c r="C49" s="119"/>
      <c r="D49" s="165"/>
      <c r="E49" s="166"/>
      <c r="F49" s="162">
        <f t="shared" si="0"/>
        <v>0</v>
      </c>
      <c r="G49" s="165"/>
      <c r="H49" s="155">
        <f t="shared" si="1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0"/>
        <v>0</v>
      </c>
      <c r="G50" s="163"/>
      <c r="H50" s="155">
        <f t="shared" si="1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0"/>
        <v>0</v>
      </c>
      <c r="G51" s="155"/>
      <c r="H51" s="155">
        <f t="shared" si="1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0"/>
        <v>0</v>
      </c>
      <c r="G52" s="155"/>
      <c r="H52" s="155">
        <f t="shared" si="1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1"/>
        <v>0</v>
      </c>
    </row>
    <row r="54" spans="1:11" x14ac:dyDescent="0.25">
      <c r="A54" s="119">
        <v>13</v>
      </c>
      <c r="B54" s="158" t="s">
        <v>274</v>
      </c>
      <c r="C54" s="119"/>
      <c r="D54" s="163">
        <v>3000</v>
      </c>
      <c r="E54" s="155"/>
      <c r="F54" s="162">
        <f t="shared" si="0"/>
        <v>3000</v>
      </c>
      <c r="G54" s="155"/>
      <c r="H54" s="155">
        <f t="shared" si="1"/>
        <v>3000</v>
      </c>
    </row>
    <row r="55" spans="1:11" x14ac:dyDescent="0.25">
      <c r="A55" s="119">
        <v>14</v>
      </c>
      <c r="B55" s="158" t="s">
        <v>255</v>
      </c>
      <c r="C55" s="119"/>
      <c r="D55" s="163"/>
      <c r="E55" s="155"/>
      <c r="F55" s="162">
        <f t="shared" si="0"/>
        <v>0</v>
      </c>
      <c r="G55" s="155"/>
      <c r="H55" s="155">
        <f t="shared" si="1"/>
        <v>0</v>
      </c>
    </row>
    <row r="56" spans="1:11" x14ac:dyDescent="0.25">
      <c r="A56" s="119">
        <v>15</v>
      </c>
      <c r="B56" s="158" t="s">
        <v>273</v>
      </c>
      <c r="C56" s="119"/>
      <c r="D56" s="163">
        <v>3000</v>
      </c>
      <c r="E56" s="155"/>
      <c r="F56" s="162">
        <f t="shared" si="0"/>
        <v>3000</v>
      </c>
      <c r="G56" s="155"/>
      <c r="H56" s="155">
        <f t="shared" si="1"/>
        <v>3000</v>
      </c>
    </row>
    <row r="57" spans="1:11" x14ac:dyDescent="0.25">
      <c r="A57" s="119"/>
      <c r="B57" s="159" t="s">
        <v>8</v>
      </c>
      <c r="C57" s="119"/>
      <c r="D57" s="155">
        <f>SUM(D42:D56)</f>
        <v>20000</v>
      </c>
      <c r="E57" s="155"/>
      <c r="F57" s="155">
        <f>SUM(F43:F56)</f>
        <v>23500</v>
      </c>
      <c r="G57" s="155">
        <f>SUM(G42:G56)</f>
        <v>10300</v>
      </c>
      <c r="H57" s="155">
        <f t="shared" si="1"/>
        <v>13200</v>
      </c>
    </row>
    <row r="59" spans="1:11" ht="23.25" x14ac:dyDescent="0.35">
      <c r="B59" s="117" t="s">
        <v>166</v>
      </c>
      <c r="F59" s="9"/>
      <c r="G59" s="11"/>
    </row>
    <row r="60" spans="1:11" x14ac:dyDescent="0.25">
      <c r="B60" t="s">
        <v>281</v>
      </c>
      <c r="G60" t="s">
        <v>53</v>
      </c>
    </row>
    <row r="61" spans="1:11" s="183" customFormat="1" x14ac:dyDescent="0.25">
      <c r="B61" s="181" t="s">
        <v>167</v>
      </c>
      <c r="C61" s="181" t="s">
        <v>168</v>
      </c>
      <c r="D61" s="143"/>
      <c r="E61" s="182" t="s">
        <v>169</v>
      </c>
      <c r="F61" s="181" t="s">
        <v>170</v>
      </c>
      <c r="G61" s="181" t="s">
        <v>167</v>
      </c>
      <c r="H61" s="181" t="s">
        <v>168</v>
      </c>
      <c r="I61" s="143"/>
      <c r="J61" s="182" t="s">
        <v>169</v>
      </c>
      <c r="K61" s="181" t="s">
        <v>170</v>
      </c>
    </row>
    <row r="62" spans="1:11" x14ac:dyDescent="0.25">
      <c r="B62" s="119" t="s">
        <v>271</v>
      </c>
      <c r="C62" s="120">
        <f>D57</f>
        <v>20000</v>
      </c>
      <c r="D62" s="121"/>
      <c r="E62" s="134"/>
      <c r="F62" s="119"/>
      <c r="G62" s="119" t="s">
        <v>271</v>
      </c>
      <c r="H62" s="120">
        <f>G57</f>
        <v>10300</v>
      </c>
      <c r="I62" s="121"/>
      <c r="J62" s="134"/>
      <c r="K62" s="119"/>
    </row>
    <row r="63" spans="1:11" x14ac:dyDescent="0.25">
      <c r="B63" s="119"/>
      <c r="C63" s="120"/>
      <c r="D63" s="121">
        <v>0.08</v>
      </c>
      <c r="E63" s="134"/>
      <c r="F63" s="119"/>
      <c r="G63" s="119"/>
      <c r="H63" s="120"/>
      <c r="I63" s="121">
        <v>0.08</v>
      </c>
      <c r="J63" s="134"/>
      <c r="K63" s="119"/>
    </row>
    <row r="64" spans="1:11" x14ac:dyDescent="0.25">
      <c r="B64" s="119" t="s">
        <v>229</v>
      </c>
      <c r="C64" s="120">
        <f>'JAN 18'!F69</f>
        <v>34840</v>
      </c>
      <c r="D64" s="119"/>
      <c r="E64" s="135"/>
      <c r="F64" s="119"/>
      <c r="G64" s="119" t="s">
        <v>229</v>
      </c>
      <c r="H64" s="120">
        <f>'JAN 18'!K69</f>
        <v>31128</v>
      </c>
      <c r="I64" s="119"/>
      <c r="J64" s="135"/>
      <c r="K64" s="119"/>
    </row>
    <row r="65" spans="2:11" x14ac:dyDescent="0.25">
      <c r="B65" s="119"/>
      <c r="C65" s="119"/>
      <c r="D65" s="119"/>
      <c r="E65">
        <f>C62*D63</f>
        <v>1600</v>
      </c>
      <c r="F65" s="119"/>
      <c r="G65" s="119"/>
      <c r="H65" s="119"/>
      <c r="I65" s="119"/>
      <c r="J65">
        <f>E65</f>
        <v>1600</v>
      </c>
      <c r="K65" s="119"/>
    </row>
    <row r="66" spans="2:11" x14ac:dyDescent="0.25">
      <c r="B66" s="119"/>
      <c r="C66" s="120">
        <f>SUM(C62:C65)</f>
        <v>54840</v>
      </c>
      <c r="D66" s="132"/>
      <c r="E66" s="136"/>
      <c r="F66" s="137"/>
      <c r="G66" s="119"/>
      <c r="H66" s="120">
        <f>SUM(H62:H65)</f>
        <v>41428</v>
      </c>
      <c r="I66" s="132"/>
      <c r="J66" s="136"/>
      <c r="K66" s="137"/>
    </row>
    <row r="67" spans="2:11" x14ac:dyDescent="0.25">
      <c r="B67" s="119"/>
      <c r="C67" s="119"/>
      <c r="D67" s="132"/>
      <c r="E67" s="134"/>
      <c r="F67" s="138"/>
      <c r="G67" s="119"/>
      <c r="H67" s="119"/>
      <c r="I67" s="132"/>
      <c r="J67" s="134"/>
      <c r="K67" s="138"/>
    </row>
    <row r="68" spans="2:11" x14ac:dyDescent="0.25">
      <c r="B68" s="128" t="s">
        <v>173</v>
      </c>
      <c r="C68" s="119"/>
      <c r="D68" s="119"/>
      <c r="F68" s="138"/>
      <c r="G68" s="128" t="s">
        <v>173</v>
      </c>
      <c r="H68" s="119"/>
      <c r="I68" s="119"/>
      <c r="K68" s="138"/>
    </row>
    <row r="69" spans="2:11" x14ac:dyDescent="0.25">
      <c r="B69" s="131">
        <v>43152</v>
      </c>
      <c r="C69" s="119"/>
      <c r="D69" s="119"/>
      <c r="E69" s="154">
        <v>7620</v>
      </c>
      <c r="F69" s="123"/>
      <c r="G69" s="131">
        <v>43152</v>
      </c>
      <c r="H69" s="119"/>
      <c r="I69" s="119"/>
      <c r="J69" s="160">
        <v>7620</v>
      </c>
      <c r="K69" s="123"/>
    </row>
    <row r="70" spans="2:11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1" x14ac:dyDescent="0.25">
      <c r="B71" s="119"/>
      <c r="C71" s="119"/>
      <c r="D71" s="119"/>
      <c r="E71" s="134"/>
      <c r="F71" s="119"/>
      <c r="G71" s="119"/>
      <c r="H71" s="119"/>
      <c r="I71" s="119"/>
      <c r="J71" s="134"/>
      <c r="K71" s="119"/>
    </row>
    <row r="72" spans="2:11" x14ac:dyDescent="0.25">
      <c r="B72" s="123" t="s">
        <v>8</v>
      </c>
      <c r="C72" s="124">
        <f>C66</f>
        <v>54840</v>
      </c>
      <c r="D72" s="119"/>
      <c r="E72" s="120">
        <f>SUM(E63:E71)</f>
        <v>9220</v>
      </c>
      <c r="F72" s="139">
        <f>C72-E72</f>
        <v>45620</v>
      </c>
      <c r="G72" s="123" t="s">
        <v>8</v>
      </c>
      <c r="H72" s="124">
        <f>H66</f>
        <v>41428</v>
      </c>
      <c r="I72" s="119"/>
      <c r="J72" s="120">
        <f>SUM(J63:J71)</f>
        <v>9220</v>
      </c>
      <c r="K72" s="139">
        <f>H72-J72</f>
        <v>32208</v>
      </c>
    </row>
    <row r="73" spans="2:11" x14ac:dyDescent="0.25">
      <c r="B73" s="11" t="s">
        <v>59</v>
      </c>
      <c r="D73" s="11" t="s">
        <v>60</v>
      </c>
      <c r="E73" s="11"/>
      <c r="G73" s="11" t="s">
        <v>61</v>
      </c>
    </row>
    <row r="74" spans="2:11" x14ac:dyDescent="0.25">
      <c r="B74" s="11" t="s">
        <v>136</v>
      </c>
      <c r="D74" s="11" t="s">
        <v>63</v>
      </c>
      <c r="E74" s="11"/>
      <c r="G74" s="11" t="s">
        <v>64</v>
      </c>
    </row>
    <row r="75" spans="2:11" x14ac:dyDescent="0.25">
      <c r="B75" t="s">
        <v>98</v>
      </c>
      <c r="D75" t="s">
        <v>99</v>
      </c>
      <c r="G75" t="s">
        <v>98</v>
      </c>
    </row>
  </sheetData>
  <pageMargins left="0.25" right="0.25" top="0.25" bottom="0.25" header="0.3" footer="0.3"/>
  <pageSetup orientation="landscape" horizontalDpi="0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36" workbookViewId="0">
      <selection activeCell="B57" sqref="B57"/>
    </sheetView>
  </sheetViews>
  <sheetFormatPr defaultRowHeight="15" x14ac:dyDescent="0.25"/>
  <cols>
    <col min="1" max="1" width="4.140625" customWidth="1"/>
    <col min="2" max="2" width="16" customWidth="1"/>
    <col min="3" max="3" width="10.42578125" customWidth="1"/>
    <col min="4" max="5" width="10.7109375" customWidth="1"/>
    <col min="6" max="6" width="10.5703125" customWidth="1"/>
    <col min="7" max="7" width="10.28515625" customWidth="1"/>
    <col min="8" max="8" width="11.425781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275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41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2:15" x14ac:dyDescent="0.25">
      <c r="B17" s="119"/>
      <c r="C17" s="119"/>
      <c r="D17" s="119"/>
      <c r="E17">
        <f>C15*D15</f>
        <v>0</v>
      </c>
      <c r="F17" s="119"/>
      <c r="G17" s="11"/>
    </row>
    <row r="18" spans="2:15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2:15" x14ac:dyDescent="0.25">
      <c r="B19" s="119"/>
      <c r="C19" s="119"/>
      <c r="D19" s="132"/>
      <c r="E19" s="134"/>
      <c r="F19" s="138"/>
      <c r="G19" s="78"/>
      <c r="H19" t="s">
        <v>187</v>
      </c>
    </row>
    <row r="20" spans="2:15" x14ac:dyDescent="0.25">
      <c r="B20" s="128" t="s">
        <v>173</v>
      </c>
      <c r="C20" s="119"/>
      <c r="D20" s="119"/>
      <c r="F20" s="138"/>
      <c r="G20" s="115"/>
    </row>
    <row r="21" spans="2:15" x14ac:dyDescent="0.25">
      <c r="B21" s="131">
        <v>43165</v>
      </c>
      <c r="C21" s="119"/>
      <c r="D21" s="119"/>
      <c r="E21" s="154">
        <v>101000</v>
      </c>
      <c r="F21" s="123"/>
      <c r="M21">
        <v>22000</v>
      </c>
      <c r="N21">
        <v>3880</v>
      </c>
      <c r="O21">
        <f>M21-N21</f>
        <v>18120</v>
      </c>
    </row>
    <row r="22" spans="2:15" x14ac:dyDescent="0.25">
      <c r="B22" s="131">
        <v>43179</v>
      </c>
      <c r="C22" s="119"/>
      <c r="D22" s="119"/>
      <c r="E22" s="155">
        <v>3880</v>
      </c>
      <c r="F22" s="119"/>
    </row>
    <row r="23" spans="2:15" x14ac:dyDescent="0.25">
      <c r="B23" s="119"/>
      <c r="C23" s="119"/>
      <c r="D23" s="119"/>
      <c r="E23" s="134"/>
      <c r="F23" s="119"/>
      <c r="G23" s="116"/>
    </row>
    <row r="24" spans="2:15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2:15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  <c r="N25" s="113">
        <v>40000</v>
      </c>
      <c r="O25" s="113">
        <f>N25-E23</f>
        <v>40000</v>
      </c>
    </row>
    <row r="26" spans="2:15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2:15" x14ac:dyDescent="0.25">
      <c r="B27" t="s">
        <v>98</v>
      </c>
      <c r="E27" t="s">
        <v>99</v>
      </c>
      <c r="G27" t="s">
        <v>98</v>
      </c>
    </row>
    <row r="37" spans="1:16" x14ac:dyDescent="0.25">
      <c r="P37" s="155" t="e">
        <f>F48-G48</f>
        <v>#VALUE!</v>
      </c>
    </row>
    <row r="40" spans="1:16" ht="23.25" x14ac:dyDescent="0.35">
      <c r="B40" s="177" t="s">
        <v>276</v>
      </c>
      <c r="C40" s="15"/>
      <c r="D40" s="15"/>
      <c r="E40" s="14"/>
    </row>
    <row r="41" spans="1:16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16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16" x14ac:dyDescent="0.25">
      <c r="A43" s="119">
        <v>2</v>
      </c>
      <c r="B43" s="158" t="s">
        <v>279</v>
      </c>
      <c r="C43" s="119">
        <v>1600</v>
      </c>
      <c r="D43" s="155">
        <v>3500</v>
      </c>
      <c r="E43" s="162">
        <v>0</v>
      </c>
      <c r="F43" s="162">
        <f>C43+D43</f>
        <v>5100</v>
      </c>
      <c r="G43" s="162"/>
      <c r="H43" s="155">
        <f t="shared" ref="H43:H57" si="0">F43-G43</f>
        <v>5100</v>
      </c>
    </row>
    <row r="44" spans="1:16" x14ac:dyDescent="0.25">
      <c r="A44" s="119">
        <v>3</v>
      </c>
      <c r="B44" s="158" t="s">
        <v>213</v>
      </c>
      <c r="C44" s="119">
        <v>500</v>
      </c>
      <c r="D44" s="155">
        <v>3500</v>
      </c>
      <c r="E44" s="162">
        <v>0</v>
      </c>
      <c r="F44" s="162">
        <f t="shared" ref="F44:F56" si="1">C44+D44</f>
        <v>4000</v>
      </c>
      <c r="G44" s="162"/>
      <c r="H44" s="155">
        <f t="shared" si="0"/>
        <v>4000</v>
      </c>
    </row>
    <row r="45" spans="1:16" x14ac:dyDescent="0.25">
      <c r="A45" s="119">
        <v>4</v>
      </c>
      <c r="B45" s="158" t="s">
        <v>272</v>
      </c>
      <c r="C45" s="119">
        <v>3500</v>
      </c>
      <c r="D45" s="155">
        <v>3500</v>
      </c>
      <c r="E45" s="162">
        <v>0</v>
      </c>
      <c r="F45" s="162">
        <f t="shared" si="1"/>
        <v>7000</v>
      </c>
      <c r="G45" s="162">
        <v>5000</v>
      </c>
      <c r="H45" s="155">
        <f t="shared" si="0"/>
        <v>2000</v>
      </c>
    </row>
    <row r="46" spans="1:16" x14ac:dyDescent="0.25">
      <c r="A46" s="119">
        <v>5</v>
      </c>
      <c r="B46" s="158" t="s">
        <v>260</v>
      </c>
      <c r="C46" s="119">
        <v>1600</v>
      </c>
      <c r="D46" s="155">
        <v>3500</v>
      </c>
      <c r="E46" s="163"/>
      <c r="F46" s="162">
        <f t="shared" si="1"/>
        <v>5100</v>
      </c>
      <c r="G46" s="162">
        <v>3500</v>
      </c>
      <c r="H46" s="155">
        <f t="shared" si="0"/>
        <v>1600</v>
      </c>
    </row>
    <row r="47" spans="1:16" x14ac:dyDescent="0.25">
      <c r="A47" s="119">
        <v>6</v>
      </c>
      <c r="B47" s="158" t="s">
        <v>83</v>
      </c>
      <c r="C47" s="119"/>
      <c r="D47" s="155"/>
      <c r="E47" s="164"/>
      <c r="F47" s="162">
        <f t="shared" si="1"/>
        <v>0</v>
      </c>
      <c r="G47" s="165"/>
      <c r="H47" s="155">
        <f>F47-G47</f>
        <v>0</v>
      </c>
    </row>
    <row r="48" spans="1:16" x14ac:dyDescent="0.25">
      <c r="A48" s="119">
        <v>7</v>
      </c>
      <c r="B48" s="158" t="s">
        <v>215</v>
      </c>
      <c r="C48" s="119"/>
      <c r="D48" s="165"/>
      <c r="E48" s="164"/>
      <c r="F48" s="162">
        <f t="shared" si="1"/>
        <v>0</v>
      </c>
      <c r="G48" s="165" t="s">
        <v>278</v>
      </c>
      <c r="H48" s="119"/>
    </row>
    <row r="49" spans="1:11" x14ac:dyDescent="0.25">
      <c r="A49" s="119">
        <v>8</v>
      </c>
      <c r="B49" s="158" t="s">
        <v>203</v>
      </c>
      <c r="C49" s="119"/>
      <c r="D49" s="165"/>
      <c r="E49" s="166"/>
      <c r="F49" s="162">
        <f t="shared" si="1"/>
        <v>0</v>
      </c>
      <c r="G49" s="165"/>
      <c r="H49" s="155">
        <f t="shared" si="0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1"/>
        <v>0</v>
      </c>
      <c r="G50" s="163"/>
      <c r="H50" s="155">
        <f t="shared" si="0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1"/>
        <v>0</v>
      </c>
      <c r="G51" s="155"/>
      <c r="H51" s="155">
        <f t="shared" si="0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1"/>
        <v>0</v>
      </c>
      <c r="G52" s="155"/>
      <c r="H52" s="155">
        <f t="shared" si="0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0"/>
        <v>0</v>
      </c>
    </row>
    <row r="54" spans="1:11" x14ac:dyDescent="0.25">
      <c r="A54" s="119">
        <v>13</v>
      </c>
      <c r="B54" s="158" t="s">
        <v>274</v>
      </c>
      <c r="C54" s="119">
        <v>3000</v>
      </c>
      <c r="D54" s="163">
        <v>3000</v>
      </c>
      <c r="E54" s="155"/>
      <c r="F54" s="162">
        <f t="shared" si="1"/>
        <v>6000</v>
      </c>
      <c r="G54" s="155">
        <v>3000</v>
      </c>
      <c r="H54" s="155">
        <f t="shared" si="0"/>
        <v>3000</v>
      </c>
    </row>
    <row r="55" spans="1:11" x14ac:dyDescent="0.25">
      <c r="A55" s="119">
        <v>14</v>
      </c>
      <c r="B55" s="158" t="s">
        <v>255</v>
      </c>
      <c r="C55" s="119"/>
      <c r="D55" s="163"/>
      <c r="E55" s="155"/>
      <c r="F55" s="162">
        <f t="shared" si="1"/>
        <v>0</v>
      </c>
      <c r="G55" s="155"/>
      <c r="H55" s="155">
        <f t="shared" si="0"/>
        <v>0</v>
      </c>
    </row>
    <row r="56" spans="1:11" x14ac:dyDescent="0.25">
      <c r="A56" s="119">
        <v>15</v>
      </c>
      <c r="B56" s="158" t="s">
        <v>273</v>
      </c>
      <c r="C56" s="119">
        <v>3000</v>
      </c>
      <c r="D56" s="163">
        <v>3000</v>
      </c>
      <c r="E56" s="155"/>
      <c r="F56" s="162">
        <f t="shared" si="1"/>
        <v>6000</v>
      </c>
      <c r="G56" s="155">
        <v>6000</v>
      </c>
      <c r="H56" s="155">
        <f t="shared" si="0"/>
        <v>0</v>
      </c>
    </row>
    <row r="57" spans="1:11" x14ac:dyDescent="0.25">
      <c r="A57" s="119"/>
      <c r="B57" s="159" t="s">
        <v>8</v>
      </c>
      <c r="C57" s="119"/>
      <c r="D57" s="155">
        <f>SUM(D42:D56)</f>
        <v>20000</v>
      </c>
      <c r="E57" s="155"/>
      <c r="F57" s="155">
        <f>SUM(F43:F56)</f>
        <v>33200</v>
      </c>
      <c r="G57" s="155">
        <f>SUM(G42:G56)</f>
        <v>17500</v>
      </c>
      <c r="H57" s="155">
        <f t="shared" si="0"/>
        <v>15700</v>
      </c>
    </row>
    <row r="59" spans="1:11" ht="15.75" x14ac:dyDescent="0.25">
      <c r="B59" s="173" t="s">
        <v>166</v>
      </c>
      <c r="C59" s="28"/>
      <c r="D59" s="28"/>
      <c r="E59" s="28"/>
      <c r="F59" s="68"/>
      <c r="G59" s="28"/>
      <c r="H59" s="28"/>
      <c r="I59" s="28"/>
      <c r="J59" s="28"/>
      <c r="K59" s="28"/>
    </row>
    <row r="60" spans="1:11" x14ac:dyDescent="0.25">
      <c r="B60" t="s">
        <v>281</v>
      </c>
      <c r="G60" t="s">
        <v>53</v>
      </c>
    </row>
    <row r="61" spans="1:11" ht="15.75" x14ac:dyDescent="0.25">
      <c r="B61" s="174" t="s">
        <v>167</v>
      </c>
      <c r="C61" s="174" t="s">
        <v>168</v>
      </c>
      <c r="D61" s="175"/>
      <c r="E61" s="176" t="s">
        <v>169</v>
      </c>
      <c r="F61" s="174" t="s">
        <v>170</v>
      </c>
      <c r="G61" s="174" t="s">
        <v>167</v>
      </c>
      <c r="H61" s="174" t="s">
        <v>168</v>
      </c>
      <c r="I61" s="175"/>
      <c r="J61" s="176" t="s">
        <v>169</v>
      </c>
      <c r="K61" s="174" t="s">
        <v>170</v>
      </c>
    </row>
    <row r="62" spans="1:11" x14ac:dyDescent="0.25">
      <c r="B62" s="119" t="s">
        <v>41</v>
      </c>
      <c r="C62" s="155">
        <f>D57</f>
        <v>20000</v>
      </c>
      <c r="D62" s="121"/>
      <c r="E62" s="134"/>
      <c r="F62" s="119"/>
      <c r="G62" s="119" t="s">
        <v>41</v>
      </c>
      <c r="H62" s="155">
        <f>G57</f>
        <v>17500</v>
      </c>
      <c r="I62" s="121"/>
      <c r="J62" s="134"/>
      <c r="K62" s="119"/>
    </row>
    <row r="63" spans="1:11" x14ac:dyDescent="0.25">
      <c r="B63" s="119"/>
      <c r="C63" s="155"/>
      <c r="D63" s="121">
        <v>0.08</v>
      </c>
      <c r="E63" s="134"/>
      <c r="F63" s="119"/>
      <c r="G63" s="119"/>
      <c r="H63" s="155"/>
      <c r="I63" s="121">
        <v>0.08</v>
      </c>
      <c r="J63" s="134"/>
      <c r="K63" s="119"/>
    </row>
    <row r="64" spans="1:11" x14ac:dyDescent="0.25">
      <c r="B64" s="119" t="s">
        <v>229</v>
      </c>
      <c r="C64" s="155">
        <f>'FEB18'!F72</f>
        <v>45620</v>
      </c>
      <c r="D64" s="119"/>
      <c r="E64" s="135"/>
      <c r="F64" s="119"/>
      <c r="G64" s="119" t="s">
        <v>229</v>
      </c>
      <c r="H64" s="155">
        <f>'FEB18'!K72</f>
        <v>32208</v>
      </c>
      <c r="I64" s="119"/>
      <c r="J64" s="135"/>
      <c r="K64" s="119"/>
    </row>
    <row r="65" spans="2:11" x14ac:dyDescent="0.25">
      <c r="B65" s="119"/>
      <c r="C65" s="155"/>
      <c r="D65" s="119"/>
      <c r="E65">
        <f>C62*D63</f>
        <v>1600</v>
      </c>
      <c r="F65" s="119"/>
      <c r="G65" s="119"/>
      <c r="H65" s="155"/>
      <c r="I65" s="119"/>
      <c r="J65">
        <f>E65</f>
        <v>1600</v>
      </c>
      <c r="K65" s="119"/>
    </row>
    <row r="66" spans="2:11" x14ac:dyDescent="0.25">
      <c r="B66" s="119"/>
      <c r="C66" s="155">
        <f>SUM(C62:C65)</f>
        <v>65620</v>
      </c>
      <c r="D66" s="132"/>
      <c r="E66" s="136"/>
      <c r="F66" s="137"/>
      <c r="G66" s="119"/>
      <c r="H66" s="155">
        <f>SUM(H62:H65)</f>
        <v>49708</v>
      </c>
      <c r="I66" s="132"/>
      <c r="J66" s="136"/>
      <c r="K66" s="137"/>
    </row>
    <row r="67" spans="2:11" x14ac:dyDescent="0.25">
      <c r="B67" s="119"/>
      <c r="C67" s="119"/>
      <c r="D67" s="132"/>
      <c r="E67" s="134"/>
      <c r="F67" s="138"/>
      <c r="G67" s="119"/>
      <c r="H67" s="119"/>
      <c r="I67" s="132"/>
      <c r="J67" s="134"/>
      <c r="K67" s="138"/>
    </row>
    <row r="68" spans="2:11" x14ac:dyDescent="0.25">
      <c r="B68" s="128" t="s">
        <v>173</v>
      </c>
      <c r="C68" s="119"/>
      <c r="D68" s="119"/>
      <c r="F68" s="138"/>
      <c r="G68" s="128" t="s">
        <v>173</v>
      </c>
      <c r="H68" s="119"/>
      <c r="I68" s="119"/>
      <c r="K68" s="138"/>
    </row>
    <row r="69" spans="2:11" x14ac:dyDescent="0.25">
      <c r="B69" s="131">
        <v>43179</v>
      </c>
      <c r="C69" s="119"/>
      <c r="D69" s="119"/>
      <c r="E69" s="160">
        <v>18120</v>
      </c>
      <c r="F69" s="123"/>
      <c r="G69" s="131">
        <v>43179</v>
      </c>
      <c r="H69" s="119"/>
      <c r="I69" s="119"/>
      <c r="J69" s="160">
        <v>18120</v>
      </c>
      <c r="K69" s="123"/>
    </row>
    <row r="70" spans="2:11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1" x14ac:dyDescent="0.25">
      <c r="B71" s="119"/>
      <c r="C71" s="119"/>
      <c r="D71" s="119"/>
      <c r="E71" s="134"/>
      <c r="F71" s="119"/>
      <c r="G71" s="119"/>
      <c r="H71" s="119"/>
      <c r="I71" s="119"/>
      <c r="J71" s="134"/>
      <c r="K71" s="119"/>
    </row>
    <row r="72" spans="2:11" x14ac:dyDescent="0.25">
      <c r="B72" s="123" t="s">
        <v>8</v>
      </c>
      <c r="C72" s="166">
        <f>C66</f>
        <v>65620</v>
      </c>
      <c r="D72" s="155"/>
      <c r="E72" s="155">
        <f>SUM(E63:E71)</f>
        <v>19720</v>
      </c>
      <c r="F72" s="172">
        <f>C72-E72</f>
        <v>45900</v>
      </c>
      <c r="G72" s="123" t="s">
        <v>8</v>
      </c>
      <c r="H72" s="166">
        <f>H66</f>
        <v>49708</v>
      </c>
      <c r="I72" s="155"/>
      <c r="J72" s="155">
        <f>SUM(J63:J71)</f>
        <v>19720</v>
      </c>
      <c r="K72" s="172">
        <f>H72-J72</f>
        <v>29988</v>
      </c>
    </row>
    <row r="73" spans="2:11" x14ac:dyDescent="0.25">
      <c r="H73" s="11"/>
    </row>
    <row r="76" spans="2:11" x14ac:dyDescent="0.25">
      <c r="B76" s="11" t="s">
        <v>59</v>
      </c>
      <c r="D76" s="11" t="s">
        <v>60</v>
      </c>
      <c r="E76" s="11"/>
      <c r="G76" s="11" t="s">
        <v>61</v>
      </c>
    </row>
    <row r="77" spans="2:11" x14ac:dyDescent="0.25">
      <c r="B77" s="11" t="s">
        <v>136</v>
      </c>
      <c r="D77" s="11" t="s">
        <v>63</v>
      </c>
      <c r="E77" s="11"/>
      <c r="G77" s="11" t="s">
        <v>64</v>
      </c>
    </row>
    <row r="78" spans="2:11" x14ac:dyDescent="0.25">
      <c r="B78" t="s">
        <v>98</v>
      </c>
      <c r="D78" t="s">
        <v>99</v>
      </c>
      <c r="G78" t="s">
        <v>98</v>
      </c>
    </row>
  </sheetData>
  <pageMargins left="0.7" right="0.7" top="0.25" bottom="0.25" header="0.3" footer="0.3"/>
  <pageSetup orientation="landscape" horizontalDpi="0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40" workbookViewId="0">
      <selection activeCell="G61" sqref="G61"/>
    </sheetView>
  </sheetViews>
  <sheetFormatPr defaultRowHeight="15" x14ac:dyDescent="0.25"/>
  <cols>
    <col min="1" max="1" width="4.140625" customWidth="1"/>
    <col min="2" max="2" width="17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282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65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2:8" x14ac:dyDescent="0.25">
      <c r="B17" s="119"/>
      <c r="C17" s="119"/>
      <c r="D17" s="119"/>
      <c r="E17">
        <f>C15*D15</f>
        <v>0</v>
      </c>
      <c r="F17" s="119"/>
      <c r="G17" s="11"/>
    </row>
    <row r="18" spans="2:8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2:8" x14ac:dyDescent="0.25">
      <c r="B19" s="119"/>
      <c r="C19" s="119"/>
      <c r="D19" s="132"/>
      <c r="E19" s="134"/>
      <c r="F19" s="138"/>
      <c r="G19" s="78"/>
      <c r="H19" t="s">
        <v>187</v>
      </c>
    </row>
    <row r="20" spans="2:8" x14ac:dyDescent="0.25">
      <c r="B20" s="128" t="s">
        <v>173</v>
      </c>
      <c r="C20" s="119"/>
      <c r="D20" s="119"/>
      <c r="F20" s="138"/>
      <c r="G20" s="115"/>
    </row>
    <row r="21" spans="2:8" x14ac:dyDescent="0.25">
      <c r="B21" s="131">
        <v>43196</v>
      </c>
      <c r="C21" s="119"/>
      <c r="D21" s="119"/>
      <c r="E21" s="154">
        <v>68000</v>
      </c>
      <c r="F21" s="123"/>
    </row>
    <row r="22" spans="2:8" x14ac:dyDescent="0.25">
      <c r="B22" s="131">
        <v>43202</v>
      </c>
      <c r="C22" s="119"/>
      <c r="D22" s="119"/>
      <c r="E22" s="155">
        <v>36880</v>
      </c>
      <c r="F22" s="119"/>
    </row>
    <row r="23" spans="2:8" x14ac:dyDescent="0.25">
      <c r="B23" s="119"/>
      <c r="C23" s="119"/>
      <c r="D23" s="119"/>
      <c r="E23" s="134"/>
      <c r="F23" s="119"/>
      <c r="G23" s="116"/>
    </row>
    <row r="24" spans="2:8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2:8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2:8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2:8" x14ac:dyDescent="0.25">
      <c r="B27" t="s">
        <v>98</v>
      </c>
      <c r="E27" t="s">
        <v>99</v>
      </c>
      <c r="G27" t="s">
        <v>98</v>
      </c>
    </row>
    <row r="39" spans="1:8" ht="18.75" x14ac:dyDescent="0.3">
      <c r="B39" s="140" t="s">
        <v>338</v>
      </c>
      <c r="C39" s="21"/>
      <c r="D39" s="21"/>
      <c r="E39" s="21"/>
      <c r="F39" s="21"/>
    </row>
    <row r="40" spans="1:8" ht="18.75" x14ac:dyDescent="0.3">
      <c r="B40" s="140" t="s">
        <v>283</v>
      </c>
      <c r="C40" s="140"/>
      <c r="D40" s="140"/>
      <c r="E40" s="21"/>
      <c r="F40" s="21"/>
    </row>
    <row r="41" spans="1:8" x14ac:dyDescent="0.25">
      <c r="A41" s="119"/>
      <c r="B41" s="50" t="s">
        <v>46</v>
      </c>
      <c r="C41" s="50" t="s">
        <v>207</v>
      </c>
      <c r="D41" s="50" t="s">
        <v>50</v>
      </c>
      <c r="E41" s="51" t="s">
        <v>58</v>
      </c>
      <c r="F41" s="51" t="s">
        <v>52</v>
      </c>
      <c r="G41" s="50" t="s">
        <v>53</v>
      </c>
      <c r="H41" s="119" t="s">
        <v>170</v>
      </c>
    </row>
    <row r="42" spans="1:8" x14ac:dyDescent="0.25">
      <c r="A42" s="119">
        <v>1</v>
      </c>
      <c r="B42" s="158" t="s">
        <v>83</v>
      </c>
      <c r="C42" s="119"/>
      <c r="D42" s="120"/>
      <c r="E42" s="144">
        <v>0</v>
      </c>
      <c r="F42" s="144"/>
      <c r="G42" s="153"/>
      <c r="H42" s="150">
        <f>F42-G42</f>
        <v>0</v>
      </c>
    </row>
    <row r="43" spans="1:8" x14ac:dyDescent="0.25">
      <c r="A43" s="119">
        <v>2</v>
      </c>
      <c r="B43" s="158" t="s">
        <v>279</v>
      </c>
      <c r="C43" s="119">
        <v>5100</v>
      </c>
      <c r="D43" s="155">
        <v>3500</v>
      </c>
      <c r="E43" s="162">
        <v>0</v>
      </c>
      <c r="F43" s="162">
        <f>C43+D43</f>
        <v>8600</v>
      </c>
      <c r="G43" s="162">
        <v>4750</v>
      </c>
      <c r="H43" s="155">
        <f t="shared" ref="H43:H57" si="0">F43-G43</f>
        <v>3850</v>
      </c>
    </row>
    <row r="44" spans="1:8" x14ac:dyDescent="0.25">
      <c r="A44" s="119">
        <v>3</v>
      </c>
      <c r="B44" s="158" t="s">
        <v>213</v>
      </c>
      <c r="C44" s="119">
        <v>4000</v>
      </c>
      <c r="D44" s="155">
        <v>3500</v>
      </c>
      <c r="E44" s="162">
        <v>0</v>
      </c>
      <c r="F44" s="162">
        <f t="shared" ref="F44:F56" si="1">C44+D44</f>
        <v>7500</v>
      </c>
      <c r="G44" s="162">
        <v>2000</v>
      </c>
      <c r="H44" s="155">
        <f t="shared" si="0"/>
        <v>5500</v>
      </c>
    </row>
    <row r="45" spans="1:8" x14ac:dyDescent="0.25">
      <c r="A45" s="119">
        <v>4</v>
      </c>
      <c r="B45" s="158" t="s">
        <v>272</v>
      </c>
      <c r="C45" s="119">
        <v>2000</v>
      </c>
      <c r="D45" s="155">
        <v>3500</v>
      </c>
      <c r="E45" s="162">
        <v>0</v>
      </c>
      <c r="F45" s="162">
        <f t="shared" si="1"/>
        <v>5500</v>
      </c>
      <c r="G45" s="162">
        <v>5000</v>
      </c>
      <c r="H45" s="155">
        <f t="shared" si="0"/>
        <v>500</v>
      </c>
    </row>
    <row r="46" spans="1:8" x14ac:dyDescent="0.25">
      <c r="A46" s="119">
        <v>5</v>
      </c>
      <c r="B46" s="158" t="s">
        <v>260</v>
      </c>
      <c r="C46" s="119">
        <v>1600</v>
      </c>
      <c r="D46" s="155">
        <v>3500</v>
      </c>
      <c r="E46" s="163"/>
      <c r="F46" s="162">
        <f t="shared" si="1"/>
        <v>5100</v>
      </c>
      <c r="G46" s="162"/>
      <c r="H46" s="155">
        <f t="shared" si="0"/>
        <v>5100</v>
      </c>
    </row>
    <row r="47" spans="1:8" x14ac:dyDescent="0.25">
      <c r="A47" s="119">
        <v>6</v>
      </c>
      <c r="B47" s="158" t="s">
        <v>83</v>
      </c>
      <c r="C47" s="119"/>
      <c r="D47" s="155"/>
      <c r="E47" s="164"/>
      <c r="F47" s="162">
        <f t="shared" si="1"/>
        <v>0</v>
      </c>
      <c r="G47" s="165"/>
      <c r="H47" s="155">
        <f>F47-G47</f>
        <v>0</v>
      </c>
    </row>
    <row r="48" spans="1:8" x14ac:dyDescent="0.25">
      <c r="A48" s="119">
        <v>7</v>
      </c>
      <c r="B48" s="158" t="s">
        <v>215</v>
      </c>
      <c r="C48" s="119"/>
      <c r="D48" s="165"/>
      <c r="E48" s="164"/>
      <c r="F48" s="162">
        <f t="shared" si="1"/>
        <v>0</v>
      </c>
      <c r="G48" s="165"/>
      <c r="H48" s="119"/>
    </row>
    <row r="49" spans="1:11" x14ac:dyDescent="0.25">
      <c r="A49" s="119">
        <v>8</v>
      </c>
      <c r="B49" s="158" t="s">
        <v>255</v>
      </c>
      <c r="C49" s="119"/>
      <c r="D49" s="165"/>
      <c r="E49" s="166"/>
      <c r="F49" s="162">
        <f t="shared" si="1"/>
        <v>0</v>
      </c>
      <c r="G49" s="165"/>
      <c r="H49" s="155">
        <f t="shared" si="0"/>
        <v>0</v>
      </c>
    </row>
    <row r="50" spans="1:11" x14ac:dyDescent="0.25">
      <c r="A50" s="119">
        <v>9</v>
      </c>
      <c r="B50" s="158" t="s">
        <v>83</v>
      </c>
      <c r="C50" s="119"/>
      <c r="D50" s="163"/>
      <c r="E50" s="163"/>
      <c r="F50" s="162">
        <f t="shared" si="1"/>
        <v>0</v>
      </c>
      <c r="G50" s="163"/>
      <c r="H50" s="155">
        <f t="shared" si="0"/>
        <v>0</v>
      </c>
    </row>
    <row r="51" spans="1:11" x14ac:dyDescent="0.25">
      <c r="A51" s="119">
        <v>10</v>
      </c>
      <c r="B51" s="158" t="s">
        <v>83</v>
      </c>
      <c r="C51" s="119"/>
      <c r="D51" s="163"/>
      <c r="E51" s="155"/>
      <c r="F51" s="162">
        <f t="shared" si="1"/>
        <v>0</v>
      </c>
      <c r="G51" s="155"/>
      <c r="H51" s="155">
        <f t="shared" si="0"/>
        <v>0</v>
      </c>
    </row>
    <row r="52" spans="1:11" x14ac:dyDescent="0.25">
      <c r="A52" s="119">
        <v>11</v>
      </c>
      <c r="B52" s="158" t="s">
        <v>83</v>
      </c>
      <c r="C52" s="119"/>
      <c r="D52" s="163"/>
      <c r="E52" s="155"/>
      <c r="F52" s="162">
        <f t="shared" si="1"/>
        <v>0</v>
      </c>
      <c r="G52" s="155"/>
      <c r="H52" s="155">
        <f t="shared" si="0"/>
        <v>0</v>
      </c>
    </row>
    <row r="53" spans="1:11" x14ac:dyDescent="0.25">
      <c r="A53" s="119">
        <v>12</v>
      </c>
      <c r="B53" s="158" t="s">
        <v>83</v>
      </c>
      <c r="C53" s="119"/>
      <c r="D53" s="163"/>
      <c r="E53" s="155"/>
      <c r="F53" s="162"/>
      <c r="G53" s="155"/>
      <c r="H53" s="155">
        <f t="shared" si="0"/>
        <v>0</v>
      </c>
    </row>
    <row r="54" spans="1:11" x14ac:dyDescent="0.25">
      <c r="A54" s="119">
        <v>13</v>
      </c>
      <c r="B54" s="158" t="s">
        <v>274</v>
      </c>
      <c r="C54" s="119">
        <v>3000</v>
      </c>
      <c r="D54" s="163">
        <v>3000</v>
      </c>
      <c r="E54" s="155"/>
      <c r="F54" s="162">
        <f t="shared" si="1"/>
        <v>6000</v>
      </c>
      <c r="G54" s="155">
        <v>3000</v>
      </c>
      <c r="H54" s="155">
        <f t="shared" si="0"/>
        <v>3000</v>
      </c>
    </row>
    <row r="55" spans="1:11" x14ac:dyDescent="0.25">
      <c r="A55" s="119">
        <v>14</v>
      </c>
      <c r="B55" s="158" t="s">
        <v>284</v>
      </c>
      <c r="C55" s="119"/>
      <c r="D55" s="163">
        <v>3500</v>
      </c>
      <c r="E55" s="155"/>
      <c r="F55" s="162">
        <f t="shared" si="1"/>
        <v>3500</v>
      </c>
      <c r="G55" s="155">
        <v>3500</v>
      </c>
      <c r="H55" s="155">
        <f t="shared" si="0"/>
        <v>0</v>
      </c>
    </row>
    <row r="56" spans="1:11" x14ac:dyDescent="0.25">
      <c r="A56" s="119">
        <v>15</v>
      </c>
      <c r="B56" s="158" t="s">
        <v>273</v>
      </c>
      <c r="C56" s="119"/>
      <c r="D56" s="163">
        <v>3000</v>
      </c>
      <c r="E56" s="155"/>
      <c r="F56" s="162">
        <f t="shared" si="1"/>
        <v>3000</v>
      </c>
      <c r="G56" s="155">
        <v>3000</v>
      </c>
      <c r="H56" s="155">
        <f t="shared" si="0"/>
        <v>0</v>
      </c>
    </row>
    <row r="57" spans="1:11" x14ac:dyDescent="0.25">
      <c r="A57" s="119"/>
      <c r="B57" s="159" t="s">
        <v>8</v>
      </c>
      <c r="C57" s="119"/>
      <c r="D57" s="155">
        <f>SUM(D42:D56)</f>
        <v>23500</v>
      </c>
      <c r="E57" s="155"/>
      <c r="F57" s="155">
        <f>SUM(F43:F56)</f>
        <v>39200</v>
      </c>
      <c r="G57" s="155">
        <f>SUM(G42:G56)</f>
        <v>21250</v>
      </c>
      <c r="H57" s="155">
        <f t="shared" si="0"/>
        <v>17950</v>
      </c>
    </row>
    <row r="59" spans="1:11" ht="15.75" x14ac:dyDescent="0.25">
      <c r="B59" s="173" t="s">
        <v>166</v>
      </c>
      <c r="C59" s="28"/>
      <c r="D59" s="28"/>
      <c r="E59" s="28"/>
      <c r="F59" s="68"/>
      <c r="G59" s="28"/>
      <c r="H59" s="28"/>
      <c r="I59" s="28"/>
      <c r="J59" s="28"/>
      <c r="K59" s="28"/>
    </row>
    <row r="60" spans="1:11" x14ac:dyDescent="0.25">
      <c r="B60" t="s">
        <v>281</v>
      </c>
      <c r="G60" t="s">
        <v>53</v>
      </c>
    </row>
    <row r="61" spans="1:11" ht="15.75" x14ac:dyDescent="0.25">
      <c r="B61" s="174" t="s">
        <v>167</v>
      </c>
      <c r="C61" s="174" t="s">
        <v>168</v>
      </c>
      <c r="D61" s="175"/>
      <c r="E61" s="176" t="s">
        <v>169</v>
      </c>
      <c r="F61" s="174" t="s">
        <v>170</v>
      </c>
      <c r="G61" s="174" t="s">
        <v>167</v>
      </c>
      <c r="H61" s="174" t="s">
        <v>168</v>
      </c>
      <c r="I61" s="175"/>
      <c r="J61" s="176" t="s">
        <v>169</v>
      </c>
      <c r="K61" s="174" t="s">
        <v>170</v>
      </c>
    </row>
    <row r="62" spans="1:11" x14ac:dyDescent="0.25">
      <c r="B62" s="119" t="s">
        <v>65</v>
      </c>
      <c r="C62" s="155">
        <f>D57</f>
        <v>23500</v>
      </c>
      <c r="D62" s="121"/>
      <c r="E62" s="119"/>
      <c r="F62" s="119"/>
      <c r="G62" s="119" t="s">
        <v>65</v>
      </c>
      <c r="H62" s="155">
        <f>G57</f>
        <v>21250</v>
      </c>
      <c r="I62" s="121"/>
      <c r="J62" s="119"/>
      <c r="K62" s="119"/>
    </row>
    <row r="63" spans="1:11" x14ac:dyDescent="0.25">
      <c r="B63" s="119"/>
      <c r="C63" s="155"/>
      <c r="D63" s="121">
        <v>0.08</v>
      </c>
      <c r="E63" s="119"/>
      <c r="F63" s="119"/>
      <c r="G63" s="119"/>
      <c r="H63" s="155"/>
      <c r="I63" s="121">
        <v>0.08</v>
      </c>
      <c r="J63" s="119"/>
      <c r="K63" s="119"/>
    </row>
    <row r="64" spans="1:11" x14ac:dyDescent="0.25">
      <c r="B64" s="119" t="s">
        <v>229</v>
      </c>
      <c r="C64" s="155">
        <f>'MAR 18'!F72</f>
        <v>45900</v>
      </c>
      <c r="D64" s="119"/>
      <c r="E64" s="120"/>
      <c r="F64" s="119"/>
      <c r="G64" s="119" t="s">
        <v>229</v>
      </c>
      <c r="H64" s="155">
        <f>'MAR 18'!K72</f>
        <v>29988</v>
      </c>
      <c r="I64" s="119"/>
      <c r="J64" s="120"/>
      <c r="K64" s="119"/>
    </row>
    <row r="65" spans="2:11" x14ac:dyDescent="0.25">
      <c r="B65" s="119"/>
      <c r="C65" s="155"/>
      <c r="D65" s="119"/>
      <c r="E65" s="119">
        <f>C62*D63</f>
        <v>1880</v>
      </c>
      <c r="F65" s="119"/>
      <c r="G65" s="119"/>
      <c r="H65" s="155"/>
      <c r="I65" s="119"/>
      <c r="J65" s="119">
        <f>E65</f>
        <v>1880</v>
      </c>
      <c r="K65" s="119"/>
    </row>
    <row r="66" spans="2:11" x14ac:dyDescent="0.25">
      <c r="B66" s="119"/>
      <c r="C66" s="155">
        <f>SUM(C62:C65)</f>
        <v>69400</v>
      </c>
      <c r="D66" s="119"/>
      <c r="E66" s="120"/>
      <c r="F66" s="137"/>
      <c r="G66" s="119"/>
      <c r="H66" s="155">
        <f>SUM(H62:H65)</f>
        <v>51238</v>
      </c>
      <c r="I66" s="119"/>
      <c r="J66" s="120"/>
      <c r="K66" s="137"/>
    </row>
    <row r="67" spans="2:11" x14ac:dyDescent="0.25">
      <c r="B67" s="119"/>
      <c r="C67" s="119"/>
      <c r="D67" s="119"/>
      <c r="E67" s="119"/>
      <c r="F67" s="138"/>
      <c r="G67" s="119"/>
      <c r="H67" s="119"/>
      <c r="I67" s="119"/>
      <c r="J67" s="119"/>
      <c r="K67" s="138"/>
    </row>
    <row r="68" spans="2:11" x14ac:dyDescent="0.25">
      <c r="B68" s="128" t="s">
        <v>173</v>
      </c>
      <c r="C68" s="119"/>
      <c r="D68" s="119"/>
      <c r="E68" s="119"/>
      <c r="F68" s="138"/>
      <c r="G68" s="128" t="s">
        <v>173</v>
      </c>
      <c r="H68" s="119"/>
      <c r="I68" s="119"/>
      <c r="J68" s="119"/>
      <c r="K68" s="138"/>
    </row>
    <row r="69" spans="2:11" x14ac:dyDescent="0.25">
      <c r="B69" s="131">
        <v>43202</v>
      </c>
      <c r="C69" s="119"/>
      <c r="D69" s="119"/>
      <c r="E69" s="155">
        <v>5120</v>
      </c>
      <c r="F69" s="123"/>
      <c r="G69" s="131">
        <v>43202</v>
      </c>
      <c r="H69" s="119"/>
      <c r="I69" s="119"/>
      <c r="J69" s="155">
        <v>5120</v>
      </c>
      <c r="K69" s="123"/>
    </row>
    <row r="70" spans="2:11" x14ac:dyDescent="0.25">
      <c r="B70" s="119"/>
      <c r="C70" s="119"/>
      <c r="D70" s="119"/>
      <c r="E70" s="155"/>
      <c r="F70" s="119"/>
      <c r="G70" s="131"/>
      <c r="H70" s="119"/>
      <c r="I70" s="119"/>
      <c r="J70" s="155"/>
      <c r="K70" s="119"/>
    </row>
    <row r="71" spans="2:11" x14ac:dyDescent="0.25">
      <c r="B71" s="119"/>
      <c r="C71" s="119"/>
      <c r="D71" s="119"/>
      <c r="E71" s="119"/>
      <c r="F71" s="119"/>
      <c r="G71" s="119"/>
      <c r="H71" s="119"/>
      <c r="I71" s="119"/>
      <c r="J71" s="119"/>
      <c r="K71" s="119"/>
    </row>
    <row r="72" spans="2:11" x14ac:dyDescent="0.25">
      <c r="B72" s="123" t="s">
        <v>8</v>
      </c>
      <c r="C72" s="166">
        <f>C66</f>
        <v>69400</v>
      </c>
      <c r="D72" s="155"/>
      <c r="E72" s="155">
        <f>SUM(E63:E71)</f>
        <v>7000</v>
      </c>
      <c r="F72" s="172">
        <f>'MAY18'!C54</f>
        <v>45900</v>
      </c>
      <c r="G72" s="123" t="s">
        <v>8</v>
      </c>
      <c r="H72" s="166">
        <f>H66</f>
        <v>51238</v>
      </c>
      <c r="I72" s="155"/>
      <c r="J72" s="155">
        <f>SUM(J63:J71)</f>
        <v>7000</v>
      </c>
      <c r="K72" s="172">
        <f>H72-J72</f>
        <v>44238</v>
      </c>
    </row>
    <row r="73" spans="2:11" x14ac:dyDescent="0.25">
      <c r="B73" s="11" t="s">
        <v>59</v>
      </c>
      <c r="D73" s="11" t="s">
        <v>60</v>
      </c>
      <c r="E73" s="11"/>
      <c r="G73" s="11" t="s">
        <v>61</v>
      </c>
    </row>
    <row r="74" spans="2:11" x14ac:dyDescent="0.25">
      <c r="B74" s="11" t="s">
        <v>136</v>
      </c>
      <c r="D74" s="11" t="s">
        <v>63</v>
      </c>
      <c r="E74" s="11"/>
      <c r="G74" s="11" t="s">
        <v>64</v>
      </c>
    </row>
    <row r="75" spans="2:11" x14ac:dyDescent="0.25">
      <c r="B75" t="s">
        <v>98</v>
      </c>
      <c r="D75" t="s">
        <v>99</v>
      </c>
      <c r="G7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8" workbookViewId="0">
      <selection activeCell="D32" sqref="D32"/>
    </sheetView>
  </sheetViews>
  <sheetFormatPr defaultRowHeight="15" x14ac:dyDescent="0.25"/>
  <cols>
    <col min="1" max="1" width="3.85546875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285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230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8" x14ac:dyDescent="0.25">
      <c r="B17" s="119"/>
      <c r="C17" s="119"/>
      <c r="D17" s="119"/>
      <c r="E17">
        <f>C15*D15</f>
        <v>0</v>
      </c>
      <c r="F17" s="119"/>
      <c r="G17" s="11"/>
    </row>
    <row r="18" spans="1:8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8" x14ac:dyDescent="0.25">
      <c r="B19" s="119"/>
      <c r="C19" s="119"/>
      <c r="D19" s="132"/>
      <c r="E19" s="134"/>
      <c r="F19" s="138"/>
      <c r="G19" s="78"/>
      <c r="H19" t="s">
        <v>187</v>
      </c>
    </row>
    <row r="20" spans="1:8" x14ac:dyDescent="0.25">
      <c r="B20" s="128" t="s">
        <v>173</v>
      </c>
      <c r="C20" s="119"/>
      <c r="D20" s="119"/>
      <c r="F20" s="138"/>
      <c r="G20" s="115"/>
    </row>
    <row r="21" spans="1:8" x14ac:dyDescent="0.25">
      <c r="B21" s="131">
        <v>43227</v>
      </c>
      <c r="C21" s="119"/>
      <c r="D21" s="119"/>
      <c r="E21" s="154">
        <v>100000</v>
      </c>
      <c r="F21" s="123"/>
    </row>
    <row r="22" spans="1:8" x14ac:dyDescent="0.25">
      <c r="B22" s="131">
        <v>43241</v>
      </c>
      <c r="C22" s="119"/>
      <c r="D22" s="119"/>
      <c r="E22" s="155">
        <v>4880</v>
      </c>
      <c r="F22" s="119"/>
    </row>
    <row r="23" spans="1:8" x14ac:dyDescent="0.25">
      <c r="B23" s="119"/>
      <c r="C23" s="119"/>
      <c r="D23" s="119"/>
      <c r="E23" s="134"/>
      <c r="F23" s="119"/>
      <c r="G23" s="116"/>
    </row>
    <row r="24" spans="1:8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8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8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1:8" x14ac:dyDescent="0.25">
      <c r="B27" t="s">
        <v>98</v>
      </c>
      <c r="E27" t="s">
        <v>99</v>
      </c>
      <c r="G27" t="s">
        <v>98</v>
      </c>
    </row>
    <row r="29" spans="1:8" ht="18.75" x14ac:dyDescent="0.3">
      <c r="B29" s="140" t="s">
        <v>338</v>
      </c>
      <c r="C29" s="21"/>
      <c r="D29" s="21"/>
      <c r="E29" s="21"/>
      <c r="F29" s="21"/>
    </row>
    <row r="30" spans="1:8" ht="18.75" x14ac:dyDescent="0.3">
      <c r="B30" s="140" t="s">
        <v>286</v>
      </c>
      <c r="C30" s="140"/>
      <c r="D30" s="140"/>
      <c r="E30" s="21"/>
      <c r="F30" s="21"/>
    </row>
    <row r="31" spans="1:8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8" x14ac:dyDescent="0.25">
      <c r="A32" s="119">
        <v>1</v>
      </c>
      <c r="B32" s="158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9" x14ac:dyDescent="0.25">
      <c r="A33" s="119">
        <v>2</v>
      </c>
      <c r="B33" s="158" t="s">
        <v>279</v>
      </c>
      <c r="C33" s="119">
        <v>3850</v>
      </c>
      <c r="D33" s="155">
        <v>3500</v>
      </c>
      <c r="E33" s="162">
        <v>0</v>
      </c>
      <c r="F33" s="162">
        <f>C33+D33</f>
        <v>7350</v>
      </c>
      <c r="G33" s="162"/>
      <c r="H33" s="155">
        <f t="shared" ref="H33:H47" si="0">F33-G33</f>
        <v>7350</v>
      </c>
    </row>
    <row r="34" spans="1:9" x14ac:dyDescent="0.25">
      <c r="A34" s="119">
        <v>3</v>
      </c>
      <c r="B34" s="158" t="s">
        <v>213</v>
      </c>
      <c r="C34" s="119">
        <v>5500</v>
      </c>
      <c r="D34" s="155">
        <v>3500</v>
      </c>
      <c r="E34" s="162">
        <v>0</v>
      </c>
      <c r="F34" s="162">
        <f t="shared" ref="F34:F46" si="1">C34+D34</f>
        <v>9000</v>
      </c>
      <c r="G34" s="162">
        <v>5000</v>
      </c>
      <c r="H34" s="155">
        <f t="shared" si="0"/>
        <v>4000</v>
      </c>
    </row>
    <row r="35" spans="1:9" x14ac:dyDescent="0.25">
      <c r="A35" s="119">
        <v>4</v>
      </c>
      <c r="B35" s="158" t="s">
        <v>272</v>
      </c>
      <c r="C35" s="119">
        <v>500</v>
      </c>
      <c r="D35" s="155">
        <v>3500</v>
      </c>
      <c r="E35" s="162">
        <v>0</v>
      </c>
      <c r="F35" s="162">
        <f t="shared" si="1"/>
        <v>4000</v>
      </c>
      <c r="G35" s="162">
        <v>500</v>
      </c>
      <c r="H35" s="155">
        <f t="shared" si="0"/>
        <v>3500</v>
      </c>
    </row>
    <row r="36" spans="1:9" x14ac:dyDescent="0.25">
      <c r="A36" s="119">
        <v>5</v>
      </c>
      <c r="B36" s="158" t="s">
        <v>260</v>
      </c>
      <c r="C36" s="119">
        <v>5100</v>
      </c>
      <c r="D36" s="155">
        <v>3500</v>
      </c>
      <c r="E36" s="163"/>
      <c r="F36" s="162">
        <f t="shared" si="1"/>
        <v>8600</v>
      </c>
      <c r="G36" s="162">
        <v>4000</v>
      </c>
      <c r="H36" s="155">
        <f t="shared" si="0"/>
        <v>4600</v>
      </c>
    </row>
    <row r="37" spans="1:9" x14ac:dyDescent="0.25">
      <c r="A37" s="119">
        <v>6</v>
      </c>
      <c r="B37" s="158" t="s">
        <v>287</v>
      </c>
      <c r="C37" s="119"/>
      <c r="D37" s="155">
        <v>3500</v>
      </c>
      <c r="E37" s="164"/>
      <c r="F37" s="162">
        <f t="shared" si="1"/>
        <v>3500</v>
      </c>
      <c r="G37" s="165">
        <v>3500</v>
      </c>
      <c r="H37" s="155">
        <f>F37-G37</f>
        <v>0</v>
      </c>
    </row>
    <row r="38" spans="1:9" x14ac:dyDescent="0.25">
      <c r="A38" s="119">
        <v>7</v>
      </c>
      <c r="B38" s="158" t="s">
        <v>215</v>
      </c>
      <c r="C38" s="119"/>
      <c r="D38" s="165"/>
      <c r="E38" s="164"/>
      <c r="F38" s="162">
        <f t="shared" si="1"/>
        <v>0</v>
      </c>
      <c r="G38" s="165"/>
      <c r="H38" s="119"/>
    </row>
    <row r="39" spans="1:9" x14ac:dyDescent="0.25">
      <c r="A39" s="119">
        <v>8</v>
      </c>
      <c r="B39" s="158" t="s">
        <v>288</v>
      </c>
      <c r="C39" s="119"/>
      <c r="D39" s="165">
        <v>3000</v>
      </c>
      <c r="E39" s="166"/>
      <c r="F39" s="162">
        <f t="shared" si="1"/>
        <v>3000</v>
      </c>
      <c r="G39" s="165">
        <v>3000</v>
      </c>
      <c r="H39" s="155">
        <f t="shared" si="0"/>
        <v>0</v>
      </c>
    </row>
    <row r="40" spans="1:9" x14ac:dyDescent="0.25">
      <c r="A40" s="119">
        <v>9</v>
      </c>
      <c r="B40" s="158" t="s">
        <v>290</v>
      </c>
      <c r="C40" s="119"/>
      <c r="D40" s="163">
        <v>3000</v>
      </c>
      <c r="E40" s="163"/>
      <c r="F40" s="162">
        <f t="shared" si="1"/>
        <v>3000</v>
      </c>
      <c r="G40" s="163">
        <v>3000</v>
      </c>
      <c r="H40" s="155">
        <f t="shared" si="0"/>
        <v>0</v>
      </c>
    </row>
    <row r="41" spans="1:9" x14ac:dyDescent="0.25">
      <c r="A41" s="119">
        <v>10</v>
      </c>
      <c r="B41" s="158" t="s">
        <v>83</v>
      </c>
      <c r="C41" s="119"/>
      <c r="D41" s="163"/>
      <c r="E41" s="155"/>
      <c r="F41" s="162">
        <f t="shared" si="1"/>
        <v>0</v>
      </c>
      <c r="G41" s="155"/>
      <c r="H41" s="155">
        <f t="shared" si="0"/>
        <v>0</v>
      </c>
    </row>
    <row r="42" spans="1:9" x14ac:dyDescent="0.25">
      <c r="A42" s="119">
        <v>11</v>
      </c>
      <c r="B42" s="158" t="s">
        <v>289</v>
      </c>
      <c r="C42" s="119"/>
      <c r="D42" s="163">
        <v>3000</v>
      </c>
      <c r="E42" s="155"/>
      <c r="F42" s="162">
        <f t="shared" si="1"/>
        <v>3000</v>
      </c>
      <c r="G42" s="155">
        <v>3000</v>
      </c>
      <c r="H42" s="155">
        <f t="shared" si="0"/>
        <v>0</v>
      </c>
      <c r="I42" t="s">
        <v>291</v>
      </c>
    </row>
    <row r="43" spans="1:9" x14ac:dyDescent="0.25">
      <c r="A43" s="119">
        <v>12</v>
      </c>
      <c r="B43" s="158" t="s">
        <v>83</v>
      </c>
      <c r="C43" s="119"/>
      <c r="D43" s="163"/>
      <c r="E43" s="155"/>
      <c r="F43" s="162"/>
      <c r="G43" s="155"/>
      <c r="H43" s="155">
        <f t="shared" si="0"/>
        <v>0</v>
      </c>
    </row>
    <row r="44" spans="1:9" x14ac:dyDescent="0.25">
      <c r="A44" s="119">
        <v>13</v>
      </c>
      <c r="B44" s="158" t="s">
        <v>274</v>
      </c>
      <c r="C44" s="119">
        <v>3000</v>
      </c>
      <c r="D44" s="163">
        <v>3000</v>
      </c>
      <c r="E44" s="155"/>
      <c r="F44" s="162">
        <f t="shared" si="1"/>
        <v>6000</v>
      </c>
      <c r="G44" s="155">
        <v>4000</v>
      </c>
      <c r="H44" s="155">
        <f t="shared" si="0"/>
        <v>2000</v>
      </c>
    </row>
    <row r="45" spans="1:9" x14ac:dyDescent="0.25">
      <c r="A45" s="119">
        <v>14</v>
      </c>
      <c r="B45" s="158" t="s">
        <v>284</v>
      </c>
      <c r="C45" s="119"/>
      <c r="D45" s="163">
        <v>3500</v>
      </c>
      <c r="E45" s="155"/>
      <c r="F45" s="162">
        <f t="shared" si="1"/>
        <v>3500</v>
      </c>
      <c r="G45" s="155">
        <v>2000</v>
      </c>
      <c r="H45" s="155">
        <f t="shared" si="0"/>
        <v>1500</v>
      </c>
    </row>
    <row r="46" spans="1:9" x14ac:dyDescent="0.25">
      <c r="A46" s="119">
        <v>15</v>
      </c>
      <c r="B46" s="158" t="s">
        <v>273</v>
      </c>
      <c r="C46" s="119"/>
      <c r="D46" s="163">
        <v>3000</v>
      </c>
      <c r="E46" s="155"/>
      <c r="F46" s="162">
        <f t="shared" si="1"/>
        <v>3000</v>
      </c>
      <c r="G46" s="155"/>
      <c r="H46" s="155">
        <f t="shared" si="0"/>
        <v>3000</v>
      </c>
    </row>
    <row r="47" spans="1:9" x14ac:dyDescent="0.25">
      <c r="A47" s="119"/>
      <c r="B47" s="159" t="s">
        <v>8</v>
      </c>
      <c r="C47" s="119"/>
      <c r="D47" s="155">
        <f>SUM(D32:D46)</f>
        <v>36000</v>
      </c>
      <c r="E47" s="155"/>
      <c r="F47" s="155">
        <f>SUM(F33:F46)</f>
        <v>53950</v>
      </c>
      <c r="G47" s="155">
        <f>SUM(G32:G46)</f>
        <v>28000</v>
      </c>
      <c r="H47" s="155">
        <f t="shared" si="0"/>
        <v>25950</v>
      </c>
    </row>
    <row r="49" spans="2:13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3" x14ac:dyDescent="0.25">
      <c r="B50" t="s">
        <v>281</v>
      </c>
      <c r="G50" t="s">
        <v>53</v>
      </c>
    </row>
    <row r="51" spans="2:13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3" x14ac:dyDescent="0.25">
      <c r="B52" s="119" t="s">
        <v>230</v>
      </c>
      <c r="C52" s="155">
        <f>D47</f>
        <v>36000</v>
      </c>
      <c r="D52" s="121"/>
      <c r="E52" s="134"/>
      <c r="F52" s="119"/>
      <c r="G52" s="119" t="s">
        <v>230</v>
      </c>
      <c r="H52" s="155">
        <f>G47</f>
        <v>28000</v>
      </c>
      <c r="I52" s="121"/>
      <c r="J52" s="134"/>
      <c r="K52" s="119"/>
    </row>
    <row r="53" spans="2:13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3" x14ac:dyDescent="0.25">
      <c r="B54" s="119" t="s">
        <v>229</v>
      </c>
      <c r="C54" s="155">
        <f>'MAR 18'!F72</f>
        <v>45900</v>
      </c>
      <c r="D54" s="119"/>
      <c r="E54" s="120"/>
      <c r="F54" s="119"/>
      <c r="G54" s="119" t="s">
        <v>229</v>
      </c>
      <c r="H54" s="155">
        <f>APRL!K72</f>
        <v>44238</v>
      </c>
      <c r="I54" s="119"/>
      <c r="J54" s="120"/>
      <c r="K54" s="119"/>
    </row>
    <row r="55" spans="2:13" x14ac:dyDescent="0.25">
      <c r="B55" s="119"/>
      <c r="C55" s="155"/>
      <c r="D55" s="119"/>
      <c r="E55" s="119">
        <f>C52*D53</f>
        <v>2880</v>
      </c>
      <c r="F55" s="119"/>
      <c r="G55" s="119"/>
      <c r="H55" s="155"/>
      <c r="I55" s="119"/>
      <c r="J55" s="119">
        <f>E55</f>
        <v>2880</v>
      </c>
      <c r="K55" s="119"/>
    </row>
    <row r="56" spans="2:13" x14ac:dyDescent="0.25">
      <c r="B56" s="119"/>
      <c r="C56" s="155">
        <f>SUM(C52:C55)</f>
        <v>81900</v>
      </c>
      <c r="D56" s="119"/>
      <c r="E56" s="120"/>
      <c r="F56" s="137"/>
      <c r="G56" s="119"/>
      <c r="H56" s="155">
        <f>SUM(H52:H55)</f>
        <v>72238</v>
      </c>
      <c r="I56" s="119"/>
      <c r="J56" s="120"/>
      <c r="K56" s="137"/>
    </row>
    <row r="57" spans="2:13" x14ac:dyDescent="0.25">
      <c r="B57" s="119"/>
      <c r="C57" s="119"/>
      <c r="D57" s="119"/>
      <c r="E57" s="119"/>
      <c r="F57" s="138"/>
      <c r="G57" s="119"/>
      <c r="H57" s="119"/>
      <c r="I57" s="119"/>
      <c r="J57" s="119"/>
      <c r="K57" s="138"/>
      <c r="M57" s="160"/>
    </row>
    <row r="58" spans="2:13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3" x14ac:dyDescent="0.25">
      <c r="B59" s="131">
        <v>43241</v>
      </c>
      <c r="C59" s="119"/>
      <c r="D59" s="119"/>
      <c r="E59" s="155">
        <v>15120</v>
      </c>
      <c r="F59" s="123"/>
      <c r="G59" s="131">
        <v>43241</v>
      </c>
      <c r="H59" s="119"/>
      <c r="I59" s="119"/>
      <c r="J59" s="155">
        <v>15120</v>
      </c>
      <c r="K59" s="123"/>
    </row>
    <row r="60" spans="2:13" x14ac:dyDescent="0.25">
      <c r="B60" s="119" t="s">
        <v>292</v>
      </c>
      <c r="C60" s="119"/>
      <c r="D60" s="119"/>
      <c r="E60" s="155">
        <v>3000</v>
      </c>
      <c r="F60" s="119"/>
      <c r="G60" s="119" t="s">
        <v>292</v>
      </c>
      <c r="H60" s="119"/>
      <c r="I60" s="119"/>
      <c r="J60" s="155">
        <v>3000</v>
      </c>
      <c r="K60" s="119"/>
    </row>
    <row r="61" spans="2:13" x14ac:dyDescent="0.25">
      <c r="B61" s="119"/>
      <c r="C61" s="119"/>
      <c r="D61" s="119"/>
      <c r="E61" s="119"/>
      <c r="F61" s="119"/>
      <c r="G61" s="119"/>
      <c r="H61" s="119"/>
      <c r="I61" s="119"/>
      <c r="J61" s="119"/>
      <c r="K61" s="119"/>
    </row>
    <row r="62" spans="2:13" x14ac:dyDescent="0.25">
      <c r="B62" s="123" t="s">
        <v>8</v>
      </c>
      <c r="C62" s="166">
        <f>C56</f>
        <v>81900</v>
      </c>
      <c r="D62" s="155"/>
      <c r="E62" s="155">
        <f>SUM(E53:E61)</f>
        <v>21000</v>
      </c>
      <c r="F62" s="172">
        <f>C62-E62</f>
        <v>60900</v>
      </c>
      <c r="G62" s="123" t="s">
        <v>8</v>
      </c>
      <c r="H62" s="166">
        <f>H56</f>
        <v>72238</v>
      </c>
      <c r="I62" s="155"/>
      <c r="J62" s="155">
        <f>SUM(J53:J61)</f>
        <v>21000</v>
      </c>
      <c r="K62" s="172">
        <f>H62-J62</f>
        <v>51238</v>
      </c>
    </row>
    <row r="63" spans="2:13" x14ac:dyDescent="0.25">
      <c r="B63" s="11" t="s">
        <v>59</v>
      </c>
      <c r="D63" s="11" t="s">
        <v>60</v>
      </c>
      <c r="E63" s="11"/>
      <c r="G63" s="11" t="s">
        <v>61</v>
      </c>
    </row>
    <row r="64" spans="2:13" x14ac:dyDescent="0.25">
      <c r="B64" s="11" t="s">
        <v>136</v>
      </c>
      <c r="D64" s="11" t="s">
        <v>63</v>
      </c>
      <c r="E64" s="11"/>
      <c r="G64" s="11" t="s">
        <v>64</v>
      </c>
    </row>
    <row r="65" spans="2:7" x14ac:dyDescent="0.25">
      <c r="B65" t="s">
        <v>98</v>
      </c>
      <c r="D65" t="s">
        <v>99</v>
      </c>
      <c r="G6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38" workbookViewId="0">
      <selection activeCell="B35" sqref="B35"/>
    </sheetView>
  </sheetViews>
  <sheetFormatPr defaultRowHeight="15" x14ac:dyDescent="0.25"/>
  <cols>
    <col min="1" max="1" width="3.85546875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293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233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0" x14ac:dyDescent="0.25">
      <c r="B17" s="119"/>
      <c r="C17" s="119"/>
      <c r="D17" s="119"/>
      <c r="E17">
        <f>C15*D15</f>
        <v>0</v>
      </c>
      <c r="F17" s="119"/>
      <c r="G17" s="11"/>
    </row>
    <row r="18" spans="1:10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0" x14ac:dyDescent="0.25">
      <c r="B19" s="119"/>
      <c r="C19" s="119"/>
      <c r="D19" s="132"/>
      <c r="E19" s="134"/>
      <c r="F19" s="138"/>
      <c r="G19" s="78"/>
      <c r="H19" t="s">
        <v>187</v>
      </c>
    </row>
    <row r="20" spans="1:10" x14ac:dyDescent="0.25">
      <c r="B20" s="128" t="s">
        <v>173</v>
      </c>
      <c r="C20" s="119"/>
      <c r="D20" s="119"/>
      <c r="F20" s="138"/>
      <c r="G20" s="115"/>
    </row>
    <row r="21" spans="1:10" x14ac:dyDescent="0.25">
      <c r="B21" s="131">
        <v>43259</v>
      </c>
      <c r="C21" s="119"/>
      <c r="D21" s="119"/>
      <c r="E21" s="154">
        <v>104880</v>
      </c>
      <c r="F21" s="123"/>
    </row>
    <row r="22" spans="1:10" x14ac:dyDescent="0.25">
      <c r="B22" s="131"/>
      <c r="C22" s="119"/>
      <c r="D22" s="119"/>
      <c r="E22" s="155"/>
      <c r="F22" s="119"/>
      <c r="J22">
        <f>H22-I22</f>
        <v>0</v>
      </c>
    </row>
    <row r="23" spans="1:10" x14ac:dyDescent="0.25">
      <c r="B23" s="119"/>
      <c r="C23" s="119"/>
      <c r="D23" s="119"/>
      <c r="E23" s="134"/>
      <c r="F23" s="119"/>
      <c r="G23" s="116"/>
    </row>
    <row r="24" spans="1:10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0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0" x14ac:dyDescent="0.25">
      <c r="B26" s="11" t="s">
        <v>136</v>
      </c>
      <c r="D26" s="11"/>
      <c r="E26" s="11" t="s">
        <v>63</v>
      </c>
      <c r="F26" s="11"/>
      <c r="G26" s="11" t="s">
        <v>64</v>
      </c>
      <c r="H26" s="11"/>
    </row>
    <row r="27" spans="1:10" x14ac:dyDescent="0.25">
      <c r="B27" t="s">
        <v>98</v>
      </c>
      <c r="E27" t="s">
        <v>99</v>
      </c>
      <c r="G27" t="s">
        <v>98</v>
      </c>
    </row>
    <row r="29" spans="1:10" ht="18.75" x14ac:dyDescent="0.3">
      <c r="B29" s="140" t="s">
        <v>338</v>
      </c>
      <c r="C29" s="21"/>
      <c r="D29" s="21"/>
      <c r="E29" s="21"/>
      <c r="F29" s="21"/>
      <c r="G29" s="21"/>
    </row>
    <row r="30" spans="1:10" ht="18.75" x14ac:dyDescent="0.3">
      <c r="B30" s="140" t="s">
        <v>294</v>
      </c>
      <c r="C30" s="140"/>
      <c r="D30" s="140"/>
      <c r="E30" s="21"/>
      <c r="F30" s="21"/>
      <c r="G30" s="21"/>
    </row>
    <row r="31" spans="1:10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0" x14ac:dyDescent="0.25">
      <c r="A32" s="119">
        <v>1</v>
      </c>
      <c r="B32" s="158" t="s">
        <v>83</v>
      </c>
      <c r="C32" s="119"/>
      <c r="D32" s="120"/>
      <c r="E32" s="144">
        <v>0</v>
      </c>
      <c r="F32" s="144"/>
      <c r="G32" s="153"/>
      <c r="H32" s="150">
        <f>F32-G32</f>
        <v>0</v>
      </c>
    </row>
    <row r="33" spans="1:11" x14ac:dyDescent="0.25">
      <c r="A33" s="119">
        <v>2</v>
      </c>
      <c r="B33" s="158" t="s">
        <v>255</v>
      </c>
      <c r="C33" s="119"/>
      <c r="D33" s="155"/>
      <c r="E33" s="162"/>
      <c r="F33" s="162"/>
      <c r="G33" s="162"/>
      <c r="H33" s="155"/>
    </row>
    <row r="34" spans="1:11" x14ac:dyDescent="0.25">
      <c r="A34" s="119">
        <v>3</v>
      </c>
      <c r="B34" s="158" t="s">
        <v>213</v>
      </c>
      <c r="C34" s="119">
        <v>4000</v>
      </c>
      <c r="D34" s="155">
        <v>3500</v>
      </c>
      <c r="E34" s="162">
        <v>0</v>
      </c>
      <c r="F34" s="162">
        <f t="shared" ref="F34:F46" si="0">C34+D34</f>
        <v>7500</v>
      </c>
      <c r="G34" s="162">
        <v>3500</v>
      </c>
      <c r="H34" s="155">
        <f t="shared" ref="H34:H47" si="1">F34-G34</f>
        <v>4000</v>
      </c>
    </row>
    <row r="35" spans="1:11" x14ac:dyDescent="0.25">
      <c r="A35" s="119">
        <v>4</v>
      </c>
      <c r="B35" s="158" t="s">
        <v>272</v>
      </c>
      <c r="C35" s="119">
        <v>3500</v>
      </c>
      <c r="D35" s="155">
        <v>3500</v>
      </c>
      <c r="E35" s="162">
        <v>0</v>
      </c>
      <c r="F35" s="162">
        <f t="shared" si="0"/>
        <v>7000</v>
      </c>
      <c r="G35" s="162">
        <v>3500</v>
      </c>
      <c r="H35" s="155">
        <f t="shared" si="1"/>
        <v>3500</v>
      </c>
    </row>
    <row r="36" spans="1:11" x14ac:dyDescent="0.25">
      <c r="A36" s="119">
        <v>5</v>
      </c>
      <c r="B36" s="158" t="s">
        <v>260</v>
      </c>
      <c r="C36" s="119">
        <v>4600</v>
      </c>
      <c r="D36" s="155">
        <v>3500</v>
      </c>
      <c r="E36" s="163"/>
      <c r="F36" s="162">
        <f t="shared" si="0"/>
        <v>8100</v>
      </c>
      <c r="G36" s="162">
        <v>3500</v>
      </c>
      <c r="H36" s="155">
        <f t="shared" si="1"/>
        <v>4600</v>
      </c>
    </row>
    <row r="37" spans="1:11" x14ac:dyDescent="0.25">
      <c r="A37" s="119">
        <v>6</v>
      </c>
      <c r="B37" s="158" t="s">
        <v>287</v>
      </c>
      <c r="C37" s="119"/>
      <c r="D37" s="155">
        <v>3500</v>
      </c>
      <c r="E37" s="164"/>
      <c r="F37" s="162">
        <f t="shared" si="0"/>
        <v>3500</v>
      </c>
      <c r="G37" s="165"/>
      <c r="H37" s="155">
        <f>F37-G37</f>
        <v>3500</v>
      </c>
    </row>
    <row r="38" spans="1:11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19"/>
    </row>
    <row r="39" spans="1:11" x14ac:dyDescent="0.25">
      <c r="A39" s="119">
        <v>8</v>
      </c>
      <c r="B39" s="158" t="s">
        <v>288</v>
      </c>
      <c r="C39" s="119"/>
      <c r="D39" s="165">
        <v>3000</v>
      </c>
      <c r="E39" s="166"/>
      <c r="F39" s="162">
        <f t="shared" si="0"/>
        <v>3000</v>
      </c>
      <c r="G39" s="165"/>
      <c r="H39" s="155">
        <f t="shared" si="1"/>
        <v>3000</v>
      </c>
    </row>
    <row r="40" spans="1:11" x14ac:dyDescent="0.25">
      <c r="A40" s="119">
        <v>9</v>
      </c>
      <c r="B40" s="158" t="s">
        <v>290</v>
      </c>
      <c r="C40" s="119"/>
      <c r="D40" s="163"/>
      <c r="E40" s="163"/>
      <c r="F40" s="162">
        <f t="shared" si="0"/>
        <v>0</v>
      </c>
      <c r="G40" s="163"/>
      <c r="H40" s="155">
        <f t="shared" si="1"/>
        <v>0</v>
      </c>
    </row>
    <row r="41" spans="1:11" x14ac:dyDescent="0.25">
      <c r="A41" s="119">
        <v>10</v>
      </c>
      <c r="B41" s="158" t="s">
        <v>83</v>
      </c>
      <c r="C41" s="119"/>
      <c r="D41" s="163"/>
      <c r="E41" s="155"/>
      <c r="F41" s="162">
        <f t="shared" si="0"/>
        <v>0</v>
      </c>
      <c r="G41" s="155"/>
      <c r="H41" s="155">
        <f t="shared" si="1"/>
        <v>0</v>
      </c>
    </row>
    <row r="42" spans="1:11" x14ac:dyDescent="0.25">
      <c r="A42" s="119">
        <v>11</v>
      </c>
      <c r="B42" s="158" t="s">
        <v>289</v>
      </c>
      <c r="C42" s="119"/>
      <c r="D42" s="163">
        <v>3000</v>
      </c>
      <c r="E42" s="155"/>
      <c r="F42" s="162">
        <f t="shared" si="0"/>
        <v>3000</v>
      </c>
      <c r="G42" s="155">
        <v>3000</v>
      </c>
      <c r="H42" s="155">
        <f t="shared" si="1"/>
        <v>0</v>
      </c>
      <c r="I42" t="s">
        <v>291</v>
      </c>
    </row>
    <row r="43" spans="1:11" x14ac:dyDescent="0.25">
      <c r="A43" s="119">
        <v>12</v>
      </c>
      <c r="B43" s="158" t="s">
        <v>83</v>
      </c>
      <c r="C43" s="119"/>
      <c r="D43" s="163"/>
      <c r="E43" s="155"/>
      <c r="F43" s="162"/>
      <c r="G43" s="155"/>
      <c r="H43" s="155">
        <f t="shared" si="1"/>
        <v>0</v>
      </c>
    </row>
    <row r="44" spans="1:11" x14ac:dyDescent="0.25">
      <c r="A44" s="119">
        <v>13</v>
      </c>
      <c r="B44" s="158" t="s">
        <v>255</v>
      </c>
      <c r="C44" s="119"/>
      <c r="D44" s="163"/>
      <c r="E44" s="155"/>
      <c r="F44" s="162"/>
      <c r="G44" s="155"/>
      <c r="H44" s="155"/>
    </row>
    <row r="45" spans="1:11" x14ac:dyDescent="0.25">
      <c r="A45" s="119">
        <v>14</v>
      </c>
      <c r="B45" s="158" t="s">
        <v>284</v>
      </c>
      <c r="C45" s="119">
        <v>1500</v>
      </c>
      <c r="D45" s="163">
        <v>3500</v>
      </c>
      <c r="E45" s="155"/>
      <c r="F45" s="162">
        <f t="shared" si="0"/>
        <v>5000</v>
      </c>
      <c r="G45" s="155">
        <v>3500</v>
      </c>
      <c r="H45" s="155">
        <f t="shared" si="1"/>
        <v>1500</v>
      </c>
    </row>
    <row r="46" spans="1:11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3000</v>
      </c>
      <c r="H46" s="155">
        <f t="shared" si="1"/>
        <v>3000</v>
      </c>
    </row>
    <row r="47" spans="1:11" x14ac:dyDescent="0.25">
      <c r="A47" s="119"/>
      <c r="B47" s="159" t="s">
        <v>8</v>
      </c>
      <c r="C47" s="119"/>
      <c r="D47" s="155">
        <f>SUM(D32:D46)</f>
        <v>26500</v>
      </c>
      <c r="E47" s="155"/>
      <c r="F47" s="155">
        <f>SUM(F33:F46)</f>
        <v>43100</v>
      </c>
      <c r="G47" s="155">
        <f>SUM(G32:G46)</f>
        <v>20000</v>
      </c>
      <c r="H47" s="155">
        <f t="shared" si="1"/>
        <v>23100</v>
      </c>
    </row>
    <row r="48" spans="1:11" ht="15.75" x14ac:dyDescent="0.25">
      <c r="B48" s="173" t="s">
        <v>166</v>
      </c>
      <c r="C48" s="28"/>
      <c r="D48" s="28"/>
      <c r="E48" s="28"/>
      <c r="F48" s="68"/>
      <c r="G48" s="28"/>
      <c r="H48" s="28"/>
      <c r="I48" s="28"/>
      <c r="J48" s="28"/>
      <c r="K48" s="28"/>
    </row>
    <row r="49" spans="2:14" x14ac:dyDescent="0.25">
      <c r="B49" t="s">
        <v>281</v>
      </c>
      <c r="G49" t="s">
        <v>53</v>
      </c>
    </row>
    <row r="50" spans="2:14" ht="15.75" x14ac:dyDescent="0.25">
      <c r="B50" s="174" t="s">
        <v>167</v>
      </c>
      <c r="C50" s="174" t="s">
        <v>168</v>
      </c>
      <c r="D50" s="175"/>
      <c r="E50" s="176" t="s">
        <v>169</v>
      </c>
      <c r="F50" s="174" t="s">
        <v>170</v>
      </c>
      <c r="G50" s="174" t="s">
        <v>167</v>
      </c>
      <c r="H50" s="174" t="s">
        <v>168</v>
      </c>
      <c r="I50" s="175"/>
      <c r="J50" s="176" t="s">
        <v>169</v>
      </c>
      <c r="K50" s="174" t="s">
        <v>170</v>
      </c>
    </row>
    <row r="51" spans="2:14" x14ac:dyDescent="0.25">
      <c r="B51" s="119" t="s">
        <v>233</v>
      </c>
      <c r="C51" s="155">
        <f>D47</f>
        <v>26500</v>
      </c>
      <c r="D51" s="121"/>
      <c r="E51" s="134"/>
      <c r="F51" s="119"/>
      <c r="G51" s="119" t="s">
        <v>233</v>
      </c>
      <c r="H51" s="155">
        <f>G47</f>
        <v>20000</v>
      </c>
      <c r="I51" s="121"/>
      <c r="J51" s="134"/>
      <c r="K51" s="119"/>
    </row>
    <row r="52" spans="2:14" x14ac:dyDescent="0.25">
      <c r="B52" s="119"/>
      <c r="C52" s="155"/>
      <c r="D52" s="121">
        <v>0.08</v>
      </c>
      <c r="E52" s="119"/>
      <c r="F52" s="119"/>
      <c r="G52" s="119"/>
      <c r="H52" s="155"/>
      <c r="I52" s="121">
        <v>0.08</v>
      </c>
      <c r="J52" s="119"/>
      <c r="K52" s="119"/>
    </row>
    <row r="53" spans="2:14" x14ac:dyDescent="0.25">
      <c r="B53" s="119" t="s">
        <v>229</v>
      </c>
      <c r="C53" s="155">
        <f>'MAY18'!F62</f>
        <v>60900</v>
      </c>
      <c r="D53" s="119"/>
      <c r="E53" s="120"/>
      <c r="F53" s="119"/>
      <c r="G53" s="119" t="s">
        <v>229</v>
      </c>
      <c r="H53" s="155">
        <f>'MAY18'!K62</f>
        <v>51238</v>
      </c>
      <c r="I53" s="119"/>
      <c r="J53" s="120"/>
      <c r="K53" s="119"/>
    </row>
    <row r="54" spans="2:14" x14ac:dyDescent="0.25">
      <c r="B54" s="119"/>
      <c r="C54" s="155"/>
      <c r="D54" s="119"/>
      <c r="E54" s="119">
        <f>C51*D52</f>
        <v>2120</v>
      </c>
      <c r="F54" s="119"/>
      <c r="G54" s="119"/>
      <c r="H54" s="155"/>
      <c r="I54" s="119"/>
      <c r="J54" s="119">
        <f>E54</f>
        <v>2120</v>
      </c>
      <c r="K54" s="119"/>
      <c r="N54" s="160"/>
    </row>
    <row r="55" spans="2:14" x14ac:dyDescent="0.25">
      <c r="B55" s="119"/>
      <c r="C55" s="155">
        <f>SUM(C51:C54)</f>
        <v>87400</v>
      </c>
      <c r="D55" s="119"/>
      <c r="E55" s="120"/>
      <c r="F55" s="137"/>
      <c r="G55" s="119"/>
      <c r="H55" s="155">
        <f>SUM(H51:H54)</f>
        <v>71238</v>
      </c>
      <c r="I55" s="119"/>
      <c r="J55" s="120"/>
      <c r="K55" s="137"/>
      <c r="N55" s="160"/>
    </row>
    <row r="56" spans="2:14" x14ac:dyDescent="0.25">
      <c r="B56" s="119"/>
      <c r="C56" s="119"/>
      <c r="D56" s="119"/>
      <c r="E56" s="119"/>
      <c r="F56" s="138"/>
      <c r="G56" s="119"/>
      <c r="H56" s="119"/>
      <c r="I56" s="119"/>
      <c r="J56" s="119"/>
      <c r="K56" s="138"/>
      <c r="M56" s="160"/>
    </row>
    <row r="57" spans="2:14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4" x14ac:dyDescent="0.25">
      <c r="B58" s="131">
        <v>43259</v>
      </c>
      <c r="C58" s="119"/>
      <c r="D58" s="119"/>
      <c r="E58" s="155">
        <v>5120</v>
      </c>
      <c r="F58" s="123"/>
      <c r="G58" s="131">
        <v>43259</v>
      </c>
      <c r="H58" s="119"/>
      <c r="I58" s="119"/>
      <c r="J58" s="155">
        <v>5120</v>
      </c>
      <c r="K58" s="123"/>
    </row>
    <row r="59" spans="2:14" x14ac:dyDescent="0.25">
      <c r="B59" s="119" t="s">
        <v>295</v>
      </c>
      <c r="C59" s="119"/>
      <c r="D59" s="119"/>
      <c r="E59" s="155">
        <v>10850</v>
      </c>
      <c r="F59" s="119"/>
      <c r="G59" s="119" t="s">
        <v>299</v>
      </c>
      <c r="H59" s="119"/>
      <c r="I59" s="119"/>
      <c r="J59" s="155">
        <v>3000</v>
      </c>
      <c r="K59" s="119"/>
    </row>
    <row r="60" spans="2:14" x14ac:dyDescent="0.25">
      <c r="B60" s="119" t="s">
        <v>299</v>
      </c>
      <c r="C60" s="119"/>
      <c r="D60" s="119"/>
      <c r="E60" s="155">
        <v>3000</v>
      </c>
      <c r="F60" s="119"/>
      <c r="G60" s="119" t="s">
        <v>304</v>
      </c>
      <c r="H60" s="119"/>
      <c r="I60" s="119"/>
      <c r="J60" s="155">
        <v>10850</v>
      </c>
      <c r="K60" s="119"/>
    </row>
    <row r="61" spans="2:14" x14ac:dyDescent="0.25">
      <c r="B61" s="119" t="s">
        <v>297</v>
      </c>
      <c r="C61" s="119"/>
      <c r="D61" s="119"/>
      <c r="E61" s="119">
        <v>2000</v>
      </c>
      <c r="F61" s="119"/>
      <c r="G61" s="119"/>
      <c r="H61" s="119"/>
      <c r="I61" s="119"/>
      <c r="J61" s="119"/>
      <c r="K61" s="119"/>
    </row>
    <row r="62" spans="2:14" x14ac:dyDescent="0.25">
      <c r="B62" s="123" t="s">
        <v>8</v>
      </c>
      <c r="C62" s="166">
        <f>C55</f>
        <v>87400</v>
      </c>
      <c r="D62" s="155"/>
      <c r="E62" s="155">
        <f>SUM(E52:E61)</f>
        <v>23090</v>
      </c>
      <c r="F62" s="172">
        <f>C62-E62</f>
        <v>64310</v>
      </c>
      <c r="G62" s="123" t="s">
        <v>8</v>
      </c>
      <c r="H62" s="166">
        <f>H55</f>
        <v>71238</v>
      </c>
      <c r="I62" s="155"/>
      <c r="J62" s="155">
        <f>SUM(J52:J61)</f>
        <v>21090</v>
      </c>
      <c r="K62" s="172">
        <f>H62-J62</f>
        <v>50148</v>
      </c>
    </row>
    <row r="63" spans="2:14" x14ac:dyDescent="0.25">
      <c r="B63" s="11" t="s">
        <v>59</v>
      </c>
      <c r="D63" s="11" t="s">
        <v>60</v>
      </c>
      <c r="E63" s="11"/>
      <c r="G63" s="11" t="s">
        <v>61</v>
      </c>
    </row>
    <row r="64" spans="2:14" x14ac:dyDescent="0.25">
      <c r="B64" s="11" t="s">
        <v>136</v>
      </c>
      <c r="D64" s="11" t="s">
        <v>63</v>
      </c>
      <c r="E64" s="11"/>
      <c r="G64" s="11" t="s">
        <v>64</v>
      </c>
    </row>
    <row r="65" spans="2:7" x14ac:dyDescent="0.25">
      <c r="B65" t="s">
        <v>98</v>
      </c>
      <c r="D65" t="s">
        <v>99</v>
      </c>
      <c r="G65" t="s">
        <v>98</v>
      </c>
    </row>
  </sheetData>
  <pageMargins left="0" right="0" top="0" bottom="0" header="0" footer="0.3"/>
  <pageSetup paperSize="9" orientation="landscape" horizontalDpi="0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16" workbookViewId="0">
      <selection activeCell="D33" sqref="D33"/>
    </sheetView>
  </sheetViews>
  <sheetFormatPr defaultRowHeight="15" x14ac:dyDescent="0.25"/>
  <cols>
    <col min="1" max="1" width="6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300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234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43287</v>
      </c>
      <c r="C21" s="119"/>
      <c r="D21" s="119"/>
      <c r="E21" s="154">
        <v>104880</v>
      </c>
      <c r="F21" s="123"/>
    </row>
    <row r="22" spans="1:12" x14ac:dyDescent="0.25">
      <c r="B22" s="131"/>
      <c r="C22" s="119"/>
      <c r="D22" s="119"/>
      <c r="E22" s="155"/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301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215</v>
      </c>
      <c r="C32" s="119"/>
      <c r="D32" s="120"/>
      <c r="E32" s="144">
        <v>0</v>
      </c>
      <c r="F32" s="144">
        <f>C32+D32+E32</f>
        <v>0</v>
      </c>
      <c r="G32" s="153"/>
      <c r="H32" s="189">
        <f>F32-G32</f>
        <v>0</v>
      </c>
    </row>
    <row r="33" spans="1:8" x14ac:dyDescent="0.25">
      <c r="A33" s="119">
        <v>2</v>
      </c>
      <c r="B33" s="158" t="s">
        <v>83</v>
      </c>
      <c r="C33" s="119"/>
      <c r="D33" s="155"/>
      <c r="E33" s="162"/>
      <c r="F33" s="188">
        <f>C33+D33+E33</f>
        <v>0</v>
      </c>
      <c r="G33" s="162"/>
      <c r="H33" s="189">
        <f>F33-G33</f>
        <v>0</v>
      </c>
    </row>
    <row r="34" spans="1:8" x14ac:dyDescent="0.25">
      <c r="A34" s="119">
        <v>3</v>
      </c>
      <c r="B34" s="158" t="s">
        <v>213</v>
      </c>
      <c r="C34" s="119">
        <v>4000</v>
      </c>
      <c r="D34" s="155">
        <v>3500</v>
      </c>
      <c r="E34" s="162">
        <v>0</v>
      </c>
      <c r="F34" s="162">
        <f t="shared" ref="F34:F46" si="0">C34+D34</f>
        <v>7500</v>
      </c>
      <c r="G34" s="162">
        <v>5500</v>
      </c>
      <c r="H34" s="155">
        <f>F34-G34</f>
        <v>2000</v>
      </c>
    </row>
    <row r="35" spans="1:8" x14ac:dyDescent="0.25">
      <c r="A35" s="119">
        <v>4</v>
      </c>
      <c r="B35" s="158" t="s">
        <v>272</v>
      </c>
      <c r="C35" s="119">
        <v>3500</v>
      </c>
      <c r="D35" s="155">
        <v>3500</v>
      </c>
      <c r="E35" s="162">
        <v>0</v>
      </c>
      <c r="F35" s="162">
        <f t="shared" si="0"/>
        <v>7000</v>
      </c>
      <c r="G35" s="162">
        <v>7000</v>
      </c>
      <c r="H35" s="155">
        <f t="shared" ref="H35:H46" si="1">F35-G35</f>
        <v>0</v>
      </c>
    </row>
    <row r="36" spans="1:8" x14ac:dyDescent="0.25">
      <c r="A36" s="119">
        <v>5</v>
      </c>
      <c r="B36" s="158" t="s">
        <v>260</v>
      </c>
      <c r="C36" s="119">
        <v>4600</v>
      </c>
      <c r="D36" s="155">
        <v>3500</v>
      </c>
      <c r="E36" s="163"/>
      <c r="F36" s="162">
        <f t="shared" si="0"/>
        <v>8100</v>
      </c>
      <c r="G36" s="162">
        <v>8100</v>
      </c>
      <c r="H36" s="155">
        <f t="shared" si="1"/>
        <v>0</v>
      </c>
    </row>
    <row r="37" spans="1:8" x14ac:dyDescent="0.25">
      <c r="A37" s="119">
        <v>6</v>
      </c>
      <c r="B37" s="158" t="s">
        <v>287</v>
      </c>
      <c r="C37" s="119">
        <v>3500</v>
      </c>
      <c r="D37" s="155">
        <v>3500</v>
      </c>
      <c r="E37" s="164"/>
      <c r="F37" s="162">
        <f t="shared" si="0"/>
        <v>7000</v>
      </c>
      <c r="G37" s="165">
        <v>5500</v>
      </c>
      <c r="H37" s="155">
        <f t="shared" si="1"/>
        <v>1500</v>
      </c>
    </row>
    <row r="38" spans="1:8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55">
        <f t="shared" si="1"/>
        <v>0</v>
      </c>
    </row>
    <row r="39" spans="1:8" x14ac:dyDescent="0.25">
      <c r="A39" s="119">
        <v>8</v>
      </c>
      <c r="B39" s="158" t="s">
        <v>284</v>
      </c>
      <c r="C39" s="119">
        <v>1500</v>
      </c>
      <c r="D39" s="165">
        <v>3500</v>
      </c>
      <c r="E39" s="166"/>
      <c r="F39" s="162">
        <f t="shared" ref="F39:F44" si="2">C39+D39</f>
        <v>5000</v>
      </c>
      <c r="G39" s="165">
        <v>4500</v>
      </c>
      <c r="H39" s="155">
        <f t="shared" si="1"/>
        <v>500</v>
      </c>
    </row>
    <row r="40" spans="1:8" x14ac:dyDescent="0.25">
      <c r="A40" s="119">
        <v>9</v>
      </c>
      <c r="B40" s="158" t="s">
        <v>289</v>
      </c>
      <c r="C40" s="119"/>
      <c r="D40" s="163">
        <v>3000</v>
      </c>
      <c r="E40" s="163"/>
      <c r="F40" s="162">
        <f t="shared" si="2"/>
        <v>3000</v>
      </c>
      <c r="G40" s="163">
        <v>3000</v>
      </c>
      <c r="H40" s="155">
        <f t="shared" si="1"/>
        <v>0</v>
      </c>
    </row>
    <row r="41" spans="1:8" x14ac:dyDescent="0.25">
      <c r="A41" s="119">
        <v>10</v>
      </c>
      <c r="B41" s="158" t="s">
        <v>83</v>
      </c>
      <c r="C41" s="119"/>
      <c r="D41" s="163"/>
      <c r="E41" s="155"/>
      <c r="F41" s="162">
        <f t="shared" si="2"/>
        <v>0</v>
      </c>
      <c r="G41" s="155"/>
      <c r="H41" s="155">
        <f t="shared" si="1"/>
        <v>0</v>
      </c>
    </row>
    <row r="42" spans="1:8" x14ac:dyDescent="0.25">
      <c r="A42" s="119">
        <v>11</v>
      </c>
      <c r="B42" s="158" t="s">
        <v>83</v>
      </c>
      <c r="C42" s="119"/>
      <c r="D42" s="163"/>
      <c r="E42" s="155"/>
      <c r="F42" s="162">
        <f t="shared" si="2"/>
        <v>0</v>
      </c>
      <c r="G42" s="155"/>
      <c r="H42" s="155">
        <f t="shared" si="1"/>
        <v>0</v>
      </c>
    </row>
    <row r="43" spans="1:8" x14ac:dyDescent="0.25">
      <c r="A43" s="119">
        <v>12</v>
      </c>
      <c r="B43" s="158" t="s">
        <v>288</v>
      </c>
      <c r="C43" s="119">
        <v>3000</v>
      </c>
      <c r="D43" s="163">
        <v>3000</v>
      </c>
      <c r="E43" s="155"/>
      <c r="F43" s="162">
        <f t="shared" si="2"/>
        <v>6000</v>
      </c>
      <c r="G43" s="155">
        <v>2500</v>
      </c>
      <c r="H43" s="155">
        <f t="shared" si="1"/>
        <v>3500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2"/>
        <v>3000</v>
      </c>
      <c r="G44" s="155">
        <v>3000</v>
      </c>
      <c r="H44" s="155">
        <f t="shared" si="1"/>
        <v>0</v>
      </c>
    </row>
    <row r="45" spans="1:8" x14ac:dyDescent="0.25">
      <c r="A45" s="119">
        <v>14</v>
      </c>
      <c r="B45" s="158" t="s">
        <v>303</v>
      </c>
      <c r="C45" s="119"/>
      <c r="D45" s="163">
        <v>3000</v>
      </c>
      <c r="E45" s="155"/>
      <c r="F45" s="162">
        <f t="shared" si="0"/>
        <v>3000</v>
      </c>
      <c r="G45" s="155">
        <v>3000</v>
      </c>
      <c r="H45" s="155">
        <f t="shared" si="1"/>
        <v>0</v>
      </c>
    </row>
    <row r="46" spans="1:8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3000</v>
      </c>
      <c r="H46" s="155">
        <f t="shared" si="1"/>
        <v>3000</v>
      </c>
    </row>
    <row r="47" spans="1:8" x14ac:dyDescent="0.25">
      <c r="A47" s="119"/>
      <c r="B47" s="159" t="s">
        <v>8</v>
      </c>
      <c r="C47" s="119"/>
      <c r="D47" s="155">
        <f>SUM(D32:D46)</f>
        <v>32500</v>
      </c>
      <c r="E47" s="155"/>
      <c r="F47" s="155">
        <f>SUM(F32:F46)</f>
        <v>55600</v>
      </c>
      <c r="G47" s="155">
        <f>SUM(G32:G46)</f>
        <v>45100</v>
      </c>
      <c r="H47" s="155">
        <f>F47-G47</f>
        <v>10500</v>
      </c>
    </row>
    <row r="49" spans="2:11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1" x14ac:dyDescent="0.25">
      <c r="B50" t="s">
        <v>281</v>
      </c>
      <c r="G50" t="s">
        <v>53</v>
      </c>
    </row>
    <row r="51" spans="2:11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1" x14ac:dyDescent="0.25">
      <c r="B52" s="119" t="s">
        <v>234</v>
      </c>
      <c r="C52" s="155">
        <f>D47</f>
        <v>32500</v>
      </c>
      <c r="D52" s="121"/>
      <c r="E52" s="134"/>
      <c r="F52" s="119"/>
      <c r="G52" s="119" t="s">
        <v>234</v>
      </c>
      <c r="H52" s="155">
        <f>G47</f>
        <v>45100</v>
      </c>
      <c r="I52" s="121"/>
      <c r="J52" s="134"/>
      <c r="K52" s="119"/>
    </row>
    <row r="53" spans="2:11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1" x14ac:dyDescent="0.25">
      <c r="B54" s="119" t="s">
        <v>229</v>
      </c>
      <c r="C54" s="155">
        <f>'JUNE '!F62</f>
        <v>64310</v>
      </c>
      <c r="D54" s="119"/>
      <c r="E54" s="135"/>
      <c r="F54" s="119"/>
      <c r="G54" s="119" t="s">
        <v>229</v>
      </c>
      <c r="H54" s="155">
        <f>'JUNE '!K62</f>
        <v>50148</v>
      </c>
      <c r="I54" s="119"/>
      <c r="J54" s="135"/>
      <c r="K54" s="119"/>
    </row>
    <row r="55" spans="2:11" x14ac:dyDescent="0.25">
      <c r="B55" s="119"/>
      <c r="C55" s="155"/>
      <c r="D55" s="119"/>
      <c r="E55" s="119">
        <f>C52*D53</f>
        <v>2600</v>
      </c>
      <c r="F55" s="119"/>
      <c r="G55" s="119"/>
      <c r="H55" s="155"/>
      <c r="I55" s="119"/>
      <c r="J55">
        <f>E55</f>
        <v>2600</v>
      </c>
      <c r="K55" s="119"/>
    </row>
    <row r="56" spans="2:11" x14ac:dyDescent="0.25">
      <c r="B56" s="119"/>
      <c r="C56" s="155">
        <f>SUM(C52:C55)</f>
        <v>96810</v>
      </c>
      <c r="D56" s="132"/>
      <c r="E56" s="120"/>
      <c r="F56" s="137"/>
      <c r="G56" s="119"/>
      <c r="H56" s="155">
        <f>SUM(H52:H55)</f>
        <v>95248</v>
      </c>
      <c r="I56" s="132"/>
      <c r="J56" s="136"/>
      <c r="K56" s="137"/>
    </row>
    <row r="57" spans="2:11" x14ac:dyDescent="0.25">
      <c r="B57" s="119"/>
      <c r="C57" s="119"/>
      <c r="D57" s="132"/>
      <c r="E57" s="119"/>
      <c r="F57" s="138"/>
      <c r="G57" s="119"/>
      <c r="H57" s="119"/>
      <c r="I57" s="119"/>
      <c r="J57" s="119"/>
      <c r="K57" s="138"/>
    </row>
    <row r="58" spans="2:11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1" x14ac:dyDescent="0.25">
      <c r="B59" s="131">
        <v>43287</v>
      </c>
      <c r="C59" s="119"/>
      <c r="D59" s="119"/>
      <c r="E59" s="155">
        <v>35120</v>
      </c>
      <c r="F59" s="123"/>
      <c r="G59" s="131">
        <v>43287</v>
      </c>
      <c r="H59" s="119"/>
      <c r="I59" s="119"/>
      <c r="J59" s="155">
        <v>35120</v>
      </c>
      <c r="K59" s="123"/>
    </row>
    <row r="60" spans="2:11" x14ac:dyDescent="0.25">
      <c r="B60" s="119" t="s">
        <v>305</v>
      </c>
      <c r="C60" s="119"/>
      <c r="D60" s="119"/>
      <c r="E60" s="155">
        <f>D40+D44+D45</f>
        <v>9000</v>
      </c>
      <c r="F60" s="119"/>
      <c r="G60" s="119" t="s">
        <v>305</v>
      </c>
      <c r="H60" s="119"/>
      <c r="I60" s="119"/>
      <c r="J60" s="155">
        <f>E60</f>
        <v>9000</v>
      </c>
      <c r="K60" s="119"/>
    </row>
    <row r="61" spans="2:11" x14ac:dyDescent="0.25">
      <c r="B61" s="119" t="s">
        <v>306</v>
      </c>
      <c r="C61" s="119"/>
      <c r="D61" s="119"/>
      <c r="E61" s="154">
        <v>1500</v>
      </c>
      <c r="F61" s="119"/>
      <c r="G61" s="119" t="s">
        <v>306</v>
      </c>
      <c r="H61" s="119"/>
      <c r="I61" s="119"/>
      <c r="J61" s="154">
        <v>1500</v>
      </c>
      <c r="K61" s="119"/>
    </row>
    <row r="62" spans="2:11" x14ac:dyDescent="0.25">
      <c r="B62" s="119"/>
      <c r="C62" s="119"/>
      <c r="D62" s="119"/>
      <c r="E62" s="134"/>
      <c r="F62" s="119"/>
      <c r="G62" s="119"/>
      <c r="H62" s="119"/>
      <c r="I62" s="119"/>
      <c r="J62" s="134"/>
      <c r="K62" s="119"/>
    </row>
    <row r="63" spans="2:11" x14ac:dyDescent="0.25">
      <c r="B63" s="123" t="s">
        <v>8</v>
      </c>
      <c r="C63" s="166">
        <f>C56</f>
        <v>96810</v>
      </c>
      <c r="D63" s="155"/>
      <c r="E63" s="155">
        <f>SUM(E53:E62)</f>
        <v>48220</v>
      </c>
      <c r="F63" s="172">
        <f>C63-E63</f>
        <v>48590</v>
      </c>
      <c r="G63" s="123" t="s">
        <v>8</v>
      </c>
      <c r="H63" s="166">
        <f>H56</f>
        <v>95248</v>
      </c>
      <c r="I63" s="155"/>
      <c r="J63" s="155">
        <f>SUM(J53:J62)</f>
        <v>48220</v>
      </c>
      <c r="K63" s="172">
        <f>H63-J63</f>
        <v>47028</v>
      </c>
    </row>
    <row r="64" spans="2:11" x14ac:dyDescent="0.25">
      <c r="H64" s="11"/>
    </row>
    <row r="65" spans="2:8" x14ac:dyDescent="0.25">
      <c r="B65" s="11" t="s">
        <v>59</v>
      </c>
      <c r="D65" s="11"/>
      <c r="E65" s="11" t="s">
        <v>60</v>
      </c>
      <c r="F65" s="11"/>
      <c r="G65" s="11" t="s">
        <v>61</v>
      </c>
      <c r="H65" s="11"/>
    </row>
    <row r="66" spans="2:8" x14ac:dyDescent="0.25">
      <c r="D66" s="11"/>
      <c r="F66" s="11"/>
      <c r="H66" s="11"/>
    </row>
    <row r="67" spans="2:8" x14ac:dyDescent="0.25">
      <c r="B67" s="11" t="s">
        <v>325</v>
      </c>
      <c r="E67" s="11" t="s">
        <v>136</v>
      </c>
      <c r="G67" s="11" t="s">
        <v>326</v>
      </c>
    </row>
    <row r="68" spans="2:8" x14ac:dyDescent="0.25">
      <c r="B68" s="11"/>
      <c r="D68" s="11"/>
      <c r="E68" s="11"/>
      <c r="G68" s="11"/>
    </row>
  </sheetData>
  <pageMargins left="0" right="0" top="0" bottom="0" header="0" footer="0.3"/>
  <pageSetup paperSize="9" orientation="landscape" horizontalDpi="0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30" workbookViewId="0">
      <selection activeCell="F38" sqref="F38"/>
    </sheetView>
  </sheetViews>
  <sheetFormatPr defaultRowHeight="15" x14ac:dyDescent="0.25"/>
  <cols>
    <col min="1" max="1" width="6" customWidth="1"/>
    <col min="2" max="2" width="19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307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308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43319</v>
      </c>
      <c r="C21" s="119"/>
      <c r="D21" s="119"/>
      <c r="E21" s="154">
        <v>104880</v>
      </c>
      <c r="F21" s="123"/>
    </row>
    <row r="22" spans="1:12" x14ac:dyDescent="0.25">
      <c r="B22" s="131"/>
      <c r="C22" s="119"/>
      <c r="D22" s="119"/>
      <c r="E22" s="155"/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309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290</v>
      </c>
      <c r="C32" s="119"/>
      <c r="D32" s="155">
        <v>3500</v>
      </c>
      <c r="E32" s="144">
        <v>0</v>
      </c>
      <c r="F32" s="188">
        <f>C32+D32+E32</f>
        <v>3500</v>
      </c>
      <c r="G32" s="153"/>
      <c r="H32" s="189">
        <f>F32-G32</f>
        <v>3500</v>
      </c>
    </row>
    <row r="33" spans="1:8" x14ac:dyDescent="0.25">
      <c r="A33" s="119">
        <v>2</v>
      </c>
      <c r="B33" s="158" t="s">
        <v>83</v>
      </c>
      <c r="C33" s="119"/>
      <c r="D33" s="155"/>
      <c r="E33" s="162"/>
      <c r="F33" s="188">
        <f>C33+D33+E33</f>
        <v>0</v>
      </c>
      <c r="G33" s="162"/>
      <c r="H33" s="189">
        <f>F33-G33</f>
        <v>0</v>
      </c>
    </row>
    <row r="34" spans="1:8" x14ac:dyDescent="0.25">
      <c r="A34" s="119">
        <v>3</v>
      </c>
      <c r="B34" s="158" t="s">
        <v>213</v>
      </c>
      <c r="C34" s="119">
        <v>2000</v>
      </c>
      <c r="D34" s="155">
        <v>3500</v>
      </c>
      <c r="E34" s="162">
        <v>0</v>
      </c>
      <c r="F34" s="162">
        <f>C34+D34</f>
        <v>5500</v>
      </c>
      <c r="G34" s="162">
        <v>3200</v>
      </c>
      <c r="H34" s="155">
        <f>F34-G34</f>
        <v>2300</v>
      </c>
    </row>
    <row r="35" spans="1:8" x14ac:dyDescent="0.25">
      <c r="A35" s="119">
        <v>4</v>
      </c>
      <c r="B35" s="158" t="s">
        <v>272</v>
      </c>
      <c r="C35" s="119"/>
      <c r="D35" s="155">
        <v>3500</v>
      </c>
      <c r="E35" s="162">
        <v>0</v>
      </c>
      <c r="F35" s="162">
        <f t="shared" ref="F35:F46" si="0">C35+D35</f>
        <v>3500</v>
      </c>
      <c r="G35" s="162">
        <v>3000</v>
      </c>
      <c r="H35" s="155">
        <f t="shared" ref="H35:H46" si="1">F35-G35</f>
        <v>500</v>
      </c>
    </row>
    <row r="36" spans="1:8" x14ac:dyDescent="0.25">
      <c r="A36" s="119">
        <v>5</v>
      </c>
      <c r="B36" s="158" t="s">
        <v>260</v>
      </c>
      <c r="C36" s="119"/>
      <c r="D36" s="155">
        <v>3500</v>
      </c>
      <c r="E36" s="163"/>
      <c r="F36" s="162">
        <f t="shared" si="0"/>
        <v>3500</v>
      </c>
      <c r="G36" s="162">
        <v>1500</v>
      </c>
      <c r="H36" s="155">
        <f t="shared" si="1"/>
        <v>2000</v>
      </c>
    </row>
    <row r="37" spans="1:8" x14ac:dyDescent="0.25">
      <c r="A37" s="119">
        <v>6</v>
      </c>
      <c r="B37" s="158" t="s">
        <v>287</v>
      </c>
      <c r="C37" s="119">
        <v>1500</v>
      </c>
      <c r="D37" s="155">
        <v>3500</v>
      </c>
      <c r="E37" s="164"/>
      <c r="F37" s="162">
        <f t="shared" si="0"/>
        <v>5000</v>
      </c>
      <c r="G37" s="165">
        <v>3800</v>
      </c>
      <c r="H37" s="155">
        <f t="shared" si="1"/>
        <v>1200</v>
      </c>
    </row>
    <row r="38" spans="1:8" x14ac:dyDescent="0.25">
      <c r="A38" s="119">
        <v>7</v>
      </c>
      <c r="B38" s="158" t="s">
        <v>215</v>
      </c>
      <c r="C38" s="119"/>
      <c r="D38" s="165"/>
      <c r="E38" s="164"/>
      <c r="F38" s="162">
        <f t="shared" si="0"/>
        <v>0</v>
      </c>
      <c r="G38" s="165"/>
      <c r="H38" s="155">
        <f t="shared" si="1"/>
        <v>0</v>
      </c>
    </row>
    <row r="39" spans="1:8" x14ac:dyDescent="0.25">
      <c r="A39" s="119">
        <v>8</v>
      </c>
      <c r="B39" s="158" t="s">
        <v>284</v>
      </c>
      <c r="C39" s="119">
        <v>500</v>
      </c>
      <c r="D39" s="165">
        <v>3500</v>
      </c>
      <c r="E39" s="166"/>
      <c r="F39" s="162">
        <f t="shared" ref="F39:F44" si="2">C39+D39</f>
        <v>4000</v>
      </c>
      <c r="G39" s="165">
        <v>4000</v>
      </c>
      <c r="H39" s="155">
        <f t="shared" si="1"/>
        <v>0</v>
      </c>
    </row>
    <row r="40" spans="1:8" x14ac:dyDescent="0.25">
      <c r="A40" s="119">
        <v>9</v>
      </c>
      <c r="B40" s="158" t="s">
        <v>289</v>
      </c>
      <c r="C40" s="119"/>
      <c r="D40" s="163">
        <v>3000</v>
      </c>
      <c r="E40" s="163"/>
      <c r="F40" s="162">
        <f t="shared" si="2"/>
        <v>3000</v>
      </c>
      <c r="G40" s="163">
        <v>3000</v>
      </c>
      <c r="H40" s="155">
        <f t="shared" si="1"/>
        <v>0</v>
      </c>
    </row>
    <row r="41" spans="1:8" x14ac:dyDescent="0.25">
      <c r="A41" s="119">
        <v>10</v>
      </c>
      <c r="B41" s="158" t="s">
        <v>83</v>
      </c>
      <c r="C41" s="119"/>
      <c r="D41" s="163"/>
      <c r="E41" s="155"/>
      <c r="F41" s="162">
        <f t="shared" si="2"/>
        <v>0</v>
      </c>
      <c r="G41" s="155"/>
      <c r="H41" s="155">
        <f t="shared" si="1"/>
        <v>0</v>
      </c>
    </row>
    <row r="42" spans="1:8" x14ac:dyDescent="0.25">
      <c r="A42" s="119">
        <v>11</v>
      </c>
      <c r="B42" s="158" t="s">
        <v>83</v>
      </c>
      <c r="C42" s="119"/>
      <c r="D42" s="163"/>
      <c r="E42" s="155"/>
      <c r="F42" s="162">
        <f t="shared" si="2"/>
        <v>0</v>
      </c>
      <c r="G42" s="155"/>
      <c r="H42" s="155">
        <f t="shared" si="1"/>
        <v>0</v>
      </c>
    </row>
    <row r="43" spans="1:8" x14ac:dyDescent="0.25">
      <c r="A43" s="119">
        <v>12</v>
      </c>
      <c r="B43" s="158" t="s">
        <v>288</v>
      </c>
      <c r="C43" s="119">
        <v>3500</v>
      </c>
      <c r="D43" s="163">
        <v>3000</v>
      </c>
      <c r="E43" s="155"/>
      <c r="F43" s="162">
        <f t="shared" si="2"/>
        <v>6500</v>
      </c>
      <c r="G43" s="155"/>
      <c r="H43" s="155">
        <f t="shared" si="1"/>
        <v>6500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2"/>
        <v>3000</v>
      </c>
      <c r="G44" s="155">
        <v>3000</v>
      </c>
      <c r="H44" s="155">
        <f t="shared" si="1"/>
        <v>0</v>
      </c>
    </row>
    <row r="45" spans="1:8" x14ac:dyDescent="0.25">
      <c r="A45" s="119">
        <v>14</v>
      </c>
      <c r="B45" s="158" t="s">
        <v>303</v>
      </c>
      <c r="C45" s="119"/>
      <c r="D45" s="163">
        <v>3000</v>
      </c>
      <c r="E45" s="155"/>
      <c r="F45" s="162">
        <f t="shared" si="0"/>
        <v>3000</v>
      </c>
      <c r="G45" s="155">
        <v>3000</v>
      </c>
      <c r="H45" s="155">
        <f t="shared" si="1"/>
        <v>0</v>
      </c>
    </row>
    <row r="46" spans="1:8" x14ac:dyDescent="0.25">
      <c r="A46" s="119">
        <v>15</v>
      </c>
      <c r="B46" s="158" t="s">
        <v>273</v>
      </c>
      <c r="C46" s="119">
        <v>3000</v>
      </c>
      <c r="D46" s="163">
        <v>3000</v>
      </c>
      <c r="E46" s="155"/>
      <c r="F46" s="162">
        <f t="shared" si="0"/>
        <v>6000</v>
      </c>
      <c r="G46" s="155">
        <v>5500</v>
      </c>
      <c r="H46" s="155">
        <f t="shared" si="1"/>
        <v>500</v>
      </c>
    </row>
    <row r="47" spans="1:8" x14ac:dyDescent="0.25">
      <c r="A47" s="119"/>
      <c r="B47" s="159" t="s">
        <v>8</v>
      </c>
      <c r="C47" s="119"/>
      <c r="D47" s="155">
        <f>SUM(D32:D46)</f>
        <v>36000</v>
      </c>
      <c r="E47" s="155"/>
      <c r="F47" s="155">
        <f>SUM(F32:F46)</f>
        <v>46500</v>
      </c>
      <c r="G47" s="155">
        <f>SUM(G32:G46)</f>
        <v>30000</v>
      </c>
      <c r="H47" s="155">
        <f>F47-G47</f>
        <v>16500</v>
      </c>
    </row>
    <row r="49" spans="2:11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1" x14ac:dyDescent="0.25">
      <c r="B50" t="s">
        <v>281</v>
      </c>
      <c r="G50" t="s">
        <v>53</v>
      </c>
    </row>
    <row r="51" spans="2:11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1" x14ac:dyDescent="0.25">
      <c r="B52" s="119" t="s">
        <v>308</v>
      </c>
      <c r="C52" s="155">
        <f>D47</f>
        <v>36000</v>
      </c>
      <c r="D52" s="121"/>
      <c r="E52" s="134"/>
      <c r="F52" s="119"/>
      <c r="G52" s="119" t="s">
        <v>308</v>
      </c>
      <c r="H52" s="155">
        <f>G47</f>
        <v>30000</v>
      </c>
      <c r="I52" s="121"/>
      <c r="J52" s="134"/>
      <c r="K52" s="119"/>
    </row>
    <row r="53" spans="2:11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1" x14ac:dyDescent="0.25">
      <c r="B54" s="119" t="s">
        <v>229</v>
      </c>
      <c r="C54" s="155">
        <f>JULY7!F63</f>
        <v>48590</v>
      </c>
      <c r="D54" s="119"/>
      <c r="E54" s="135"/>
      <c r="F54" s="119"/>
      <c r="G54" s="119" t="s">
        <v>229</v>
      </c>
      <c r="H54" s="155">
        <f>JULY7!K63</f>
        <v>47028</v>
      </c>
      <c r="I54" s="119"/>
      <c r="J54" s="135"/>
      <c r="K54" s="119"/>
    </row>
    <row r="55" spans="2:11" x14ac:dyDescent="0.25">
      <c r="B55" s="119"/>
      <c r="C55" s="155"/>
      <c r="D55" s="119"/>
      <c r="E55" s="119">
        <f>C52*D53</f>
        <v>2880</v>
      </c>
      <c r="F55" s="119"/>
      <c r="G55" s="119"/>
      <c r="H55" s="155"/>
      <c r="I55" s="119"/>
      <c r="J55">
        <f>E55</f>
        <v>2880</v>
      </c>
      <c r="K55" s="119"/>
    </row>
    <row r="56" spans="2:11" x14ac:dyDescent="0.25">
      <c r="B56" s="119"/>
      <c r="C56" s="155">
        <f>SUM(C52:C55)</f>
        <v>84590</v>
      </c>
      <c r="D56" s="132"/>
      <c r="E56" s="120"/>
      <c r="F56" s="137"/>
      <c r="G56" s="119"/>
      <c r="H56" s="155">
        <f>SUM(H52:H55)</f>
        <v>77028</v>
      </c>
      <c r="I56" s="132"/>
      <c r="J56" s="136"/>
      <c r="K56" s="137"/>
    </row>
    <row r="57" spans="2:11" x14ac:dyDescent="0.25">
      <c r="B57" s="119"/>
      <c r="C57" s="119"/>
      <c r="D57" s="132"/>
      <c r="E57" s="119"/>
      <c r="F57" s="138"/>
      <c r="G57" s="119"/>
      <c r="H57" s="119"/>
      <c r="I57" s="119"/>
      <c r="J57" s="119"/>
      <c r="K57" s="138"/>
    </row>
    <row r="58" spans="2:11" x14ac:dyDescent="0.25">
      <c r="B58" s="128" t="s">
        <v>173</v>
      </c>
      <c r="C58" s="119"/>
      <c r="D58" s="119"/>
      <c r="E58" s="119"/>
      <c r="F58" s="138"/>
      <c r="G58" s="128" t="s">
        <v>173</v>
      </c>
      <c r="H58" s="119"/>
      <c r="I58" s="119"/>
      <c r="J58" s="119"/>
      <c r="K58" s="138"/>
    </row>
    <row r="59" spans="2:11" x14ac:dyDescent="0.25">
      <c r="B59" s="131">
        <v>43319</v>
      </c>
      <c r="C59" s="119"/>
      <c r="D59" s="119"/>
      <c r="E59" s="155">
        <v>15120</v>
      </c>
      <c r="F59" s="123"/>
      <c r="G59" s="131">
        <v>43319</v>
      </c>
      <c r="H59" s="119"/>
      <c r="I59" s="119"/>
      <c r="J59" s="155">
        <v>15120</v>
      </c>
      <c r="K59" s="123"/>
    </row>
    <row r="60" spans="2:11" x14ac:dyDescent="0.25">
      <c r="B60" s="131">
        <v>43333</v>
      </c>
      <c r="C60" s="119"/>
      <c r="D60" s="119"/>
      <c r="E60" s="155">
        <v>1000</v>
      </c>
      <c r="F60" s="119"/>
      <c r="G60" s="131">
        <v>43333</v>
      </c>
      <c r="H60" s="119"/>
      <c r="I60" s="119"/>
      <c r="J60" s="155">
        <v>1000</v>
      </c>
      <c r="K60" s="119"/>
    </row>
    <row r="61" spans="2:11" x14ac:dyDescent="0.25">
      <c r="B61" s="131" t="s">
        <v>312</v>
      </c>
      <c r="C61" s="119"/>
      <c r="D61" s="119"/>
      <c r="E61" s="154">
        <v>3500</v>
      </c>
      <c r="F61" s="119"/>
      <c r="G61" s="119"/>
      <c r="H61" s="119"/>
      <c r="I61" s="119"/>
      <c r="J61" s="154"/>
      <c r="K61" s="119"/>
    </row>
    <row r="62" spans="2:11" x14ac:dyDescent="0.25">
      <c r="B62" s="119"/>
      <c r="C62" s="119"/>
      <c r="D62" s="119"/>
      <c r="E62" s="134"/>
      <c r="F62" s="119"/>
      <c r="G62" s="119"/>
      <c r="H62" s="119"/>
      <c r="I62" s="119"/>
      <c r="J62" s="134"/>
      <c r="K62" s="119"/>
    </row>
    <row r="63" spans="2:11" x14ac:dyDescent="0.25">
      <c r="B63" s="123" t="s">
        <v>8</v>
      </c>
      <c r="C63" s="166">
        <f>C56</f>
        <v>84590</v>
      </c>
      <c r="D63" s="155"/>
      <c r="E63" s="155">
        <f>SUM(E53:E62)</f>
        <v>22500</v>
      </c>
      <c r="F63" s="172">
        <f>C63-E63</f>
        <v>62090</v>
      </c>
      <c r="G63" s="123" t="s">
        <v>8</v>
      </c>
      <c r="H63" s="166">
        <f>H56</f>
        <v>77028</v>
      </c>
      <c r="I63" s="155"/>
      <c r="J63" s="155">
        <f>SUM(J53:J62)</f>
        <v>19000</v>
      </c>
      <c r="K63" s="172">
        <f>H63-J63</f>
        <v>58028</v>
      </c>
    </row>
    <row r="64" spans="2:11" x14ac:dyDescent="0.25">
      <c r="B64" s="11" t="s">
        <v>59</v>
      </c>
      <c r="D64" s="11"/>
      <c r="E64" s="11" t="s">
        <v>60</v>
      </c>
      <c r="F64" s="11"/>
      <c r="G64" s="11" t="s">
        <v>61</v>
      </c>
      <c r="H64" s="11"/>
    </row>
    <row r="65" spans="2:8" x14ac:dyDescent="0.25">
      <c r="D65" s="11"/>
      <c r="F65" s="11"/>
      <c r="H65" s="11"/>
    </row>
    <row r="66" spans="2:8" x14ac:dyDescent="0.25">
      <c r="B66" s="11" t="s">
        <v>325</v>
      </c>
      <c r="E66" s="11" t="s">
        <v>136</v>
      </c>
      <c r="G66" s="11" t="s">
        <v>326</v>
      </c>
    </row>
    <row r="67" spans="2:8" x14ac:dyDescent="0.25">
      <c r="B67" s="11"/>
      <c r="D67" s="11"/>
      <c r="E67" s="11"/>
      <c r="G67" s="11"/>
    </row>
    <row r="68" spans="2:8" x14ac:dyDescent="0.25">
      <c r="B68" s="11"/>
      <c r="D68" s="11"/>
      <c r="E68" s="11"/>
      <c r="G68" s="11"/>
    </row>
  </sheetData>
  <pageMargins left="0" right="0" top="0" bottom="0" header="0" footer="0.3"/>
  <pageSetup paperSize="9" orientation="landscape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20" workbookViewId="0">
      <selection activeCell="E40" sqref="E40"/>
    </sheetView>
  </sheetViews>
  <sheetFormatPr defaultRowHeight="15" x14ac:dyDescent="0.25"/>
  <cols>
    <col min="1" max="1" width="3.85546875" customWidth="1"/>
    <col min="2" max="2" width="19" customWidth="1"/>
    <col min="7" max="7" width="9.425781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310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311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43349</v>
      </c>
      <c r="C21" s="119"/>
      <c r="D21" s="119"/>
      <c r="E21" s="154">
        <v>100000</v>
      </c>
      <c r="F21" s="123"/>
    </row>
    <row r="22" spans="1:12" x14ac:dyDescent="0.25">
      <c r="B22" s="131">
        <v>43350</v>
      </c>
      <c r="C22" s="119"/>
      <c r="D22" s="119"/>
      <c r="E22" s="155">
        <v>4880</v>
      </c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23" t="s">
        <v>8</v>
      </c>
      <c r="C24" s="166">
        <f>C18</f>
        <v>114000</v>
      </c>
      <c r="D24" s="155"/>
      <c r="E24" s="155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316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58</v>
      </c>
      <c r="F31" s="51" t="s">
        <v>52</v>
      </c>
      <c r="G31" s="50" t="s">
        <v>53</v>
      </c>
      <c r="H31" s="119" t="s">
        <v>170</v>
      </c>
    </row>
    <row r="32" spans="1:12" x14ac:dyDescent="0.25">
      <c r="A32" s="119">
        <v>1</v>
      </c>
      <c r="B32" s="158" t="s">
        <v>313</v>
      </c>
      <c r="C32" s="119"/>
      <c r="D32" s="155">
        <v>3500</v>
      </c>
      <c r="E32" s="162">
        <v>0</v>
      </c>
      <c r="F32" s="162">
        <f>C32+D32+E32</f>
        <v>3500</v>
      </c>
      <c r="G32" s="162">
        <v>3500</v>
      </c>
      <c r="H32" s="189">
        <f t="shared" ref="H32:H38" si="0">F32-G32</f>
        <v>0</v>
      </c>
    </row>
    <row r="33" spans="1:8" x14ac:dyDescent="0.25">
      <c r="A33" s="119">
        <v>2</v>
      </c>
      <c r="B33" s="158" t="s">
        <v>315</v>
      </c>
      <c r="C33" s="119"/>
      <c r="D33" s="155">
        <v>3500</v>
      </c>
      <c r="E33" s="162"/>
      <c r="F33" s="191">
        <f>C33+D33+E33</f>
        <v>3500</v>
      </c>
      <c r="G33" s="162">
        <v>3500</v>
      </c>
      <c r="H33" s="189">
        <f t="shared" si="0"/>
        <v>0</v>
      </c>
    </row>
    <row r="34" spans="1:8" x14ac:dyDescent="0.25">
      <c r="A34" s="119">
        <v>3</v>
      </c>
      <c r="B34" s="158" t="s">
        <v>213</v>
      </c>
      <c r="C34" s="119">
        <v>2300</v>
      </c>
      <c r="D34" s="155">
        <v>3500</v>
      </c>
      <c r="E34" s="162">
        <v>0</v>
      </c>
      <c r="F34" s="162">
        <f t="shared" ref="F34:F46" si="1">C34+D34</f>
        <v>5800</v>
      </c>
      <c r="G34" s="162">
        <v>3500</v>
      </c>
      <c r="H34" s="155">
        <f t="shared" si="0"/>
        <v>2300</v>
      </c>
    </row>
    <row r="35" spans="1:8" x14ac:dyDescent="0.25">
      <c r="A35" s="119">
        <v>4</v>
      </c>
      <c r="B35" s="158" t="s">
        <v>272</v>
      </c>
      <c r="C35" s="119">
        <v>500</v>
      </c>
      <c r="D35" s="155">
        <v>3500</v>
      </c>
      <c r="E35" s="162">
        <v>0</v>
      </c>
      <c r="F35" s="162">
        <f t="shared" si="1"/>
        <v>4000</v>
      </c>
      <c r="G35" s="162">
        <v>3000</v>
      </c>
      <c r="H35" s="155">
        <f t="shared" si="0"/>
        <v>1000</v>
      </c>
    </row>
    <row r="36" spans="1:8" x14ac:dyDescent="0.25">
      <c r="A36" s="119">
        <v>5</v>
      </c>
      <c r="B36" s="158" t="s">
        <v>260</v>
      </c>
      <c r="C36" s="119">
        <v>2000</v>
      </c>
      <c r="D36" s="155">
        <v>3500</v>
      </c>
      <c r="E36" s="163"/>
      <c r="F36" s="162">
        <f t="shared" si="1"/>
        <v>5500</v>
      </c>
      <c r="G36" s="162">
        <v>4500</v>
      </c>
      <c r="H36" s="155">
        <f t="shared" si="0"/>
        <v>1000</v>
      </c>
    </row>
    <row r="37" spans="1:8" x14ac:dyDescent="0.25">
      <c r="A37" s="119">
        <v>6</v>
      </c>
      <c r="B37" s="158" t="s">
        <v>287</v>
      </c>
      <c r="C37" s="119">
        <v>1200</v>
      </c>
      <c r="D37" s="155">
        <v>3500</v>
      </c>
      <c r="E37" s="164"/>
      <c r="F37" s="162">
        <f t="shared" si="1"/>
        <v>4700</v>
      </c>
      <c r="G37" s="165">
        <v>3500</v>
      </c>
      <c r="H37" s="155">
        <f t="shared" si="0"/>
        <v>1200</v>
      </c>
    </row>
    <row r="38" spans="1:8" x14ac:dyDescent="0.25">
      <c r="A38" s="119">
        <v>7</v>
      </c>
      <c r="B38" s="158" t="s">
        <v>284</v>
      </c>
      <c r="C38" s="119"/>
      <c r="D38" s="165">
        <v>2500</v>
      </c>
      <c r="E38" s="166"/>
      <c r="F38" s="162">
        <f t="shared" si="1"/>
        <v>2500</v>
      </c>
      <c r="G38" s="165"/>
      <c r="H38" s="155">
        <f t="shared" si="0"/>
        <v>2500</v>
      </c>
    </row>
    <row r="39" spans="1:8" x14ac:dyDescent="0.25">
      <c r="A39" s="119">
        <v>8</v>
      </c>
      <c r="B39" s="119"/>
      <c r="C39" s="119"/>
      <c r="D39" s="119"/>
      <c r="E39" s="119"/>
      <c r="F39" s="162">
        <f t="shared" si="1"/>
        <v>0</v>
      </c>
      <c r="G39" s="119"/>
      <c r="H39" s="155">
        <f t="shared" ref="H39:H46" si="2">F39-G39</f>
        <v>0</v>
      </c>
    </row>
    <row r="40" spans="1:8" x14ac:dyDescent="0.25">
      <c r="A40" s="119">
        <v>9</v>
      </c>
      <c r="B40" s="119" t="s">
        <v>255</v>
      </c>
      <c r="C40" s="119"/>
      <c r="D40" s="119"/>
      <c r="E40" s="119"/>
      <c r="F40" s="162">
        <f t="shared" si="1"/>
        <v>0</v>
      </c>
      <c r="G40" s="119"/>
      <c r="H40" s="155">
        <f t="shared" si="2"/>
        <v>0</v>
      </c>
    </row>
    <row r="41" spans="1:8" x14ac:dyDescent="0.25">
      <c r="A41" s="119">
        <v>10</v>
      </c>
      <c r="B41" s="158" t="s">
        <v>317</v>
      </c>
      <c r="C41" s="119"/>
      <c r="D41" s="163">
        <v>3000</v>
      </c>
      <c r="E41" s="155"/>
      <c r="F41" s="162">
        <f t="shared" si="1"/>
        <v>3000</v>
      </c>
      <c r="G41" s="155">
        <v>3000</v>
      </c>
      <c r="H41" s="155">
        <f t="shared" si="2"/>
        <v>0</v>
      </c>
    </row>
    <row r="42" spans="1:8" x14ac:dyDescent="0.25">
      <c r="A42" s="119">
        <v>11</v>
      </c>
      <c r="B42" s="158" t="s">
        <v>289</v>
      </c>
      <c r="C42" s="119"/>
      <c r="D42" s="163">
        <v>3000</v>
      </c>
      <c r="E42" s="163"/>
      <c r="F42" s="162">
        <f t="shared" si="1"/>
        <v>3000</v>
      </c>
      <c r="G42" s="163">
        <v>3000</v>
      </c>
      <c r="H42" s="155">
        <f t="shared" si="2"/>
        <v>0</v>
      </c>
    </row>
    <row r="43" spans="1:8" x14ac:dyDescent="0.25">
      <c r="A43" s="119">
        <v>12</v>
      </c>
      <c r="B43" s="158" t="s">
        <v>288</v>
      </c>
      <c r="C43" s="119">
        <v>6500</v>
      </c>
      <c r="D43" s="163">
        <v>3000</v>
      </c>
      <c r="E43" s="155"/>
      <c r="F43" s="162">
        <f t="shared" si="1"/>
        <v>9500</v>
      </c>
      <c r="G43" s="155">
        <v>4000</v>
      </c>
      <c r="H43" s="155">
        <f t="shared" si="2"/>
        <v>5500</v>
      </c>
    </row>
    <row r="44" spans="1:8" x14ac:dyDescent="0.25">
      <c r="A44" s="119">
        <v>13</v>
      </c>
      <c r="B44" s="158" t="s">
        <v>302</v>
      </c>
      <c r="C44" s="119"/>
      <c r="D44" s="163">
        <v>3000</v>
      </c>
      <c r="E44" s="155"/>
      <c r="F44" s="162">
        <f t="shared" si="1"/>
        <v>3000</v>
      </c>
      <c r="G44" s="155">
        <v>3000</v>
      </c>
      <c r="H44" s="155">
        <f t="shared" si="2"/>
        <v>0</v>
      </c>
    </row>
    <row r="45" spans="1:8" x14ac:dyDescent="0.25">
      <c r="A45" s="119">
        <v>14</v>
      </c>
      <c r="B45" s="158"/>
      <c r="C45" s="119"/>
      <c r="D45" s="163"/>
      <c r="E45" s="155"/>
      <c r="F45" s="162">
        <f t="shared" si="1"/>
        <v>0</v>
      </c>
      <c r="G45" s="155"/>
      <c r="H45" s="155">
        <f t="shared" si="2"/>
        <v>0</v>
      </c>
    </row>
    <row r="46" spans="1:8" x14ac:dyDescent="0.25">
      <c r="A46" s="119">
        <v>15</v>
      </c>
      <c r="B46" s="158" t="s">
        <v>273</v>
      </c>
      <c r="C46" s="119">
        <v>500</v>
      </c>
      <c r="D46" s="163">
        <v>3000</v>
      </c>
      <c r="E46" s="155"/>
      <c r="F46" s="162">
        <f t="shared" si="1"/>
        <v>3500</v>
      </c>
      <c r="G46" s="155">
        <v>3000</v>
      </c>
      <c r="H46" s="155">
        <f t="shared" si="2"/>
        <v>500</v>
      </c>
    </row>
    <row r="47" spans="1:8" x14ac:dyDescent="0.25">
      <c r="A47" s="119"/>
      <c r="B47" s="159" t="s">
        <v>8</v>
      </c>
      <c r="C47" s="119">
        <f>SUM(C32:C46)</f>
        <v>13000</v>
      </c>
      <c r="D47" s="155">
        <f>SUM(D32:D46)</f>
        <v>38500</v>
      </c>
      <c r="E47" s="155"/>
      <c r="F47" s="155">
        <f>SUM(F32:F46)</f>
        <v>51500</v>
      </c>
      <c r="G47" s="155">
        <f>SUM(G32:G46)</f>
        <v>37500</v>
      </c>
      <c r="H47" s="155">
        <f>SUM(H32:H46)</f>
        <v>14000</v>
      </c>
    </row>
    <row r="49" spans="2:11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1" x14ac:dyDescent="0.25">
      <c r="B50" t="s">
        <v>281</v>
      </c>
      <c r="G50" t="s">
        <v>53</v>
      </c>
    </row>
    <row r="51" spans="2:11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1" x14ac:dyDescent="0.25">
      <c r="B52" s="119" t="s">
        <v>311</v>
      </c>
      <c r="C52" s="155">
        <f>D47</f>
        <v>38500</v>
      </c>
      <c r="D52" s="121"/>
      <c r="E52" s="134"/>
      <c r="F52" s="119"/>
      <c r="G52" s="119" t="s">
        <v>311</v>
      </c>
      <c r="H52" s="155">
        <f>G47</f>
        <v>37500</v>
      </c>
      <c r="I52" s="121"/>
      <c r="J52" s="134"/>
      <c r="K52" s="119"/>
    </row>
    <row r="53" spans="2:11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1" x14ac:dyDescent="0.25">
      <c r="B54" s="119" t="s">
        <v>229</v>
      </c>
      <c r="C54" s="155">
        <f>'AUGUST '!F63</f>
        <v>62090</v>
      </c>
      <c r="D54" s="119"/>
      <c r="E54" s="135"/>
      <c r="F54" s="119"/>
      <c r="G54" s="119" t="s">
        <v>229</v>
      </c>
      <c r="H54" s="155">
        <f>'AUGUST '!K63</f>
        <v>58028</v>
      </c>
      <c r="I54" s="119"/>
      <c r="J54" s="135"/>
      <c r="K54" s="119"/>
    </row>
    <row r="55" spans="2:11" x14ac:dyDescent="0.25">
      <c r="B55" s="119"/>
      <c r="C55" s="155"/>
      <c r="D55" s="119"/>
      <c r="E55" s="119">
        <f>C52*D53</f>
        <v>3080</v>
      </c>
      <c r="F55" s="119"/>
      <c r="G55" s="119"/>
      <c r="H55" s="155"/>
      <c r="I55" s="119"/>
      <c r="J55">
        <f>E55</f>
        <v>3080</v>
      </c>
      <c r="K55" s="119"/>
    </row>
    <row r="56" spans="2:11" x14ac:dyDescent="0.25">
      <c r="B56" s="119"/>
      <c r="C56" s="155">
        <f>SUM(C52:C55)</f>
        <v>100590</v>
      </c>
      <c r="D56" s="132"/>
      <c r="E56" s="120"/>
      <c r="F56" s="137"/>
      <c r="G56" s="119"/>
      <c r="H56" s="155">
        <f>SUM(H52:H55)</f>
        <v>95528</v>
      </c>
      <c r="I56" s="132"/>
      <c r="J56" s="136"/>
      <c r="K56" s="137"/>
    </row>
    <row r="57" spans="2:11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1" x14ac:dyDescent="0.25">
      <c r="B58" s="131" t="s">
        <v>314</v>
      </c>
      <c r="C58" s="119"/>
      <c r="D58" s="119"/>
      <c r="E58" s="155">
        <v>1250</v>
      </c>
      <c r="F58" s="123"/>
      <c r="G58" s="131" t="s">
        <v>314</v>
      </c>
      <c r="H58" s="119"/>
      <c r="I58" s="119"/>
      <c r="J58" s="155">
        <v>1250</v>
      </c>
      <c r="K58" s="123"/>
    </row>
    <row r="59" spans="2:11" x14ac:dyDescent="0.25">
      <c r="B59" s="119" t="s">
        <v>305</v>
      </c>
      <c r="C59" s="119"/>
      <c r="D59" s="119"/>
      <c r="E59" s="155">
        <v>3000</v>
      </c>
      <c r="F59" s="119"/>
      <c r="G59" s="119" t="s">
        <v>305</v>
      </c>
      <c r="H59" s="119"/>
      <c r="I59" s="119"/>
      <c r="J59" s="155">
        <v>3000</v>
      </c>
      <c r="K59" s="119"/>
    </row>
    <row r="60" spans="2:11" x14ac:dyDescent="0.25">
      <c r="B60" s="131">
        <v>43350</v>
      </c>
      <c r="C60" s="119"/>
      <c r="D60" s="119"/>
      <c r="E60" s="154">
        <v>55120</v>
      </c>
      <c r="F60" s="119"/>
      <c r="G60" s="131">
        <v>43350</v>
      </c>
      <c r="H60" s="119"/>
      <c r="I60" s="119"/>
      <c r="J60" s="154">
        <v>55120</v>
      </c>
      <c r="K60" s="119"/>
    </row>
    <row r="61" spans="2:11" x14ac:dyDescent="0.25">
      <c r="B61" s="119"/>
      <c r="C61" s="119"/>
      <c r="D61" s="119"/>
      <c r="E61" s="134"/>
      <c r="F61" s="119"/>
      <c r="G61" s="119"/>
      <c r="H61" s="119"/>
      <c r="I61" s="119"/>
      <c r="J61" s="134"/>
      <c r="K61" s="119"/>
    </row>
    <row r="62" spans="2:11" x14ac:dyDescent="0.25">
      <c r="B62" s="123" t="s">
        <v>8</v>
      </c>
      <c r="C62" s="166">
        <f>C56</f>
        <v>100590</v>
      </c>
      <c r="D62" s="155"/>
      <c r="E62" s="155">
        <f>SUM(E53:E61)</f>
        <v>62450</v>
      </c>
      <c r="F62" s="172">
        <f>C62-E62</f>
        <v>38140</v>
      </c>
      <c r="G62" s="123" t="s">
        <v>8</v>
      </c>
      <c r="H62" s="166">
        <f>H56</f>
        <v>95528</v>
      </c>
      <c r="I62" s="155"/>
      <c r="J62" s="155">
        <f>SUM(J53:J61)</f>
        <v>62450</v>
      </c>
      <c r="K62" s="172">
        <f>H62-J62</f>
        <v>33078</v>
      </c>
    </row>
    <row r="63" spans="2:11" x14ac:dyDescent="0.25">
      <c r="B63" s="11" t="s">
        <v>59</v>
      </c>
      <c r="D63" s="11"/>
      <c r="E63" s="11" t="s">
        <v>60</v>
      </c>
      <c r="F63" s="11"/>
      <c r="G63" s="11" t="s">
        <v>61</v>
      </c>
      <c r="H63" s="11"/>
    </row>
    <row r="64" spans="2:11" x14ac:dyDescent="0.25">
      <c r="D64" s="11"/>
      <c r="F64" s="11"/>
      <c r="H64" s="11"/>
    </row>
    <row r="65" spans="2:7" x14ac:dyDescent="0.25">
      <c r="B65" s="11" t="s">
        <v>325</v>
      </c>
      <c r="E65" s="11" t="s">
        <v>136</v>
      </c>
      <c r="G65" s="11" t="s">
        <v>326</v>
      </c>
    </row>
    <row r="66" spans="2:7" x14ac:dyDescent="0.25">
      <c r="B66" s="11"/>
      <c r="D66" s="11"/>
      <c r="E66" s="11"/>
      <c r="G66" s="11"/>
    </row>
    <row r="67" spans="2:7" x14ac:dyDescent="0.25">
      <c r="B67" s="11"/>
      <c r="D67" s="11"/>
      <c r="E67" s="11"/>
      <c r="G67" s="11"/>
    </row>
  </sheetData>
  <pageMargins left="0" right="0" top="0" bottom="0" header="0" footer="0.3"/>
  <pageSetup paperSize="9" orientation="landscape" horizontalDpi="0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1" workbookViewId="0">
      <selection activeCell="B33" sqref="B33"/>
    </sheetView>
  </sheetViews>
  <sheetFormatPr defaultRowHeight="15" x14ac:dyDescent="0.25"/>
  <cols>
    <col min="1" max="1" width="3.85546875" customWidth="1"/>
    <col min="2" max="2" width="19.28515625" customWidth="1"/>
    <col min="3" max="3" width="9.140625" customWidth="1"/>
    <col min="5" max="5" width="9.140625" customWidth="1"/>
    <col min="7" max="7" width="10.28515625" customWidth="1"/>
  </cols>
  <sheetData>
    <row r="1" spans="2:8" ht="18.75" x14ac:dyDescent="0.3">
      <c r="B1" s="140" t="s">
        <v>208</v>
      </c>
      <c r="D1" s="67" t="s">
        <v>124</v>
      </c>
    </row>
    <row r="2" spans="2:8" ht="23.25" x14ac:dyDescent="0.35">
      <c r="B2" s="6" t="s">
        <v>318</v>
      </c>
      <c r="C2" s="15"/>
      <c r="D2" s="15"/>
      <c r="E2" s="14"/>
    </row>
    <row r="3" spans="2:8" x14ac:dyDescent="0.25">
      <c r="B3" s="50" t="s">
        <v>46</v>
      </c>
      <c r="C3" s="50" t="s">
        <v>207</v>
      </c>
      <c r="D3" s="50" t="s">
        <v>50</v>
      </c>
      <c r="E3" s="51" t="s">
        <v>58</v>
      </c>
      <c r="F3" s="51" t="s">
        <v>52</v>
      </c>
      <c r="G3" s="50" t="s">
        <v>53</v>
      </c>
      <c r="H3" s="51" t="s">
        <v>54</v>
      </c>
    </row>
    <row r="4" spans="2:8" x14ac:dyDescent="0.25">
      <c r="B4" s="179" t="s">
        <v>42</v>
      </c>
      <c r="C4" s="52"/>
      <c r="D4" s="167">
        <v>10000</v>
      </c>
      <c r="E4" s="167">
        <v>0</v>
      </c>
      <c r="F4" s="167"/>
      <c r="G4" s="167">
        <v>10000</v>
      </c>
      <c r="H4" s="53">
        <v>0</v>
      </c>
    </row>
    <row r="5" spans="2:8" x14ac:dyDescent="0.25">
      <c r="B5" s="178" t="s">
        <v>277</v>
      </c>
      <c r="C5" s="53"/>
      <c r="D5" s="167">
        <v>13000</v>
      </c>
      <c r="E5" s="167">
        <v>0</v>
      </c>
      <c r="F5" s="167"/>
      <c r="G5" s="167">
        <v>13000</v>
      </c>
      <c r="H5" s="53">
        <v>0</v>
      </c>
    </row>
    <row r="6" spans="2:8" x14ac:dyDescent="0.25">
      <c r="B6" s="179" t="s">
        <v>211</v>
      </c>
      <c r="C6" s="52"/>
      <c r="D6" s="167">
        <v>24000</v>
      </c>
      <c r="E6" s="167">
        <v>0</v>
      </c>
      <c r="F6" s="167"/>
      <c r="G6" s="167">
        <v>24000</v>
      </c>
      <c r="H6" s="53">
        <v>0</v>
      </c>
    </row>
    <row r="7" spans="2:8" x14ac:dyDescent="0.25">
      <c r="B7" s="179" t="s">
        <v>39</v>
      </c>
      <c r="C7" s="52"/>
      <c r="D7" s="167">
        <v>10000</v>
      </c>
      <c r="E7" s="167">
        <v>0</v>
      </c>
      <c r="F7" s="167"/>
      <c r="G7" s="167">
        <v>10000</v>
      </c>
      <c r="H7" s="53">
        <v>0</v>
      </c>
    </row>
    <row r="8" spans="2:8" x14ac:dyDescent="0.25">
      <c r="B8" s="180" t="s">
        <v>256</v>
      </c>
      <c r="C8" s="87"/>
      <c r="D8" s="168">
        <v>57000</v>
      </c>
      <c r="E8" s="169"/>
      <c r="F8" s="168"/>
      <c r="G8" s="168">
        <v>57000</v>
      </c>
      <c r="H8" s="87"/>
    </row>
    <row r="9" spans="2:8" x14ac:dyDescent="0.25">
      <c r="B9" s="63" t="s">
        <v>11</v>
      </c>
      <c r="C9" s="63"/>
      <c r="D9" s="170">
        <f>SUM(D4:D8)</f>
        <v>114000</v>
      </c>
      <c r="E9" s="171"/>
      <c r="F9" s="170"/>
      <c r="G9" s="170">
        <f>SUM(G4:G8)</f>
        <v>114000</v>
      </c>
      <c r="H9" s="58"/>
    </row>
    <row r="10" spans="2:8" x14ac:dyDescent="0.25">
      <c r="G10" s="11"/>
    </row>
    <row r="11" spans="2:8" ht="15.75" x14ac:dyDescent="0.25">
      <c r="B11" s="173" t="s">
        <v>166</v>
      </c>
      <c r="C11" s="28"/>
      <c r="D11" s="28"/>
      <c r="E11" s="28"/>
      <c r="F11" s="68"/>
      <c r="G11" s="105"/>
    </row>
    <row r="12" spans="2:8" x14ac:dyDescent="0.25">
      <c r="B12" t="s">
        <v>281</v>
      </c>
      <c r="E12" t="s">
        <v>53</v>
      </c>
    </row>
    <row r="13" spans="2:8" ht="15.75" x14ac:dyDescent="0.25">
      <c r="B13" s="174" t="s">
        <v>167</v>
      </c>
      <c r="C13" s="174" t="s">
        <v>168</v>
      </c>
      <c r="D13" s="175"/>
      <c r="E13" s="176" t="s">
        <v>169</v>
      </c>
      <c r="F13" s="174" t="s">
        <v>170</v>
      </c>
    </row>
    <row r="14" spans="2:8" x14ac:dyDescent="0.25">
      <c r="B14" s="119" t="s">
        <v>245</v>
      </c>
      <c r="C14" s="155">
        <f>D9</f>
        <v>114000</v>
      </c>
      <c r="D14" s="121">
        <v>0.08</v>
      </c>
      <c r="E14" s="134"/>
      <c r="F14" s="119"/>
    </row>
    <row r="15" spans="2:8" x14ac:dyDescent="0.25">
      <c r="B15" s="119"/>
      <c r="C15" s="120"/>
      <c r="D15" s="121"/>
      <c r="E15" s="134"/>
      <c r="F15" s="119" t="s">
        <v>266</v>
      </c>
    </row>
    <row r="16" spans="2:8" x14ac:dyDescent="0.25">
      <c r="B16" s="119"/>
      <c r="C16" s="120"/>
      <c r="D16" s="119"/>
      <c r="E16" s="135">
        <f>C14*D14</f>
        <v>9120</v>
      </c>
      <c r="F16" s="119"/>
      <c r="G16" s="113"/>
    </row>
    <row r="17" spans="1:12" x14ac:dyDescent="0.25">
      <c r="B17" s="119"/>
      <c r="C17" s="119"/>
      <c r="D17" s="119"/>
      <c r="E17">
        <f>C15*D15</f>
        <v>0</v>
      </c>
      <c r="F17" s="119"/>
      <c r="G17" s="11"/>
    </row>
    <row r="18" spans="1:12" x14ac:dyDescent="0.25">
      <c r="B18" s="119"/>
      <c r="C18" s="155">
        <f>SUM(C14:C17)</f>
        <v>114000</v>
      </c>
      <c r="D18" s="132"/>
      <c r="E18" s="136"/>
      <c r="F18" s="137"/>
      <c r="G18" s="78"/>
    </row>
    <row r="19" spans="1:12" x14ac:dyDescent="0.25">
      <c r="B19" s="119"/>
      <c r="C19" s="119"/>
      <c r="D19" s="132"/>
      <c r="E19" s="134"/>
      <c r="F19" s="138"/>
      <c r="G19" s="78"/>
      <c r="H19" t="s">
        <v>187</v>
      </c>
    </row>
    <row r="20" spans="1:12" x14ac:dyDescent="0.25">
      <c r="B20" s="128" t="s">
        <v>173</v>
      </c>
      <c r="C20" s="119"/>
      <c r="D20" s="119"/>
      <c r="F20" s="138"/>
      <c r="G20" s="115"/>
    </row>
    <row r="21" spans="1:12" x14ac:dyDescent="0.25">
      <c r="B21" s="131">
        <v>43382</v>
      </c>
      <c r="C21" s="119"/>
      <c r="D21" s="119"/>
      <c r="E21" s="154">
        <v>100000</v>
      </c>
      <c r="F21" s="123"/>
    </row>
    <row r="22" spans="1:12" x14ac:dyDescent="0.25">
      <c r="B22" s="131">
        <v>43386</v>
      </c>
      <c r="C22" s="119"/>
      <c r="D22" s="119"/>
      <c r="E22" s="155">
        <v>4880</v>
      </c>
      <c r="F22" s="119"/>
    </row>
    <row r="23" spans="1:12" x14ac:dyDescent="0.25">
      <c r="B23" s="119"/>
      <c r="C23" s="119"/>
      <c r="D23" s="119"/>
      <c r="E23" s="134"/>
      <c r="F23" s="119"/>
      <c r="G23" s="116"/>
    </row>
    <row r="24" spans="1:12" x14ac:dyDescent="0.25">
      <c r="B24" s="192" t="s">
        <v>8</v>
      </c>
      <c r="C24" s="194">
        <f>C18</f>
        <v>114000</v>
      </c>
      <c r="D24" s="193"/>
      <c r="E24" s="193">
        <f>SUM(E16:E23)</f>
        <v>114000</v>
      </c>
      <c r="F24" s="172">
        <f>C24-E24</f>
        <v>0</v>
      </c>
    </row>
    <row r="25" spans="1:12" x14ac:dyDescent="0.25">
      <c r="B25" s="11" t="s">
        <v>59</v>
      </c>
      <c r="D25" s="11"/>
      <c r="E25" s="11" t="s">
        <v>60</v>
      </c>
      <c r="F25" s="11"/>
      <c r="G25" s="11" t="s">
        <v>61</v>
      </c>
      <c r="H25" s="11"/>
    </row>
    <row r="26" spans="1:12" x14ac:dyDescent="0.25">
      <c r="D26" s="11"/>
      <c r="F26" s="11"/>
      <c r="H26" s="11"/>
    </row>
    <row r="27" spans="1:12" x14ac:dyDescent="0.25">
      <c r="B27" s="11" t="s">
        <v>325</v>
      </c>
      <c r="E27" s="11" t="s">
        <v>136</v>
      </c>
      <c r="G27" s="11" t="s">
        <v>326</v>
      </c>
      <c r="L27" s="160"/>
    </row>
    <row r="28" spans="1:12" x14ac:dyDescent="0.25">
      <c r="B28" s="11"/>
      <c r="E28" s="11"/>
      <c r="G28" s="11"/>
      <c r="L28" s="160"/>
    </row>
    <row r="29" spans="1:12" ht="18.75" x14ac:dyDescent="0.3">
      <c r="B29" s="140" t="s">
        <v>338</v>
      </c>
      <c r="C29" s="21"/>
      <c r="D29" s="21"/>
      <c r="E29" s="21"/>
      <c r="F29" s="21"/>
    </row>
    <row r="30" spans="1:12" ht="18.75" x14ac:dyDescent="0.3">
      <c r="B30" s="140" t="s">
        <v>319</v>
      </c>
      <c r="C30" s="140"/>
      <c r="D30" s="140"/>
      <c r="E30" s="21"/>
      <c r="F30" s="21"/>
    </row>
    <row r="31" spans="1:12" x14ac:dyDescent="0.25">
      <c r="A31" s="119"/>
      <c r="B31" s="50" t="s">
        <v>46</v>
      </c>
      <c r="C31" s="50" t="s">
        <v>207</v>
      </c>
      <c r="D31" s="50" t="s">
        <v>50</v>
      </c>
      <c r="E31" s="51" t="s">
        <v>52</v>
      </c>
      <c r="F31" s="50" t="s">
        <v>53</v>
      </c>
      <c r="G31" s="192" t="s">
        <v>170</v>
      </c>
    </row>
    <row r="32" spans="1:12" x14ac:dyDescent="0.25">
      <c r="A32" s="119">
        <v>1</v>
      </c>
      <c r="B32" s="158" t="s">
        <v>313</v>
      </c>
      <c r="C32" s="119"/>
      <c r="D32" s="155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7" x14ac:dyDescent="0.25">
      <c r="A33" s="119">
        <v>2</v>
      </c>
      <c r="B33" s="119" t="s">
        <v>323</v>
      </c>
      <c r="C33" s="119"/>
      <c r="D33" s="119">
        <v>1750</v>
      </c>
      <c r="E33" s="162">
        <f>C33+D33</f>
        <v>1750</v>
      </c>
      <c r="F33" s="119">
        <v>1500</v>
      </c>
      <c r="G33" s="189">
        <f t="shared" si="0"/>
        <v>250</v>
      </c>
    </row>
    <row r="34" spans="1:7" x14ac:dyDescent="0.25">
      <c r="A34" s="119">
        <v>3</v>
      </c>
      <c r="B34" s="158" t="s">
        <v>213</v>
      </c>
      <c r="C34" s="119">
        <v>2300</v>
      </c>
      <c r="D34" s="155">
        <v>3500</v>
      </c>
      <c r="E34" s="162">
        <f>C34+D34</f>
        <v>5800</v>
      </c>
      <c r="F34" s="162">
        <v>4000</v>
      </c>
      <c r="G34" s="189">
        <f t="shared" si="0"/>
        <v>1800</v>
      </c>
    </row>
    <row r="35" spans="1:7" x14ac:dyDescent="0.25">
      <c r="A35" s="119">
        <v>4</v>
      </c>
      <c r="B35" s="158" t="s">
        <v>272</v>
      </c>
      <c r="C35" s="119">
        <v>1000</v>
      </c>
      <c r="D35" s="155">
        <v>3500</v>
      </c>
      <c r="E35" s="162">
        <f t="shared" ref="E35:E42" si="1">C35+D35</f>
        <v>4500</v>
      </c>
      <c r="F35" s="162">
        <v>4500</v>
      </c>
      <c r="G35" s="155">
        <f t="shared" si="0"/>
        <v>0</v>
      </c>
    </row>
    <row r="36" spans="1:7" x14ac:dyDescent="0.25">
      <c r="A36" s="119">
        <v>5</v>
      </c>
      <c r="B36" s="158" t="s">
        <v>260</v>
      </c>
      <c r="C36" s="119">
        <v>1000</v>
      </c>
      <c r="D36" s="155"/>
      <c r="E36" s="162">
        <f t="shared" si="1"/>
        <v>1000</v>
      </c>
      <c r="F36" s="162"/>
      <c r="G36" s="155">
        <f t="shared" si="0"/>
        <v>1000</v>
      </c>
    </row>
    <row r="37" spans="1:7" x14ac:dyDescent="0.25">
      <c r="A37" s="119">
        <v>6</v>
      </c>
      <c r="B37" s="158" t="s">
        <v>287</v>
      </c>
      <c r="C37" s="119">
        <v>1200</v>
      </c>
      <c r="D37" s="155">
        <v>3500</v>
      </c>
      <c r="E37" s="162">
        <f t="shared" si="1"/>
        <v>4700</v>
      </c>
      <c r="F37" s="165">
        <v>3500</v>
      </c>
      <c r="G37" s="155">
        <f t="shared" si="0"/>
        <v>1200</v>
      </c>
    </row>
    <row r="38" spans="1:7" x14ac:dyDescent="0.25">
      <c r="A38" s="119">
        <v>7</v>
      </c>
      <c r="B38" s="158" t="s">
        <v>284</v>
      </c>
      <c r="C38" s="119">
        <v>2500</v>
      </c>
      <c r="D38" s="165">
        <v>2500</v>
      </c>
      <c r="E38" s="162">
        <f t="shared" si="1"/>
        <v>5000</v>
      </c>
      <c r="F38" s="165">
        <v>2500</v>
      </c>
      <c r="G38" s="155">
        <f t="shared" si="0"/>
        <v>2500</v>
      </c>
    </row>
    <row r="39" spans="1:7" x14ac:dyDescent="0.25">
      <c r="A39" s="119">
        <v>8</v>
      </c>
      <c r="B39" s="158" t="s">
        <v>315</v>
      </c>
      <c r="C39" s="119"/>
      <c r="D39" s="155">
        <v>3500</v>
      </c>
      <c r="E39" s="162">
        <f t="shared" si="1"/>
        <v>3500</v>
      </c>
      <c r="F39" s="162">
        <v>3000</v>
      </c>
      <c r="G39" s="195">
        <f t="shared" si="0"/>
        <v>500</v>
      </c>
    </row>
    <row r="40" spans="1:7" x14ac:dyDescent="0.25">
      <c r="A40" s="119">
        <v>9</v>
      </c>
      <c r="B40" s="119" t="s">
        <v>320</v>
      </c>
      <c r="C40" s="119"/>
      <c r="D40" s="119">
        <v>3000</v>
      </c>
      <c r="E40" s="162">
        <f t="shared" si="1"/>
        <v>3000</v>
      </c>
      <c r="F40" s="119">
        <v>3000</v>
      </c>
      <c r="G40" s="155">
        <f t="shared" ref="G40:G46" si="2">E40-F40</f>
        <v>0</v>
      </c>
    </row>
    <row r="41" spans="1:7" x14ac:dyDescent="0.25">
      <c r="A41" s="119">
        <v>10</v>
      </c>
      <c r="B41" s="158" t="s">
        <v>317</v>
      </c>
      <c r="C41" s="119"/>
      <c r="D41" s="163">
        <v>3000</v>
      </c>
      <c r="E41" s="162">
        <f t="shared" si="1"/>
        <v>3000</v>
      </c>
      <c r="F41" s="155"/>
      <c r="G41" s="155">
        <f t="shared" si="2"/>
        <v>3000</v>
      </c>
    </row>
    <row r="42" spans="1:7" x14ac:dyDescent="0.25">
      <c r="A42" s="119">
        <v>11</v>
      </c>
      <c r="B42" s="158" t="s">
        <v>289</v>
      </c>
      <c r="C42" s="119"/>
      <c r="D42" s="163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7" x14ac:dyDescent="0.25">
      <c r="A43" s="119">
        <v>12</v>
      </c>
      <c r="B43" s="158" t="s">
        <v>288</v>
      </c>
      <c r="C43" s="119">
        <v>5500</v>
      </c>
      <c r="D43" s="163">
        <v>3000</v>
      </c>
      <c r="E43" s="162">
        <f>C43+D43</f>
        <v>8500</v>
      </c>
      <c r="F43" s="155">
        <v>3000</v>
      </c>
      <c r="G43" s="155">
        <f t="shared" si="2"/>
        <v>5500</v>
      </c>
    </row>
    <row r="44" spans="1:7" x14ac:dyDescent="0.25">
      <c r="A44" s="119">
        <v>13</v>
      </c>
      <c r="B44" s="158" t="s">
        <v>302</v>
      </c>
      <c r="C44" s="119"/>
      <c r="D44" s="163">
        <v>3000</v>
      </c>
      <c r="E44" s="162">
        <f>C44+D44</f>
        <v>3000</v>
      </c>
      <c r="F44" s="155">
        <v>3000</v>
      </c>
      <c r="G44" s="155">
        <f t="shared" si="2"/>
        <v>0</v>
      </c>
    </row>
    <row r="45" spans="1:7" x14ac:dyDescent="0.25">
      <c r="A45" s="119">
        <v>14</v>
      </c>
      <c r="B45" s="158" t="s">
        <v>321</v>
      </c>
      <c r="C45" s="119"/>
      <c r="D45" s="163">
        <v>3000</v>
      </c>
      <c r="E45" s="162">
        <f>C45+D45</f>
        <v>3000</v>
      </c>
      <c r="F45" s="155">
        <v>3000</v>
      </c>
      <c r="G45" s="155">
        <f t="shared" si="2"/>
        <v>0</v>
      </c>
    </row>
    <row r="46" spans="1:7" x14ac:dyDescent="0.25">
      <c r="A46" s="119">
        <v>15</v>
      </c>
      <c r="B46" s="158" t="s">
        <v>273</v>
      </c>
      <c r="C46" s="119">
        <v>500</v>
      </c>
      <c r="D46" s="163">
        <v>3000</v>
      </c>
      <c r="E46" s="162">
        <f>C46+D46</f>
        <v>3500</v>
      </c>
      <c r="F46" s="155">
        <v>3400</v>
      </c>
      <c r="G46" s="155">
        <f t="shared" si="2"/>
        <v>100</v>
      </c>
    </row>
    <row r="47" spans="1:7" x14ac:dyDescent="0.25">
      <c r="A47" s="119"/>
      <c r="B47" s="159" t="s">
        <v>8</v>
      </c>
      <c r="C47" s="181">
        <f>SUM(C32:C46)</f>
        <v>14000</v>
      </c>
      <c r="D47" s="193">
        <f>SUM(D32:D46)</f>
        <v>42750</v>
      </c>
      <c r="E47" s="193">
        <f>SUM(E32:E46)</f>
        <v>56750</v>
      </c>
      <c r="F47" s="193">
        <f>SUM(F32:F46)</f>
        <v>40900</v>
      </c>
      <c r="G47" s="193">
        <f>SUM(G32:G46)</f>
        <v>15850</v>
      </c>
    </row>
    <row r="49" spans="2:11" ht="15.75" x14ac:dyDescent="0.25">
      <c r="B49" s="173" t="s">
        <v>166</v>
      </c>
      <c r="C49" s="28"/>
      <c r="D49" s="28"/>
      <c r="E49" s="28"/>
      <c r="F49" s="68"/>
      <c r="G49" s="28"/>
      <c r="H49" s="28"/>
      <c r="I49" s="28"/>
      <c r="J49" s="28"/>
      <c r="K49" s="28"/>
    </row>
    <row r="50" spans="2:11" x14ac:dyDescent="0.25">
      <c r="B50" t="s">
        <v>281</v>
      </c>
      <c r="G50" t="s">
        <v>53</v>
      </c>
    </row>
    <row r="51" spans="2:11" ht="15.75" x14ac:dyDescent="0.25">
      <c r="B51" s="174" t="s">
        <v>167</v>
      </c>
      <c r="C51" s="174" t="s">
        <v>168</v>
      </c>
      <c r="D51" s="175"/>
      <c r="E51" s="176" t="s">
        <v>169</v>
      </c>
      <c r="F51" s="174" t="s">
        <v>170</v>
      </c>
      <c r="G51" s="174" t="s">
        <v>167</v>
      </c>
      <c r="H51" s="174" t="s">
        <v>168</v>
      </c>
      <c r="I51" s="175"/>
      <c r="J51" s="176" t="s">
        <v>169</v>
      </c>
      <c r="K51" s="174" t="s">
        <v>170</v>
      </c>
    </row>
    <row r="52" spans="2:11" x14ac:dyDescent="0.25">
      <c r="B52" s="119" t="s">
        <v>245</v>
      </c>
      <c r="C52" s="155">
        <f>D47</f>
        <v>42750</v>
      </c>
      <c r="D52" s="121"/>
      <c r="E52" s="134"/>
      <c r="F52" s="119"/>
      <c r="G52" s="119" t="s">
        <v>245</v>
      </c>
      <c r="H52" s="155">
        <f>F47</f>
        <v>40900</v>
      </c>
      <c r="I52" s="121"/>
      <c r="J52" s="134"/>
      <c r="K52" s="119"/>
    </row>
    <row r="53" spans="2:11" x14ac:dyDescent="0.25">
      <c r="B53" s="119"/>
      <c r="C53" s="155"/>
      <c r="D53" s="121">
        <v>0.08</v>
      </c>
      <c r="E53" s="134"/>
      <c r="F53" s="119"/>
      <c r="G53" s="119"/>
      <c r="H53" s="155"/>
      <c r="I53" s="121">
        <v>0.08</v>
      </c>
      <c r="J53" s="134"/>
      <c r="K53" s="119"/>
    </row>
    <row r="54" spans="2:11" x14ac:dyDescent="0.25">
      <c r="B54" s="119" t="s">
        <v>229</v>
      </c>
      <c r="C54" s="155">
        <f>SEP!F62</f>
        <v>38140</v>
      </c>
      <c r="D54" s="119"/>
      <c r="E54" s="135"/>
      <c r="F54" s="119"/>
      <c r="G54" s="119" t="s">
        <v>229</v>
      </c>
      <c r="H54" s="155">
        <f>SEP!K62</f>
        <v>33078</v>
      </c>
      <c r="I54" s="119"/>
      <c r="J54" s="135"/>
      <c r="K54" s="119"/>
    </row>
    <row r="55" spans="2:11" x14ac:dyDescent="0.25">
      <c r="B55" s="119"/>
      <c r="C55" s="155"/>
      <c r="D55" s="119"/>
      <c r="E55" s="119">
        <f>C52*D53</f>
        <v>3420</v>
      </c>
      <c r="F55" s="119"/>
      <c r="G55" s="119"/>
      <c r="H55" s="155"/>
      <c r="I55" s="119"/>
      <c r="J55">
        <f>E55</f>
        <v>3420</v>
      </c>
      <c r="K55" s="119"/>
    </row>
    <row r="56" spans="2:11" x14ac:dyDescent="0.25">
      <c r="B56" s="119"/>
      <c r="C56" s="155">
        <f>SUM(C52:C55)</f>
        <v>80890</v>
      </c>
      <c r="D56" s="132"/>
      <c r="E56" s="120"/>
      <c r="F56" s="137"/>
      <c r="G56" s="119"/>
      <c r="H56" s="155">
        <f>SUM(H52:H55)</f>
        <v>73978</v>
      </c>
      <c r="I56" s="132"/>
      <c r="J56" s="136"/>
      <c r="K56" s="137"/>
    </row>
    <row r="57" spans="2:11" x14ac:dyDescent="0.25">
      <c r="B57" s="128" t="s">
        <v>173</v>
      </c>
      <c r="C57" s="119"/>
      <c r="D57" s="119"/>
      <c r="E57" s="119"/>
      <c r="F57" s="138"/>
      <c r="G57" s="128" t="s">
        <v>173</v>
      </c>
      <c r="H57" s="119"/>
      <c r="I57" s="119"/>
      <c r="J57" s="119"/>
      <c r="K57" s="138"/>
    </row>
    <row r="58" spans="2:11" x14ac:dyDescent="0.25">
      <c r="B58" s="131">
        <v>43386</v>
      </c>
      <c r="C58" s="119"/>
      <c r="D58" s="119"/>
      <c r="E58" s="155">
        <v>25120</v>
      </c>
      <c r="F58" s="123"/>
      <c r="G58" s="131">
        <v>43386</v>
      </c>
      <c r="H58" s="119"/>
      <c r="I58" s="119"/>
      <c r="J58" s="155">
        <v>25120</v>
      </c>
      <c r="K58" s="123"/>
    </row>
    <row r="59" spans="2:11" x14ac:dyDescent="0.25">
      <c r="B59" s="119" t="s">
        <v>322</v>
      </c>
      <c r="C59" s="119"/>
      <c r="D59" s="119"/>
      <c r="E59" s="155">
        <v>1000</v>
      </c>
      <c r="F59" s="119"/>
      <c r="G59" s="119" t="s">
        <v>322</v>
      </c>
      <c r="H59" s="119"/>
      <c r="I59" s="119"/>
      <c r="J59" s="155">
        <v>1000</v>
      </c>
      <c r="K59" s="119"/>
    </row>
    <row r="60" spans="2:11" x14ac:dyDescent="0.25">
      <c r="B60" s="131" t="s">
        <v>324</v>
      </c>
      <c r="C60" s="119"/>
      <c r="D60" s="119"/>
      <c r="E60" s="154">
        <v>1000</v>
      </c>
      <c r="F60" s="119"/>
      <c r="G60" s="131"/>
      <c r="H60" s="119"/>
      <c r="I60" s="119"/>
      <c r="J60" s="154"/>
      <c r="K60" s="119"/>
    </row>
    <row r="61" spans="2:11" x14ac:dyDescent="0.25">
      <c r="B61" s="119"/>
      <c r="C61" s="119"/>
      <c r="D61" s="119"/>
      <c r="E61" s="134"/>
      <c r="F61" s="119"/>
      <c r="G61" s="119"/>
      <c r="H61" s="119"/>
      <c r="I61" s="119"/>
      <c r="J61" s="134"/>
      <c r="K61" s="119"/>
    </row>
    <row r="62" spans="2:11" x14ac:dyDescent="0.25">
      <c r="B62" s="192" t="s">
        <v>8</v>
      </c>
      <c r="C62" s="194">
        <f>C56</f>
        <v>80890</v>
      </c>
      <c r="D62" s="193"/>
      <c r="E62" s="193">
        <f>SUM(E53:E61)</f>
        <v>30540</v>
      </c>
      <c r="F62" s="172">
        <f>C62-E62</f>
        <v>50350</v>
      </c>
      <c r="G62" s="192" t="s">
        <v>8</v>
      </c>
      <c r="H62" s="194">
        <f>H56</f>
        <v>73978</v>
      </c>
      <c r="I62" s="193"/>
      <c r="J62" s="193">
        <f>SUM(J53:J61)</f>
        <v>29540</v>
      </c>
      <c r="K62" s="172">
        <f>H62-J62</f>
        <v>44438</v>
      </c>
    </row>
    <row r="63" spans="2:11" x14ac:dyDescent="0.25">
      <c r="B63" s="11" t="s">
        <v>59</v>
      </c>
      <c r="D63" s="11"/>
      <c r="E63" s="11" t="s">
        <v>60</v>
      </c>
      <c r="F63" s="11"/>
      <c r="G63" s="11" t="s">
        <v>61</v>
      </c>
      <c r="H63" s="11"/>
    </row>
    <row r="64" spans="2:11" x14ac:dyDescent="0.25">
      <c r="D64" s="11"/>
      <c r="F64" s="11"/>
      <c r="H64" s="11"/>
    </row>
    <row r="65" spans="2:7" x14ac:dyDescent="0.25">
      <c r="B65" s="11" t="s">
        <v>325</v>
      </c>
      <c r="E65" s="11" t="s">
        <v>136</v>
      </c>
      <c r="G65" s="11" t="s">
        <v>326</v>
      </c>
    </row>
    <row r="66" spans="2:7" x14ac:dyDescent="0.25">
      <c r="B66" s="11"/>
      <c r="D66" s="11"/>
      <c r="E66" s="11"/>
      <c r="G66" s="11"/>
    </row>
    <row r="67" spans="2:7" x14ac:dyDescent="0.25">
      <c r="B67" s="11"/>
      <c r="D67" s="11"/>
      <c r="E67" s="11"/>
      <c r="G67" s="11"/>
    </row>
  </sheetData>
  <pageMargins left="0" right="0" top="0" bottom="0" header="0" footer="0.3"/>
  <pageSetup paperSize="9" orientation="portrait" horizontalDpi="0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4" workbookViewId="0">
      <selection activeCell="F71" sqref="F71"/>
    </sheetView>
  </sheetViews>
  <sheetFormatPr defaultRowHeight="15" x14ac:dyDescent="0.25"/>
  <cols>
    <col min="1" max="1" width="3.85546875" customWidth="1"/>
    <col min="2" max="2" width="19.28515625" customWidth="1"/>
    <col min="5" max="5" width="9.140625" customWidth="1"/>
    <col min="6" max="6" width="12.5703125" customWidth="1"/>
    <col min="7" max="7" width="9.7109375" customWidth="1"/>
  </cols>
  <sheetData>
    <row r="1" spans="1:9" ht="18.75" x14ac:dyDescent="0.3">
      <c r="A1" s="89"/>
      <c r="B1" s="89"/>
      <c r="C1" s="235" t="s">
        <v>330</v>
      </c>
      <c r="D1" s="235"/>
      <c r="E1" s="235"/>
      <c r="F1" s="235"/>
      <c r="G1" s="236" t="s">
        <v>124</v>
      </c>
      <c r="H1" s="89"/>
      <c r="I1" s="89"/>
    </row>
    <row r="2" spans="1:9" ht="18.75" x14ac:dyDescent="0.3">
      <c r="A2" s="89"/>
      <c r="B2" s="89"/>
      <c r="C2" s="235" t="s">
        <v>328</v>
      </c>
      <c r="D2" s="235"/>
      <c r="E2" s="235"/>
      <c r="F2" s="235"/>
      <c r="G2" s="89"/>
      <c r="H2" s="89"/>
      <c r="I2" s="89"/>
    </row>
    <row r="3" spans="1:9" ht="18.75" x14ac:dyDescent="0.3">
      <c r="A3" s="89"/>
      <c r="B3" s="89"/>
      <c r="C3" s="235" t="s">
        <v>329</v>
      </c>
      <c r="D3" s="235"/>
      <c r="E3" s="235"/>
      <c r="F3" s="235"/>
      <c r="G3" s="89"/>
      <c r="H3" s="89"/>
      <c r="I3" s="89"/>
    </row>
    <row r="4" spans="1:9" x14ac:dyDescent="0.25">
      <c r="A4" s="89"/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  <c r="I4" s="89"/>
    </row>
    <row r="5" spans="1:9" x14ac:dyDescent="0.25">
      <c r="A5" s="89"/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  <c r="I5" s="89"/>
    </row>
    <row r="6" spans="1:9" x14ac:dyDescent="0.25">
      <c r="A6" s="89"/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  <c r="I6" s="89"/>
    </row>
    <row r="7" spans="1:9" x14ac:dyDescent="0.25">
      <c r="A7" s="89"/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  <c r="I7" s="89"/>
    </row>
    <row r="8" spans="1:9" x14ac:dyDescent="0.25">
      <c r="A8" s="89"/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  <c r="I8" s="89"/>
    </row>
    <row r="9" spans="1:9" x14ac:dyDescent="0.25">
      <c r="A9" s="89"/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  <c r="I9" s="89"/>
    </row>
    <row r="10" spans="1:9" x14ac:dyDescent="0.25">
      <c r="A10" s="89"/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  <c r="I10" s="89"/>
    </row>
    <row r="11" spans="1:9" x14ac:dyDescent="0.25">
      <c r="A11" s="89"/>
      <c r="B11" s="89"/>
      <c r="C11" s="89"/>
      <c r="D11" s="89"/>
      <c r="E11" s="89"/>
      <c r="F11" s="89"/>
      <c r="G11" s="89"/>
      <c r="H11" s="89"/>
      <c r="I11" s="89"/>
    </row>
    <row r="12" spans="1:9" x14ac:dyDescent="0.25">
      <c r="A12" s="89"/>
      <c r="B12" s="214" t="s">
        <v>166</v>
      </c>
      <c r="C12" s="89"/>
      <c r="D12" s="89"/>
      <c r="E12" s="89"/>
      <c r="F12" s="215"/>
      <c r="G12" s="216"/>
      <c r="H12" s="89"/>
      <c r="I12" s="89"/>
    </row>
    <row r="13" spans="1:9" x14ac:dyDescent="0.25">
      <c r="A13" s="89"/>
      <c r="B13" s="89" t="s">
        <v>281</v>
      </c>
      <c r="C13" s="89"/>
      <c r="D13" s="89"/>
      <c r="E13" s="89" t="s">
        <v>53</v>
      </c>
      <c r="F13" s="89"/>
      <c r="G13" s="89"/>
      <c r="H13" s="89"/>
      <c r="I13" s="89"/>
    </row>
    <row r="14" spans="1:9" x14ac:dyDescent="0.25">
      <c r="A14" s="89"/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  <c r="I14" s="89"/>
    </row>
    <row r="15" spans="1:9" x14ac:dyDescent="0.25">
      <c r="A15" s="89"/>
      <c r="B15" s="145" t="s">
        <v>258</v>
      </c>
      <c r="C15" s="164">
        <f>D10</f>
        <v>114000</v>
      </c>
      <c r="D15" s="220">
        <v>0.08</v>
      </c>
      <c r="E15" s="218"/>
      <c r="F15" s="145"/>
      <c r="G15" s="89"/>
      <c r="H15" s="89"/>
      <c r="I15" s="89"/>
    </row>
    <row r="16" spans="1:9" x14ac:dyDescent="0.25">
      <c r="A16" s="89"/>
      <c r="B16" s="145"/>
      <c r="C16" s="219"/>
      <c r="D16" s="220"/>
      <c r="E16" s="218"/>
      <c r="F16" s="145" t="s">
        <v>266</v>
      </c>
      <c r="G16" s="89"/>
      <c r="H16" s="89"/>
      <c r="I16" s="89"/>
    </row>
    <row r="17" spans="1:12" x14ac:dyDescent="0.25">
      <c r="A17" s="89"/>
      <c r="B17" s="145"/>
      <c r="C17" s="219"/>
      <c r="D17" s="145"/>
      <c r="E17" s="221">
        <f>C15*D15</f>
        <v>9120</v>
      </c>
      <c r="F17" s="145"/>
      <c r="G17" s="222"/>
      <c r="H17" s="89"/>
      <c r="I17" s="89"/>
    </row>
    <row r="18" spans="1:12" x14ac:dyDescent="0.25">
      <c r="A18" s="89"/>
      <c r="B18" s="145"/>
      <c r="C18" s="145"/>
      <c r="D18" s="145"/>
      <c r="E18" s="89">
        <f>C16*D16</f>
        <v>0</v>
      </c>
      <c r="F18" s="145"/>
      <c r="G18" s="89"/>
      <c r="H18" s="89"/>
      <c r="I18" s="89"/>
    </row>
    <row r="19" spans="1:12" x14ac:dyDescent="0.25">
      <c r="A19" s="89"/>
      <c r="B19" s="145"/>
      <c r="C19" s="164">
        <f>SUM(C15:C18)</f>
        <v>114000</v>
      </c>
      <c r="D19" s="223"/>
      <c r="E19" s="224"/>
      <c r="F19" s="225"/>
      <c r="G19" s="226"/>
      <c r="H19" s="89"/>
      <c r="I19" s="89"/>
      <c r="L19" s="161">
        <f>E17+D56</f>
        <v>12720</v>
      </c>
    </row>
    <row r="20" spans="1:12" x14ac:dyDescent="0.25">
      <c r="A20" s="89"/>
      <c r="B20" s="227" t="s">
        <v>173</v>
      </c>
      <c r="C20" s="145"/>
      <c r="D20" s="223"/>
      <c r="E20" s="218"/>
      <c r="F20" s="228"/>
      <c r="G20" s="226"/>
      <c r="H20" s="89" t="s">
        <v>187</v>
      </c>
      <c r="I20" s="89"/>
    </row>
    <row r="21" spans="1:12" x14ac:dyDescent="0.25">
      <c r="A21" s="89"/>
      <c r="B21" s="229">
        <v>43411</v>
      </c>
      <c r="C21" s="145"/>
      <c r="D21" s="145"/>
      <c r="E21" s="89">
        <v>104880</v>
      </c>
      <c r="F21" s="228"/>
      <c r="G21" s="222"/>
      <c r="H21" s="89"/>
      <c r="I21" s="89"/>
    </row>
    <row r="22" spans="1:12" x14ac:dyDescent="0.25">
      <c r="A22" s="89"/>
      <c r="B22" s="229"/>
      <c r="C22" s="145"/>
      <c r="D22" s="145"/>
      <c r="E22" s="230"/>
      <c r="F22" s="145"/>
      <c r="G22" s="89"/>
      <c r="H22" s="89"/>
      <c r="I22" s="89"/>
    </row>
    <row r="23" spans="1:12" x14ac:dyDescent="0.25">
      <c r="A23" s="89"/>
      <c r="B23" s="229"/>
      <c r="C23" s="145"/>
      <c r="D23" s="145"/>
      <c r="E23" s="164"/>
      <c r="F23" s="145"/>
      <c r="G23" s="89"/>
      <c r="H23" s="89"/>
      <c r="I23" s="89"/>
    </row>
    <row r="24" spans="1:12" x14ac:dyDescent="0.25">
      <c r="A24" s="89"/>
      <c r="B24" s="145"/>
      <c r="C24" s="145"/>
      <c r="D24" s="145"/>
      <c r="E24" s="218"/>
      <c r="F24" s="145"/>
      <c r="G24" s="216"/>
      <c r="H24" s="89"/>
      <c r="I24" s="89"/>
    </row>
    <row r="25" spans="1:12" x14ac:dyDescent="0.25">
      <c r="A25" s="89"/>
      <c r="B25" s="205" t="s">
        <v>8</v>
      </c>
      <c r="C25" s="206">
        <f>C19</f>
        <v>114000</v>
      </c>
      <c r="D25" s="206"/>
      <c r="E25" s="206">
        <f>SUM(E17:E24)</f>
        <v>114000</v>
      </c>
      <c r="F25" s="208">
        <f>C25-E25</f>
        <v>0</v>
      </c>
      <c r="G25" s="89"/>
      <c r="H25" s="89"/>
      <c r="I25" s="89"/>
    </row>
    <row r="26" spans="1:12" x14ac:dyDescent="0.25">
      <c r="A26" s="89"/>
      <c r="B26" s="237" t="s">
        <v>59</v>
      </c>
      <c r="C26" s="89"/>
      <c r="D26" s="237" t="s">
        <v>60</v>
      </c>
      <c r="E26" s="237"/>
      <c r="F26" s="89"/>
      <c r="G26" s="237" t="s">
        <v>61</v>
      </c>
      <c r="H26" s="237"/>
      <c r="I26" s="89"/>
    </row>
    <row r="27" spans="1:12" x14ac:dyDescent="0.25">
      <c r="A27" s="89"/>
      <c r="B27" s="89"/>
      <c r="C27" s="89"/>
      <c r="D27" s="89"/>
      <c r="E27" s="237"/>
      <c r="F27" s="89"/>
      <c r="G27" s="89"/>
      <c r="H27" s="237"/>
      <c r="I27" s="89"/>
    </row>
    <row r="28" spans="1:12" x14ac:dyDescent="0.25">
      <c r="A28" s="89"/>
      <c r="B28" s="237" t="s">
        <v>325</v>
      </c>
      <c r="C28" s="89"/>
      <c r="D28" s="237" t="s">
        <v>136</v>
      </c>
      <c r="E28" s="89"/>
      <c r="F28" s="89"/>
      <c r="G28" s="237" t="s">
        <v>326</v>
      </c>
      <c r="H28" s="89"/>
      <c r="I28" s="89"/>
      <c r="L28" s="160"/>
    </row>
    <row r="29" spans="1:12" x14ac:dyDescent="0.25">
      <c r="B29" s="11"/>
      <c r="E29" s="11"/>
      <c r="L29" s="160"/>
    </row>
    <row r="30" spans="1:12" ht="18.75" x14ac:dyDescent="0.3">
      <c r="A30" s="89"/>
      <c r="B30" s="237"/>
      <c r="C30" s="235" t="s">
        <v>331</v>
      </c>
      <c r="D30" s="235"/>
      <c r="E30" s="235"/>
      <c r="F30" s="235"/>
      <c r="G30" s="89"/>
      <c r="H30" s="89"/>
      <c r="I30" s="89"/>
      <c r="L30" s="160"/>
    </row>
    <row r="31" spans="1:12" ht="18.75" x14ac:dyDescent="0.3">
      <c r="A31" s="89"/>
      <c r="B31" s="237"/>
      <c r="C31" s="235" t="s">
        <v>328</v>
      </c>
      <c r="D31" s="235"/>
      <c r="E31" s="235"/>
      <c r="F31" s="235"/>
      <c r="G31" s="89"/>
      <c r="H31" s="89"/>
      <c r="I31" s="89"/>
      <c r="L31" s="160"/>
    </row>
    <row r="32" spans="1:12" ht="18.75" x14ac:dyDescent="0.3">
      <c r="A32" s="89"/>
      <c r="B32" s="237"/>
      <c r="C32" s="235" t="s">
        <v>329</v>
      </c>
      <c r="D32" s="235"/>
      <c r="E32" s="235"/>
      <c r="F32" s="235"/>
      <c r="G32" s="89"/>
      <c r="H32" s="89"/>
      <c r="I32" s="89"/>
      <c r="L32" s="160"/>
    </row>
    <row r="33" spans="1:9" x14ac:dyDescent="0.25">
      <c r="A33" s="145"/>
      <c r="B33" s="231" t="s">
        <v>46</v>
      </c>
      <c r="C33" s="231" t="s">
        <v>207</v>
      </c>
      <c r="D33" s="231" t="s">
        <v>50</v>
      </c>
      <c r="E33" s="232" t="s">
        <v>52</v>
      </c>
      <c r="F33" s="231" t="s">
        <v>53</v>
      </c>
      <c r="G33" s="205" t="s">
        <v>131</v>
      </c>
      <c r="H33" s="89"/>
      <c r="I33" s="89"/>
    </row>
    <row r="34" spans="1:9" x14ac:dyDescent="0.25">
      <c r="A34" s="145">
        <v>1</v>
      </c>
      <c r="B34" s="158" t="s">
        <v>313</v>
      </c>
      <c r="C34" s="145"/>
      <c r="D34" s="238">
        <v>3500</v>
      </c>
      <c r="E34" s="165">
        <f>C34+D34</f>
        <v>3500</v>
      </c>
      <c r="F34" s="165">
        <v>3500</v>
      </c>
      <c r="G34" s="239">
        <f t="shared" ref="G34:G41" si="0">E34-F34</f>
        <v>0</v>
      </c>
      <c r="H34" s="89"/>
      <c r="I34" s="89"/>
    </row>
    <row r="35" spans="1:9" x14ac:dyDescent="0.25">
      <c r="A35" s="145">
        <v>2</v>
      </c>
      <c r="B35" s="145" t="s">
        <v>323</v>
      </c>
      <c r="C35" s="145">
        <v>250</v>
      </c>
      <c r="D35" s="240">
        <v>3500</v>
      </c>
      <c r="E35" s="165">
        <f t="shared" ref="E35:E46" si="1">C35+D35</f>
        <v>3750</v>
      </c>
      <c r="F35" s="145">
        <v>3500</v>
      </c>
      <c r="G35" s="239">
        <f t="shared" si="0"/>
        <v>250</v>
      </c>
      <c r="H35" s="89"/>
      <c r="I35" s="89"/>
    </row>
    <row r="36" spans="1:9" x14ac:dyDescent="0.25">
      <c r="A36" s="145">
        <v>3</v>
      </c>
      <c r="B36" s="158" t="s">
        <v>213</v>
      </c>
      <c r="C36" s="145">
        <v>1800</v>
      </c>
      <c r="D36" s="238">
        <v>3500</v>
      </c>
      <c r="E36" s="165">
        <f t="shared" si="1"/>
        <v>5300</v>
      </c>
      <c r="F36" s="165">
        <v>3300</v>
      </c>
      <c r="G36" s="239">
        <f t="shared" si="0"/>
        <v>2000</v>
      </c>
      <c r="H36" s="89"/>
      <c r="I36" s="89"/>
    </row>
    <row r="37" spans="1:9" x14ac:dyDescent="0.25">
      <c r="A37" s="145">
        <v>4</v>
      </c>
      <c r="B37" s="158" t="s">
        <v>272</v>
      </c>
      <c r="C37" s="145"/>
      <c r="D37" s="238">
        <v>3500</v>
      </c>
      <c r="E37" s="165">
        <f t="shared" si="1"/>
        <v>3500</v>
      </c>
      <c r="F37" s="165">
        <v>2000</v>
      </c>
      <c r="G37" s="164">
        <f t="shared" si="0"/>
        <v>1500</v>
      </c>
      <c r="H37" s="89"/>
      <c r="I37" s="89"/>
    </row>
    <row r="38" spans="1:9" x14ac:dyDescent="0.25">
      <c r="A38" s="145">
        <v>5</v>
      </c>
      <c r="B38" s="158" t="s">
        <v>321</v>
      </c>
      <c r="C38" s="145"/>
      <c r="D38" s="238">
        <v>3500</v>
      </c>
      <c r="E38" s="165">
        <f>C38+D38</f>
        <v>3500</v>
      </c>
      <c r="F38" s="164">
        <v>3500</v>
      </c>
      <c r="G38" s="164">
        <f t="shared" si="0"/>
        <v>0</v>
      </c>
      <c r="H38" s="89"/>
      <c r="I38" s="89"/>
    </row>
    <row r="39" spans="1:9" x14ac:dyDescent="0.25">
      <c r="A39" s="145">
        <v>6</v>
      </c>
      <c r="B39" s="158" t="s">
        <v>287</v>
      </c>
      <c r="C39" s="145">
        <v>1200</v>
      </c>
      <c r="D39" s="238">
        <v>3500</v>
      </c>
      <c r="E39" s="165">
        <f t="shared" si="1"/>
        <v>4700</v>
      </c>
      <c r="F39" s="165">
        <v>3500</v>
      </c>
      <c r="G39" s="164">
        <f t="shared" si="0"/>
        <v>1200</v>
      </c>
      <c r="H39" s="89"/>
      <c r="I39" s="89"/>
    </row>
    <row r="40" spans="1:9" x14ac:dyDescent="0.25">
      <c r="A40" s="145">
        <v>7</v>
      </c>
      <c r="B40" s="158" t="s">
        <v>284</v>
      </c>
      <c r="C40" s="145">
        <v>2500</v>
      </c>
      <c r="D40" s="198">
        <v>2500</v>
      </c>
      <c r="E40" s="165">
        <f t="shared" si="1"/>
        <v>5000</v>
      </c>
      <c r="F40" s="165">
        <v>4000</v>
      </c>
      <c r="G40" s="164">
        <f t="shared" si="0"/>
        <v>1000</v>
      </c>
      <c r="H40" s="89"/>
      <c r="I40" s="89"/>
    </row>
    <row r="41" spans="1:9" x14ac:dyDescent="0.25">
      <c r="A41" s="145">
        <v>8</v>
      </c>
      <c r="B41" s="158" t="s">
        <v>315</v>
      </c>
      <c r="C41" s="145">
        <v>500</v>
      </c>
      <c r="D41" s="238">
        <v>3500</v>
      </c>
      <c r="E41" s="165">
        <f t="shared" si="1"/>
        <v>4000</v>
      </c>
      <c r="F41" s="165">
        <v>3500</v>
      </c>
      <c r="G41" s="241">
        <f t="shared" si="0"/>
        <v>500</v>
      </c>
      <c r="H41" s="89"/>
      <c r="I41" s="89"/>
    </row>
    <row r="42" spans="1:9" x14ac:dyDescent="0.25">
      <c r="A42" s="145">
        <v>9</v>
      </c>
      <c r="B42" s="145" t="s">
        <v>320</v>
      </c>
      <c r="C42" s="145"/>
      <c r="D42" s="240">
        <v>3000</v>
      </c>
      <c r="E42" s="165">
        <f t="shared" si="1"/>
        <v>3000</v>
      </c>
      <c r="F42" s="145">
        <v>3000</v>
      </c>
      <c r="G42" s="164">
        <f t="shared" ref="G42:G48" si="2">E42-F42</f>
        <v>0</v>
      </c>
      <c r="H42" s="89"/>
      <c r="I42" s="89"/>
    </row>
    <row r="43" spans="1:9" x14ac:dyDescent="0.25">
      <c r="A43" s="145">
        <v>10</v>
      </c>
      <c r="B43" s="158" t="s">
        <v>317</v>
      </c>
      <c r="C43" s="145">
        <v>3000</v>
      </c>
      <c r="D43" s="238">
        <v>3000</v>
      </c>
      <c r="E43" s="165">
        <f t="shared" si="1"/>
        <v>6000</v>
      </c>
      <c r="F43" s="164">
        <v>3000</v>
      </c>
      <c r="G43" s="164">
        <f t="shared" si="2"/>
        <v>3000</v>
      </c>
      <c r="H43" s="89"/>
      <c r="I43" s="89"/>
    </row>
    <row r="44" spans="1:9" x14ac:dyDescent="0.25">
      <c r="A44" s="145">
        <v>11</v>
      </c>
      <c r="B44" s="158" t="s">
        <v>289</v>
      </c>
      <c r="C44" s="145"/>
      <c r="D44" s="238">
        <v>3000</v>
      </c>
      <c r="E44" s="165">
        <f t="shared" si="1"/>
        <v>3000</v>
      </c>
      <c r="F44" s="164">
        <v>3000</v>
      </c>
      <c r="G44" s="164">
        <f t="shared" si="2"/>
        <v>0</v>
      </c>
      <c r="H44" s="89"/>
      <c r="I44" s="89"/>
    </row>
    <row r="45" spans="1:9" x14ac:dyDescent="0.25">
      <c r="A45" s="145">
        <v>12</v>
      </c>
      <c r="B45" s="158" t="s">
        <v>288</v>
      </c>
      <c r="C45" s="145">
        <v>5500</v>
      </c>
      <c r="D45" s="238">
        <v>3000</v>
      </c>
      <c r="E45" s="165">
        <f t="shared" si="1"/>
        <v>8500</v>
      </c>
      <c r="F45" s="164">
        <v>3000</v>
      </c>
      <c r="G45" s="164">
        <f t="shared" si="2"/>
        <v>5500</v>
      </c>
      <c r="H45" s="89"/>
      <c r="I45" s="89"/>
    </row>
    <row r="46" spans="1:9" x14ac:dyDescent="0.25">
      <c r="A46" s="145">
        <v>13</v>
      </c>
      <c r="B46" s="158" t="s">
        <v>302</v>
      </c>
      <c r="C46" s="145"/>
      <c r="D46" s="238">
        <v>3000</v>
      </c>
      <c r="E46" s="165">
        <f t="shared" si="1"/>
        <v>3000</v>
      </c>
      <c r="F46" s="164">
        <v>3000</v>
      </c>
      <c r="G46" s="164">
        <f t="shared" si="2"/>
        <v>0</v>
      </c>
      <c r="H46" s="89"/>
      <c r="I46" s="89"/>
    </row>
    <row r="47" spans="1:9" x14ac:dyDescent="0.25">
      <c r="A47" s="145">
        <v>14</v>
      </c>
      <c r="B47" s="145" t="s">
        <v>255</v>
      </c>
      <c r="C47" s="145"/>
      <c r="D47" s="145"/>
      <c r="E47" s="145"/>
      <c r="F47" s="145"/>
      <c r="G47" s="145"/>
      <c r="H47" s="89"/>
      <c r="I47" s="89"/>
    </row>
    <row r="48" spans="1:9" x14ac:dyDescent="0.25">
      <c r="A48" s="145">
        <v>15</v>
      </c>
      <c r="B48" s="158" t="s">
        <v>273</v>
      </c>
      <c r="C48" s="145">
        <v>100</v>
      </c>
      <c r="D48" s="238">
        <v>3000</v>
      </c>
      <c r="E48" s="165">
        <f>C48+D48</f>
        <v>3100</v>
      </c>
      <c r="F48" s="164">
        <v>3000</v>
      </c>
      <c r="G48" s="164">
        <f t="shared" si="2"/>
        <v>100</v>
      </c>
      <c r="H48" s="89"/>
      <c r="I48" s="89"/>
    </row>
    <row r="49" spans="1:11" x14ac:dyDescent="0.25">
      <c r="A49" s="145"/>
      <c r="B49" s="159" t="s">
        <v>8</v>
      </c>
      <c r="C49" s="205">
        <f>SUM(C34:C48)</f>
        <v>14850</v>
      </c>
      <c r="D49" s="206">
        <f>SUM(D34:D48)</f>
        <v>45000</v>
      </c>
      <c r="E49" s="206">
        <f>SUM(E34:E48)</f>
        <v>59850</v>
      </c>
      <c r="F49" s="206">
        <f>SUM(F34:F48)</f>
        <v>44800</v>
      </c>
      <c r="G49" s="206">
        <f>SUM(G34:G48)</f>
        <v>15050</v>
      </c>
      <c r="H49" s="89"/>
      <c r="I49" s="89"/>
    </row>
    <row r="50" spans="1:11" x14ac:dyDescent="0.25">
      <c r="A50" s="89"/>
      <c r="B50" s="89"/>
      <c r="C50" s="89"/>
      <c r="D50" s="89"/>
      <c r="E50" s="89"/>
      <c r="F50" s="89"/>
      <c r="G50" s="89"/>
      <c r="H50" s="89"/>
      <c r="I50" s="89"/>
    </row>
    <row r="51" spans="1:11" ht="15.75" x14ac:dyDescent="0.25">
      <c r="A51" s="89"/>
      <c r="B51" s="233" t="s">
        <v>166</v>
      </c>
      <c r="C51" s="242"/>
      <c r="D51" s="242"/>
      <c r="E51" s="242"/>
      <c r="F51" s="243"/>
      <c r="G51" s="242"/>
      <c r="H51" s="242"/>
      <c r="I51" s="242"/>
      <c r="J51" s="28"/>
      <c r="K51" s="28"/>
    </row>
    <row r="52" spans="1:11" x14ac:dyDescent="0.25">
      <c r="A52" s="89"/>
      <c r="B52" s="89" t="s">
        <v>281</v>
      </c>
      <c r="C52" s="89"/>
      <c r="D52" s="89"/>
      <c r="E52" s="89"/>
      <c r="F52" s="244" t="s">
        <v>53</v>
      </c>
      <c r="G52" s="89"/>
      <c r="H52" s="89"/>
      <c r="I52" s="89"/>
    </row>
    <row r="53" spans="1:11" ht="15.75" x14ac:dyDescent="0.25">
      <c r="A53" s="89"/>
      <c r="B53" s="245" t="s">
        <v>167</v>
      </c>
      <c r="C53" s="245" t="s">
        <v>168</v>
      </c>
      <c r="D53" s="246" t="s">
        <v>169</v>
      </c>
      <c r="E53" s="245" t="s">
        <v>170</v>
      </c>
      <c r="F53" s="245" t="s">
        <v>167</v>
      </c>
      <c r="G53" s="245" t="s">
        <v>168</v>
      </c>
      <c r="H53" s="246" t="s">
        <v>169</v>
      </c>
      <c r="I53" s="245" t="s">
        <v>170</v>
      </c>
    </row>
    <row r="54" spans="1:11" x14ac:dyDescent="0.25">
      <c r="A54" s="89"/>
      <c r="B54" s="145" t="s">
        <v>258</v>
      </c>
      <c r="C54" s="164">
        <f>D49</f>
        <v>45000</v>
      </c>
      <c r="D54" s="218"/>
      <c r="E54" s="145"/>
      <c r="F54" s="145" t="s">
        <v>258</v>
      </c>
      <c r="G54" s="164">
        <f>F49</f>
        <v>44800</v>
      </c>
      <c r="H54" s="218"/>
      <c r="I54" s="145"/>
    </row>
    <row r="55" spans="1:11" x14ac:dyDescent="0.25">
      <c r="A55" s="89"/>
      <c r="B55" s="145" t="s">
        <v>229</v>
      </c>
      <c r="C55" s="164">
        <f>'OCTOBER '!F62</f>
        <v>50350</v>
      </c>
      <c r="D55" s="218"/>
      <c r="E55" s="145"/>
      <c r="F55" s="145" t="s">
        <v>229</v>
      </c>
      <c r="G55" s="164">
        <f>'OCTOBER '!K62</f>
        <v>44438</v>
      </c>
      <c r="H55" s="218"/>
      <c r="I55" s="145"/>
    </row>
    <row r="56" spans="1:11" x14ac:dyDescent="0.25">
      <c r="A56" s="89"/>
      <c r="B56" s="247" t="s">
        <v>327</v>
      </c>
      <c r="C56" s="220">
        <v>0.08</v>
      </c>
      <c r="D56" s="145">
        <f>C56*C54</f>
        <v>3600</v>
      </c>
      <c r="E56" s="145"/>
      <c r="F56" s="248" t="s">
        <v>327</v>
      </c>
      <c r="G56" s="220">
        <v>0.08</v>
      </c>
      <c r="H56" s="89">
        <f>D56</f>
        <v>3600</v>
      </c>
      <c r="I56" s="145"/>
    </row>
    <row r="57" spans="1:11" x14ac:dyDescent="0.25">
      <c r="A57" s="89"/>
      <c r="B57" s="227" t="s">
        <v>173</v>
      </c>
      <c r="C57" s="145"/>
      <c r="D57" s="145"/>
      <c r="E57" s="234"/>
      <c r="F57" s="227" t="s">
        <v>173</v>
      </c>
      <c r="G57" s="145"/>
      <c r="H57" s="145"/>
      <c r="I57" s="234"/>
    </row>
    <row r="58" spans="1:11" x14ac:dyDescent="0.25">
      <c r="A58" s="89"/>
      <c r="B58" s="229">
        <v>43411</v>
      </c>
      <c r="C58" s="145"/>
      <c r="D58" s="164">
        <v>5120</v>
      </c>
      <c r="E58" s="145"/>
      <c r="F58" s="229">
        <v>43411</v>
      </c>
      <c r="G58" s="145"/>
      <c r="H58" s="164">
        <v>5120</v>
      </c>
      <c r="I58" s="145"/>
    </row>
    <row r="59" spans="1:11" x14ac:dyDescent="0.25">
      <c r="A59" s="89"/>
      <c r="B59" s="145"/>
      <c r="C59" s="145"/>
      <c r="D59" s="164"/>
      <c r="E59" s="145"/>
      <c r="F59" s="145"/>
      <c r="G59" s="145"/>
      <c r="H59" s="164"/>
      <c r="I59" s="145"/>
    </row>
    <row r="60" spans="1:11" x14ac:dyDescent="0.25">
      <c r="A60" s="89"/>
      <c r="B60" s="229"/>
      <c r="C60" s="145"/>
      <c r="D60" s="230"/>
      <c r="E60" s="145"/>
      <c r="F60" s="229"/>
      <c r="G60" s="145"/>
      <c r="H60" s="230"/>
      <c r="I60" s="145"/>
    </row>
    <row r="61" spans="1:11" x14ac:dyDescent="0.25">
      <c r="A61" s="89"/>
      <c r="B61" s="145"/>
      <c r="C61" s="145"/>
      <c r="D61" s="218"/>
      <c r="E61" s="145"/>
      <c r="F61" s="145"/>
      <c r="G61" s="145"/>
      <c r="H61" s="218"/>
      <c r="I61" s="145"/>
    </row>
    <row r="62" spans="1:11" x14ac:dyDescent="0.25">
      <c r="A62" s="89"/>
      <c r="B62" s="205" t="s">
        <v>8</v>
      </c>
      <c r="C62" s="206">
        <f>C54+C55</f>
        <v>95350</v>
      </c>
      <c r="D62" s="206">
        <f>SUM(D55:D61)</f>
        <v>8720</v>
      </c>
      <c r="E62" s="207">
        <f>C62-D62</f>
        <v>86630</v>
      </c>
      <c r="F62" s="205" t="s">
        <v>8</v>
      </c>
      <c r="G62" s="206">
        <f>G54+G55</f>
        <v>89238</v>
      </c>
      <c r="H62" s="206">
        <f>SUM(H55:H61)</f>
        <v>8720</v>
      </c>
      <c r="I62" s="207">
        <f>G62-H62</f>
        <v>80518</v>
      </c>
    </row>
    <row r="63" spans="1:11" x14ac:dyDescent="0.25">
      <c r="A63" s="89"/>
      <c r="B63" s="237" t="s">
        <v>335</v>
      </c>
      <c r="C63" s="89"/>
      <c r="D63" s="237"/>
      <c r="E63" s="237" t="s">
        <v>60</v>
      </c>
      <c r="F63" s="237"/>
      <c r="G63" s="89"/>
      <c r="H63" s="237" t="s">
        <v>61</v>
      </c>
      <c r="I63" s="89"/>
    </row>
    <row r="64" spans="1:11" x14ac:dyDescent="0.25">
      <c r="A64" s="89"/>
      <c r="B64" s="89"/>
      <c r="C64" s="89"/>
      <c r="D64" s="237"/>
      <c r="E64" s="89"/>
      <c r="F64" s="237"/>
      <c r="G64" s="89"/>
      <c r="H64" s="89"/>
      <c r="I64" s="89"/>
    </row>
    <row r="65" spans="1:9" x14ac:dyDescent="0.25">
      <c r="A65" s="89"/>
      <c r="B65" s="237" t="s">
        <v>325</v>
      </c>
      <c r="C65" s="89"/>
      <c r="D65" s="89"/>
      <c r="E65" s="237" t="s">
        <v>136</v>
      </c>
      <c r="F65" s="89"/>
      <c r="G65" s="89"/>
      <c r="H65" s="237" t="s">
        <v>326</v>
      </c>
      <c r="I65" s="89"/>
    </row>
    <row r="66" spans="1:9" x14ac:dyDescent="0.25">
      <c r="A66" s="89"/>
      <c r="B66" s="237"/>
      <c r="C66" s="89"/>
      <c r="D66" s="237"/>
      <c r="E66" s="237"/>
      <c r="F66" s="89"/>
      <c r="G66" s="237"/>
      <c r="H66" s="89"/>
      <c r="I66" s="89"/>
    </row>
    <row r="67" spans="1:9" x14ac:dyDescent="0.25">
      <c r="B67" s="11"/>
      <c r="D67" s="11"/>
      <c r="E67" s="11"/>
      <c r="G67" s="11"/>
    </row>
  </sheetData>
  <pageMargins left="0.7" right="0.7" top="0.75" bottom="0.75" header="0.3" footer="0.3"/>
  <pageSetup orientation="portrait" horizontalDpi="0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5" workbookViewId="0">
      <selection activeCell="F37" sqref="F37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336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263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>
        <f>SUM(C15:C16)</f>
        <v>114000</v>
      </c>
      <c r="D17" s="223"/>
      <c r="E17" s="224"/>
      <c r="F17" s="225"/>
      <c r="G17" s="226"/>
      <c r="H17" s="89"/>
      <c r="L17" s="161">
        <f>E16+D54</f>
        <v>12720</v>
      </c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337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B29" s="11"/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336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7" x14ac:dyDescent="0.25">
      <c r="A33" s="119">
        <v>2</v>
      </c>
      <c r="B33" s="119" t="s">
        <v>323</v>
      </c>
      <c r="C33" s="119">
        <v>250</v>
      </c>
      <c r="D33" s="197">
        <v>3500</v>
      </c>
      <c r="E33" s="162">
        <f t="shared" ref="E33:E44" si="1">C33+D33</f>
        <v>3750</v>
      </c>
      <c r="F33" s="119">
        <v>3500</v>
      </c>
      <c r="G33" s="189">
        <f t="shared" si="0"/>
        <v>250</v>
      </c>
    </row>
    <row r="34" spans="1:7" x14ac:dyDescent="0.25">
      <c r="A34" s="119">
        <v>3</v>
      </c>
      <c r="B34" s="158" t="s">
        <v>213</v>
      </c>
      <c r="C34" s="119">
        <v>2000</v>
      </c>
      <c r="D34" s="196">
        <v>3500</v>
      </c>
      <c r="E34" s="162">
        <f t="shared" si="1"/>
        <v>5500</v>
      </c>
      <c r="F34" s="162">
        <v>5100</v>
      </c>
      <c r="G34" s="189">
        <f t="shared" si="0"/>
        <v>400</v>
      </c>
    </row>
    <row r="35" spans="1:7" x14ac:dyDescent="0.25">
      <c r="A35" s="119">
        <v>4</v>
      </c>
      <c r="B35" s="158" t="s">
        <v>272</v>
      </c>
      <c r="C35" s="119">
        <v>1500</v>
      </c>
      <c r="D35" s="196">
        <v>3500</v>
      </c>
      <c r="E35" s="162">
        <f t="shared" si="1"/>
        <v>5000</v>
      </c>
      <c r="F35" s="162">
        <v>3500</v>
      </c>
      <c r="G35" s="155">
        <f t="shared" si="0"/>
        <v>1500</v>
      </c>
    </row>
    <row r="36" spans="1:7" x14ac:dyDescent="0.25">
      <c r="A36" s="119">
        <v>5</v>
      </c>
      <c r="B36" s="158" t="s">
        <v>321</v>
      </c>
      <c r="C36" s="119"/>
      <c r="D36" s="199">
        <v>3500</v>
      </c>
      <c r="E36" s="162">
        <f>C36+D36</f>
        <v>3500</v>
      </c>
      <c r="F36" s="155">
        <v>3500</v>
      </c>
      <c r="G36" s="155">
        <f t="shared" si="0"/>
        <v>0</v>
      </c>
    </row>
    <row r="37" spans="1:7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1"/>
        <v>4700</v>
      </c>
      <c r="F37" s="165">
        <v>3500</v>
      </c>
      <c r="G37" s="155">
        <f t="shared" si="0"/>
        <v>1200</v>
      </c>
    </row>
    <row r="38" spans="1:7" x14ac:dyDescent="0.25">
      <c r="A38" s="119">
        <v>7</v>
      </c>
      <c r="B38" s="158" t="s">
        <v>284</v>
      </c>
      <c r="C38" s="119">
        <v>1000</v>
      </c>
      <c r="D38" s="198">
        <v>2500</v>
      </c>
      <c r="E38" s="162">
        <f t="shared" si="1"/>
        <v>3500</v>
      </c>
      <c r="F38" s="165">
        <v>2500</v>
      </c>
      <c r="G38" s="155">
        <f t="shared" si="0"/>
        <v>1000</v>
      </c>
    </row>
    <row r="39" spans="1:7" x14ac:dyDescent="0.25">
      <c r="A39" s="119">
        <v>8</v>
      </c>
      <c r="B39" s="158" t="s">
        <v>315</v>
      </c>
      <c r="C39" s="119">
        <v>500</v>
      </c>
      <c r="D39" s="196">
        <v>3500</v>
      </c>
      <c r="E39" s="162">
        <f t="shared" si="1"/>
        <v>4000</v>
      </c>
      <c r="F39" s="162">
        <v>3500</v>
      </c>
      <c r="G39" s="195">
        <f t="shared" si="0"/>
        <v>500</v>
      </c>
    </row>
    <row r="40" spans="1:7" x14ac:dyDescent="0.25">
      <c r="A40" s="119">
        <v>9</v>
      </c>
      <c r="B40" s="119" t="s">
        <v>320</v>
      </c>
      <c r="C40" s="119"/>
      <c r="D40" s="197">
        <v>3000</v>
      </c>
      <c r="E40" s="162">
        <f t="shared" si="1"/>
        <v>3000</v>
      </c>
      <c r="F40" s="119">
        <v>3000</v>
      </c>
      <c r="G40" s="155">
        <f t="shared" ref="G40:G46" si="2">E40-F40</f>
        <v>0</v>
      </c>
    </row>
    <row r="41" spans="1:7" x14ac:dyDescent="0.25">
      <c r="A41" s="119">
        <v>10</v>
      </c>
      <c r="B41" s="158" t="s">
        <v>317</v>
      </c>
      <c r="C41" s="119">
        <v>3000</v>
      </c>
      <c r="D41" s="199">
        <v>3000</v>
      </c>
      <c r="E41" s="162">
        <f t="shared" si="1"/>
        <v>6000</v>
      </c>
      <c r="F41" s="155">
        <v>6000</v>
      </c>
      <c r="G41" s="155">
        <f t="shared" si="2"/>
        <v>0</v>
      </c>
    </row>
    <row r="42" spans="1:7" x14ac:dyDescent="0.25">
      <c r="A42" s="119">
        <v>11</v>
      </c>
      <c r="B42" s="158" t="s">
        <v>289</v>
      </c>
      <c r="C42" s="119"/>
      <c r="D42" s="199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7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1"/>
        <v>8500</v>
      </c>
      <c r="F43" s="155">
        <v>3000</v>
      </c>
      <c r="G43" s="155">
        <f t="shared" si="2"/>
        <v>5500</v>
      </c>
    </row>
    <row r="44" spans="1:7" x14ac:dyDescent="0.25">
      <c r="A44" s="119">
        <v>13</v>
      </c>
      <c r="B44" s="158" t="s">
        <v>302</v>
      </c>
      <c r="C44" s="119"/>
      <c r="D44" s="199">
        <v>3000</v>
      </c>
      <c r="E44" s="162">
        <f t="shared" si="1"/>
        <v>3000</v>
      </c>
      <c r="F44" s="155">
        <v>3000</v>
      </c>
      <c r="G44" s="155">
        <f t="shared" si="2"/>
        <v>0</v>
      </c>
    </row>
    <row r="45" spans="1:7" x14ac:dyDescent="0.25">
      <c r="A45" s="119">
        <v>14</v>
      </c>
      <c r="B45" s="119" t="s">
        <v>255</v>
      </c>
      <c r="C45" s="119"/>
      <c r="D45" s="119"/>
      <c r="E45" s="119"/>
      <c r="F45" s="119"/>
      <c r="G45" s="119"/>
    </row>
    <row r="46" spans="1:7" x14ac:dyDescent="0.25">
      <c r="A46" s="119">
        <v>15</v>
      </c>
      <c r="B46" s="158" t="s">
        <v>273</v>
      </c>
      <c r="C46" s="119">
        <v>100</v>
      </c>
      <c r="D46" s="199">
        <v>3000</v>
      </c>
      <c r="E46" s="162">
        <f>C46+D46</f>
        <v>3100</v>
      </c>
      <c r="F46" s="155">
        <v>3100</v>
      </c>
      <c r="G46" s="155">
        <f t="shared" si="2"/>
        <v>0</v>
      </c>
    </row>
    <row r="47" spans="1:7" x14ac:dyDescent="0.25">
      <c r="A47" s="119"/>
      <c r="B47" s="159" t="s">
        <v>8</v>
      </c>
      <c r="C47" s="181">
        <f>SUM(C32:C46)</f>
        <v>15050</v>
      </c>
      <c r="D47" s="193">
        <f>SUM(D32:D46)</f>
        <v>45000</v>
      </c>
      <c r="E47" s="193">
        <f>SUM(E32:E46)</f>
        <v>60050</v>
      </c>
      <c r="F47" s="193">
        <f>SUM(F32:F46)</f>
        <v>49700</v>
      </c>
      <c r="G47" s="193">
        <f>SUM(G32:G46)</f>
        <v>10350</v>
      </c>
    </row>
    <row r="49" spans="2:12" ht="15.75" x14ac:dyDescent="0.25">
      <c r="B49" s="233" t="s">
        <v>166</v>
      </c>
      <c r="C49" s="28"/>
      <c r="D49" s="28"/>
      <c r="E49" s="28"/>
      <c r="F49" s="200"/>
      <c r="G49" s="28"/>
      <c r="H49" s="28"/>
      <c r="I49" s="28"/>
      <c r="J49" s="28"/>
      <c r="K49" s="28"/>
    </row>
    <row r="50" spans="2:12" x14ac:dyDescent="0.25">
      <c r="B50" t="s">
        <v>281</v>
      </c>
      <c r="F50" s="201" t="s">
        <v>53</v>
      </c>
    </row>
    <row r="51" spans="2:12" ht="15.75" x14ac:dyDescent="0.25">
      <c r="B51" s="174" t="s">
        <v>167</v>
      </c>
      <c r="C51" s="174" t="s">
        <v>168</v>
      </c>
      <c r="D51" s="176" t="s">
        <v>169</v>
      </c>
      <c r="E51" s="174" t="s">
        <v>170</v>
      </c>
      <c r="F51" s="174" t="s">
        <v>167</v>
      </c>
      <c r="G51" s="174" t="s">
        <v>168</v>
      </c>
      <c r="H51" s="176" t="s">
        <v>169</v>
      </c>
      <c r="I51" s="174" t="s">
        <v>170</v>
      </c>
    </row>
    <row r="52" spans="2:12" x14ac:dyDescent="0.25">
      <c r="B52" s="119" t="s">
        <v>263</v>
      </c>
      <c r="C52" s="155">
        <f>D47</f>
        <v>45000</v>
      </c>
      <c r="D52" s="134"/>
      <c r="E52" s="119"/>
      <c r="F52" s="119" t="s">
        <v>263</v>
      </c>
      <c r="G52" s="155">
        <f>F47</f>
        <v>49700</v>
      </c>
      <c r="H52" s="134"/>
      <c r="I52" s="119"/>
      <c r="L52" s="160">
        <f>F23+I60</f>
        <v>81498</v>
      </c>
    </row>
    <row r="53" spans="2:12" x14ac:dyDescent="0.25">
      <c r="B53" s="119" t="s">
        <v>229</v>
      </c>
      <c r="C53" s="155">
        <f>'NOVEMBER '!E62</f>
        <v>86630</v>
      </c>
      <c r="D53" s="134"/>
      <c r="E53" s="119"/>
      <c r="F53" s="119" t="s">
        <v>229</v>
      </c>
      <c r="G53" s="155">
        <f>'NOVEMBER '!I62</f>
        <v>80518</v>
      </c>
      <c r="H53" s="134"/>
      <c r="I53" s="119"/>
    </row>
    <row r="54" spans="2:12" x14ac:dyDescent="0.25">
      <c r="B54" s="202" t="s">
        <v>327</v>
      </c>
      <c r="C54" s="121">
        <v>0.08</v>
      </c>
      <c r="D54" s="119">
        <f>C54*C52</f>
        <v>3600</v>
      </c>
      <c r="E54" s="119"/>
      <c r="F54" s="127" t="s">
        <v>327</v>
      </c>
      <c r="G54" s="121">
        <v>0.08</v>
      </c>
      <c r="H54">
        <f>D54</f>
        <v>3600</v>
      </c>
      <c r="I54" s="119"/>
    </row>
    <row r="55" spans="2:12" x14ac:dyDescent="0.25">
      <c r="B55" s="227" t="s">
        <v>173</v>
      </c>
      <c r="C55" s="145"/>
      <c r="D55" s="145"/>
      <c r="E55" s="234"/>
      <c r="F55" s="227" t="s">
        <v>173</v>
      </c>
      <c r="G55" s="119"/>
      <c r="H55" s="119"/>
      <c r="I55" s="138"/>
    </row>
    <row r="56" spans="2:12" x14ac:dyDescent="0.25">
      <c r="B56" s="229" t="s">
        <v>337</v>
      </c>
      <c r="C56" s="119"/>
      <c r="D56" s="155">
        <v>45120</v>
      </c>
      <c r="E56" s="123"/>
      <c r="F56" s="229" t="s">
        <v>337</v>
      </c>
      <c r="G56" s="119"/>
      <c r="H56" s="155">
        <v>45120</v>
      </c>
      <c r="I56" s="123"/>
    </row>
    <row r="57" spans="2:12" x14ac:dyDescent="0.25">
      <c r="B57" s="119"/>
      <c r="C57" s="119"/>
      <c r="D57" s="155"/>
      <c r="E57" s="119"/>
      <c r="F57" s="119"/>
      <c r="G57" s="119"/>
      <c r="H57" s="155"/>
      <c r="I57" s="119"/>
    </row>
    <row r="58" spans="2:12" x14ac:dyDescent="0.25">
      <c r="B58" s="131"/>
      <c r="C58" s="119"/>
      <c r="D58" s="154"/>
      <c r="E58" s="119"/>
      <c r="F58" s="131"/>
      <c r="G58" s="119"/>
      <c r="H58" s="154"/>
      <c r="I58" s="119"/>
    </row>
    <row r="59" spans="2:12" x14ac:dyDescent="0.25">
      <c r="B59" s="119"/>
      <c r="C59" s="119"/>
      <c r="D59" s="134"/>
      <c r="E59" s="119"/>
      <c r="F59" s="119"/>
      <c r="G59" s="119"/>
      <c r="H59" s="134"/>
      <c r="I59" s="119"/>
    </row>
    <row r="60" spans="2:12" x14ac:dyDescent="0.25">
      <c r="B60" s="205" t="s">
        <v>8</v>
      </c>
      <c r="C60" s="206">
        <f>C52+C53-D54</f>
        <v>128030</v>
      </c>
      <c r="D60" s="206">
        <f>SUM(D56:D59)</f>
        <v>45120</v>
      </c>
      <c r="E60" s="207">
        <f>C60-D60</f>
        <v>82910</v>
      </c>
      <c r="F60" s="205" t="s">
        <v>8</v>
      </c>
      <c r="G60" s="206">
        <f>G52+G53-H54</f>
        <v>126618</v>
      </c>
      <c r="H60" s="206">
        <f>SUM(H56:H59)</f>
        <v>45120</v>
      </c>
      <c r="I60" s="207">
        <f>G60-H60</f>
        <v>81498</v>
      </c>
    </row>
    <row r="61" spans="2:12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2" x14ac:dyDescent="0.25">
      <c r="D62" s="11"/>
      <c r="F62" s="11"/>
    </row>
    <row r="63" spans="2:12" x14ac:dyDescent="0.25">
      <c r="B63" s="11" t="s">
        <v>325</v>
      </c>
      <c r="E63" s="11" t="s">
        <v>136</v>
      </c>
      <c r="H63" s="11" t="s">
        <v>326</v>
      </c>
    </row>
    <row r="64" spans="2:12" x14ac:dyDescent="0.25">
      <c r="B64" s="11"/>
      <c r="D64" s="11"/>
      <c r="E64" s="11"/>
      <c r="G64" s="11"/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6" workbookViewId="0">
      <selection sqref="A1:I26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339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265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212" t="s">
        <v>173</v>
      </c>
      <c r="C17" s="145"/>
      <c r="D17" s="223"/>
      <c r="E17" s="218"/>
      <c r="F17" s="228"/>
      <c r="G17" s="226"/>
      <c r="H17" s="89" t="s">
        <v>187</v>
      </c>
    </row>
    <row r="18" spans="1:12" x14ac:dyDescent="0.25">
      <c r="B18" s="229" t="s">
        <v>340</v>
      </c>
      <c r="C18" s="145"/>
      <c r="D18" s="145"/>
      <c r="E18" s="89">
        <v>104880</v>
      </c>
      <c r="F18" s="228"/>
      <c r="G18" s="222"/>
      <c r="H18" s="89"/>
    </row>
    <row r="19" spans="1:12" x14ac:dyDescent="0.25">
      <c r="A19" s="229"/>
      <c r="B19" s="145"/>
      <c r="D19" s="145"/>
      <c r="E19" s="230"/>
      <c r="F19" s="145"/>
      <c r="G19" s="89"/>
      <c r="H19" s="89"/>
    </row>
    <row r="20" spans="1:12" x14ac:dyDescent="0.25">
      <c r="B20" s="229"/>
      <c r="C20" s="145"/>
      <c r="D20" s="145"/>
      <c r="E20" s="164"/>
      <c r="F20" s="145"/>
      <c r="G20" s="89"/>
      <c r="H20" s="89"/>
    </row>
    <row r="21" spans="1:12" x14ac:dyDescent="0.25">
      <c r="B21" s="145"/>
      <c r="C21" s="145"/>
      <c r="D21" s="145"/>
      <c r="E21" s="218"/>
      <c r="F21" s="145"/>
      <c r="G21" s="216"/>
      <c r="H21" s="89"/>
    </row>
    <row r="22" spans="1:12" x14ac:dyDescent="0.25">
      <c r="B22" s="205" t="s">
        <v>8</v>
      </c>
      <c r="C22" s="206">
        <f>C15+C16-E16</f>
        <v>104880</v>
      </c>
      <c r="D22" s="206"/>
      <c r="E22" s="206">
        <f>SUM(E18:E21)</f>
        <v>104880</v>
      </c>
      <c r="F22" s="208">
        <f>C22-E22</f>
        <v>0</v>
      </c>
      <c r="G22" s="183"/>
      <c r="H22" s="183"/>
    </row>
    <row r="23" spans="1:12" x14ac:dyDescent="0.25">
      <c r="B23" s="11" t="s">
        <v>59</v>
      </c>
      <c r="D23" s="11" t="s">
        <v>60</v>
      </c>
      <c r="E23" s="11"/>
      <c r="G23" s="11" t="s">
        <v>61</v>
      </c>
      <c r="H23" s="11"/>
    </row>
    <row r="24" spans="1:12" x14ac:dyDescent="0.25">
      <c r="E24" s="11"/>
      <c r="H24" s="11"/>
    </row>
    <row r="25" spans="1:12" x14ac:dyDescent="0.25">
      <c r="B25" s="11" t="s">
        <v>325</v>
      </c>
      <c r="D25" s="11" t="s">
        <v>136</v>
      </c>
      <c r="G25" s="11" t="s">
        <v>326</v>
      </c>
      <c r="L25" s="160"/>
    </row>
    <row r="26" spans="1:12" x14ac:dyDescent="0.25">
      <c r="B26" s="11"/>
      <c r="E26" s="11"/>
      <c r="L26" s="160"/>
    </row>
    <row r="27" spans="1:12" ht="18.75" x14ac:dyDescent="0.3">
      <c r="B27" s="11"/>
      <c r="C27" s="140" t="s">
        <v>331</v>
      </c>
      <c r="D27" s="140"/>
      <c r="E27" s="140"/>
      <c r="F27" s="140"/>
      <c r="L27" s="160"/>
    </row>
    <row r="28" spans="1:12" ht="18.75" x14ac:dyDescent="0.3">
      <c r="B28" s="11"/>
      <c r="C28" s="140" t="s">
        <v>328</v>
      </c>
      <c r="D28" s="140"/>
      <c r="E28" s="140"/>
      <c r="F28" s="140"/>
      <c r="L28" s="160"/>
    </row>
    <row r="29" spans="1:12" ht="18.75" x14ac:dyDescent="0.3">
      <c r="B29" s="11"/>
      <c r="C29" s="140" t="s">
        <v>339</v>
      </c>
      <c r="D29" s="140"/>
      <c r="E29" s="140"/>
      <c r="F29" s="140"/>
      <c r="L29" s="160"/>
    </row>
    <row r="30" spans="1:12" x14ac:dyDescent="0.25">
      <c r="A30" s="119"/>
      <c r="B30" s="231" t="s">
        <v>46</v>
      </c>
      <c r="C30" s="231" t="s">
        <v>207</v>
      </c>
      <c r="D30" s="231" t="s">
        <v>50</v>
      </c>
      <c r="E30" s="232" t="s">
        <v>52</v>
      </c>
      <c r="F30" s="231" t="s">
        <v>53</v>
      </c>
      <c r="G30" s="205" t="s">
        <v>131</v>
      </c>
    </row>
    <row r="31" spans="1:12" ht="18" customHeight="1" x14ac:dyDescent="0.25">
      <c r="A31" s="119">
        <v>1</v>
      </c>
      <c r="B31" s="158" t="s">
        <v>313</v>
      </c>
      <c r="C31" s="119"/>
      <c r="D31" s="196">
        <v>3500</v>
      </c>
      <c r="E31" s="162">
        <f>C31+D31</f>
        <v>3500</v>
      </c>
      <c r="F31" s="162">
        <v>3500</v>
      </c>
      <c r="G31" s="189">
        <f t="shared" ref="G31:G38" si="0">E31-F31</f>
        <v>0</v>
      </c>
    </row>
    <row r="32" spans="1:12" x14ac:dyDescent="0.25">
      <c r="A32" s="119">
        <v>2</v>
      </c>
      <c r="B32" s="119" t="s">
        <v>323</v>
      </c>
      <c r="C32" s="119">
        <v>250</v>
      </c>
      <c r="D32" s="197">
        <v>3500</v>
      </c>
      <c r="E32" s="162">
        <f t="shared" ref="E32:E43" si="1">C32+D32</f>
        <v>3750</v>
      </c>
      <c r="F32" s="119">
        <v>3200</v>
      </c>
      <c r="G32" s="189">
        <f t="shared" si="0"/>
        <v>550</v>
      </c>
    </row>
    <row r="33" spans="1:11" x14ac:dyDescent="0.25">
      <c r="A33" s="119">
        <v>3</v>
      </c>
      <c r="B33" s="158" t="s">
        <v>213</v>
      </c>
      <c r="C33" s="119">
        <v>400</v>
      </c>
      <c r="D33" s="196">
        <v>3500</v>
      </c>
      <c r="E33" s="162">
        <f t="shared" si="1"/>
        <v>3900</v>
      </c>
      <c r="F33" s="162"/>
      <c r="G33" s="189">
        <f t="shared" si="0"/>
        <v>3900</v>
      </c>
    </row>
    <row r="34" spans="1:11" x14ac:dyDescent="0.25">
      <c r="A34" s="119">
        <v>4</v>
      </c>
      <c r="B34" s="158" t="s">
        <v>272</v>
      </c>
      <c r="C34" s="119">
        <v>1500</v>
      </c>
      <c r="D34" s="196">
        <v>3500</v>
      </c>
      <c r="E34" s="162">
        <f t="shared" si="1"/>
        <v>5000</v>
      </c>
      <c r="F34" s="162">
        <v>1500</v>
      </c>
      <c r="G34" s="155">
        <f t="shared" si="0"/>
        <v>3500</v>
      </c>
    </row>
    <row r="35" spans="1:11" x14ac:dyDescent="0.25">
      <c r="A35" s="119">
        <v>5</v>
      </c>
      <c r="B35" s="158" t="s">
        <v>321</v>
      </c>
      <c r="C35" s="119"/>
      <c r="D35" s="199">
        <v>3500</v>
      </c>
      <c r="E35" s="162">
        <f>C35+D35</f>
        <v>3500</v>
      </c>
      <c r="F35" s="155">
        <v>3500</v>
      </c>
      <c r="G35" s="155">
        <f t="shared" si="0"/>
        <v>0</v>
      </c>
    </row>
    <row r="36" spans="1:11" x14ac:dyDescent="0.25">
      <c r="A36" s="119">
        <v>6</v>
      </c>
      <c r="B36" s="158" t="s">
        <v>287</v>
      </c>
      <c r="C36" s="119">
        <v>1200</v>
      </c>
      <c r="D36" s="196">
        <v>3500</v>
      </c>
      <c r="E36" s="162">
        <f t="shared" si="1"/>
        <v>4700</v>
      </c>
      <c r="F36" s="165">
        <v>3500</v>
      </c>
      <c r="G36" s="155">
        <f t="shared" si="0"/>
        <v>1200</v>
      </c>
    </row>
    <row r="37" spans="1:11" x14ac:dyDescent="0.25">
      <c r="A37" s="119">
        <v>7</v>
      </c>
      <c r="B37" s="158" t="s">
        <v>284</v>
      </c>
      <c r="C37" s="119">
        <v>1000</v>
      </c>
      <c r="D37" s="198">
        <v>2500</v>
      </c>
      <c r="E37" s="162">
        <f t="shared" si="1"/>
        <v>3500</v>
      </c>
      <c r="F37" s="165"/>
      <c r="G37" s="155">
        <f t="shared" si="0"/>
        <v>3500</v>
      </c>
    </row>
    <row r="38" spans="1:11" x14ac:dyDescent="0.25">
      <c r="A38" s="119">
        <v>8</v>
      </c>
      <c r="B38" s="158" t="s">
        <v>315</v>
      </c>
      <c r="C38" s="119">
        <v>500</v>
      </c>
      <c r="D38" s="196">
        <v>3500</v>
      </c>
      <c r="E38" s="162">
        <f t="shared" si="1"/>
        <v>4000</v>
      </c>
      <c r="F38" s="162"/>
      <c r="G38" s="195">
        <f t="shared" si="0"/>
        <v>4000</v>
      </c>
    </row>
    <row r="39" spans="1:11" x14ac:dyDescent="0.25">
      <c r="A39" s="119">
        <v>9</v>
      </c>
      <c r="B39" s="119" t="s">
        <v>320</v>
      </c>
      <c r="C39" s="119"/>
      <c r="D39" s="197">
        <v>3000</v>
      </c>
      <c r="E39" s="162">
        <f t="shared" si="1"/>
        <v>3000</v>
      </c>
      <c r="F39" s="119">
        <v>3000</v>
      </c>
      <c r="G39" s="155">
        <f t="shared" ref="G39:G45" si="2">E39-F39</f>
        <v>0</v>
      </c>
    </row>
    <row r="40" spans="1:11" x14ac:dyDescent="0.25">
      <c r="A40" s="119">
        <v>10</v>
      </c>
      <c r="B40" s="158" t="s">
        <v>317</v>
      </c>
      <c r="C40" s="119"/>
      <c r="D40" s="199">
        <v>3000</v>
      </c>
      <c r="E40" s="162">
        <f t="shared" si="1"/>
        <v>3000</v>
      </c>
      <c r="F40" s="155">
        <v>3000</v>
      </c>
      <c r="G40" s="155">
        <f t="shared" si="2"/>
        <v>0</v>
      </c>
    </row>
    <row r="41" spans="1:11" x14ac:dyDescent="0.25">
      <c r="A41" s="119">
        <v>11</v>
      </c>
      <c r="B41" s="158" t="s">
        <v>289</v>
      </c>
      <c r="C41" s="119"/>
      <c r="D41" s="199">
        <v>3000</v>
      </c>
      <c r="E41" s="162">
        <f t="shared" si="1"/>
        <v>3000</v>
      </c>
      <c r="F41" s="163">
        <v>3000</v>
      </c>
      <c r="G41" s="155">
        <f t="shared" si="2"/>
        <v>0</v>
      </c>
    </row>
    <row r="42" spans="1:11" x14ac:dyDescent="0.25">
      <c r="A42" s="119">
        <v>12</v>
      </c>
      <c r="B42" s="158" t="s">
        <v>288</v>
      </c>
      <c r="C42" s="119">
        <v>5500</v>
      </c>
      <c r="D42" s="199">
        <v>3000</v>
      </c>
      <c r="E42" s="162">
        <f t="shared" si="1"/>
        <v>8500</v>
      </c>
      <c r="F42" s="155">
        <v>3000</v>
      </c>
      <c r="G42" s="155">
        <f t="shared" si="2"/>
        <v>5500</v>
      </c>
    </row>
    <row r="43" spans="1:11" x14ac:dyDescent="0.25">
      <c r="A43" s="119">
        <v>13</v>
      </c>
      <c r="B43" s="158" t="s">
        <v>302</v>
      </c>
      <c r="C43" s="119"/>
      <c r="D43" s="199">
        <v>3000</v>
      </c>
      <c r="E43" s="162">
        <f t="shared" si="1"/>
        <v>3000</v>
      </c>
      <c r="F43" s="155">
        <v>3000</v>
      </c>
      <c r="G43" s="155">
        <f t="shared" si="2"/>
        <v>0</v>
      </c>
    </row>
    <row r="44" spans="1:11" x14ac:dyDescent="0.25">
      <c r="A44" s="119">
        <v>14</v>
      </c>
      <c r="B44" s="119" t="s">
        <v>255</v>
      </c>
      <c r="C44" s="119"/>
      <c r="D44" s="119"/>
      <c r="E44" s="119"/>
      <c r="F44" s="119"/>
      <c r="G44" s="119"/>
    </row>
    <row r="45" spans="1:11" x14ac:dyDescent="0.25">
      <c r="A45" s="119">
        <v>15</v>
      </c>
      <c r="B45" s="158" t="s">
        <v>273</v>
      </c>
      <c r="C45" s="119"/>
      <c r="D45" s="199">
        <v>3000</v>
      </c>
      <c r="E45" s="162">
        <f>C45+D45</f>
        <v>3000</v>
      </c>
      <c r="F45" s="155">
        <v>3000</v>
      </c>
      <c r="G45" s="155">
        <f t="shared" si="2"/>
        <v>0</v>
      </c>
    </row>
    <row r="46" spans="1:11" x14ac:dyDescent="0.25">
      <c r="A46" s="119"/>
      <c r="B46" s="159" t="s">
        <v>8</v>
      </c>
      <c r="C46" s="181">
        <f>SUM(C31:C45)</f>
        <v>10350</v>
      </c>
      <c r="D46" s="193">
        <f>SUM(D31:D45)</f>
        <v>45000</v>
      </c>
      <c r="E46" s="193">
        <f>SUM(E31:E45)</f>
        <v>55350</v>
      </c>
      <c r="F46" s="193">
        <f>SUM(F31:F45)</f>
        <v>33200</v>
      </c>
      <c r="G46" s="193">
        <f>SUM(G31:G45)</f>
        <v>22150</v>
      </c>
    </row>
    <row r="48" spans="1:11" ht="15.75" x14ac:dyDescent="0.25">
      <c r="B48" s="233" t="s">
        <v>166</v>
      </c>
      <c r="C48" s="28"/>
      <c r="D48" s="28"/>
      <c r="E48" s="28"/>
      <c r="F48" s="200"/>
      <c r="G48" s="28"/>
      <c r="H48" s="28"/>
      <c r="I48" s="28"/>
      <c r="J48" s="28"/>
      <c r="K48" s="28"/>
    </row>
    <row r="49" spans="2:12" x14ac:dyDescent="0.25">
      <c r="B49" t="s">
        <v>281</v>
      </c>
      <c r="F49" s="201" t="s">
        <v>53</v>
      </c>
    </row>
    <row r="50" spans="2:12" ht="15.75" x14ac:dyDescent="0.25">
      <c r="B50" s="174" t="s">
        <v>167</v>
      </c>
      <c r="C50" s="174" t="s">
        <v>168</v>
      </c>
      <c r="D50" s="176" t="s">
        <v>169</v>
      </c>
      <c r="E50" s="174" t="s">
        <v>170</v>
      </c>
      <c r="F50" s="174" t="s">
        <v>167</v>
      </c>
      <c r="G50" s="174" t="s">
        <v>168</v>
      </c>
      <c r="H50" s="176" t="s">
        <v>169</v>
      </c>
      <c r="I50" s="174" t="s">
        <v>170</v>
      </c>
    </row>
    <row r="51" spans="2:12" x14ac:dyDescent="0.25">
      <c r="B51" s="119" t="s">
        <v>265</v>
      </c>
      <c r="C51" s="155">
        <f>D46</f>
        <v>45000</v>
      </c>
      <c r="D51" s="134"/>
      <c r="E51" s="119"/>
      <c r="F51" s="119" t="s">
        <v>265</v>
      </c>
      <c r="G51" s="155">
        <f>F46</f>
        <v>33200</v>
      </c>
      <c r="H51" s="134"/>
      <c r="I51" s="119"/>
      <c r="L51" s="160"/>
    </row>
    <row r="52" spans="2:12" x14ac:dyDescent="0.25">
      <c r="B52" s="119" t="s">
        <v>229</v>
      </c>
      <c r="C52" s="155">
        <f>DECEM!E60</f>
        <v>82910</v>
      </c>
      <c r="D52" s="134"/>
      <c r="E52" s="119"/>
      <c r="F52" s="119" t="s">
        <v>229</v>
      </c>
      <c r="G52" s="155">
        <f>DECEM!I60</f>
        <v>81498</v>
      </c>
      <c r="H52" s="134"/>
      <c r="I52" s="119"/>
    </row>
    <row r="53" spans="2:12" x14ac:dyDescent="0.25">
      <c r="B53" s="202" t="s">
        <v>327</v>
      </c>
      <c r="C53" s="121">
        <v>0.08</v>
      </c>
      <c r="D53" s="119">
        <f>C53*C51</f>
        <v>3600</v>
      </c>
      <c r="E53" s="119"/>
      <c r="F53" s="127" t="s">
        <v>327</v>
      </c>
      <c r="G53" s="121">
        <v>0.08</v>
      </c>
      <c r="H53">
        <f>D53</f>
        <v>3600</v>
      </c>
      <c r="I53" s="119"/>
    </row>
    <row r="54" spans="2:12" x14ac:dyDescent="0.25">
      <c r="B54" s="227" t="s">
        <v>173</v>
      </c>
      <c r="C54" s="145"/>
      <c r="D54" s="145"/>
      <c r="E54" s="234"/>
      <c r="F54" s="227" t="s">
        <v>173</v>
      </c>
      <c r="G54" s="119"/>
      <c r="H54" s="119"/>
      <c r="I54" s="138"/>
    </row>
    <row r="55" spans="2:12" x14ac:dyDescent="0.25">
      <c r="B55" s="229" t="s">
        <v>340</v>
      </c>
      <c r="C55" s="119"/>
      <c r="D55" s="155">
        <v>25120</v>
      </c>
      <c r="E55" s="123"/>
      <c r="F55" s="229" t="s">
        <v>340</v>
      </c>
      <c r="G55" s="119"/>
      <c r="H55" s="155">
        <v>25120</v>
      </c>
      <c r="I55" s="123"/>
    </row>
    <row r="56" spans="2:12" x14ac:dyDescent="0.25">
      <c r="B56" s="119" t="s">
        <v>341</v>
      </c>
      <c r="C56" s="119"/>
      <c r="D56" s="155">
        <v>30105</v>
      </c>
      <c r="E56" s="119"/>
      <c r="F56" s="119" t="s">
        <v>341</v>
      </c>
      <c r="G56" s="119"/>
      <c r="H56" s="155">
        <v>30105</v>
      </c>
      <c r="I56" s="119"/>
    </row>
    <row r="57" spans="2:12" x14ac:dyDescent="0.25">
      <c r="B57" s="131" t="s">
        <v>345</v>
      </c>
      <c r="C57" s="119"/>
      <c r="D57" s="154">
        <v>1076</v>
      </c>
      <c r="E57" s="119"/>
      <c r="F57" s="131" t="s">
        <v>346</v>
      </c>
      <c r="G57" s="119"/>
      <c r="H57" s="154">
        <v>1076</v>
      </c>
      <c r="I57" s="119"/>
    </row>
    <row r="58" spans="2:12" x14ac:dyDescent="0.25">
      <c r="B58" s="119"/>
      <c r="C58" s="119"/>
      <c r="D58" s="134"/>
      <c r="E58" s="119"/>
      <c r="F58" s="119"/>
      <c r="G58" s="119"/>
      <c r="H58" s="134"/>
      <c r="I58" s="119"/>
    </row>
    <row r="59" spans="2:12" x14ac:dyDescent="0.25">
      <c r="B59" s="205" t="s">
        <v>8</v>
      </c>
      <c r="C59" s="206">
        <f>C51+C52-D53</f>
        <v>124310</v>
      </c>
      <c r="D59" s="206">
        <f>SUM(D55:D58)</f>
        <v>56301</v>
      </c>
      <c r="E59" s="207">
        <f>C59-D59</f>
        <v>68009</v>
      </c>
      <c r="F59" s="205" t="s">
        <v>8</v>
      </c>
      <c r="G59" s="206">
        <f>G51+G52-H53</f>
        <v>111098</v>
      </c>
      <c r="H59" s="206">
        <f>SUM(H55:H58)</f>
        <v>56301</v>
      </c>
      <c r="I59" s="207">
        <f>G59-H59</f>
        <v>54797</v>
      </c>
    </row>
    <row r="60" spans="2:12" x14ac:dyDescent="0.25">
      <c r="B60" s="11" t="s">
        <v>335</v>
      </c>
      <c r="D60" s="11"/>
      <c r="E60" s="11" t="s">
        <v>60</v>
      </c>
      <c r="F60" s="11"/>
      <c r="H60" s="11" t="s">
        <v>61</v>
      </c>
    </row>
    <row r="61" spans="2:12" x14ac:dyDescent="0.25">
      <c r="D61" s="11"/>
      <c r="F61" s="11"/>
    </row>
    <row r="62" spans="2:12" x14ac:dyDescent="0.25">
      <c r="B62" s="11" t="s">
        <v>325</v>
      </c>
      <c r="E62" s="11" t="s">
        <v>136</v>
      </c>
      <c r="H62" s="11" t="s">
        <v>326</v>
      </c>
    </row>
    <row r="63" spans="2:12" x14ac:dyDescent="0.25">
      <c r="B63" s="11"/>
      <c r="D63" s="11"/>
      <c r="E63" s="11"/>
      <c r="G63" s="11"/>
    </row>
    <row r="64" spans="2:12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203" verticalDpi="203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H62" sqref="H62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342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271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347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B29" s="11"/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343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>C32+D32</f>
        <v>3500</v>
      </c>
      <c r="F32" s="162">
        <v>3500</v>
      </c>
      <c r="G32" s="189">
        <f t="shared" ref="G32:G39" si="0">E32-F32</f>
        <v>0</v>
      </c>
    </row>
    <row r="33" spans="1:12" x14ac:dyDescent="0.25">
      <c r="A33" s="119">
        <v>2</v>
      </c>
      <c r="B33" s="158" t="s">
        <v>284</v>
      </c>
      <c r="C33" s="119">
        <v>3500</v>
      </c>
      <c r="D33" s="198">
        <v>2000</v>
      </c>
      <c r="E33" s="162">
        <f>C33+D33</f>
        <v>5500</v>
      </c>
      <c r="F33" s="165"/>
      <c r="G33" s="155">
        <f t="shared" si="0"/>
        <v>5500</v>
      </c>
    </row>
    <row r="34" spans="1:12" x14ac:dyDescent="0.25">
      <c r="A34" s="119">
        <v>3</v>
      </c>
      <c r="B34" s="158" t="s">
        <v>213</v>
      </c>
      <c r="C34" s="119">
        <v>3900</v>
      </c>
      <c r="D34" s="196">
        <v>3500</v>
      </c>
      <c r="E34" s="162">
        <f t="shared" ref="E34:E45" si="1">C34+D34</f>
        <v>7400</v>
      </c>
      <c r="F34" s="162">
        <v>3400</v>
      </c>
      <c r="G34" s="189">
        <f t="shared" si="0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1"/>
        <v>7000</v>
      </c>
      <c r="F35" s="162">
        <v>3500</v>
      </c>
      <c r="G35" s="155">
        <f t="shared" si="0"/>
        <v>3500</v>
      </c>
    </row>
    <row r="36" spans="1:12" x14ac:dyDescent="0.25">
      <c r="A36" s="119">
        <v>5</v>
      </c>
      <c r="B36" s="158" t="s">
        <v>321</v>
      </c>
      <c r="C36" s="119"/>
      <c r="D36" s="199">
        <v>3500</v>
      </c>
      <c r="E36" s="162">
        <f>C36+D36</f>
        <v>3500</v>
      </c>
      <c r="F36" s="155"/>
      <c r="G36" s="155">
        <f t="shared" si="0"/>
        <v>3500</v>
      </c>
    </row>
    <row r="37" spans="1:12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1"/>
        <v>4700</v>
      </c>
      <c r="F37" s="165"/>
      <c r="G37" s="155">
        <f t="shared" si="0"/>
        <v>4700</v>
      </c>
    </row>
    <row r="38" spans="1:12" x14ac:dyDescent="0.25">
      <c r="A38" s="119">
        <v>7</v>
      </c>
      <c r="B38" s="119" t="s">
        <v>323</v>
      </c>
      <c r="C38" s="119">
        <v>550</v>
      </c>
      <c r="D38" s="197">
        <v>5000</v>
      </c>
      <c r="E38" s="162">
        <f>C38+D38</f>
        <v>5550</v>
      </c>
      <c r="F38" s="119">
        <v>4500</v>
      </c>
      <c r="G38" s="189">
        <f t="shared" si="0"/>
        <v>1050</v>
      </c>
      <c r="L38" s="160">
        <f>F23+I61</f>
        <v>27037</v>
      </c>
    </row>
    <row r="39" spans="1:12" x14ac:dyDescent="0.25">
      <c r="A39" s="119">
        <v>8</v>
      </c>
      <c r="B39" s="158" t="s">
        <v>315</v>
      </c>
      <c r="C39" s="119">
        <v>4000</v>
      </c>
      <c r="D39" s="196">
        <v>3500</v>
      </c>
      <c r="E39" s="162">
        <f t="shared" si="1"/>
        <v>7500</v>
      </c>
      <c r="F39" s="162"/>
      <c r="G39" s="195">
        <f t="shared" si="0"/>
        <v>7500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si="1"/>
        <v>3000</v>
      </c>
      <c r="F40" s="119">
        <v>3000</v>
      </c>
      <c r="G40" s="155">
        <f t="shared" ref="G40:G47" si="2">E40-F40</f>
        <v>0</v>
      </c>
    </row>
    <row r="41" spans="1:12" x14ac:dyDescent="0.25">
      <c r="A41" s="119">
        <v>10</v>
      </c>
      <c r="B41" s="158" t="s">
        <v>317</v>
      </c>
      <c r="C41" s="119"/>
      <c r="D41" s="199">
        <v>3000</v>
      </c>
      <c r="E41" s="162">
        <f t="shared" si="1"/>
        <v>3000</v>
      </c>
      <c r="F41" s="155"/>
      <c r="G41" s="155">
        <f t="shared" si="2"/>
        <v>3000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1"/>
        <v>3000</v>
      </c>
      <c r="F42" s="163">
        <v>3000</v>
      </c>
      <c r="G42" s="155">
        <f t="shared" si="2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1"/>
        <v>8500</v>
      </c>
      <c r="F43" s="155">
        <v>3000</v>
      </c>
      <c r="G43" s="155">
        <f t="shared" si="2"/>
        <v>5500</v>
      </c>
    </row>
    <row r="44" spans="1:12" x14ac:dyDescent="0.25">
      <c r="A44" s="119">
        <v>13</v>
      </c>
      <c r="B44" s="158" t="s">
        <v>302</v>
      </c>
      <c r="C44" s="119"/>
      <c r="D44" s="199">
        <v>3000</v>
      </c>
      <c r="E44" s="162">
        <f t="shared" si="1"/>
        <v>3000</v>
      </c>
      <c r="F44" s="155">
        <v>3000</v>
      </c>
      <c r="G44" s="155">
        <f t="shared" si="2"/>
        <v>0</v>
      </c>
    </row>
    <row r="45" spans="1:12" x14ac:dyDescent="0.25">
      <c r="A45" s="119">
        <v>14</v>
      </c>
      <c r="B45" s="119" t="s">
        <v>344</v>
      </c>
      <c r="C45" s="119"/>
      <c r="D45" s="119">
        <v>3000</v>
      </c>
      <c r="E45" s="119">
        <f t="shared" si="1"/>
        <v>3000</v>
      </c>
      <c r="F45" s="119"/>
      <c r="G45" s="119">
        <f t="shared" si="2"/>
        <v>3000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>C46+D46</f>
        <v>3000</v>
      </c>
      <c r="F46" s="155">
        <v>3000</v>
      </c>
      <c r="G46" s="155">
        <f t="shared" si="2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>C47+D47</f>
        <v>1500</v>
      </c>
      <c r="F47" s="155">
        <v>1500</v>
      </c>
      <c r="G47" s="155">
        <f t="shared" si="2"/>
        <v>0</v>
      </c>
    </row>
    <row r="48" spans="1:12" x14ac:dyDescent="0.25">
      <c r="A48" s="119"/>
      <c r="B48" s="159" t="s">
        <v>8</v>
      </c>
      <c r="C48" s="181">
        <f>SUM(C32:C46)</f>
        <v>22150</v>
      </c>
      <c r="D48" s="193">
        <f>SUM(D32:D47)</f>
        <v>50500</v>
      </c>
      <c r="E48" s="193">
        <f>SUM(E32:E47)</f>
        <v>72650</v>
      </c>
      <c r="F48" s="193">
        <f>SUM(F32:F47)</f>
        <v>31400</v>
      </c>
      <c r="G48" s="193">
        <f>SUM(G32:G47)</f>
        <v>41250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271</v>
      </c>
      <c r="C53" s="155">
        <f>D48</f>
        <v>50500</v>
      </c>
      <c r="D53" s="134"/>
      <c r="E53" s="119"/>
      <c r="F53" s="119" t="s">
        <v>271</v>
      </c>
      <c r="G53" s="155">
        <f>F48</f>
        <v>31400</v>
      </c>
      <c r="H53" s="134"/>
      <c r="I53" s="119"/>
      <c r="L53" s="160"/>
    </row>
    <row r="54" spans="2:12" x14ac:dyDescent="0.25">
      <c r="B54" s="119" t="s">
        <v>229</v>
      </c>
      <c r="C54" s="155">
        <f>'JANUARY '!E59</f>
        <v>68009</v>
      </c>
      <c r="D54" s="134"/>
      <c r="E54" s="119"/>
      <c r="F54" s="119" t="s">
        <v>229</v>
      </c>
      <c r="G54" s="155">
        <f>'JANUARY '!I59</f>
        <v>54797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4040</v>
      </c>
      <c r="E55" s="119"/>
      <c r="F55" s="127" t="s">
        <v>327</v>
      </c>
      <c r="G55" s="121">
        <v>0.08</v>
      </c>
      <c r="H55">
        <f>D55</f>
        <v>4040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347</v>
      </c>
      <c r="C57" s="119"/>
      <c r="D57" s="155">
        <v>55120</v>
      </c>
      <c r="E57" s="123"/>
      <c r="F57" s="229" t="s">
        <v>347</v>
      </c>
      <c r="G57" s="119"/>
      <c r="H57" s="155">
        <v>55120</v>
      </c>
      <c r="I57" s="123"/>
    </row>
    <row r="58" spans="2:12" x14ac:dyDescent="0.25">
      <c r="B58" s="119" t="s">
        <v>348</v>
      </c>
      <c r="C58" s="119"/>
      <c r="D58" s="155">
        <v>7500</v>
      </c>
      <c r="E58" s="119"/>
      <c r="F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114469</v>
      </c>
      <c r="D61" s="206">
        <f>SUM(D57:D60)</f>
        <v>62620</v>
      </c>
      <c r="E61" s="207">
        <f>C61-D61</f>
        <v>51849</v>
      </c>
      <c r="F61" s="205" t="s">
        <v>8</v>
      </c>
      <c r="G61" s="206">
        <f>G53+G54-H55</f>
        <v>82157</v>
      </c>
      <c r="H61" s="206">
        <f>SUM(H57:H60)</f>
        <v>55120</v>
      </c>
      <c r="I61" s="207">
        <f>G61-H61</f>
        <v>27037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workbookViewId="0">
      <selection activeCell="G55" sqref="G55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349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41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352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350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4000</v>
      </c>
      <c r="D34" s="196">
        <v>3500</v>
      </c>
      <c r="E34" s="162">
        <f t="shared" si="0"/>
        <v>7500</v>
      </c>
      <c r="F34" s="162">
        <v>3500</v>
      </c>
      <c r="G34" s="189">
        <f t="shared" si="1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7000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v>4700</v>
      </c>
      <c r="D37" s="196">
        <v>3500</v>
      </c>
      <c r="E37" s="162">
        <f t="shared" si="0"/>
        <v>8200</v>
      </c>
      <c r="F37" s="165">
        <v>7000</v>
      </c>
      <c r="G37" s="155">
        <f t="shared" si="1"/>
        <v>1200</v>
      </c>
    </row>
    <row r="38" spans="1:12" x14ac:dyDescent="0.25">
      <c r="A38" s="119">
        <v>7</v>
      </c>
      <c r="B38" s="119" t="s">
        <v>323</v>
      </c>
      <c r="C38" s="119">
        <v>1050</v>
      </c>
      <c r="D38" s="197">
        <v>5000</v>
      </c>
      <c r="E38" s="162">
        <f t="shared" si="0"/>
        <v>6050</v>
      </c>
      <c r="F38" s="119">
        <v>3800</v>
      </c>
      <c r="G38" s="189">
        <f t="shared" si="1"/>
        <v>2250</v>
      </c>
      <c r="L38" s="160">
        <f>F23+I61</f>
        <v>46177</v>
      </c>
    </row>
    <row r="39" spans="1:12" x14ac:dyDescent="0.25">
      <c r="A39" s="119">
        <v>8</v>
      </c>
      <c r="B39" s="158" t="s">
        <v>284</v>
      </c>
      <c r="C39" s="119">
        <v>5500</v>
      </c>
      <c r="D39" s="198">
        <v>2000</v>
      </c>
      <c r="E39" s="162">
        <f t="shared" si="0"/>
        <v>7500</v>
      </c>
      <c r="F39" s="165"/>
      <c r="G39" s="155">
        <f t="shared" si="1"/>
        <v>7500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v>3000</v>
      </c>
      <c r="D41" s="199">
        <v>3000</v>
      </c>
      <c r="E41" s="162">
        <f t="shared" si="2"/>
        <v>6000</v>
      </c>
      <c r="F41" s="155"/>
      <c r="G41" s="155">
        <f t="shared" si="3"/>
        <v>6000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2"/>
        <v>8500</v>
      </c>
      <c r="F43" s="155">
        <v>3000</v>
      </c>
      <c r="G43" s="155">
        <f t="shared" si="3"/>
        <v>5500</v>
      </c>
    </row>
    <row r="44" spans="1:12" x14ac:dyDescent="0.25">
      <c r="A44" s="119">
        <v>13</v>
      </c>
      <c r="B44" s="158" t="s">
        <v>302</v>
      </c>
      <c r="C44" s="119"/>
      <c r="D44" s="199">
        <v>3000</v>
      </c>
      <c r="E44" s="162">
        <f t="shared" si="2"/>
        <v>3000</v>
      </c>
      <c r="F44" s="155">
        <v>3000</v>
      </c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v>3000</v>
      </c>
      <c r="D45" s="119">
        <v>3000</v>
      </c>
      <c r="E45" s="162">
        <f t="shared" si="2"/>
        <v>6000</v>
      </c>
      <c r="F45" s="119"/>
      <c r="G45" s="119">
        <f t="shared" si="3"/>
        <v>6000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2" x14ac:dyDescent="0.25">
      <c r="A48" s="119"/>
      <c r="B48" s="159" t="s">
        <v>8</v>
      </c>
      <c r="C48" s="181">
        <f>SUM(C32:C47)</f>
        <v>33750</v>
      </c>
      <c r="D48" s="193">
        <f>SUM(D32:D47)</f>
        <v>50500</v>
      </c>
      <c r="E48" s="193">
        <f>SUM(E32:E47)</f>
        <v>84250</v>
      </c>
      <c r="F48" s="193">
        <f>SUM(F32:F47)</f>
        <v>48300</v>
      </c>
      <c r="G48" s="193">
        <f>SUM(G32:G47)</f>
        <v>35950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41</v>
      </c>
      <c r="C53" s="155">
        <f>D48</f>
        <v>50500</v>
      </c>
      <c r="D53" s="134"/>
      <c r="E53" s="119"/>
      <c r="F53" s="119" t="s">
        <v>41</v>
      </c>
      <c r="G53" s="155">
        <f>F48</f>
        <v>48300</v>
      </c>
      <c r="H53" s="134"/>
      <c r="I53" s="119"/>
      <c r="L53" s="160"/>
    </row>
    <row r="54" spans="2:12" x14ac:dyDescent="0.25">
      <c r="B54" s="119" t="s">
        <v>229</v>
      </c>
      <c r="C54" s="155">
        <f>'FEBRUARY '!E61</f>
        <v>51849</v>
      </c>
      <c r="D54" s="134"/>
      <c r="E54" s="119"/>
      <c r="F54" s="119" t="s">
        <v>229</v>
      </c>
      <c r="G54" s="155">
        <f>'FEBRUARY '!I61</f>
        <v>27037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4040</v>
      </c>
      <c r="E55" s="119"/>
      <c r="F55" s="127" t="s">
        <v>327</v>
      </c>
      <c r="G55" s="121">
        <v>0.08</v>
      </c>
      <c r="H55">
        <f>D55</f>
        <v>4040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352</v>
      </c>
      <c r="C57" s="119"/>
      <c r="D57" s="155">
        <v>25120</v>
      </c>
      <c r="E57" s="123"/>
      <c r="F57" s="229" t="s">
        <v>352</v>
      </c>
      <c r="G57" s="119"/>
      <c r="H57" s="155">
        <v>25120</v>
      </c>
      <c r="I57" s="123"/>
    </row>
    <row r="58" spans="2:12" x14ac:dyDescent="0.25">
      <c r="B58" s="119"/>
      <c r="C58" s="119"/>
      <c r="D58" s="155"/>
      <c r="E58" s="119"/>
      <c r="F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98309</v>
      </c>
      <c r="D61" s="206">
        <f>SUM(D57:D60)</f>
        <v>25120</v>
      </c>
      <c r="E61" s="207">
        <f>C61-D61</f>
        <v>73189</v>
      </c>
      <c r="F61" s="205" t="s">
        <v>8</v>
      </c>
      <c r="G61" s="206">
        <f>G53+G54-H55</f>
        <v>71297</v>
      </c>
      <c r="H61" s="206">
        <f>SUM(H57:H60)</f>
        <v>25120</v>
      </c>
      <c r="I61" s="207">
        <f>G61-H61</f>
        <v>46177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28" workbookViewId="0">
      <selection activeCell="F39" sqref="F39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353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65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355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354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4000</v>
      </c>
      <c r="D34" s="196">
        <v>3500</v>
      </c>
      <c r="E34" s="162">
        <f t="shared" si="0"/>
        <v>7500</v>
      </c>
      <c r="F34" s="162">
        <v>3500</v>
      </c>
      <c r="G34" s="189">
        <f t="shared" si="1"/>
        <v>4000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3500</v>
      </c>
      <c r="G36" s="155">
        <f t="shared" si="1"/>
        <v>3500</v>
      </c>
    </row>
    <row r="37" spans="1:12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0"/>
        <v>4700</v>
      </c>
      <c r="F37" s="165">
        <v>3500</v>
      </c>
      <c r="G37" s="155">
        <f t="shared" si="1"/>
        <v>1200</v>
      </c>
    </row>
    <row r="38" spans="1:12" x14ac:dyDescent="0.25">
      <c r="A38" s="119">
        <v>7</v>
      </c>
      <c r="B38" s="119" t="s">
        <v>323</v>
      </c>
      <c r="C38" s="119">
        <v>2250</v>
      </c>
      <c r="D38" s="197">
        <v>5000</v>
      </c>
      <c r="E38" s="162">
        <f t="shared" si="0"/>
        <v>7250</v>
      </c>
      <c r="F38" s="119">
        <v>5000</v>
      </c>
      <c r="G38" s="189">
        <f t="shared" si="1"/>
        <v>2250</v>
      </c>
      <c r="L38" s="160">
        <f>F23+I61</f>
        <v>43257</v>
      </c>
    </row>
    <row r="39" spans="1:12" x14ac:dyDescent="0.25">
      <c r="A39" s="119">
        <v>8</v>
      </c>
      <c r="B39" s="158" t="s">
        <v>284</v>
      </c>
      <c r="C39" s="119">
        <v>7500</v>
      </c>
      <c r="D39" s="198">
        <v>2000</v>
      </c>
      <c r="E39" s="162">
        <f t="shared" si="0"/>
        <v>9500</v>
      </c>
      <c r="F39" s="165">
        <v>9500</v>
      </c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v>6000</v>
      </c>
      <c r="D41" s="199">
        <v>3000</v>
      </c>
      <c r="E41" s="162">
        <f t="shared" si="2"/>
        <v>9000</v>
      </c>
      <c r="F41" s="155"/>
      <c r="G41" s="155">
        <f t="shared" si="3"/>
        <v>9000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v>5500</v>
      </c>
      <c r="D43" s="199">
        <v>3000</v>
      </c>
      <c r="E43" s="162">
        <f t="shared" si="2"/>
        <v>8500</v>
      </c>
      <c r="F43" s="155">
        <v>5500</v>
      </c>
      <c r="G43" s="155">
        <f t="shared" si="3"/>
        <v>3000</v>
      </c>
    </row>
    <row r="44" spans="1:12" x14ac:dyDescent="0.25">
      <c r="A44" s="119">
        <v>13</v>
      </c>
      <c r="B44" s="158"/>
      <c r="C44" s="119"/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v>6000</v>
      </c>
      <c r="D45" s="119">
        <v>3000</v>
      </c>
      <c r="E45" s="162">
        <f t="shared" si="2"/>
        <v>9000</v>
      </c>
      <c r="F45" s="119">
        <v>4000</v>
      </c>
      <c r="G45" s="119">
        <f t="shared" si="3"/>
        <v>5000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2" x14ac:dyDescent="0.25">
      <c r="A48" s="119"/>
      <c r="B48" s="159" t="s">
        <v>8</v>
      </c>
      <c r="C48" s="181">
        <f>SUM(C32:C47)</f>
        <v>39450</v>
      </c>
      <c r="D48" s="193">
        <f>SUM(D32:D47)</f>
        <v>47500</v>
      </c>
      <c r="E48" s="193">
        <f>SUM(E32:E47)</f>
        <v>86950</v>
      </c>
      <c r="F48" s="193">
        <f>SUM(F32:F47)</f>
        <v>55500</v>
      </c>
      <c r="G48" s="193">
        <f>SUM(G32:G47)</f>
        <v>31450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65</v>
      </c>
      <c r="C53" s="155">
        <f>D48</f>
        <v>47500</v>
      </c>
      <c r="D53" s="134"/>
      <c r="E53" s="119"/>
      <c r="F53" s="119" t="s">
        <v>65</v>
      </c>
      <c r="G53" s="155">
        <f>F48</f>
        <v>55500</v>
      </c>
      <c r="H53" s="134"/>
      <c r="I53" s="119"/>
      <c r="L53" s="160"/>
    </row>
    <row r="54" spans="2:12" x14ac:dyDescent="0.25">
      <c r="B54" s="119" t="s">
        <v>229</v>
      </c>
      <c r="C54" s="155">
        <f>'MARCH '!E61</f>
        <v>73189</v>
      </c>
      <c r="D54" s="134"/>
      <c r="E54" s="119"/>
      <c r="F54" s="119" t="s">
        <v>229</v>
      </c>
      <c r="G54" s="155">
        <f>'MARCH '!I61</f>
        <v>46177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3800</v>
      </c>
      <c r="E55" s="119"/>
      <c r="F55" s="127" t="s">
        <v>327</v>
      </c>
      <c r="G55" s="121">
        <v>0.08</v>
      </c>
      <c r="H55">
        <f>D55</f>
        <v>3800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355</v>
      </c>
      <c r="C57" s="119"/>
      <c r="D57" s="155">
        <v>25120</v>
      </c>
      <c r="E57" s="123"/>
      <c r="F57" s="229" t="s">
        <v>355</v>
      </c>
      <c r="G57" s="119"/>
      <c r="H57" s="155">
        <v>25120</v>
      </c>
      <c r="I57" s="123"/>
    </row>
    <row r="58" spans="2:12" x14ac:dyDescent="0.25">
      <c r="B58" s="119" t="s">
        <v>356</v>
      </c>
      <c r="C58" s="119"/>
      <c r="D58" s="155">
        <v>20000</v>
      </c>
      <c r="E58" s="119"/>
      <c r="F58" s="119" t="s">
        <v>356</v>
      </c>
      <c r="G58" s="119"/>
      <c r="H58" s="155">
        <v>20000</v>
      </c>
      <c r="I58" s="119"/>
    </row>
    <row r="59" spans="2:12" x14ac:dyDescent="0.25">
      <c r="B59" s="131" t="s">
        <v>306</v>
      </c>
      <c r="C59" s="119"/>
      <c r="D59" s="154">
        <v>9500</v>
      </c>
      <c r="E59" s="119"/>
      <c r="F59" s="131" t="s">
        <v>306</v>
      </c>
      <c r="G59" s="119"/>
      <c r="H59" s="154">
        <v>9500</v>
      </c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116889</v>
      </c>
      <c r="D61" s="206">
        <f>SUM(D57:D60)</f>
        <v>54620</v>
      </c>
      <c r="E61" s="207">
        <f>C61-D61</f>
        <v>62269</v>
      </c>
      <c r="F61" s="205" t="s">
        <v>8</v>
      </c>
      <c r="G61" s="206">
        <f>G53+G54-H55</f>
        <v>97877</v>
      </c>
      <c r="H61" s="206">
        <f>SUM(H57:H60)</f>
        <v>54620</v>
      </c>
      <c r="I61" s="207">
        <f>G61-H61</f>
        <v>43257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25" right="0.25" top="0.75" bottom="0.75" header="0.3" footer="0.3"/>
  <pageSetup paperSize="9" orientation="portrait" horizontalDpi="0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I46" sqref="I46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357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230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359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358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4000</v>
      </c>
      <c r="D34" s="196">
        <v>3500</v>
      </c>
      <c r="E34" s="162">
        <f t="shared" si="0"/>
        <v>7500</v>
      </c>
      <c r="F34" s="162">
        <v>3000</v>
      </c>
      <c r="G34" s="189">
        <f t="shared" si="1"/>
        <v>4500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>
        <v>3500</v>
      </c>
      <c r="G35" s="155">
        <f t="shared" si="1"/>
        <v>3500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3500</v>
      </c>
      <c r="G36" s="155">
        <f t="shared" si="1"/>
        <v>3500</v>
      </c>
    </row>
    <row r="37" spans="1:12" x14ac:dyDescent="0.25">
      <c r="A37" s="119">
        <v>6</v>
      </c>
      <c r="B37" s="158" t="s">
        <v>287</v>
      </c>
      <c r="C37" s="119">
        <v>1200</v>
      </c>
      <c r="D37" s="196">
        <v>3500</v>
      </c>
      <c r="E37" s="162">
        <f t="shared" si="0"/>
        <v>4700</v>
      </c>
      <c r="F37" s="165">
        <v>3700</v>
      </c>
      <c r="G37" s="155">
        <f t="shared" si="1"/>
        <v>1000</v>
      </c>
    </row>
    <row r="38" spans="1:12" x14ac:dyDescent="0.25">
      <c r="A38" s="119">
        <v>7</v>
      </c>
      <c r="B38" s="119" t="s">
        <v>323</v>
      </c>
      <c r="C38" s="119">
        <v>2250</v>
      </c>
      <c r="D38" s="197">
        <v>5000</v>
      </c>
      <c r="E38" s="162">
        <f t="shared" si="0"/>
        <v>7250</v>
      </c>
      <c r="F38" s="119">
        <v>5100</v>
      </c>
      <c r="G38" s="189">
        <f t="shared" si="1"/>
        <v>2150</v>
      </c>
      <c r="L38" s="160">
        <f>F23+I61</f>
        <v>45537</v>
      </c>
    </row>
    <row r="39" spans="1:12" x14ac:dyDescent="0.25">
      <c r="A39" s="119">
        <v>8</v>
      </c>
      <c r="B39" s="158" t="s">
        <v>284</v>
      </c>
      <c r="C39" s="119"/>
      <c r="D39" s="198"/>
      <c r="E39" s="162">
        <f t="shared" si="0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317</v>
      </c>
      <c r="C41" s="119">
        <v>9000</v>
      </c>
      <c r="D41" s="199">
        <v>3000</v>
      </c>
      <c r="E41" s="162"/>
      <c r="F41" s="155"/>
      <c r="G41" s="155">
        <f t="shared" si="3"/>
        <v>0</v>
      </c>
      <c r="H41" t="s">
        <v>361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>
        <v>3000</v>
      </c>
      <c r="D43" s="199">
        <v>3000</v>
      </c>
      <c r="E43" s="162">
        <f t="shared" si="2"/>
        <v>6000</v>
      </c>
      <c r="F43" s="155">
        <v>6000</v>
      </c>
      <c r="G43" s="155">
        <f t="shared" si="3"/>
        <v>0</v>
      </c>
    </row>
    <row r="44" spans="1:12" x14ac:dyDescent="0.25">
      <c r="A44" s="119">
        <v>13</v>
      </c>
      <c r="B44" s="158"/>
      <c r="C44" s="119"/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344</v>
      </c>
      <c r="C45" s="119">
        <v>5000</v>
      </c>
      <c r="D45" s="119"/>
      <c r="E45" s="162"/>
      <c r="F45" s="119"/>
      <c r="G45" s="119">
        <f t="shared" si="3"/>
        <v>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>
        <v>3000</v>
      </c>
      <c r="G46" s="155">
        <f t="shared" si="3"/>
        <v>0</v>
      </c>
    </row>
    <row r="47" spans="1:12" x14ac:dyDescent="0.25">
      <c r="A47" s="119">
        <v>16</v>
      </c>
      <c r="B47" s="158" t="s">
        <v>302</v>
      </c>
      <c r="C47" s="119"/>
      <c r="D47" s="199">
        <v>1500</v>
      </c>
      <c r="E47" s="162">
        <f t="shared" si="2"/>
        <v>1500</v>
      </c>
      <c r="F47" s="155"/>
      <c r="G47" s="155">
        <f t="shared" si="3"/>
        <v>1500</v>
      </c>
    </row>
    <row r="48" spans="1:12" x14ac:dyDescent="0.25">
      <c r="A48" s="119"/>
      <c r="B48" s="159" t="s">
        <v>8</v>
      </c>
      <c r="C48" s="181">
        <f>SUM(C32:C47)</f>
        <v>31450</v>
      </c>
      <c r="D48" s="193">
        <f>SUM(D32:D47)</f>
        <v>42500</v>
      </c>
      <c r="E48" s="193">
        <f>SUM(E32:E47)</f>
        <v>56950</v>
      </c>
      <c r="F48" s="193">
        <f>SUM(F32:F47)</f>
        <v>40800</v>
      </c>
      <c r="G48" s="193">
        <f>SUM(G32:G47)</f>
        <v>16150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230</v>
      </c>
      <c r="C53" s="155">
        <f>D48</f>
        <v>42500</v>
      </c>
      <c r="D53" s="134"/>
      <c r="E53" s="119"/>
      <c r="F53" s="119" t="s">
        <v>230</v>
      </c>
      <c r="G53" s="155">
        <f>F48</f>
        <v>40800</v>
      </c>
      <c r="H53" s="134"/>
      <c r="I53" s="119"/>
      <c r="L53" s="160"/>
    </row>
    <row r="54" spans="2:12" x14ac:dyDescent="0.25">
      <c r="B54" s="119" t="s">
        <v>229</v>
      </c>
      <c r="C54" s="155">
        <f>'APRIL '!E61</f>
        <v>62269</v>
      </c>
      <c r="D54" s="134"/>
      <c r="E54" s="119"/>
      <c r="F54" s="119" t="s">
        <v>229</v>
      </c>
      <c r="G54" s="155">
        <f>'APRIL '!I61</f>
        <v>43257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360</v>
      </c>
      <c r="C57" s="119"/>
      <c r="D57" s="155">
        <v>35120</v>
      </c>
      <c r="E57" s="123"/>
      <c r="F57" s="229" t="s">
        <v>360</v>
      </c>
      <c r="G57" s="119"/>
      <c r="H57" s="155">
        <v>35120</v>
      </c>
      <c r="I57" s="123"/>
    </row>
    <row r="58" spans="2:12" x14ac:dyDescent="0.25">
      <c r="B58" s="119" t="s">
        <v>344</v>
      </c>
      <c r="C58" s="119"/>
      <c r="D58" s="155">
        <v>5000</v>
      </c>
      <c r="E58" s="119"/>
      <c r="F58" s="119"/>
      <c r="G58" s="119"/>
      <c r="H58" s="155"/>
      <c r="I58" s="119"/>
    </row>
    <row r="59" spans="2:12" x14ac:dyDescent="0.25">
      <c r="B59" s="131" t="s">
        <v>362</v>
      </c>
      <c r="C59" s="119"/>
      <c r="D59" s="154">
        <v>12000</v>
      </c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101369</v>
      </c>
      <c r="D61" s="206">
        <f>SUM(D57:D60)</f>
        <v>52120</v>
      </c>
      <c r="E61" s="207">
        <f>C61-D61</f>
        <v>49249</v>
      </c>
      <c r="F61" s="205" t="s">
        <v>8</v>
      </c>
      <c r="G61" s="206">
        <f>G53+G54-H55</f>
        <v>80657</v>
      </c>
      <c r="H61" s="206">
        <f>SUM(H57:H60)</f>
        <v>35120</v>
      </c>
      <c r="I61" s="207">
        <f>G61-H61</f>
        <v>45537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31" workbookViewId="0">
      <selection activeCell="B45" sqref="B45"/>
    </sheetView>
  </sheetViews>
  <sheetFormatPr defaultRowHeight="15" x14ac:dyDescent="0.25"/>
  <cols>
    <col min="1" max="1" width="3.85546875" customWidth="1"/>
    <col min="2" max="2" width="19.140625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363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11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233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365</v>
      </c>
      <c r="C19" s="145"/>
      <c r="D19" s="145"/>
      <c r="E19" s="89">
        <v>104880</v>
      </c>
      <c r="F19" s="228"/>
      <c r="G19" s="222"/>
      <c r="H19" s="89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363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2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213</v>
      </c>
      <c r="C34" s="119">
        <v>4500</v>
      </c>
      <c r="D34" s="196">
        <v>3500</v>
      </c>
      <c r="E34" s="162">
        <f t="shared" si="0"/>
        <v>8000</v>
      </c>
      <c r="F34" s="162">
        <v>3900</v>
      </c>
      <c r="G34" s="189">
        <f t="shared" si="1"/>
        <v>4100</v>
      </c>
    </row>
    <row r="35" spans="1:12" x14ac:dyDescent="0.25">
      <c r="A35" s="119">
        <v>4</v>
      </c>
      <c r="B35" s="158" t="s">
        <v>272</v>
      </c>
      <c r="C35" s="119">
        <v>3500</v>
      </c>
      <c r="D35" s="196">
        <v>3500</v>
      </c>
      <c r="E35" s="162">
        <f t="shared" si="0"/>
        <v>7000</v>
      </c>
      <c r="F35" s="162"/>
      <c r="G35" s="155">
        <f t="shared" si="1"/>
        <v>7000</v>
      </c>
    </row>
    <row r="36" spans="1:12" x14ac:dyDescent="0.25">
      <c r="A36" s="119">
        <v>5</v>
      </c>
      <c r="B36" s="158" t="s">
        <v>321</v>
      </c>
      <c r="C36" s="119">
        <v>3500</v>
      </c>
      <c r="D36" s="199">
        <v>3500</v>
      </c>
      <c r="E36" s="162">
        <f t="shared" si="0"/>
        <v>7000</v>
      </c>
      <c r="F36" s="155">
        <v>7000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v>1000</v>
      </c>
      <c r="D37" s="196">
        <v>3500</v>
      </c>
      <c r="E37" s="162">
        <f t="shared" si="0"/>
        <v>4500</v>
      </c>
      <c r="F37" s="165">
        <v>4000</v>
      </c>
      <c r="G37" s="155">
        <f t="shared" si="1"/>
        <v>500</v>
      </c>
    </row>
    <row r="38" spans="1:12" x14ac:dyDescent="0.25">
      <c r="A38" s="119">
        <v>7</v>
      </c>
      <c r="B38" s="119" t="s">
        <v>323</v>
      </c>
      <c r="C38" s="119">
        <v>2150</v>
      </c>
      <c r="D38" s="197">
        <v>5000</v>
      </c>
      <c r="E38" s="162">
        <f t="shared" si="0"/>
        <v>7150</v>
      </c>
      <c r="F38" s="119">
        <v>5500</v>
      </c>
      <c r="G38" s="189">
        <f t="shared" si="1"/>
        <v>1650</v>
      </c>
      <c r="L38" s="160"/>
    </row>
    <row r="39" spans="1:12" x14ac:dyDescent="0.25">
      <c r="A39" s="119">
        <v>8</v>
      </c>
      <c r="B39" s="158" t="s">
        <v>284</v>
      </c>
      <c r="C39" s="119"/>
      <c r="D39" s="198"/>
      <c r="E39" s="162">
        <f t="shared" si="0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6" si="3">E40-F40</f>
        <v>0</v>
      </c>
    </row>
    <row r="41" spans="1:12" x14ac:dyDescent="0.25">
      <c r="A41" s="119">
        <v>10</v>
      </c>
      <c r="B41" s="158"/>
      <c r="C41" s="119"/>
      <c r="D41" s="199"/>
      <c r="E41" s="162"/>
      <c r="F41" s="155"/>
      <c r="G41" s="155">
        <f t="shared" si="3"/>
        <v>0</v>
      </c>
    </row>
    <row r="42" spans="1:12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288</v>
      </c>
      <c r="C43" s="119"/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2" x14ac:dyDescent="0.25">
      <c r="A44" s="119">
        <v>13</v>
      </c>
      <c r="B44" s="158"/>
      <c r="C44" s="119"/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371</v>
      </c>
      <c r="C45" s="119"/>
      <c r="D45" s="119">
        <v>1500</v>
      </c>
      <c r="E45" s="162">
        <f t="shared" si="2"/>
        <v>1500</v>
      </c>
      <c r="F45" s="119"/>
      <c r="G45" s="119">
        <f t="shared" si="3"/>
        <v>1500</v>
      </c>
    </row>
    <row r="46" spans="1:12" x14ac:dyDescent="0.25">
      <c r="A46" s="119">
        <v>15</v>
      </c>
      <c r="B46" s="158" t="s">
        <v>273</v>
      </c>
      <c r="C46" s="119"/>
      <c r="D46" s="199">
        <v>3000</v>
      </c>
      <c r="E46" s="162">
        <f t="shared" si="2"/>
        <v>3000</v>
      </c>
      <c r="F46" s="155"/>
      <c r="G46" s="155">
        <f t="shared" si="3"/>
        <v>3000</v>
      </c>
    </row>
    <row r="47" spans="1:12" x14ac:dyDescent="0.25">
      <c r="A47" s="119">
        <v>16</v>
      </c>
      <c r="B47" s="158" t="s">
        <v>302</v>
      </c>
      <c r="C47" s="119">
        <v>1500</v>
      </c>
      <c r="D47" s="199"/>
      <c r="E47" s="162">
        <f t="shared" si="2"/>
        <v>1500</v>
      </c>
      <c r="F47" s="155">
        <v>1000</v>
      </c>
      <c r="G47" s="155">
        <f>E47-F47</f>
        <v>500</v>
      </c>
    </row>
    <row r="48" spans="1:12" x14ac:dyDescent="0.25">
      <c r="A48" s="119"/>
      <c r="B48" s="159" t="s">
        <v>8</v>
      </c>
      <c r="C48" s="181">
        <f>SUM(C32:C47)</f>
        <v>16150</v>
      </c>
      <c r="D48" s="193">
        <f>SUM(D32:D47)</f>
        <v>39500</v>
      </c>
      <c r="E48" s="193">
        <f>SUM(E32:E47)</f>
        <v>55650</v>
      </c>
      <c r="F48" s="193">
        <f>SUM(F32:F47)</f>
        <v>37400</v>
      </c>
      <c r="G48" s="193">
        <f>SUM(G32:G47)</f>
        <v>18250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233</v>
      </c>
      <c r="C53" s="155">
        <f>D48</f>
        <v>39500</v>
      </c>
      <c r="D53" s="134"/>
      <c r="E53" s="119"/>
      <c r="F53" s="119" t="s">
        <v>364</v>
      </c>
      <c r="G53" s="155">
        <f>F48</f>
        <v>37400</v>
      </c>
      <c r="H53" s="134"/>
      <c r="I53" s="119"/>
      <c r="L53" s="160"/>
    </row>
    <row r="54" spans="2:12" x14ac:dyDescent="0.25">
      <c r="B54" s="119" t="s">
        <v>229</v>
      </c>
      <c r="C54" s="155">
        <f>'MAY '!E61</f>
        <v>49249</v>
      </c>
      <c r="D54" s="134"/>
      <c r="E54" s="119"/>
      <c r="F54" s="119" t="s">
        <v>229</v>
      </c>
      <c r="G54" s="155">
        <f>'MAY '!I61</f>
        <v>45537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3160</v>
      </c>
      <c r="E55" s="119"/>
      <c r="F55" s="127" t="s">
        <v>327</v>
      </c>
      <c r="G55" s="121">
        <v>0.08</v>
      </c>
      <c r="H55">
        <f>D55</f>
        <v>3160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365</v>
      </c>
      <c r="C57" s="119"/>
      <c r="D57" s="155">
        <v>25120</v>
      </c>
      <c r="E57" s="123"/>
      <c r="F57" s="229" t="s">
        <v>365</v>
      </c>
      <c r="G57" s="119"/>
      <c r="H57" s="155">
        <v>25120</v>
      </c>
      <c r="I57" s="123"/>
    </row>
    <row r="58" spans="2:12" x14ac:dyDescent="0.25">
      <c r="B58" s="119" t="s">
        <v>302</v>
      </c>
      <c r="C58" s="119"/>
      <c r="D58" s="155">
        <v>500</v>
      </c>
      <c r="E58" s="119"/>
      <c r="F58" s="119"/>
      <c r="G58" s="119"/>
      <c r="H58" s="155"/>
      <c r="I58" s="119"/>
    </row>
    <row r="59" spans="2:12" x14ac:dyDescent="0.25">
      <c r="B59" s="131" t="s">
        <v>369</v>
      </c>
      <c r="C59" s="119"/>
      <c r="D59" s="154">
        <v>4100</v>
      </c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85589</v>
      </c>
      <c r="D61" s="206">
        <f>SUM(D57:D60)</f>
        <v>29720</v>
      </c>
      <c r="E61" s="207">
        <f>C61-D61</f>
        <v>55869</v>
      </c>
      <c r="F61" s="205" t="s">
        <v>8</v>
      </c>
      <c r="G61" s="206">
        <f>G53+G54-H55</f>
        <v>79777</v>
      </c>
      <c r="H61" s="206">
        <f>SUM(H57:H60)</f>
        <v>25120</v>
      </c>
      <c r="I61" s="207">
        <f>G61-H61</f>
        <v>54657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  <pageSetup orientation="portrait" horizontalDpi="0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opLeftCell="A28" workbookViewId="0">
      <selection activeCell="B46" sqref="B46"/>
    </sheetView>
  </sheetViews>
  <sheetFormatPr defaultRowHeight="15" x14ac:dyDescent="0.25"/>
  <cols>
    <col min="1" max="1" width="3.85546875" customWidth="1"/>
    <col min="2" max="2" width="20.42578125" bestFit="1" customWidth="1"/>
    <col min="5" max="5" width="9.140625" customWidth="1"/>
    <col min="6" max="6" width="12.5703125" customWidth="1"/>
    <col min="7" max="7" width="9.710937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366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10000</v>
      </c>
      <c r="E5" s="204">
        <f>C5+D5</f>
        <v>10000</v>
      </c>
      <c r="F5" s="204">
        <v>10000</v>
      </c>
      <c r="G5" s="146">
        <f>E5-F5</f>
        <v>0</v>
      </c>
      <c r="H5" s="89"/>
    </row>
    <row r="6" spans="2:8" x14ac:dyDescent="0.25">
      <c r="B6" s="249" t="s">
        <v>256</v>
      </c>
      <c r="C6" s="146"/>
      <c r="D6" s="204">
        <v>13000</v>
      </c>
      <c r="E6" s="204">
        <f>C6+D6</f>
        <v>13000</v>
      </c>
      <c r="F6" s="204">
        <v>13000</v>
      </c>
      <c r="G6" s="146">
        <f>E6-F6</f>
        <v>0</v>
      </c>
      <c r="H6" s="89"/>
    </row>
    <row r="7" spans="2:8" x14ac:dyDescent="0.25">
      <c r="B7" s="203" t="s">
        <v>333</v>
      </c>
      <c r="C7" s="145"/>
      <c r="D7" s="204">
        <v>24000</v>
      </c>
      <c r="E7" s="204">
        <f>C7+D7</f>
        <v>24000</v>
      </c>
      <c r="F7" s="204">
        <v>24000</v>
      </c>
      <c r="G7" s="146">
        <f>E7-F7</f>
        <v>0</v>
      </c>
      <c r="H7" s="89"/>
    </row>
    <row r="8" spans="2:8" x14ac:dyDescent="0.25">
      <c r="B8" s="203" t="s">
        <v>334</v>
      </c>
      <c r="C8" s="145"/>
      <c r="D8" s="204">
        <v>10000</v>
      </c>
      <c r="E8" s="204">
        <f>C8+D8</f>
        <v>10000</v>
      </c>
      <c r="F8" s="204">
        <v>10000</v>
      </c>
      <c r="G8" s="146">
        <f>E8-F8</f>
        <v>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>E9-F9</f>
        <v>0</v>
      </c>
      <c r="H9" s="89"/>
    </row>
    <row r="10" spans="2:8" x14ac:dyDescent="0.25">
      <c r="B10" s="212" t="s">
        <v>11</v>
      </c>
      <c r="C10" s="212"/>
      <c r="D10" s="213">
        <f>SUM(D5:D9)</f>
        <v>114000</v>
      </c>
      <c r="E10" s="213">
        <f>SUM(E5:E9)</f>
        <v>114000</v>
      </c>
      <c r="F10" s="213">
        <f>SUM(F5:F9)</f>
        <v>114000</v>
      </c>
      <c r="G10" s="145"/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234</v>
      </c>
      <c r="C15" s="164">
        <f>D10</f>
        <v>114000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9120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372</v>
      </c>
      <c r="C19" s="145"/>
      <c r="D19" s="145"/>
      <c r="E19" s="89">
        <v>13000</v>
      </c>
      <c r="F19" s="228"/>
      <c r="G19" s="222"/>
      <c r="H19" s="89"/>
      <c r="I19" s="160"/>
    </row>
    <row r="20" spans="1:12" x14ac:dyDescent="0.25">
      <c r="B20" s="229" t="s">
        <v>373</v>
      </c>
      <c r="C20" s="145"/>
      <c r="D20" s="145"/>
      <c r="E20" s="230">
        <v>91880</v>
      </c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104880</v>
      </c>
      <c r="D23" s="206"/>
      <c r="E23" s="206">
        <f>SUM(E19:E22)</f>
        <v>104880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325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366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ht="18" customHeight="1" x14ac:dyDescent="0.25">
      <c r="A32" s="119">
        <v>1</v>
      </c>
      <c r="B32" s="158" t="s">
        <v>313</v>
      </c>
      <c r="C32" s="119"/>
      <c r="D32" s="196">
        <v>3500</v>
      </c>
      <c r="E32" s="162">
        <f t="shared" ref="E32:E39" si="0">C32+D32</f>
        <v>3500</v>
      </c>
      <c r="F32" s="162">
        <v>3500</v>
      </c>
      <c r="G32" s="189">
        <f t="shared" ref="G32:G39" si="1">E32-F32</f>
        <v>0</v>
      </c>
    </row>
    <row r="33" spans="1:17" x14ac:dyDescent="0.25">
      <c r="A33" s="119">
        <v>2</v>
      </c>
      <c r="B33" s="119" t="s">
        <v>351</v>
      </c>
      <c r="C33" s="119"/>
      <c r="D33" s="119">
        <v>3500</v>
      </c>
      <c r="E33" s="162">
        <f t="shared" si="0"/>
        <v>3500</v>
      </c>
      <c r="F33" s="162">
        <v>3500</v>
      </c>
      <c r="G33" s="189">
        <f t="shared" si="1"/>
        <v>0</v>
      </c>
    </row>
    <row r="34" spans="1:17" x14ac:dyDescent="0.25">
      <c r="A34" s="119">
        <v>3</v>
      </c>
      <c r="B34" s="158" t="s">
        <v>370</v>
      </c>
      <c r="C34" s="119"/>
      <c r="D34" s="196">
        <v>3500</v>
      </c>
      <c r="E34" s="162">
        <f t="shared" si="0"/>
        <v>3500</v>
      </c>
      <c r="F34" s="162">
        <v>3500</v>
      </c>
      <c r="G34" s="189">
        <f t="shared" si="1"/>
        <v>0</v>
      </c>
    </row>
    <row r="35" spans="1:17" x14ac:dyDescent="0.25">
      <c r="A35" s="119">
        <v>4</v>
      </c>
      <c r="B35" s="158" t="s">
        <v>272</v>
      </c>
      <c r="C35" s="119">
        <v>7000</v>
      </c>
      <c r="D35" s="196">
        <v>3500</v>
      </c>
      <c r="E35" s="162">
        <f t="shared" si="0"/>
        <v>10500</v>
      </c>
      <c r="F35" s="162">
        <v>5000</v>
      </c>
      <c r="G35" s="155">
        <f t="shared" si="1"/>
        <v>5500</v>
      </c>
    </row>
    <row r="36" spans="1:17" x14ac:dyDescent="0.25">
      <c r="A36" s="119">
        <v>5</v>
      </c>
      <c r="B36" s="158" t="s">
        <v>321</v>
      </c>
      <c r="C36" s="119"/>
      <c r="D36" s="199">
        <v>3500</v>
      </c>
      <c r="E36" s="162">
        <f t="shared" si="0"/>
        <v>3500</v>
      </c>
      <c r="F36" s="155">
        <v>3500</v>
      </c>
      <c r="G36" s="155">
        <f t="shared" si="1"/>
        <v>0</v>
      </c>
      <c r="H36" t="s">
        <v>396</v>
      </c>
    </row>
    <row r="37" spans="1:17" x14ac:dyDescent="0.25">
      <c r="A37" s="119">
        <v>6</v>
      </c>
      <c r="B37" s="158" t="s">
        <v>287</v>
      </c>
      <c r="C37" s="119">
        <v>500</v>
      </c>
      <c r="D37" s="196">
        <v>3500</v>
      </c>
      <c r="E37" s="162">
        <f t="shared" si="0"/>
        <v>4000</v>
      </c>
      <c r="F37" s="165">
        <v>3500</v>
      </c>
      <c r="G37" s="155">
        <f t="shared" si="1"/>
        <v>500</v>
      </c>
    </row>
    <row r="38" spans="1:17" x14ac:dyDescent="0.25">
      <c r="A38" s="119">
        <v>7</v>
      </c>
      <c r="B38" s="119" t="s">
        <v>323</v>
      </c>
      <c r="C38" s="119">
        <v>1650</v>
      </c>
      <c r="D38" s="197">
        <v>5000</v>
      </c>
      <c r="E38" s="162">
        <f t="shared" si="0"/>
        <v>6650</v>
      </c>
      <c r="F38" s="119">
        <v>5200</v>
      </c>
      <c r="G38" s="189">
        <f t="shared" si="1"/>
        <v>1450</v>
      </c>
      <c r="L38" s="160"/>
    </row>
    <row r="39" spans="1:17" x14ac:dyDescent="0.25">
      <c r="A39" s="119">
        <v>8</v>
      </c>
      <c r="B39" s="158" t="s">
        <v>284</v>
      </c>
      <c r="C39" s="119"/>
      <c r="D39" s="198"/>
      <c r="E39" s="162">
        <f t="shared" si="0"/>
        <v>0</v>
      </c>
      <c r="F39" s="165"/>
      <c r="G39" s="155">
        <f t="shared" si="1"/>
        <v>0</v>
      </c>
    </row>
    <row r="40" spans="1:17" x14ac:dyDescent="0.25">
      <c r="A40" s="119">
        <v>9</v>
      </c>
      <c r="B40" s="119" t="s">
        <v>320</v>
      </c>
      <c r="C40" s="119"/>
      <c r="D40" s="197">
        <v>3000</v>
      </c>
      <c r="E40" s="162">
        <f t="shared" ref="E40:E47" si="2">C40+D40</f>
        <v>3000</v>
      </c>
      <c r="F40" s="119">
        <v>3000</v>
      </c>
      <c r="G40" s="155">
        <f t="shared" ref="G40:G47" si="3">E40-F40</f>
        <v>0</v>
      </c>
    </row>
    <row r="41" spans="1:17" x14ac:dyDescent="0.25">
      <c r="A41" s="119">
        <v>10</v>
      </c>
      <c r="B41" s="158"/>
      <c r="C41" s="119"/>
      <c r="D41" s="199"/>
      <c r="E41" s="162"/>
      <c r="F41" s="155"/>
      <c r="G41" s="155">
        <f t="shared" si="3"/>
        <v>0</v>
      </c>
      <c r="O41" s="131"/>
      <c r="P41" s="119"/>
      <c r="Q41" s="154"/>
    </row>
    <row r="42" spans="1:17" x14ac:dyDescent="0.25">
      <c r="A42" s="119">
        <v>11</v>
      </c>
      <c r="B42" s="158" t="s">
        <v>289</v>
      </c>
      <c r="C42" s="119"/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7" x14ac:dyDescent="0.25">
      <c r="A43" s="119">
        <v>12</v>
      </c>
      <c r="B43" s="158" t="s">
        <v>288</v>
      </c>
      <c r="C43" s="119"/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7" x14ac:dyDescent="0.25">
      <c r="A44" s="119">
        <v>13</v>
      </c>
      <c r="B44" s="158"/>
      <c r="C44" s="119"/>
      <c r="D44" s="199"/>
      <c r="E44" s="162">
        <f t="shared" si="2"/>
        <v>0</v>
      </c>
      <c r="F44" s="155"/>
      <c r="G44" s="155">
        <f t="shared" si="3"/>
        <v>0</v>
      </c>
    </row>
    <row r="45" spans="1:17" x14ac:dyDescent="0.25">
      <c r="A45" s="119">
        <v>14</v>
      </c>
      <c r="B45" s="119" t="s">
        <v>371</v>
      </c>
      <c r="C45" s="119">
        <v>1500</v>
      </c>
      <c r="D45" s="119">
        <v>3000</v>
      </c>
      <c r="E45" s="162">
        <f t="shared" si="2"/>
        <v>4500</v>
      </c>
      <c r="F45" s="119">
        <v>4500</v>
      </c>
      <c r="G45" s="119">
        <f t="shared" si="3"/>
        <v>0</v>
      </c>
    </row>
    <row r="46" spans="1:17" x14ac:dyDescent="0.25">
      <c r="A46" s="119">
        <v>15</v>
      </c>
      <c r="B46" s="158" t="s">
        <v>273</v>
      </c>
      <c r="C46" s="119">
        <v>3000</v>
      </c>
      <c r="D46" s="199">
        <v>3000</v>
      </c>
      <c r="E46" s="162">
        <f t="shared" si="2"/>
        <v>6000</v>
      </c>
      <c r="F46" s="155">
        <v>3000</v>
      </c>
      <c r="G46" s="155">
        <f t="shared" si="3"/>
        <v>3000</v>
      </c>
    </row>
    <row r="47" spans="1:17" x14ac:dyDescent="0.25">
      <c r="A47" s="119">
        <v>16</v>
      </c>
      <c r="B47" s="158" t="s">
        <v>368</v>
      </c>
      <c r="C47" s="119"/>
      <c r="D47" s="199">
        <v>1500</v>
      </c>
      <c r="E47" s="162">
        <f t="shared" si="2"/>
        <v>1500</v>
      </c>
      <c r="F47" s="155">
        <v>1500</v>
      </c>
      <c r="G47" s="155">
        <f t="shared" si="3"/>
        <v>0</v>
      </c>
    </row>
    <row r="48" spans="1:17" x14ac:dyDescent="0.25">
      <c r="A48" s="119"/>
      <c r="B48" s="159" t="s">
        <v>8</v>
      </c>
      <c r="C48" s="181">
        <f>SUM(C32:C47)</f>
        <v>13650</v>
      </c>
      <c r="D48" s="193">
        <f>SUM(D32:D47)</f>
        <v>42500</v>
      </c>
      <c r="E48" s="193">
        <f>SUM(E32:E47)</f>
        <v>56150</v>
      </c>
      <c r="F48" s="193">
        <f>SUM(F32:F47)</f>
        <v>45700</v>
      </c>
      <c r="G48" s="193">
        <f>SUM(G32:G47)</f>
        <v>10450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234</v>
      </c>
      <c r="C53" s="155">
        <f>D48</f>
        <v>42500</v>
      </c>
      <c r="D53" s="134"/>
      <c r="E53" s="119"/>
      <c r="F53" s="119" t="s">
        <v>234</v>
      </c>
      <c r="G53" s="155">
        <f>F48</f>
        <v>45700</v>
      </c>
      <c r="H53" s="134"/>
      <c r="I53" s="119"/>
      <c r="L53" s="160"/>
    </row>
    <row r="54" spans="2:12" x14ac:dyDescent="0.25">
      <c r="B54" s="119" t="s">
        <v>229</v>
      </c>
      <c r="C54" s="155">
        <f>JUNEE!E61</f>
        <v>55869</v>
      </c>
      <c r="D54" s="134"/>
      <c r="E54" s="119"/>
      <c r="F54" s="119" t="s">
        <v>229</v>
      </c>
      <c r="G54" s="155">
        <f>JUNEE!I61</f>
        <v>54657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367</v>
      </c>
      <c r="C57" s="119"/>
      <c r="D57" s="155">
        <v>30000</v>
      </c>
      <c r="E57" s="123"/>
      <c r="F57" s="229" t="s">
        <v>367</v>
      </c>
      <c r="G57" s="119"/>
      <c r="H57" s="155">
        <v>30000</v>
      </c>
      <c r="I57" s="123"/>
    </row>
    <row r="58" spans="2:12" x14ac:dyDescent="0.25">
      <c r="B58" s="119" t="s">
        <v>373</v>
      </c>
      <c r="C58" s="119"/>
      <c r="D58" s="155">
        <v>38102</v>
      </c>
      <c r="E58" s="119"/>
      <c r="F58" s="119" t="s">
        <v>373</v>
      </c>
      <c r="G58" s="119"/>
      <c r="H58" s="155">
        <v>38102</v>
      </c>
      <c r="I58" s="119"/>
    </row>
    <row r="59" spans="2:12" x14ac:dyDescent="0.25">
      <c r="B59" s="131" t="s">
        <v>388</v>
      </c>
      <c r="C59" s="119"/>
      <c r="D59" s="154">
        <v>3500</v>
      </c>
      <c r="E59" s="119"/>
      <c r="F59" s="131" t="s">
        <v>388</v>
      </c>
      <c r="G59" s="119"/>
      <c r="H59" s="154">
        <v>3500</v>
      </c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94969</v>
      </c>
      <c r="D61" s="206">
        <f>SUM(D57:D60)</f>
        <v>71602</v>
      </c>
      <c r="E61" s="207">
        <f>C61-D61</f>
        <v>23367</v>
      </c>
      <c r="F61" s="205" t="s">
        <v>8</v>
      </c>
      <c r="G61" s="206">
        <f>G53+G54-H55</f>
        <v>96957</v>
      </c>
      <c r="H61" s="206">
        <f>SUM(H57:H60)</f>
        <v>71602</v>
      </c>
      <c r="I61" s="207">
        <f>G61-H61</f>
        <v>25355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325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13" workbookViewId="0">
      <selection activeCell="M44" sqref="M44"/>
    </sheetView>
  </sheetViews>
  <sheetFormatPr defaultRowHeight="15" x14ac:dyDescent="0.25"/>
  <cols>
    <col min="2" max="2" width="18.5703125" customWidth="1"/>
    <col min="7" max="7" width="10.5703125" bestFit="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375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145"/>
      <c r="D5" s="204">
        <v>15000</v>
      </c>
      <c r="E5" s="204">
        <f>C5+D5</f>
        <v>15000</v>
      </c>
      <c r="F5" s="204">
        <v>10000</v>
      </c>
      <c r="G5" s="146">
        <f t="shared" ref="G5:G10" si="0">E5-F5</f>
        <v>5000</v>
      </c>
      <c r="H5" s="89"/>
    </row>
    <row r="6" spans="2:8" x14ac:dyDescent="0.25">
      <c r="B6" s="249"/>
      <c r="C6" s="146"/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145"/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145"/>
      <c r="D8" s="204">
        <v>15000</v>
      </c>
      <c r="E8" s="204">
        <f>C8+D8</f>
        <v>15000</v>
      </c>
      <c r="F8" s="204">
        <v>13000</v>
      </c>
      <c r="G8" s="146">
        <f t="shared" si="0"/>
        <v>2000</v>
      </c>
      <c r="H8" s="89"/>
    </row>
    <row r="9" spans="2:8" x14ac:dyDescent="0.25">
      <c r="B9" s="203" t="s">
        <v>256</v>
      </c>
      <c r="C9" s="145"/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12"/>
      <c r="D10" s="213">
        <f>SUM(D5:D9)</f>
        <v>117000</v>
      </c>
      <c r="E10" s="213">
        <f>SUM(E5:E9)</f>
        <v>117000</v>
      </c>
      <c r="F10" s="213">
        <f>SUM(F5:F9)</f>
        <v>110000</v>
      </c>
      <c r="G10" s="239">
        <f t="shared" si="0"/>
        <v>7000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308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/>
      <c r="C16" s="219"/>
      <c r="D16" s="220">
        <v>0.08</v>
      </c>
      <c r="E16" s="221">
        <f>C15*D16</f>
        <v>9360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379</v>
      </c>
      <c r="C19" s="145"/>
      <c r="D19" s="145"/>
      <c r="E19" s="89">
        <v>101200</v>
      </c>
      <c r="F19" s="228"/>
      <c r="G19" s="222"/>
      <c r="H19" s="89"/>
      <c r="I19" s="160"/>
    </row>
    <row r="20" spans="1:12" x14ac:dyDescent="0.25">
      <c r="B20" s="229"/>
      <c r="C20" s="145"/>
      <c r="D20" s="145"/>
      <c r="E20" s="230"/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107640</v>
      </c>
      <c r="D23" s="206"/>
      <c r="E23" s="206">
        <f>SUM(E19:E22)</f>
        <v>101200</v>
      </c>
      <c r="F23" s="208">
        <f>C23-E23</f>
        <v>6440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384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374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x14ac:dyDescent="0.25">
      <c r="A32" s="119">
        <v>1</v>
      </c>
      <c r="B32" s="158" t="s">
        <v>313</v>
      </c>
      <c r="C32" s="119">
        <f>'JULYY '!G32:G48</f>
        <v>0</v>
      </c>
      <c r="D32" s="196">
        <v>3500</v>
      </c>
      <c r="E32" s="162">
        <f t="shared" ref="E32:E39" si="1">C32+D32</f>
        <v>3500</v>
      </c>
      <c r="F32" s="162">
        <v>3500</v>
      </c>
      <c r="G32" s="189">
        <f t="shared" ref="G32:G39" si="2">E32-F32</f>
        <v>0</v>
      </c>
    </row>
    <row r="33" spans="1:12" x14ac:dyDescent="0.25">
      <c r="A33" s="119">
        <v>2</v>
      </c>
      <c r="B33" s="119" t="s">
        <v>351</v>
      </c>
      <c r="C33" s="119">
        <f>'JULYY '!G33:G49</f>
        <v>0</v>
      </c>
      <c r="D33" s="119">
        <v>3500</v>
      </c>
      <c r="E33" s="162">
        <f t="shared" si="1"/>
        <v>3500</v>
      </c>
      <c r="F33" s="162">
        <v>3500</v>
      </c>
      <c r="G33" s="189">
        <f t="shared" si="2"/>
        <v>0</v>
      </c>
    </row>
    <row r="34" spans="1:12" x14ac:dyDescent="0.25">
      <c r="A34" s="119">
        <v>3</v>
      </c>
      <c r="B34" s="158" t="s">
        <v>370</v>
      </c>
      <c r="C34" s="119">
        <f>'JULYY '!G34:G50</f>
        <v>0</v>
      </c>
      <c r="D34" s="196">
        <v>3500</v>
      </c>
      <c r="E34" s="162">
        <f t="shared" si="1"/>
        <v>3500</v>
      </c>
      <c r="F34" s="162">
        <v>3500</v>
      </c>
      <c r="G34" s="189">
        <f t="shared" si="2"/>
        <v>0</v>
      </c>
    </row>
    <row r="35" spans="1:12" x14ac:dyDescent="0.25">
      <c r="A35" s="119">
        <v>4</v>
      </c>
      <c r="B35" s="158" t="s">
        <v>397</v>
      </c>
      <c r="C35" s="119">
        <f>'JULYY '!G35:G51</f>
        <v>5500</v>
      </c>
      <c r="D35" s="196">
        <v>3500</v>
      </c>
      <c r="E35" s="162">
        <f t="shared" si="1"/>
        <v>9000</v>
      </c>
      <c r="F35" s="162">
        <v>3500</v>
      </c>
      <c r="G35" s="155">
        <f t="shared" si="2"/>
        <v>5500</v>
      </c>
    </row>
    <row r="36" spans="1:12" x14ac:dyDescent="0.25">
      <c r="A36" s="119">
        <v>5</v>
      </c>
      <c r="B36" s="158"/>
      <c r="C36" s="119"/>
      <c r="D36" s="199"/>
      <c r="E36" s="162">
        <f t="shared" si="1"/>
        <v>0</v>
      </c>
      <c r="F36" s="155"/>
      <c r="G36" s="155">
        <f t="shared" si="2"/>
        <v>0</v>
      </c>
      <c r="H36" t="s">
        <v>383</v>
      </c>
    </row>
    <row r="37" spans="1:12" x14ac:dyDescent="0.25">
      <c r="A37" s="119">
        <v>6</v>
      </c>
      <c r="B37" s="158" t="s">
        <v>287</v>
      </c>
      <c r="C37" s="119">
        <f>'JULYY '!G37:G53</f>
        <v>500</v>
      </c>
      <c r="D37" s="196">
        <v>3500</v>
      </c>
      <c r="E37" s="162">
        <f t="shared" si="1"/>
        <v>4000</v>
      </c>
      <c r="F37" s="165">
        <v>3500</v>
      </c>
      <c r="G37" s="155">
        <f t="shared" si="2"/>
        <v>500</v>
      </c>
    </row>
    <row r="38" spans="1:12" x14ac:dyDescent="0.25">
      <c r="A38" s="119">
        <v>7</v>
      </c>
      <c r="B38" s="119" t="s">
        <v>323</v>
      </c>
      <c r="C38" s="119">
        <f>'JULYY '!G38:G54</f>
        <v>1450</v>
      </c>
      <c r="D38" s="197">
        <v>5000</v>
      </c>
      <c r="E38" s="162">
        <f t="shared" si="1"/>
        <v>6450</v>
      </c>
      <c r="F38" s="119">
        <v>4800</v>
      </c>
      <c r="G38" s="189">
        <f t="shared" si="2"/>
        <v>1650</v>
      </c>
      <c r="L38" s="160"/>
    </row>
    <row r="39" spans="1:12" x14ac:dyDescent="0.25">
      <c r="A39" s="119">
        <v>8</v>
      </c>
      <c r="B39" s="158" t="s">
        <v>284</v>
      </c>
      <c r="C39" s="119">
        <f>'JULYY '!G39:G55</f>
        <v>0</v>
      </c>
      <c r="D39" s="198"/>
      <c r="E39" s="162">
        <f t="shared" si="1"/>
        <v>0</v>
      </c>
      <c r="F39" s="165"/>
      <c r="G39" s="155">
        <f t="shared" si="2"/>
        <v>0</v>
      </c>
    </row>
    <row r="40" spans="1:12" x14ac:dyDescent="0.25">
      <c r="A40" s="119">
        <v>9</v>
      </c>
      <c r="B40" s="119" t="s">
        <v>382</v>
      </c>
      <c r="C40" s="119">
        <f>'JULYY '!G40:G56</f>
        <v>0</v>
      </c>
      <c r="D40" s="197">
        <v>3000</v>
      </c>
      <c r="E40" s="162">
        <f t="shared" ref="E40:E47" si="3">C40+D40</f>
        <v>3000</v>
      </c>
      <c r="F40" s="119">
        <v>3000</v>
      </c>
      <c r="G40" s="155">
        <f t="shared" ref="G40:G47" si="4">E40-F40</f>
        <v>0</v>
      </c>
    </row>
    <row r="41" spans="1:12" x14ac:dyDescent="0.25">
      <c r="A41" s="119">
        <v>10</v>
      </c>
      <c r="B41" s="158"/>
      <c r="C41" s="119">
        <f>'JULYY '!G41:G57</f>
        <v>0</v>
      </c>
      <c r="D41" s="199"/>
      <c r="E41" s="162"/>
      <c r="F41" s="155"/>
      <c r="G41" s="155">
        <f t="shared" si="4"/>
        <v>0</v>
      </c>
    </row>
    <row r="42" spans="1:12" x14ac:dyDescent="0.25">
      <c r="A42" s="119">
        <v>11</v>
      </c>
      <c r="B42" s="158" t="s">
        <v>289</v>
      </c>
      <c r="C42" s="119">
        <f>'JULYY '!G42:G58</f>
        <v>0</v>
      </c>
      <c r="D42" s="199">
        <v>3000</v>
      </c>
      <c r="E42" s="162">
        <f t="shared" si="3"/>
        <v>3000</v>
      </c>
      <c r="F42" s="163">
        <v>3000</v>
      </c>
      <c r="G42" s="155">
        <f t="shared" si="4"/>
        <v>0</v>
      </c>
    </row>
    <row r="43" spans="1:12" x14ac:dyDescent="0.25">
      <c r="A43" s="119">
        <v>12</v>
      </c>
      <c r="B43" s="158" t="s">
        <v>320</v>
      </c>
      <c r="C43" s="119">
        <f>'JULYY '!G43:G59</f>
        <v>0</v>
      </c>
      <c r="D43" s="199">
        <v>3000</v>
      </c>
      <c r="E43" s="162">
        <f t="shared" si="3"/>
        <v>3000</v>
      </c>
      <c r="F43" s="155">
        <v>3000</v>
      </c>
      <c r="G43" s="155">
        <f t="shared" si="4"/>
        <v>0</v>
      </c>
    </row>
    <row r="44" spans="1:12" x14ac:dyDescent="0.25">
      <c r="A44" s="119">
        <v>13</v>
      </c>
      <c r="B44" s="158"/>
      <c r="C44" s="119">
        <f>'JULYY '!G44:G60</f>
        <v>0</v>
      </c>
      <c r="D44" s="199"/>
      <c r="E44" s="162">
        <f t="shared" si="3"/>
        <v>0</v>
      </c>
      <c r="F44" s="155"/>
      <c r="G44" s="155">
        <f t="shared" si="4"/>
        <v>0</v>
      </c>
    </row>
    <row r="45" spans="1:12" x14ac:dyDescent="0.25">
      <c r="A45" s="119">
        <v>14</v>
      </c>
      <c r="B45" s="119" t="s">
        <v>371</v>
      </c>
      <c r="C45" s="119">
        <f>'JULYY '!G45:G61</f>
        <v>0</v>
      </c>
      <c r="D45" s="119">
        <v>3000</v>
      </c>
      <c r="E45" s="162">
        <f t="shared" si="3"/>
        <v>3000</v>
      </c>
      <c r="F45" s="119">
        <v>1200</v>
      </c>
      <c r="G45" s="119">
        <f t="shared" si="4"/>
        <v>1800</v>
      </c>
    </row>
    <row r="46" spans="1:12" x14ac:dyDescent="0.25">
      <c r="A46" s="119">
        <v>15</v>
      </c>
      <c r="B46" s="158" t="s">
        <v>273</v>
      </c>
      <c r="C46" s="119">
        <f>'JULYY '!G46:G62</f>
        <v>3000</v>
      </c>
      <c r="D46" s="199">
        <v>3000</v>
      </c>
      <c r="E46" s="162">
        <f t="shared" si="3"/>
        <v>6000</v>
      </c>
      <c r="F46" s="155">
        <v>3000</v>
      </c>
      <c r="G46" s="155">
        <f t="shared" si="4"/>
        <v>3000</v>
      </c>
    </row>
    <row r="47" spans="1:12" x14ac:dyDescent="0.25">
      <c r="A47" s="119">
        <v>16</v>
      </c>
      <c r="B47" s="158" t="s">
        <v>368</v>
      </c>
      <c r="C47" s="119">
        <f>'JULYY '!G47:G63</f>
        <v>0</v>
      </c>
      <c r="D47" s="199">
        <v>1500</v>
      </c>
      <c r="E47" s="162">
        <f t="shared" si="3"/>
        <v>1500</v>
      </c>
      <c r="F47" s="155">
        <v>1500</v>
      </c>
      <c r="G47" s="155">
        <f t="shared" si="4"/>
        <v>0</v>
      </c>
    </row>
    <row r="48" spans="1:12" x14ac:dyDescent="0.25">
      <c r="A48" s="119"/>
      <c r="B48" s="159" t="s">
        <v>8</v>
      </c>
      <c r="C48" s="119">
        <f>'JULYY '!G48:G64</f>
        <v>10450</v>
      </c>
      <c r="D48" s="193">
        <f>SUM(D32:D47)</f>
        <v>39000</v>
      </c>
      <c r="E48" s="193">
        <f>SUM(E32:E47)</f>
        <v>49450</v>
      </c>
      <c r="F48" s="193">
        <f>SUM(F32:F47)</f>
        <v>37000</v>
      </c>
      <c r="G48" s="193">
        <f>SUM(G32:G47)</f>
        <v>12450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376</v>
      </c>
      <c r="C53" s="155">
        <f>D48</f>
        <v>39000</v>
      </c>
      <c r="D53" s="134"/>
      <c r="E53" s="119"/>
      <c r="F53" s="119" t="s">
        <v>376</v>
      </c>
      <c r="G53" s="155">
        <f>F48</f>
        <v>37000</v>
      </c>
      <c r="H53" s="134"/>
      <c r="I53" s="119"/>
      <c r="L53" s="160"/>
    </row>
    <row r="54" spans="2:12" x14ac:dyDescent="0.25">
      <c r="B54" s="119" t="s">
        <v>229</v>
      </c>
      <c r="C54" s="155">
        <f>'JULYY '!E61</f>
        <v>23367</v>
      </c>
      <c r="D54" s="134"/>
      <c r="E54" s="119"/>
      <c r="F54" s="119" t="s">
        <v>229</v>
      </c>
      <c r="G54" s="155">
        <f>'JULYY '!I61</f>
        <v>25355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3120</v>
      </c>
      <c r="E55" s="119"/>
      <c r="F55" s="127" t="s">
        <v>327</v>
      </c>
      <c r="G55" s="121">
        <v>0.08</v>
      </c>
      <c r="H55">
        <f>D55</f>
        <v>3120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378</v>
      </c>
      <c r="C57" s="119"/>
      <c r="D57" s="155">
        <v>11097</v>
      </c>
      <c r="E57" s="123"/>
      <c r="F57" s="229" t="s">
        <v>377</v>
      </c>
      <c r="G57" s="119"/>
      <c r="H57" s="155">
        <v>11097</v>
      </c>
      <c r="I57" s="123"/>
    </row>
    <row r="58" spans="2:12" x14ac:dyDescent="0.25">
      <c r="B58" s="119" t="s">
        <v>380</v>
      </c>
      <c r="C58" s="119"/>
      <c r="D58" s="155">
        <v>28800</v>
      </c>
      <c r="E58" s="119"/>
      <c r="F58" s="119" t="s">
        <v>380</v>
      </c>
      <c r="G58" s="119"/>
      <c r="H58" s="155">
        <f>D58</f>
        <v>28800</v>
      </c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59247</v>
      </c>
      <c r="D61" s="206">
        <f>SUM(D57:D60)</f>
        <v>39897</v>
      </c>
      <c r="E61" s="207">
        <f>C61-D61</f>
        <v>19350</v>
      </c>
      <c r="F61" s="205" t="s">
        <v>8</v>
      </c>
      <c r="G61" s="206">
        <f>G53+G54-H55</f>
        <v>59235</v>
      </c>
      <c r="H61" s="206">
        <f>SUM(H57:H60)</f>
        <v>39897</v>
      </c>
      <c r="I61" s="207">
        <f>G61-H61</f>
        <v>19338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  <row r="66" spans="2:7" x14ac:dyDescent="0.25">
      <c r="B66" s="11"/>
      <c r="D66" s="11"/>
      <c r="E66" s="11"/>
      <c r="G66" s="11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K56" sqref="K56"/>
    </sheetView>
  </sheetViews>
  <sheetFormatPr defaultRowHeight="15" x14ac:dyDescent="0.25"/>
  <cols>
    <col min="1" max="1" width="3" bestFit="1" customWidth="1"/>
    <col min="2" max="2" width="19.5703125" customWidth="1"/>
    <col min="3" max="3" width="9.5703125" bestFit="1" customWidth="1"/>
    <col min="7" max="7" width="10.285156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386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AUGUST19!G5:G10</f>
        <v>5000</v>
      </c>
      <c r="D5" s="204">
        <v>15000</v>
      </c>
      <c r="E5" s="204">
        <f>C5+D5</f>
        <v>20000</v>
      </c>
      <c r="F5" s="204">
        <v>20000</v>
      </c>
      <c r="G5" s="146">
        <f t="shared" ref="G5:G10" si="0">E5-F5</f>
        <v>0</v>
      </c>
      <c r="H5" s="89"/>
    </row>
    <row r="6" spans="2:8" x14ac:dyDescent="0.25">
      <c r="B6" s="249"/>
      <c r="C6" s="250">
        <f>AUGUST19!G6:G11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AUGUST19!G7:G12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AUGUST19!G8:G13</f>
        <v>2000</v>
      </c>
      <c r="D8" s="204">
        <v>15000</v>
      </c>
      <c r="E8" s="204">
        <f>C8+D8</f>
        <v>17000</v>
      </c>
      <c r="F8" s="204">
        <v>13000</v>
      </c>
      <c r="G8" s="146">
        <f t="shared" si="0"/>
        <v>4000</v>
      </c>
      <c r="H8" s="89"/>
    </row>
    <row r="9" spans="2:8" x14ac:dyDescent="0.25">
      <c r="B9" s="203" t="s">
        <v>256</v>
      </c>
      <c r="C9" s="250">
        <f>AUGUST19!G9:G14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AUGUST19!G10:G15</f>
        <v>7000</v>
      </c>
      <c r="D10" s="213">
        <f>SUM(D5:D9)</f>
        <v>117000</v>
      </c>
      <c r="E10" s="213">
        <f>SUM(E5:E9)</f>
        <v>124000</v>
      </c>
      <c r="F10" s="213">
        <f>SUM(F5:F9)</f>
        <v>120000</v>
      </c>
      <c r="G10" s="239">
        <f t="shared" si="0"/>
        <v>4000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387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AUGUST19!F23</f>
        <v>6440</v>
      </c>
      <c r="D16" s="220">
        <v>0.08</v>
      </c>
      <c r="E16" s="221">
        <f>C15*D16</f>
        <v>9360</v>
      </c>
      <c r="F16" s="145"/>
      <c r="G16" s="222"/>
      <c r="H16" s="89"/>
    </row>
    <row r="17" spans="1:12" x14ac:dyDescent="0.25">
      <c r="B17" s="145"/>
      <c r="C17" s="164"/>
      <c r="D17" s="223"/>
      <c r="E17" s="224"/>
      <c r="F17" s="225"/>
      <c r="G17" s="226"/>
      <c r="H17" s="89"/>
      <c r="L17" s="161"/>
    </row>
    <row r="18" spans="1:12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12" x14ac:dyDescent="0.25">
      <c r="B19" s="229" t="s">
        <v>390</v>
      </c>
      <c r="C19" s="145"/>
      <c r="D19" s="145"/>
      <c r="E19" s="89">
        <v>50000</v>
      </c>
      <c r="F19" s="228"/>
      <c r="G19" s="222"/>
      <c r="H19" s="89"/>
      <c r="I19" s="160"/>
    </row>
    <row r="20" spans="1:12" x14ac:dyDescent="0.25">
      <c r="B20" s="229" t="s">
        <v>391</v>
      </c>
      <c r="C20" s="145"/>
      <c r="D20" s="145"/>
      <c r="E20" s="230">
        <v>64080</v>
      </c>
      <c r="F20" s="145"/>
      <c r="G20" s="89"/>
      <c r="H20" s="89"/>
    </row>
    <row r="21" spans="1:12" x14ac:dyDescent="0.25">
      <c r="B21" s="229"/>
      <c r="C21" s="145"/>
      <c r="D21" s="145"/>
      <c r="E21" s="164"/>
      <c r="F21" s="145"/>
      <c r="G21" s="89"/>
      <c r="H21" s="89"/>
    </row>
    <row r="22" spans="1:12" x14ac:dyDescent="0.25">
      <c r="B22" s="145"/>
      <c r="C22" s="145"/>
      <c r="D22" s="145"/>
      <c r="E22" s="218"/>
      <c r="F22" s="145"/>
      <c r="G22" s="216"/>
      <c r="H22" s="89"/>
    </row>
    <row r="23" spans="1:12" x14ac:dyDescent="0.25">
      <c r="B23" s="205" t="s">
        <v>8</v>
      </c>
      <c r="C23" s="206">
        <f>C15+C16-E16</f>
        <v>114080</v>
      </c>
      <c r="D23" s="206"/>
      <c r="E23" s="206">
        <f>SUM(E19:E22)</f>
        <v>114080</v>
      </c>
      <c r="F23" s="208">
        <f>C23-E23</f>
        <v>0</v>
      </c>
      <c r="G23" s="183"/>
      <c r="H23" s="183"/>
    </row>
    <row r="24" spans="1:12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2" x14ac:dyDescent="0.25">
      <c r="E25" s="11"/>
      <c r="H25" s="11"/>
    </row>
    <row r="26" spans="1:12" x14ac:dyDescent="0.25">
      <c r="B26" s="11" t="s">
        <v>384</v>
      </c>
      <c r="D26" s="11" t="s">
        <v>136</v>
      </c>
      <c r="G26" s="11" t="s">
        <v>326</v>
      </c>
      <c r="L26" s="160"/>
    </row>
    <row r="27" spans="1:12" x14ac:dyDescent="0.25">
      <c r="B27" s="11"/>
      <c r="E27" s="11"/>
      <c r="L27" s="160"/>
    </row>
    <row r="28" spans="1:12" ht="18.75" x14ac:dyDescent="0.3">
      <c r="B28" s="11"/>
      <c r="C28" s="140" t="s">
        <v>331</v>
      </c>
      <c r="D28" s="140"/>
      <c r="E28" s="140"/>
      <c r="F28" s="140"/>
      <c r="L28" s="160"/>
    </row>
    <row r="29" spans="1:12" ht="18.75" x14ac:dyDescent="0.3">
      <c r="C29" s="140" t="s">
        <v>328</v>
      </c>
      <c r="D29" s="140"/>
      <c r="E29" s="140"/>
      <c r="F29" s="140"/>
      <c r="L29" s="160"/>
    </row>
    <row r="30" spans="1:12" ht="18.75" x14ac:dyDescent="0.3">
      <c r="B30" s="11"/>
      <c r="C30" s="140" t="s">
        <v>385</v>
      </c>
      <c r="D30" s="140"/>
      <c r="E30" s="140"/>
      <c r="F30" s="140"/>
      <c r="L30" s="160"/>
    </row>
    <row r="31" spans="1:12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2" x14ac:dyDescent="0.25">
      <c r="A32" s="119">
        <v>1</v>
      </c>
      <c r="B32" s="158" t="s">
        <v>313</v>
      </c>
      <c r="C32" s="119">
        <f>AUGUST19!G32:G47</f>
        <v>0</v>
      </c>
      <c r="D32" s="196">
        <v>3500</v>
      </c>
      <c r="E32" s="162">
        <f>C32+D32</f>
        <v>3500</v>
      </c>
      <c r="F32" s="162"/>
      <c r="G32" s="189">
        <f t="shared" ref="G32:G39" si="1">E32-F32</f>
        <v>3500</v>
      </c>
    </row>
    <row r="33" spans="1:12" x14ac:dyDescent="0.25">
      <c r="A33" s="119">
        <v>2</v>
      </c>
      <c r="B33" s="119" t="s">
        <v>351</v>
      </c>
      <c r="C33" s="119">
        <f>AUGUST19!G33:G48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12" x14ac:dyDescent="0.25">
      <c r="A34" s="119">
        <v>3</v>
      </c>
      <c r="B34" s="158" t="s">
        <v>370</v>
      </c>
      <c r="C34" s="119">
        <f>AUGUST19!G34:G49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2" x14ac:dyDescent="0.25">
      <c r="A35" s="119">
        <v>4</v>
      </c>
      <c r="B35" s="158" t="s">
        <v>381</v>
      </c>
      <c r="C35" s="119">
        <f>AUGUST19!G35:G50</f>
        <v>5500</v>
      </c>
      <c r="D35" s="196">
        <v>3500</v>
      </c>
      <c r="E35" s="162">
        <f t="shared" si="2"/>
        <v>9000</v>
      </c>
      <c r="F35" s="162">
        <v>3500</v>
      </c>
      <c r="G35" s="155">
        <f t="shared" si="1"/>
        <v>5500</v>
      </c>
    </row>
    <row r="36" spans="1:12" x14ac:dyDescent="0.25">
      <c r="A36" s="119">
        <v>5</v>
      </c>
      <c r="B36" s="119" t="s">
        <v>371</v>
      </c>
      <c r="C36" s="119">
        <v>1800</v>
      </c>
      <c r="D36" s="199">
        <v>3500</v>
      </c>
      <c r="E36" s="162">
        <f t="shared" si="2"/>
        <v>5300</v>
      </c>
      <c r="F36" s="155">
        <v>5300</v>
      </c>
      <c r="G36" s="155">
        <f t="shared" si="1"/>
        <v>0</v>
      </c>
    </row>
    <row r="37" spans="1:12" x14ac:dyDescent="0.25">
      <c r="A37" s="119">
        <v>6</v>
      </c>
      <c r="B37" s="158" t="s">
        <v>287</v>
      </c>
      <c r="C37" s="119">
        <f>AUGUST19!G37:G52</f>
        <v>500</v>
      </c>
      <c r="D37" s="196">
        <v>3500</v>
      </c>
      <c r="E37" s="162">
        <f t="shared" si="2"/>
        <v>4000</v>
      </c>
      <c r="F37" s="165">
        <v>3500</v>
      </c>
      <c r="G37" s="155">
        <f t="shared" si="1"/>
        <v>500</v>
      </c>
    </row>
    <row r="38" spans="1:12" x14ac:dyDescent="0.25">
      <c r="A38" s="119">
        <v>7</v>
      </c>
      <c r="B38" s="119" t="s">
        <v>323</v>
      </c>
      <c r="C38" s="119">
        <f>AUGUST19!G38:G53</f>
        <v>1650</v>
      </c>
      <c r="D38" s="197">
        <v>5000</v>
      </c>
      <c r="E38" s="162">
        <f t="shared" si="2"/>
        <v>6650</v>
      </c>
      <c r="F38" s="119">
        <v>5200</v>
      </c>
      <c r="G38" s="189">
        <f t="shared" si="1"/>
        <v>1450</v>
      </c>
      <c r="L38" s="160"/>
    </row>
    <row r="39" spans="1:12" x14ac:dyDescent="0.25">
      <c r="A39" s="119">
        <v>8</v>
      </c>
      <c r="B39" s="158" t="s">
        <v>284</v>
      </c>
      <c r="C39" s="119">
        <f>AUGUST19!G39:G54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19">
        <f>AUGUST19!G40:G55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ref="G40:G47" si="3">E40-F40</f>
        <v>0</v>
      </c>
    </row>
    <row r="41" spans="1:12" x14ac:dyDescent="0.25">
      <c r="A41" s="119">
        <v>10</v>
      </c>
      <c r="B41" s="158" t="s">
        <v>389</v>
      </c>
      <c r="C41" s="119">
        <f>AUGUST19!G41:G56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3"/>
        <v>0</v>
      </c>
    </row>
    <row r="42" spans="1:12" x14ac:dyDescent="0.25">
      <c r="A42" s="119">
        <v>11</v>
      </c>
      <c r="B42" s="158" t="s">
        <v>289</v>
      </c>
      <c r="C42" s="119">
        <f>AUGUST19!G42:G57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3"/>
        <v>0</v>
      </c>
    </row>
    <row r="43" spans="1:12" x14ac:dyDescent="0.25">
      <c r="A43" s="119">
        <v>12</v>
      </c>
      <c r="B43" s="158" t="s">
        <v>382</v>
      </c>
      <c r="C43" s="119">
        <f>AUGUST19!G43:G58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3"/>
        <v>0</v>
      </c>
    </row>
    <row r="44" spans="1:12" x14ac:dyDescent="0.25">
      <c r="A44" s="119">
        <v>13</v>
      </c>
      <c r="B44" s="158"/>
      <c r="C44" s="119">
        <f>AUGUST19!G44:G59</f>
        <v>0</v>
      </c>
      <c r="D44" s="199"/>
      <c r="E44" s="162">
        <f t="shared" si="2"/>
        <v>0</v>
      </c>
      <c r="F44" s="155"/>
      <c r="G44" s="155">
        <f t="shared" si="3"/>
        <v>0</v>
      </c>
    </row>
    <row r="45" spans="1:12" x14ac:dyDescent="0.25">
      <c r="A45" s="119">
        <v>14</v>
      </c>
      <c r="B45" s="119" t="s">
        <v>393</v>
      </c>
      <c r="C45" s="119"/>
      <c r="D45" s="119">
        <v>1000</v>
      </c>
      <c r="E45" s="162">
        <f t="shared" si="2"/>
        <v>1000</v>
      </c>
      <c r="F45" s="119">
        <v>1000</v>
      </c>
      <c r="G45" s="119">
        <f t="shared" si="3"/>
        <v>0</v>
      </c>
    </row>
    <row r="46" spans="1:12" x14ac:dyDescent="0.25">
      <c r="A46" s="119">
        <v>15</v>
      </c>
      <c r="B46" s="158" t="s">
        <v>273</v>
      </c>
      <c r="C46" s="119">
        <f>AUGUST19!G46:G61</f>
        <v>3000</v>
      </c>
      <c r="D46" s="199">
        <v>3000</v>
      </c>
      <c r="E46" s="162">
        <f t="shared" si="2"/>
        <v>6000</v>
      </c>
      <c r="F46" s="155"/>
      <c r="G46" s="155">
        <f t="shared" si="3"/>
        <v>6000</v>
      </c>
    </row>
    <row r="47" spans="1:12" x14ac:dyDescent="0.25">
      <c r="A47" s="119">
        <v>16</v>
      </c>
      <c r="B47" s="158" t="s">
        <v>368</v>
      </c>
      <c r="C47" s="119">
        <f>AUGUST19!G47:G62</f>
        <v>0</v>
      </c>
      <c r="D47" s="199">
        <v>1500</v>
      </c>
      <c r="E47" s="162">
        <f t="shared" si="2"/>
        <v>1500</v>
      </c>
      <c r="F47" s="155"/>
      <c r="G47" s="155">
        <f t="shared" si="3"/>
        <v>1500</v>
      </c>
    </row>
    <row r="48" spans="1:12" x14ac:dyDescent="0.25">
      <c r="A48" s="119"/>
      <c r="B48" s="159" t="s">
        <v>8</v>
      </c>
      <c r="C48" s="119">
        <f>AUGUST19!G48:G63</f>
        <v>12450</v>
      </c>
      <c r="D48" s="193">
        <f>SUM(D32:D47)</f>
        <v>43500</v>
      </c>
      <c r="E48" s="162">
        <f t="shared" si="2"/>
        <v>55950</v>
      </c>
      <c r="F48" s="193">
        <f>SUM(F32:F47)</f>
        <v>37500</v>
      </c>
      <c r="G48" s="193">
        <f>SUM(G32:G47)</f>
        <v>18450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387</v>
      </c>
      <c r="C53" s="155">
        <f>D48</f>
        <v>43500</v>
      </c>
      <c r="D53" s="134"/>
      <c r="E53" s="119"/>
      <c r="F53" s="119" t="s">
        <v>387</v>
      </c>
      <c r="G53" s="155">
        <f>F48</f>
        <v>37500</v>
      </c>
      <c r="H53" s="134"/>
      <c r="I53" s="119"/>
      <c r="L53" s="160"/>
    </row>
    <row r="54" spans="2:12" x14ac:dyDescent="0.25">
      <c r="B54" s="119" t="s">
        <v>229</v>
      </c>
      <c r="C54" s="155">
        <f>AUGUST19!E61</f>
        <v>19350</v>
      </c>
      <c r="D54" s="134"/>
      <c r="E54" s="119"/>
      <c r="F54" s="119" t="s">
        <v>229</v>
      </c>
      <c r="G54" s="155">
        <f>AUGUST19!I61</f>
        <v>19338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3480</v>
      </c>
      <c r="E55" s="119"/>
      <c r="F55" s="127" t="s">
        <v>327</v>
      </c>
      <c r="G55" s="121">
        <v>0.08</v>
      </c>
      <c r="H55">
        <f>D55</f>
        <v>3480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 t="s">
        <v>392</v>
      </c>
      <c r="C57" s="119"/>
      <c r="D57" s="155">
        <v>25920</v>
      </c>
      <c r="E57" s="123"/>
      <c r="F57" s="229" t="s">
        <v>392</v>
      </c>
      <c r="G57" s="119"/>
      <c r="H57" s="155">
        <v>25920</v>
      </c>
      <c r="I57" s="123"/>
    </row>
    <row r="58" spans="2:12" x14ac:dyDescent="0.25">
      <c r="B58" s="119"/>
      <c r="C58" s="119"/>
      <c r="D58" s="155"/>
      <c r="E58" s="119"/>
      <c r="G58" s="119"/>
      <c r="H58" s="155"/>
      <c r="I58" s="119"/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119"/>
      <c r="C60" s="119"/>
      <c r="D60" s="134"/>
      <c r="E60" s="119"/>
      <c r="F60" s="119"/>
      <c r="G60" s="119"/>
      <c r="H60" s="134"/>
      <c r="I60" s="119"/>
    </row>
    <row r="61" spans="2:12" x14ac:dyDescent="0.25">
      <c r="B61" s="205" t="s">
        <v>8</v>
      </c>
      <c r="C61" s="206">
        <f>C53+C54-D55</f>
        <v>59370</v>
      </c>
      <c r="D61" s="206">
        <f>SUM(D57:D60)</f>
        <v>25920</v>
      </c>
      <c r="E61" s="207">
        <f>C61-D61</f>
        <v>33450</v>
      </c>
      <c r="F61" s="205" t="s">
        <v>8</v>
      </c>
      <c r="G61" s="206">
        <f>G53+G54-H55</f>
        <v>53358</v>
      </c>
      <c r="H61" s="206">
        <f>SUM(H57:H60)</f>
        <v>25920</v>
      </c>
      <c r="I61" s="207">
        <f>G61-H61</f>
        <v>27438</v>
      </c>
    </row>
    <row r="62" spans="2:12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2" x14ac:dyDescent="0.25">
      <c r="D63" s="11"/>
      <c r="F63" s="11"/>
    </row>
    <row r="64" spans="2:12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30" workbookViewId="0">
      <selection activeCell="B45" sqref="B45"/>
    </sheetView>
  </sheetViews>
  <sheetFormatPr defaultRowHeight="15" x14ac:dyDescent="0.25"/>
  <cols>
    <col min="1" max="1" width="3.42578125" customWidth="1"/>
    <col min="2" max="2" width="17.7109375" customWidth="1"/>
    <col min="3" max="3" width="9.85546875" customWidth="1"/>
    <col min="5" max="5" width="11" customWidth="1"/>
    <col min="6" max="6" width="10.85546875" customWidth="1"/>
    <col min="7" max="7" width="10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394</v>
      </c>
      <c r="D3" s="140"/>
      <c r="E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/>
      <c r="G4" s="210" t="s">
        <v>131</v>
      </c>
      <c r="H4" s="89"/>
    </row>
    <row r="5" spans="2:8" x14ac:dyDescent="0.25">
      <c r="B5" s="203" t="s">
        <v>332</v>
      </c>
      <c r="C5" s="250">
        <f>'SEPTEMBER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'SEPTEMBER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'SEPTEMBER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'SEPTEMBER 19'!G8:G13</f>
        <v>4000</v>
      </c>
      <c r="D8" s="204">
        <v>15000</v>
      </c>
      <c r="E8" s="204">
        <f>C8+D8</f>
        <v>19000</v>
      </c>
      <c r="F8" s="204">
        <f>13000+6000</f>
        <v>19000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'SEPTEMBER 19'!G9:G14</f>
        <v>0</v>
      </c>
      <c r="D9" s="204">
        <v>57000</v>
      </c>
      <c r="E9" s="204">
        <f>C9+D9</f>
        <v>57000</v>
      </c>
      <c r="F9" s="204">
        <f>50000+7000</f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'SEPTEMBER 19'!G10:G15</f>
        <v>4000</v>
      </c>
      <c r="D10" s="213">
        <f>SUM(D5:D9)</f>
        <v>117000</v>
      </c>
      <c r="E10" s="213">
        <f>SUM(E5:E9)</f>
        <v>121000</v>
      </c>
      <c r="F10" s="213">
        <f>SUM(F5:F9)</f>
        <v>121000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G12" s="216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395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'SEPTEMBER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399</v>
      </c>
      <c r="C19" s="145"/>
      <c r="D19" s="145"/>
      <c r="E19" s="89">
        <v>100000</v>
      </c>
      <c r="F19" s="228"/>
      <c r="G19" s="222"/>
      <c r="H19" s="89"/>
      <c r="I19" s="160"/>
    </row>
    <row r="20" spans="1:9" x14ac:dyDescent="0.25">
      <c r="B20" s="229" t="s">
        <v>401</v>
      </c>
      <c r="C20" s="145"/>
      <c r="D20" s="145"/>
      <c r="E20" s="230">
        <v>7640</v>
      </c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394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'SEPTEMBER 19'!G32:G47</f>
        <v>3500</v>
      </c>
      <c r="D32" s="196">
        <v>3500</v>
      </c>
      <c r="E32" s="162">
        <f>C32+D32</f>
        <v>7000</v>
      </c>
      <c r="F32" s="162">
        <v>7000</v>
      </c>
      <c r="G32" s="189">
        <f t="shared" ref="G32:G47" si="1">E32-F32</f>
        <v>0</v>
      </c>
    </row>
    <row r="33" spans="1:15" x14ac:dyDescent="0.25">
      <c r="A33" s="119">
        <v>2</v>
      </c>
      <c r="B33" s="119" t="s">
        <v>351</v>
      </c>
      <c r="C33" s="119">
        <f>'SEPTEMBER 19'!G33:G48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15" x14ac:dyDescent="0.25">
      <c r="A34" s="119">
        <v>3</v>
      </c>
      <c r="B34" s="158" t="s">
        <v>370</v>
      </c>
      <c r="C34" s="119">
        <f>'SEPTEMBER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5" x14ac:dyDescent="0.25">
      <c r="A35" s="119">
        <v>4</v>
      </c>
      <c r="B35" s="158" t="s">
        <v>381</v>
      </c>
      <c r="C35" s="119">
        <f>'SEPTEMBER 19'!G35:G50</f>
        <v>5500</v>
      </c>
      <c r="D35" s="196">
        <v>3500</v>
      </c>
      <c r="E35" s="162">
        <f t="shared" si="2"/>
        <v>9000</v>
      </c>
      <c r="F35" s="162">
        <v>5000</v>
      </c>
      <c r="G35" s="155">
        <f t="shared" si="1"/>
        <v>4000</v>
      </c>
    </row>
    <row r="36" spans="1:15" x14ac:dyDescent="0.25">
      <c r="A36" s="119">
        <v>5</v>
      </c>
      <c r="B36" s="119" t="s">
        <v>371</v>
      </c>
      <c r="C36" s="119">
        <f>'SEPTEMBER 19'!G36:G51</f>
        <v>0</v>
      </c>
      <c r="D36" s="199">
        <v>3500</v>
      </c>
      <c r="E36" s="162">
        <f t="shared" si="2"/>
        <v>3500</v>
      </c>
      <c r="F36" s="155">
        <v>3500</v>
      </c>
      <c r="G36" s="155">
        <f t="shared" si="1"/>
        <v>0</v>
      </c>
    </row>
    <row r="37" spans="1:15" x14ac:dyDescent="0.25">
      <c r="A37" s="119">
        <v>6</v>
      </c>
      <c r="B37" s="158" t="s">
        <v>287</v>
      </c>
      <c r="C37" s="119">
        <f>'SEPTEMBER 19'!G37:G52</f>
        <v>500</v>
      </c>
      <c r="D37" s="196">
        <v>3500</v>
      </c>
      <c r="E37" s="162">
        <f t="shared" si="2"/>
        <v>4000</v>
      </c>
      <c r="F37" s="165">
        <v>3500</v>
      </c>
      <c r="G37" s="155">
        <f t="shared" si="1"/>
        <v>500</v>
      </c>
    </row>
    <row r="38" spans="1:15" x14ac:dyDescent="0.25">
      <c r="A38" s="119">
        <v>7</v>
      </c>
      <c r="B38" s="119" t="s">
        <v>323</v>
      </c>
      <c r="C38" s="119">
        <f>'SEPTEMBER 19'!G38:G53</f>
        <v>1450</v>
      </c>
      <c r="D38" s="197">
        <v>5000</v>
      </c>
      <c r="E38" s="162">
        <f t="shared" si="2"/>
        <v>6450</v>
      </c>
      <c r="F38" s="119">
        <v>5100</v>
      </c>
      <c r="G38" s="189">
        <f t="shared" si="1"/>
        <v>1350</v>
      </c>
    </row>
    <row r="39" spans="1:15" x14ac:dyDescent="0.25">
      <c r="A39" s="119">
        <v>8</v>
      </c>
      <c r="B39" s="158" t="s">
        <v>284</v>
      </c>
      <c r="C39" s="119">
        <f>'SEPTEMBER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5" x14ac:dyDescent="0.25">
      <c r="A40" s="119">
        <v>9</v>
      </c>
      <c r="B40" s="119" t="s">
        <v>320</v>
      </c>
      <c r="C40" s="119">
        <f>'SEPTEMBER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15" x14ac:dyDescent="0.25">
      <c r="A41" s="119">
        <v>10</v>
      </c>
      <c r="B41" s="158" t="s">
        <v>389</v>
      </c>
      <c r="C41" s="119">
        <f>'SEPTEMBER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  <c r="O41" t="s">
        <v>192</v>
      </c>
    </row>
    <row r="42" spans="1:15" x14ac:dyDescent="0.25">
      <c r="A42" s="119">
        <v>11</v>
      </c>
      <c r="B42" s="158" t="s">
        <v>289</v>
      </c>
      <c r="C42" s="119">
        <f>'SEPTEMBER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15" x14ac:dyDescent="0.25">
      <c r="A43" s="119">
        <v>12</v>
      </c>
      <c r="B43" s="158" t="s">
        <v>382</v>
      </c>
      <c r="C43" s="119">
        <f>'SEPTEMBER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15" x14ac:dyDescent="0.25">
      <c r="A44" s="119">
        <v>13</v>
      </c>
      <c r="B44" s="158"/>
      <c r="C44" s="119">
        <f>'SEPTEMBER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15" x14ac:dyDescent="0.25">
      <c r="A45" s="119">
        <v>14</v>
      </c>
      <c r="B45" s="119" t="s">
        <v>393</v>
      </c>
      <c r="C45" s="119">
        <f>'SEPTEMBER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15" x14ac:dyDescent="0.25">
      <c r="A46" s="119">
        <v>15</v>
      </c>
      <c r="B46" s="158" t="s">
        <v>273</v>
      </c>
      <c r="C46" s="119">
        <f>'SEPTEMBER 19'!G46:G61</f>
        <v>6000</v>
      </c>
      <c r="D46" s="199"/>
      <c r="E46" s="162">
        <f t="shared" si="2"/>
        <v>6000</v>
      </c>
      <c r="F46" s="155">
        <v>6000</v>
      </c>
      <c r="G46" s="155">
        <f t="shared" si="1"/>
        <v>0</v>
      </c>
      <c r="H46" t="s">
        <v>396</v>
      </c>
    </row>
    <row r="47" spans="1:15" x14ac:dyDescent="0.25">
      <c r="A47" s="119">
        <v>16</v>
      </c>
      <c r="B47" s="158" t="s">
        <v>368</v>
      </c>
      <c r="C47" s="119">
        <f>'SEPTEMBER 19'!G47:G62</f>
        <v>1500</v>
      </c>
      <c r="D47" s="199">
        <v>1500</v>
      </c>
      <c r="E47" s="162">
        <f t="shared" si="2"/>
        <v>3000</v>
      </c>
      <c r="F47" s="155">
        <v>1850</v>
      </c>
      <c r="G47" s="155">
        <f t="shared" si="1"/>
        <v>1150</v>
      </c>
    </row>
    <row r="48" spans="1:15" x14ac:dyDescent="0.25">
      <c r="A48" s="119"/>
      <c r="B48" s="159" t="s">
        <v>8</v>
      </c>
      <c r="C48" s="119">
        <f>'SEPTEMBER 19'!G48:G63</f>
        <v>18450</v>
      </c>
      <c r="D48" s="193">
        <f>SUM(D32:D47)</f>
        <v>42500</v>
      </c>
      <c r="E48" s="162">
        <f t="shared" si="2"/>
        <v>60950</v>
      </c>
      <c r="F48" s="193">
        <f>SUM(F32:F47)</f>
        <v>53950</v>
      </c>
      <c r="G48" s="193">
        <f>SUM(G32:G47)</f>
        <v>7000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245</v>
      </c>
      <c r="C53" s="155">
        <f>D48</f>
        <v>42500</v>
      </c>
      <c r="D53" s="134"/>
      <c r="E53" s="119"/>
      <c r="F53" s="119" t="s">
        <v>245</v>
      </c>
      <c r="G53" s="155">
        <f>F48</f>
        <v>53950</v>
      </c>
      <c r="H53" s="134"/>
      <c r="I53" s="119"/>
    </row>
    <row r="54" spans="2:11" x14ac:dyDescent="0.25">
      <c r="B54" s="119" t="s">
        <v>229</v>
      </c>
      <c r="C54" s="155">
        <f>'SEPTEMBER 19'!E61</f>
        <v>33450</v>
      </c>
      <c r="D54" s="134"/>
      <c r="E54" s="119"/>
      <c r="F54" s="119" t="s">
        <v>229</v>
      </c>
      <c r="G54" s="155">
        <f>'SEPTEMBER 19'!I61</f>
        <v>27438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398</v>
      </c>
      <c r="C57" s="119"/>
      <c r="D57" s="155">
        <v>6000</v>
      </c>
      <c r="E57" s="123"/>
      <c r="F57" s="229" t="s">
        <v>398</v>
      </c>
      <c r="G57" s="119"/>
      <c r="H57" s="155">
        <v>6000</v>
      </c>
      <c r="I57" s="123"/>
    </row>
    <row r="58" spans="2:11" x14ac:dyDescent="0.25">
      <c r="B58" s="119" t="s">
        <v>400</v>
      </c>
      <c r="C58" s="119"/>
      <c r="D58" s="155">
        <v>52360</v>
      </c>
      <c r="E58" s="119"/>
      <c r="F58" s="119" t="s">
        <v>400</v>
      </c>
      <c r="G58" s="119"/>
      <c r="H58" s="155">
        <v>52360</v>
      </c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119"/>
      <c r="C60" s="119"/>
      <c r="D60" s="134"/>
      <c r="E60" s="119"/>
      <c r="F60" s="119"/>
      <c r="G60" s="119"/>
      <c r="H60" s="134"/>
      <c r="I60" s="119"/>
    </row>
    <row r="61" spans="2:11" x14ac:dyDescent="0.25">
      <c r="B61" s="205" t="s">
        <v>8</v>
      </c>
      <c r="C61" s="206">
        <f>C53+C54-D55</f>
        <v>72550</v>
      </c>
      <c r="D61" s="206">
        <f>SUM(D57:D60)</f>
        <v>58360</v>
      </c>
      <c r="E61" s="207">
        <f>C61-D61</f>
        <v>14190</v>
      </c>
      <c r="F61" s="205" t="s">
        <v>8</v>
      </c>
      <c r="G61" s="206">
        <f>G53+G54-H55</f>
        <v>77988</v>
      </c>
      <c r="H61" s="206">
        <f>SUM(H57:H60)</f>
        <v>58360</v>
      </c>
      <c r="I61" s="207">
        <f>G61-H61</f>
        <v>19628</v>
      </c>
    </row>
    <row r="62" spans="2:11" x14ac:dyDescent="0.25">
      <c r="B62" s="11" t="s">
        <v>335</v>
      </c>
      <c r="D62" s="11"/>
      <c r="E62" s="11" t="s">
        <v>60</v>
      </c>
      <c r="F62" s="11"/>
      <c r="H62" s="11" t="s">
        <v>61</v>
      </c>
    </row>
    <row r="63" spans="2:11" x14ac:dyDescent="0.25">
      <c r="D63" s="11"/>
      <c r="F63" s="11"/>
    </row>
    <row r="64" spans="2:11" x14ac:dyDescent="0.25">
      <c r="B64" s="11" t="s">
        <v>384</v>
      </c>
      <c r="E64" s="11" t="s">
        <v>136</v>
      </c>
      <c r="H64" s="11" t="s">
        <v>326</v>
      </c>
    </row>
    <row r="65" spans="2:7" x14ac:dyDescent="0.25">
      <c r="B65" s="11"/>
      <c r="D65" s="11"/>
      <c r="E65" s="11"/>
      <c r="G65" s="11"/>
    </row>
  </sheetData>
  <pageMargins left="0.7" right="0.7" top="0.75" bottom="0.75" header="0.3" footer="0.3"/>
  <pageSetup orientation="portrait" horizontalDpi="0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35" workbookViewId="0">
      <selection activeCell="J53" sqref="J53"/>
    </sheetView>
  </sheetViews>
  <sheetFormatPr defaultRowHeight="15" x14ac:dyDescent="0.25"/>
  <cols>
    <col min="2" max="2" width="16.5703125" customWidth="1"/>
    <col min="3" max="3" width="9.5703125" bestFit="1" customWidth="1"/>
    <col min="7" max="7" width="9.5703125" bestFit="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404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'OCTOBER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'OCTOBER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'OCTOBER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'OCTOBER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'OCTOBER 19'!G9:G14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'OCTOBER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117000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402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'SEPTEMBER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406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403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'OCTOBER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8" x14ac:dyDescent="0.25">
      <c r="A33" s="119">
        <v>2</v>
      </c>
      <c r="B33" s="119" t="s">
        <v>351</v>
      </c>
      <c r="C33" s="119">
        <f>'OCTOBER 19'!G33:G48</f>
        <v>0</v>
      </c>
      <c r="D33" s="119">
        <v>3500</v>
      </c>
      <c r="E33" s="162">
        <f t="shared" ref="E33:E48" si="2">C33+D33</f>
        <v>3500</v>
      </c>
      <c r="F33" s="162">
        <v>3500</v>
      </c>
      <c r="G33" s="189">
        <f t="shared" si="1"/>
        <v>0</v>
      </c>
    </row>
    <row r="34" spans="1:8" x14ac:dyDescent="0.25">
      <c r="A34" s="119">
        <v>3</v>
      </c>
      <c r="B34" s="158" t="s">
        <v>370</v>
      </c>
      <c r="C34" s="119">
        <f>'OCTOBER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8" x14ac:dyDescent="0.25">
      <c r="A35" s="119">
        <v>4</v>
      </c>
      <c r="B35" s="158" t="s">
        <v>381</v>
      </c>
      <c r="C35" s="119">
        <f>'OCTOBER 19'!G35:G50</f>
        <v>4000</v>
      </c>
      <c r="D35" s="196">
        <v>3500</v>
      </c>
      <c r="E35" s="162">
        <f t="shared" si="2"/>
        <v>7500</v>
      </c>
      <c r="F35" s="162">
        <v>5000</v>
      </c>
      <c r="G35" s="155">
        <f t="shared" si="1"/>
        <v>2500</v>
      </c>
    </row>
    <row r="36" spans="1:8" x14ac:dyDescent="0.25">
      <c r="A36" s="119">
        <v>5</v>
      </c>
      <c r="B36" s="119" t="s">
        <v>371</v>
      </c>
      <c r="C36" s="119">
        <f>'OCTOBER 19'!G36:G51</f>
        <v>0</v>
      </c>
      <c r="D36" s="199">
        <v>3500</v>
      </c>
      <c r="E36" s="162">
        <f t="shared" si="2"/>
        <v>3500</v>
      </c>
      <c r="F36" s="155"/>
      <c r="G36" s="155">
        <f t="shared" si="1"/>
        <v>3500</v>
      </c>
    </row>
    <row r="37" spans="1:8" x14ac:dyDescent="0.25">
      <c r="A37" s="119">
        <v>6</v>
      </c>
      <c r="B37" s="158"/>
      <c r="C37" s="119">
        <f>'OCTOBER 19'!G37:G52</f>
        <v>500</v>
      </c>
      <c r="D37" s="196"/>
      <c r="E37" s="162">
        <f t="shared" si="2"/>
        <v>500</v>
      </c>
      <c r="F37" s="165">
        <v>500</v>
      </c>
      <c r="G37" s="155">
        <f t="shared" si="1"/>
        <v>0</v>
      </c>
      <c r="H37" t="s">
        <v>396</v>
      </c>
    </row>
    <row r="38" spans="1:8" x14ac:dyDescent="0.25">
      <c r="A38" s="119">
        <v>7</v>
      </c>
      <c r="B38" s="119" t="s">
        <v>323</v>
      </c>
      <c r="C38" s="119">
        <f>'OCTOBER 19'!G38:G53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8" x14ac:dyDescent="0.25">
      <c r="A39" s="119">
        <v>8</v>
      </c>
      <c r="B39" s="158" t="s">
        <v>284</v>
      </c>
      <c r="C39" s="119">
        <f>'OCTOBER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8" x14ac:dyDescent="0.25">
      <c r="A40" s="119">
        <v>9</v>
      </c>
      <c r="B40" s="119" t="s">
        <v>320</v>
      </c>
      <c r="C40" s="119">
        <f>'OCTOBER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8" x14ac:dyDescent="0.25">
      <c r="A41" s="119">
        <v>10</v>
      </c>
      <c r="B41" s="158" t="s">
        <v>389</v>
      </c>
      <c r="C41" s="119">
        <f>'OCTOBER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8" x14ac:dyDescent="0.25">
      <c r="A42" s="119">
        <v>11</v>
      </c>
      <c r="B42" s="158" t="s">
        <v>289</v>
      </c>
      <c r="C42" s="119">
        <f>'OCTOBER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8" x14ac:dyDescent="0.25">
      <c r="A43" s="119">
        <v>12</v>
      </c>
      <c r="B43" s="158" t="s">
        <v>382</v>
      </c>
      <c r="C43" s="119">
        <f>'OCTOBER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8" x14ac:dyDescent="0.25">
      <c r="A44" s="119">
        <v>13</v>
      </c>
      <c r="B44" s="158"/>
      <c r="C44" s="119">
        <f>'OCTOBER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8" x14ac:dyDescent="0.25">
      <c r="A45" s="119">
        <v>14</v>
      </c>
      <c r="B45" s="119" t="s">
        <v>393</v>
      </c>
      <c r="C45" s="119">
        <f>'OCTOBER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8" x14ac:dyDescent="0.25">
      <c r="A46" s="119">
        <v>15</v>
      </c>
      <c r="B46" s="158" t="s">
        <v>408</v>
      </c>
      <c r="C46" s="119">
        <f>'OCTOBER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8" x14ac:dyDescent="0.25">
      <c r="A47" s="119">
        <v>16</v>
      </c>
      <c r="B47" s="158" t="s">
        <v>368</v>
      </c>
      <c r="C47" s="119">
        <f>'OCTOBER 19'!G47:G62</f>
        <v>1150</v>
      </c>
      <c r="D47" s="199">
        <v>1500</v>
      </c>
      <c r="E47" s="162">
        <f t="shared" si="2"/>
        <v>2650</v>
      </c>
      <c r="F47" s="155">
        <v>2000</v>
      </c>
      <c r="G47" s="155">
        <f t="shared" si="1"/>
        <v>650</v>
      </c>
    </row>
    <row r="48" spans="1:8" x14ac:dyDescent="0.25">
      <c r="A48" s="119"/>
      <c r="B48" s="159" t="s">
        <v>8</v>
      </c>
      <c r="C48" s="155">
        <f>'OCTOBER 19'!G48:G63</f>
        <v>7000</v>
      </c>
      <c r="D48" s="193">
        <f>SUM(D32:D47)</f>
        <v>42000</v>
      </c>
      <c r="E48" s="162">
        <f t="shared" si="2"/>
        <v>49000</v>
      </c>
      <c r="F48" s="193">
        <f>SUM(F32:F47)</f>
        <v>41000</v>
      </c>
      <c r="G48" s="193">
        <f>SUM(G32:G47)</f>
        <v>8000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402</v>
      </c>
      <c r="C53" s="155">
        <f>D48</f>
        <v>42000</v>
      </c>
      <c r="D53" s="134"/>
      <c r="E53" s="119"/>
      <c r="F53" s="119" t="s">
        <v>402</v>
      </c>
      <c r="G53" s="155">
        <f>F48</f>
        <v>41000</v>
      </c>
      <c r="H53" s="134"/>
      <c r="I53" s="119"/>
    </row>
    <row r="54" spans="2:11" x14ac:dyDescent="0.25">
      <c r="B54" s="119" t="s">
        <v>229</v>
      </c>
      <c r="C54" s="155">
        <f>'OCTOBER 19'!E61</f>
        <v>14190</v>
      </c>
      <c r="D54" s="134"/>
      <c r="E54" s="119"/>
      <c r="F54" s="119" t="s">
        <v>229</v>
      </c>
      <c r="G54" s="155">
        <f>'OCTOBER 19'!I61</f>
        <v>19628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3360</v>
      </c>
      <c r="E55" s="119"/>
      <c r="F55" s="127" t="s">
        <v>327</v>
      </c>
      <c r="G55" s="121">
        <v>0.08</v>
      </c>
      <c r="H55">
        <f>D55</f>
        <v>3360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405</v>
      </c>
      <c r="C57" s="119"/>
      <c r="D57" s="155">
        <v>500</v>
      </c>
      <c r="E57" s="123"/>
      <c r="F57" s="229" t="s">
        <v>405</v>
      </c>
      <c r="G57" s="119"/>
      <c r="H57" s="155">
        <v>500</v>
      </c>
      <c r="I57" s="123"/>
    </row>
    <row r="58" spans="2:11" x14ac:dyDescent="0.25">
      <c r="B58" s="119" t="s">
        <v>406</v>
      </c>
      <c r="C58" s="119"/>
      <c r="D58" s="155">
        <v>12360</v>
      </c>
      <c r="E58" s="119"/>
      <c r="F58" s="119" t="s">
        <v>406</v>
      </c>
      <c r="G58" s="119"/>
      <c r="H58" s="155">
        <v>12360</v>
      </c>
      <c r="I58" s="119"/>
    </row>
    <row r="59" spans="2:11" x14ac:dyDescent="0.25">
      <c r="B59" s="131" t="s">
        <v>407</v>
      </c>
      <c r="C59" s="119"/>
      <c r="D59" s="154">
        <v>41000</v>
      </c>
      <c r="E59" s="119"/>
      <c r="F59" s="131" t="s">
        <v>407</v>
      </c>
      <c r="G59" s="119"/>
      <c r="H59" s="154">
        <v>41000</v>
      </c>
      <c r="I59" s="119"/>
    </row>
    <row r="60" spans="2:11" x14ac:dyDescent="0.25">
      <c r="B60" s="205" t="s">
        <v>8</v>
      </c>
      <c r="C60" s="206">
        <f>C53+C54-D55</f>
        <v>52830</v>
      </c>
      <c r="D60" s="206">
        <f>SUM(D57:D59)</f>
        <v>53860</v>
      </c>
      <c r="E60" s="207">
        <f>C60-D60</f>
        <v>-1030</v>
      </c>
      <c r="F60" s="205" t="s">
        <v>8</v>
      </c>
      <c r="G60" s="206">
        <f>G53+G54-H55</f>
        <v>57268</v>
      </c>
      <c r="H60" s="206">
        <f>SUM(H57:H59)</f>
        <v>53860</v>
      </c>
      <c r="I60" s="207">
        <f>G60-H60</f>
        <v>3408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  <row r="64" spans="2:11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B1" workbookViewId="0">
      <selection activeCell="N28" sqref="N28"/>
    </sheetView>
  </sheetViews>
  <sheetFormatPr defaultRowHeight="15" x14ac:dyDescent="0.25"/>
  <cols>
    <col min="1" max="1" width="3" hidden="1" customWidth="1"/>
    <col min="2" max="2" width="18.57031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409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'NOVEMBER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'NOVEMBER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'NOVEMBER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'NOVEMBER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'NOVEMBER 19'!G9:G14</f>
        <v>0</v>
      </c>
      <c r="D9" s="204">
        <v>57000</v>
      </c>
      <c r="E9" s="204">
        <f>C9+D9</f>
        <v>57000</v>
      </c>
      <c r="F9" s="204">
        <v>57000</v>
      </c>
      <c r="G9" s="146">
        <f t="shared" si="0"/>
        <v>0</v>
      </c>
      <c r="H9" s="89"/>
    </row>
    <row r="10" spans="2:8" x14ac:dyDescent="0.25">
      <c r="B10" s="212" t="s">
        <v>11</v>
      </c>
      <c r="C10" s="250">
        <f>'NOVEMBER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117000</v>
      </c>
      <c r="G10" s="239">
        <f t="shared" si="0"/>
        <v>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18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412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410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'NOVEMBER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7" x14ac:dyDescent="0.25">
      <c r="A33" s="119">
        <v>2</v>
      </c>
      <c r="B33" s="119" t="s">
        <v>351</v>
      </c>
      <c r="C33" s="119">
        <f>'NOVEMBER 19'!G33:G48</f>
        <v>0</v>
      </c>
      <c r="D33" s="119">
        <v>3500</v>
      </c>
      <c r="E33" s="162">
        <f t="shared" ref="E33:E48" si="2">C33+D33</f>
        <v>3500</v>
      </c>
      <c r="F33" s="162"/>
      <c r="G33" s="189">
        <f t="shared" si="1"/>
        <v>3500</v>
      </c>
    </row>
    <row r="34" spans="1:7" x14ac:dyDescent="0.25">
      <c r="A34" s="119">
        <v>3</v>
      </c>
      <c r="B34" s="158" t="s">
        <v>370</v>
      </c>
      <c r="C34" s="119">
        <f>'NOVEMBER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'NOVEMBER 19'!G35:G50</f>
        <v>2500</v>
      </c>
      <c r="D35" s="196">
        <v>3500</v>
      </c>
      <c r="E35" s="162">
        <f t="shared" si="2"/>
        <v>6000</v>
      </c>
      <c r="F35" s="162">
        <v>3500</v>
      </c>
      <c r="G35" s="155">
        <f t="shared" si="1"/>
        <v>2500</v>
      </c>
    </row>
    <row r="36" spans="1:7" x14ac:dyDescent="0.25">
      <c r="A36" s="119">
        <v>5</v>
      </c>
      <c r="B36" s="119" t="s">
        <v>371</v>
      </c>
      <c r="C36" s="119">
        <f>'NOVEMBER 19'!G36:G51</f>
        <v>3500</v>
      </c>
      <c r="D36" s="199">
        <v>3500</v>
      </c>
      <c r="E36" s="162">
        <f t="shared" si="2"/>
        <v>7000</v>
      </c>
      <c r="F36" s="155">
        <v>7000</v>
      </c>
      <c r="G36" s="155">
        <f t="shared" si="1"/>
        <v>0</v>
      </c>
    </row>
    <row r="37" spans="1:7" x14ac:dyDescent="0.25">
      <c r="A37" s="119">
        <v>6</v>
      </c>
      <c r="B37" s="158" t="s">
        <v>393</v>
      </c>
      <c r="C37" s="119">
        <f>'NOVEMBER 19'!G37:G52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'NOVEMBER 19'!G38:G53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'NOVEMBER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'NOVEMBER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'NOVEMBER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'NOVEMBER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'NOVEMBER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/>
      <c r="C44" s="119">
        <f>'NOVEMBER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7" x14ac:dyDescent="0.25">
      <c r="A45" s="119">
        <v>14</v>
      </c>
      <c r="B45" s="119"/>
      <c r="C45" s="119">
        <f>'NOVEMBER 19'!G45:G60</f>
        <v>0</v>
      </c>
      <c r="D45" s="119"/>
      <c r="E45" s="162">
        <f>C45+D45</f>
        <v>0</v>
      </c>
      <c r="F45" s="119"/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'NOVEMBER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'NOVEMBER 19'!G47:G62</f>
        <v>650</v>
      </c>
      <c r="D47" s="199">
        <v>1500</v>
      </c>
      <c r="E47" s="162">
        <f t="shared" si="2"/>
        <v>2150</v>
      </c>
      <c r="F47" s="155">
        <v>1500</v>
      </c>
      <c r="G47" s="155">
        <f t="shared" si="1"/>
        <v>650</v>
      </c>
    </row>
    <row r="48" spans="1:7" x14ac:dyDescent="0.25">
      <c r="A48" s="119"/>
      <c r="B48" s="159" t="s">
        <v>8</v>
      </c>
      <c r="C48" s="155">
        <f>SUM(C32:C47)</f>
        <v>8000</v>
      </c>
      <c r="D48" s="193">
        <f>SUM(D32:D47)</f>
        <v>42500</v>
      </c>
      <c r="E48" s="162">
        <f t="shared" si="2"/>
        <v>50500</v>
      </c>
      <c r="F48" s="193">
        <f>SUM(F32:F47)</f>
        <v>42500</v>
      </c>
      <c r="G48" s="193">
        <f>SUM(G32:G47)</f>
        <v>8000</v>
      </c>
    </row>
    <row r="50" spans="2:11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  <c r="K50" s="28"/>
    </row>
    <row r="51" spans="2:11" x14ac:dyDescent="0.25">
      <c r="B51" t="s">
        <v>281</v>
      </c>
      <c r="F51" s="201" t="s">
        <v>53</v>
      </c>
    </row>
    <row r="52" spans="2:11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1" x14ac:dyDescent="0.25">
      <c r="B53" s="119" t="s">
        <v>18</v>
      </c>
      <c r="C53" s="155">
        <f>D48</f>
        <v>42500</v>
      </c>
      <c r="D53" s="134"/>
      <c r="E53" s="119"/>
      <c r="F53" s="119" t="s">
        <v>18</v>
      </c>
      <c r="G53" s="155">
        <f>F48</f>
        <v>42500</v>
      </c>
      <c r="H53" s="134"/>
      <c r="I53" s="119"/>
    </row>
    <row r="54" spans="2:11" x14ac:dyDescent="0.25">
      <c r="B54" s="119" t="s">
        <v>229</v>
      </c>
      <c r="C54" s="155">
        <f>'NOVEMBER 19'!E60</f>
        <v>-1030</v>
      </c>
      <c r="D54" s="134"/>
      <c r="E54" s="119"/>
      <c r="F54" s="119" t="s">
        <v>229</v>
      </c>
      <c r="G54" s="155">
        <f>'NOVEMBER 19'!I60</f>
        <v>3408</v>
      </c>
      <c r="H54" s="134"/>
      <c r="I54" s="119"/>
    </row>
    <row r="55" spans="2:11" x14ac:dyDescent="0.25">
      <c r="B55" s="202" t="s">
        <v>327</v>
      </c>
      <c r="C55" s="121">
        <v>0.08</v>
      </c>
      <c r="D55" s="119">
        <f>C55*C53</f>
        <v>3400</v>
      </c>
      <c r="E55" s="119"/>
      <c r="F55" s="127" t="s">
        <v>327</v>
      </c>
      <c r="G55" s="121">
        <v>0.08</v>
      </c>
      <c r="H55">
        <f>D55</f>
        <v>3400</v>
      </c>
      <c r="I55" s="119"/>
    </row>
    <row r="56" spans="2:11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1" x14ac:dyDescent="0.25">
      <c r="B57" s="229" t="s">
        <v>412</v>
      </c>
      <c r="C57" s="119"/>
      <c r="D57" s="155">
        <v>32360</v>
      </c>
      <c r="E57" s="123"/>
      <c r="F57" s="229" t="s">
        <v>412</v>
      </c>
      <c r="G57" s="119"/>
      <c r="H57" s="155">
        <v>32360</v>
      </c>
      <c r="I57" s="123"/>
    </row>
    <row r="58" spans="2:11" x14ac:dyDescent="0.25">
      <c r="B58" s="119"/>
      <c r="C58" s="119"/>
      <c r="D58" s="155"/>
      <c r="E58" s="119"/>
      <c r="F58" s="119"/>
      <c r="G58" s="119"/>
      <c r="H58" s="155"/>
      <c r="I58" s="119"/>
    </row>
    <row r="59" spans="2:11" x14ac:dyDescent="0.25">
      <c r="B59" s="131"/>
      <c r="C59" s="119"/>
      <c r="D59" s="154"/>
      <c r="E59" s="119"/>
      <c r="F59" s="131"/>
      <c r="G59" s="119"/>
      <c r="H59" s="154"/>
      <c r="I59" s="119"/>
    </row>
    <row r="60" spans="2:11" x14ac:dyDescent="0.25">
      <c r="B60" s="205" t="s">
        <v>8</v>
      </c>
      <c r="C60" s="206">
        <f>C53+C54-D55</f>
        <v>38070</v>
      </c>
      <c r="D60" s="206">
        <f>SUM(D57:D59)</f>
        <v>32360</v>
      </c>
      <c r="E60" s="207">
        <f>C60-D60</f>
        <v>5710</v>
      </c>
      <c r="F60" s="205" t="s">
        <v>8</v>
      </c>
      <c r="G60" s="206">
        <f>G53+G54-H55</f>
        <v>42508</v>
      </c>
      <c r="H60" s="206">
        <f>SUM(H57:H59)</f>
        <v>32360</v>
      </c>
      <c r="I60" s="207">
        <f>G60-H60</f>
        <v>10148</v>
      </c>
    </row>
    <row r="61" spans="2:11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1" x14ac:dyDescent="0.25">
      <c r="D62" s="11"/>
      <c r="F62" s="11"/>
    </row>
    <row r="63" spans="2:11" x14ac:dyDescent="0.25">
      <c r="B63" s="11" t="s">
        <v>384</v>
      </c>
      <c r="E63" s="11" t="s">
        <v>136</v>
      </c>
      <c r="H63" s="11" t="s">
        <v>326</v>
      </c>
    </row>
    <row r="64" spans="2:11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K50" sqref="K50"/>
    </sheetView>
  </sheetViews>
  <sheetFormatPr defaultRowHeight="15" x14ac:dyDescent="0.25"/>
  <cols>
    <col min="1" max="1" width="3" bestFit="1" customWidth="1"/>
    <col min="2" max="2" width="17.140625" customWidth="1"/>
    <col min="7" max="7" width="11.57031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413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'NOVEMBER 19'!G5:G10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'NOVEMBER 19'!G6:G11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'NOVEMBER 19'!G7:G12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'NOVEMBER 19'!G8:G13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'NOVEMBER 19'!G9:G14</f>
        <v>0</v>
      </c>
      <c r="D9" s="204">
        <v>57000</v>
      </c>
      <c r="E9" s="204">
        <f>C9+D9</f>
        <v>57000</v>
      </c>
      <c r="F9" s="204">
        <v>50000</v>
      </c>
      <c r="G9" s="146">
        <f t="shared" si="0"/>
        <v>7000</v>
      </c>
      <c r="H9" s="89"/>
    </row>
    <row r="10" spans="2:8" x14ac:dyDescent="0.25">
      <c r="B10" s="212" t="s">
        <v>11</v>
      </c>
      <c r="C10" s="250">
        <f>'NOVEMBER 19'!G10:G15</f>
        <v>0</v>
      </c>
      <c r="D10" s="213">
        <f>SUM(D5:D9)</f>
        <v>117000</v>
      </c>
      <c r="E10" s="213">
        <f>SUM(E5:E9)</f>
        <v>117000</v>
      </c>
      <c r="F10" s="213">
        <f>SUM(F5:F9)</f>
        <v>110000</v>
      </c>
      <c r="G10" s="239">
        <f t="shared" si="0"/>
        <v>7000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23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/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415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413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'DECEMBER 19'!G32:G47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</row>
    <row r="33" spans="1:7" x14ac:dyDescent="0.25">
      <c r="A33" s="119">
        <v>2</v>
      </c>
      <c r="B33" s="119" t="s">
        <v>351</v>
      </c>
      <c r="C33" s="119">
        <f>'DECEMBER 19'!G33:G48</f>
        <v>3500</v>
      </c>
      <c r="D33" s="119">
        <v>3500</v>
      </c>
      <c r="E33" s="162">
        <f t="shared" ref="E33:E48" si="2">C33+D33</f>
        <v>7000</v>
      </c>
      <c r="F33" s="162">
        <v>3000</v>
      </c>
      <c r="G33" s="189">
        <f t="shared" si="1"/>
        <v>4000</v>
      </c>
    </row>
    <row r="34" spans="1:7" x14ac:dyDescent="0.25">
      <c r="A34" s="119">
        <v>3</v>
      </c>
      <c r="B34" s="158" t="s">
        <v>370</v>
      </c>
      <c r="C34" s="119">
        <f>'DECEMBER 19'!G34:G49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'DECEMBER 19'!G35:G50</f>
        <v>2500</v>
      </c>
      <c r="D35" s="196">
        <v>3500</v>
      </c>
      <c r="E35" s="162">
        <f t="shared" si="2"/>
        <v>6000</v>
      </c>
      <c r="F35" s="162">
        <v>3500</v>
      </c>
      <c r="G35" s="155">
        <f t="shared" si="1"/>
        <v>2500</v>
      </c>
    </row>
    <row r="36" spans="1:7" x14ac:dyDescent="0.25">
      <c r="A36" s="119">
        <v>5</v>
      </c>
      <c r="B36" s="119" t="s">
        <v>371</v>
      </c>
      <c r="C36" s="119">
        <f>'DECEMBER 19'!G36:G51</f>
        <v>0</v>
      </c>
      <c r="D36" s="199">
        <v>3500</v>
      </c>
      <c r="E36" s="162">
        <f t="shared" si="2"/>
        <v>3500</v>
      </c>
      <c r="F36" s="155"/>
      <c r="G36" s="155">
        <f t="shared" si="1"/>
        <v>3500</v>
      </c>
    </row>
    <row r="37" spans="1:7" x14ac:dyDescent="0.25">
      <c r="A37" s="119">
        <v>6</v>
      </c>
      <c r="B37" s="158" t="s">
        <v>393</v>
      </c>
      <c r="C37" s="119">
        <f>'DECEMBER 19'!G37:G52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'DECEMBER 19'!G38:G53</f>
        <v>1350</v>
      </c>
      <c r="D38" s="197">
        <v>5000</v>
      </c>
      <c r="E38" s="162">
        <f t="shared" si="2"/>
        <v>6350</v>
      </c>
      <c r="F38" s="119">
        <v>4700</v>
      </c>
      <c r="G38" s="189">
        <f t="shared" si="1"/>
        <v>1650</v>
      </c>
    </row>
    <row r="39" spans="1:7" x14ac:dyDescent="0.25">
      <c r="A39" s="119">
        <v>8</v>
      </c>
      <c r="B39" s="158" t="s">
        <v>284</v>
      </c>
      <c r="C39" s="119">
        <f>'DECEMBER 19'!G39:G54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'DECEMBER 19'!G40:G55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'DECEMBER 19'!G41:G56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'DECEMBER 19'!G42:G57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'DECEMBER 19'!G43:G58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/>
      <c r="C44" s="119">
        <f>'DECEMBER 19'!G44:G59</f>
        <v>0</v>
      </c>
      <c r="D44" s="199"/>
      <c r="E44" s="162">
        <f t="shared" si="2"/>
        <v>0</v>
      </c>
      <c r="F44" s="155"/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'DECEMBER 19'!G45:G60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'DECEMBER 19'!G46:G61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'DECEMBER 19'!G47:G62</f>
        <v>650</v>
      </c>
      <c r="D47" s="199">
        <v>1500</v>
      </c>
      <c r="E47" s="162">
        <f t="shared" si="2"/>
        <v>2150</v>
      </c>
      <c r="F47" s="155"/>
      <c r="G47" s="155">
        <f t="shared" si="1"/>
        <v>2150</v>
      </c>
    </row>
    <row r="48" spans="1:7" x14ac:dyDescent="0.25">
      <c r="A48" s="119"/>
      <c r="B48" s="159" t="s">
        <v>8</v>
      </c>
      <c r="C48" s="155">
        <f>SUM(C32:C47)</f>
        <v>8000</v>
      </c>
      <c r="D48" s="193">
        <f>SUM(D32:D47)</f>
        <v>45500</v>
      </c>
      <c r="E48" s="162">
        <f t="shared" si="2"/>
        <v>53500</v>
      </c>
      <c r="F48" s="193">
        <f>SUM(F32:F47)</f>
        <v>39700</v>
      </c>
      <c r="G48" s="193">
        <f>SUM(G32:G47)</f>
        <v>13800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</v>
      </c>
      <c r="C53" s="155">
        <f>D48</f>
        <v>45500</v>
      </c>
      <c r="D53" s="134"/>
      <c r="E53" s="119"/>
      <c r="F53" s="119" t="s">
        <v>23</v>
      </c>
      <c r="G53" s="155">
        <f>F48</f>
        <v>39700</v>
      </c>
      <c r="H53" s="134"/>
      <c r="I53" s="119"/>
    </row>
    <row r="54" spans="2:10" x14ac:dyDescent="0.25">
      <c r="B54" s="119" t="s">
        <v>229</v>
      </c>
      <c r="C54" s="155">
        <f>'DECEMBER 19'!E60</f>
        <v>5710</v>
      </c>
      <c r="D54" s="134"/>
      <c r="E54" s="119"/>
      <c r="F54" s="119" t="s">
        <v>229</v>
      </c>
      <c r="G54" s="155">
        <f>'DECEMBER 19'!I60</f>
        <v>10148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3640</v>
      </c>
      <c r="E55" s="119"/>
      <c r="F55" s="127" t="s">
        <v>327</v>
      </c>
      <c r="G55" s="121">
        <v>0.08</v>
      </c>
      <c r="H55">
        <f>D55</f>
        <v>3640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415</v>
      </c>
      <c r="C57" s="119"/>
      <c r="D57" s="155">
        <v>2360</v>
      </c>
      <c r="E57" s="123"/>
      <c r="F57" s="229" t="s">
        <v>415</v>
      </c>
      <c r="G57" s="119"/>
      <c r="H57" s="155">
        <v>2360</v>
      </c>
      <c r="I57" s="123"/>
    </row>
    <row r="58" spans="2:10" x14ac:dyDescent="0.25">
      <c r="B58" s="119" t="s">
        <v>416</v>
      </c>
      <c r="C58" s="119"/>
      <c r="D58" s="155">
        <v>30000</v>
      </c>
      <c r="E58" s="119"/>
      <c r="F58" s="119" t="s">
        <v>416</v>
      </c>
      <c r="G58" s="119"/>
      <c r="H58" s="155">
        <v>30000</v>
      </c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47570</v>
      </c>
      <c r="D60" s="206">
        <f>SUM(D57:D59)</f>
        <v>32360</v>
      </c>
      <c r="E60" s="207">
        <f>C60-D60</f>
        <v>15210</v>
      </c>
      <c r="F60" s="205" t="s">
        <v>8</v>
      </c>
      <c r="G60" s="206">
        <f>G53+G54-H55</f>
        <v>46208</v>
      </c>
      <c r="H60" s="206">
        <f>SUM(H57:H59)</f>
        <v>32360</v>
      </c>
      <c r="I60" s="207">
        <f>G60-H60</f>
        <v>13848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  <row r="64" spans="2:10" x14ac:dyDescent="0.25">
      <c r="B64" s="11"/>
      <c r="D64" s="11"/>
      <c r="E64" s="11"/>
      <c r="G64" s="11"/>
    </row>
  </sheetData>
  <pageMargins left="0.7" right="0.7" top="0.75" bottom="0.75" header="0.3" footer="0.3"/>
  <pageSetup orientation="portrait" horizontalDpi="0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7" workbookViewId="0">
      <selection activeCell="L51" sqref="L51"/>
    </sheetView>
  </sheetViews>
  <sheetFormatPr defaultRowHeight="15" x14ac:dyDescent="0.25"/>
  <cols>
    <col min="1" max="1" width="4" customWidth="1"/>
    <col min="2" max="2" width="18.140625" customWidth="1"/>
    <col min="3" max="3" width="9.5703125" bestFit="1" customWidth="1"/>
    <col min="7" max="7" width="13.140625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417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'JANUARY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'JANUARY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'JANUARY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'JANUARY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'JANUARY 20'!G9:G13</f>
        <v>7000</v>
      </c>
      <c r="D9" s="204">
        <v>57000</v>
      </c>
      <c r="E9" s="204">
        <f>C9+D9</f>
        <v>64000</v>
      </c>
      <c r="F9" s="204">
        <v>50000</v>
      </c>
      <c r="G9" s="146">
        <f t="shared" si="0"/>
        <v>14000</v>
      </c>
      <c r="H9" s="89"/>
    </row>
    <row r="10" spans="2:8" x14ac:dyDescent="0.25">
      <c r="B10" s="212" t="s">
        <v>11</v>
      </c>
      <c r="C10" s="250">
        <f>SUM(C5:C9)</f>
        <v>7000</v>
      </c>
      <c r="D10" s="213">
        <f>SUM(D5:D9)</f>
        <v>117000</v>
      </c>
      <c r="E10" s="213">
        <f>SUM(E5:E9)</f>
        <v>124000</v>
      </c>
      <c r="F10" s="213">
        <f>SUM(F5:F9)</f>
        <v>110000</v>
      </c>
      <c r="G10" s="239">
        <f t="shared" si="0"/>
        <v>14000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38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>
        <f>'JANUARY 20'!F23</f>
        <v>0</v>
      </c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419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418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'JANUARY 20'!G32:G47</f>
        <v>0</v>
      </c>
      <c r="D32" s="196">
        <v>3500</v>
      </c>
      <c r="E32" s="162">
        <f>C32+D32</f>
        <v>3500</v>
      </c>
      <c r="F32" s="162"/>
      <c r="G32" s="189">
        <f t="shared" ref="G32:G47" si="1">E32-F32</f>
        <v>3500</v>
      </c>
      <c r="I32" s="160"/>
    </row>
    <row r="33" spans="1:7" x14ac:dyDescent="0.25">
      <c r="A33" s="119">
        <v>2</v>
      </c>
      <c r="B33" s="119" t="s">
        <v>351</v>
      </c>
      <c r="C33" s="119">
        <f>'JANUARY 20'!G33:G48</f>
        <v>4000</v>
      </c>
      <c r="D33" s="119">
        <v>3500</v>
      </c>
      <c r="E33" s="162">
        <f t="shared" ref="E33:E48" si="2">C33+D33</f>
        <v>7500</v>
      </c>
      <c r="F33" s="162"/>
      <c r="G33" s="189">
        <f>E33-F33</f>
        <v>7500</v>
      </c>
    </row>
    <row r="34" spans="1:7" x14ac:dyDescent="0.25">
      <c r="A34" s="119">
        <v>3</v>
      </c>
      <c r="B34" s="158" t="s">
        <v>370</v>
      </c>
      <c r="C34" s="119">
        <f>'JANUARY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'JANUARY 20'!G35:G50</f>
        <v>2500</v>
      </c>
      <c r="D35" s="196">
        <v>3500</v>
      </c>
      <c r="E35" s="162">
        <f t="shared" si="2"/>
        <v>6000</v>
      </c>
      <c r="F35" s="162"/>
      <c r="G35" s="155">
        <f t="shared" si="1"/>
        <v>6000</v>
      </c>
    </row>
    <row r="36" spans="1:7" x14ac:dyDescent="0.25">
      <c r="A36" s="119">
        <v>5</v>
      </c>
      <c r="B36" s="119" t="s">
        <v>371</v>
      </c>
      <c r="C36" s="119">
        <f>'JANUARY 20'!G36:G51</f>
        <v>3500</v>
      </c>
      <c r="D36" s="199">
        <v>3500</v>
      </c>
      <c r="E36" s="162">
        <f t="shared" si="2"/>
        <v>7000</v>
      </c>
      <c r="F36" s="155"/>
      <c r="G36" s="155">
        <f t="shared" si="1"/>
        <v>7000</v>
      </c>
    </row>
    <row r="37" spans="1:7" x14ac:dyDescent="0.25">
      <c r="A37" s="119">
        <v>6</v>
      </c>
      <c r="B37" s="158" t="s">
        <v>393</v>
      </c>
      <c r="C37" s="119">
        <f>'JANUARY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'JANUARY 20'!G38:G53</f>
        <v>1650</v>
      </c>
      <c r="D38" s="197">
        <v>5000</v>
      </c>
      <c r="E38" s="162">
        <f t="shared" si="2"/>
        <v>6650</v>
      </c>
      <c r="F38" s="119">
        <v>5300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'JANUARY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'JANUARY 20'!G40:G55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7" x14ac:dyDescent="0.25">
      <c r="A41" s="119">
        <v>10</v>
      </c>
      <c r="B41" s="158" t="s">
        <v>389</v>
      </c>
      <c r="C41" s="119">
        <f>'JANUARY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'JANUARY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'JANUARY 20'!G43:G58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 t="s">
        <v>420</v>
      </c>
      <c r="C44" s="119">
        <f>'JANUARY 20'!G44:G59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'JANUARY 20'!G45:G60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'JANUARY 20'!G46:G61</f>
        <v>0</v>
      </c>
      <c r="D46" s="199">
        <v>3000</v>
      </c>
      <c r="E46" s="162">
        <f t="shared" si="2"/>
        <v>3000</v>
      </c>
      <c r="F46" s="155">
        <v>3000</v>
      </c>
      <c r="G46" s="155">
        <f t="shared" si="1"/>
        <v>0</v>
      </c>
    </row>
    <row r="47" spans="1:7" x14ac:dyDescent="0.25">
      <c r="A47" s="119">
        <v>16</v>
      </c>
      <c r="B47" s="158" t="s">
        <v>368</v>
      </c>
      <c r="C47" s="119">
        <f>'JANUARY 20'!G47:G62</f>
        <v>2150</v>
      </c>
      <c r="D47" s="199">
        <v>1500</v>
      </c>
      <c r="E47" s="162">
        <f t="shared" si="2"/>
        <v>3650</v>
      </c>
      <c r="F47" s="155">
        <v>2000</v>
      </c>
      <c r="G47" s="155">
        <f t="shared" si="1"/>
        <v>1650</v>
      </c>
    </row>
    <row r="48" spans="1:7" x14ac:dyDescent="0.25">
      <c r="A48" s="119"/>
      <c r="B48" s="159" t="s">
        <v>8</v>
      </c>
      <c r="C48" s="155">
        <f>SUM(C32:C47)</f>
        <v>13800</v>
      </c>
      <c r="D48" s="193">
        <f>SUM(D32:D47)</f>
        <v>48500</v>
      </c>
      <c r="E48" s="162">
        <f t="shared" si="2"/>
        <v>62300</v>
      </c>
      <c r="F48" s="193">
        <f>SUM(F32:F47)</f>
        <v>35300</v>
      </c>
      <c r="G48" s="193">
        <f>SUM(G32:G47)</f>
        <v>27000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38</v>
      </c>
      <c r="C53" s="155">
        <f>D48</f>
        <v>48500</v>
      </c>
      <c r="D53" s="134"/>
      <c r="E53" s="119"/>
      <c r="F53" s="119" t="s">
        <v>38</v>
      </c>
      <c r="G53" s="155">
        <f>F48</f>
        <v>35300</v>
      </c>
      <c r="H53" s="134"/>
      <c r="I53" s="119"/>
    </row>
    <row r="54" spans="2:10" x14ac:dyDescent="0.25">
      <c r="B54" s="119" t="s">
        <v>229</v>
      </c>
      <c r="C54" s="155">
        <f>'JANUARY 20'!E60</f>
        <v>15210</v>
      </c>
      <c r="D54" s="134"/>
      <c r="E54" s="119"/>
      <c r="F54" s="119" t="s">
        <v>229</v>
      </c>
      <c r="G54" s="155">
        <f>'JANUARY 20'!I60</f>
        <v>13848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419</v>
      </c>
      <c r="C57" s="119"/>
      <c r="D57" s="155">
        <v>32360</v>
      </c>
      <c r="E57" s="123"/>
      <c r="F57" s="229" t="s">
        <v>419</v>
      </c>
      <c r="G57" s="119"/>
      <c r="H57" s="155">
        <v>32360</v>
      </c>
      <c r="I57" s="123"/>
    </row>
    <row r="58" spans="2:10" x14ac:dyDescent="0.25">
      <c r="B58" s="119"/>
      <c r="C58" s="119"/>
      <c r="D58" s="155"/>
      <c r="E58" s="119"/>
      <c r="F58" s="119"/>
      <c r="G58" s="119"/>
      <c r="H58" s="155"/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59830</v>
      </c>
      <c r="D60" s="206">
        <f>SUM(D57:D59)</f>
        <v>32360</v>
      </c>
      <c r="E60" s="207">
        <f>C60-D60</f>
        <v>27470</v>
      </c>
      <c r="F60" s="205" t="s">
        <v>8</v>
      </c>
      <c r="G60" s="206">
        <f>G53+G54-H55</f>
        <v>45268</v>
      </c>
      <c r="H60" s="206">
        <f>SUM(H57:H59)</f>
        <v>32360</v>
      </c>
      <c r="I60" s="207">
        <f>G60-H60</f>
        <v>12908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.7" right="0.7" top="0.75" bottom="0.75" header="0.3" footer="0.3"/>
  <pageSetup orientation="portrait" horizontalDpi="0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19" workbookViewId="0">
      <selection activeCell="I23" sqref="I23"/>
    </sheetView>
  </sheetViews>
  <sheetFormatPr defaultRowHeight="15" x14ac:dyDescent="0.25"/>
  <cols>
    <col min="1" max="1" width="2.140625" customWidth="1"/>
    <col min="2" max="2" width="23.7109375" customWidth="1"/>
    <col min="3" max="3" width="9.140625" customWidth="1"/>
    <col min="7" max="7" width="11" customWidth="1"/>
  </cols>
  <sheetData>
    <row r="1" spans="2:8" ht="18.75" x14ac:dyDescent="0.3">
      <c r="C1" s="140" t="s">
        <v>330</v>
      </c>
      <c r="D1" s="140"/>
      <c r="E1" s="140"/>
      <c r="F1" s="140"/>
      <c r="G1" s="67" t="s">
        <v>124</v>
      </c>
    </row>
    <row r="2" spans="2:8" ht="18.75" x14ac:dyDescent="0.3">
      <c r="C2" s="140" t="s">
        <v>328</v>
      </c>
      <c r="D2" s="140"/>
      <c r="E2" s="140"/>
      <c r="F2" s="140"/>
    </row>
    <row r="3" spans="2:8" ht="18.75" x14ac:dyDescent="0.3">
      <c r="C3" s="140" t="s">
        <v>421</v>
      </c>
      <c r="D3" s="140"/>
      <c r="F3" s="140"/>
    </row>
    <row r="4" spans="2:8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8" x14ac:dyDescent="0.25">
      <c r="B5" s="203" t="s">
        <v>332</v>
      </c>
      <c r="C5" s="250">
        <f>'FEBRUARY 20'!G5:G9</f>
        <v>0</v>
      </c>
      <c r="D5" s="204">
        <v>15000</v>
      </c>
      <c r="E5" s="204">
        <f>C5+D5</f>
        <v>15000</v>
      </c>
      <c r="F5" s="204">
        <v>15000</v>
      </c>
      <c r="G5" s="146">
        <f t="shared" ref="G5:G10" si="0">E5-F5</f>
        <v>0</v>
      </c>
      <c r="H5" s="89"/>
    </row>
    <row r="6" spans="2:8" x14ac:dyDescent="0.25">
      <c r="B6" s="249"/>
      <c r="C6" s="250">
        <f>'FEBRUARY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8" x14ac:dyDescent="0.25">
      <c r="B7" s="203" t="s">
        <v>333</v>
      </c>
      <c r="C7" s="250">
        <f>'FEBRUARY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8" x14ac:dyDescent="0.25">
      <c r="B8" s="203" t="s">
        <v>334</v>
      </c>
      <c r="C8" s="250">
        <f>'FEBRUARY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8" x14ac:dyDescent="0.25">
      <c r="B9" s="203" t="s">
        <v>256</v>
      </c>
      <c r="C9" s="250">
        <f>'FEBRUARY 20'!G9:G13</f>
        <v>14000</v>
      </c>
      <c r="D9" s="204">
        <v>57000</v>
      </c>
      <c r="E9" s="204">
        <f>C9+D9</f>
        <v>71000</v>
      </c>
      <c r="F9" s="204">
        <v>57000</v>
      </c>
      <c r="G9" s="146">
        <f t="shared" si="0"/>
        <v>14000</v>
      </c>
      <c r="H9" s="89"/>
    </row>
    <row r="10" spans="2:8" x14ac:dyDescent="0.25">
      <c r="B10" s="212" t="s">
        <v>11</v>
      </c>
      <c r="C10" s="250">
        <f>SUM(C5:C9)</f>
        <v>14000</v>
      </c>
      <c r="D10" s="213">
        <f>SUM(D5:D9)</f>
        <v>117000</v>
      </c>
      <c r="E10" s="213">
        <f>SUM(E5:E9)</f>
        <v>131000</v>
      </c>
      <c r="F10" s="213">
        <f>SUM(F5:F9)</f>
        <v>117000</v>
      </c>
      <c r="G10" s="239">
        <f t="shared" si="0"/>
        <v>14000</v>
      </c>
      <c r="H10" s="89"/>
    </row>
    <row r="11" spans="2:8" x14ac:dyDescent="0.25">
      <c r="B11" s="89"/>
      <c r="C11" s="89"/>
      <c r="D11" s="89"/>
      <c r="E11" s="89"/>
      <c r="F11" s="89"/>
      <c r="G11" s="89"/>
      <c r="H11" s="89"/>
    </row>
    <row r="12" spans="2:8" x14ac:dyDescent="0.25">
      <c r="B12" s="214" t="s">
        <v>166</v>
      </c>
      <c r="C12" s="89"/>
      <c r="D12" s="89"/>
      <c r="E12" s="89"/>
      <c r="F12" s="215"/>
      <c r="H12" s="89"/>
    </row>
    <row r="13" spans="2:8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8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89"/>
      <c r="H14" s="89"/>
    </row>
    <row r="15" spans="2:8" x14ac:dyDescent="0.25">
      <c r="B15" s="145" t="s">
        <v>41</v>
      </c>
      <c r="C15" s="164">
        <f>D10</f>
        <v>117000</v>
      </c>
      <c r="D15" s="89"/>
      <c r="E15" s="218"/>
      <c r="F15" s="145"/>
      <c r="G15" s="89"/>
      <c r="H15" s="89"/>
    </row>
    <row r="16" spans="2:8" x14ac:dyDescent="0.25">
      <c r="B16" s="145" t="s">
        <v>229</v>
      </c>
      <c r="C16" s="219">
        <f>'NOVEMBER 19'!F23</f>
        <v>0</v>
      </c>
      <c r="D16" s="220">
        <v>0.08</v>
      </c>
      <c r="E16" s="221">
        <f>C15*D16</f>
        <v>9360</v>
      </c>
      <c r="F16" s="145"/>
      <c r="G16" s="222"/>
      <c r="H16" s="89"/>
    </row>
    <row r="17" spans="1:9" x14ac:dyDescent="0.25">
      <c r="B17" s="145"/>
      <c r="C17" s="164">
        <f>'JANUARY 20'!F23</f>
        <v>0</v>
      </c>
      <c r="D17" s="223"/>
      <c r="E17" s="224"/>
      <c r="F17" s="225"/>
      <c r="G17" s="226"/>
      <c r="H17" s="89"/>
    </row>
    <row r="18" spans="1:9" x14ac:dyDescent="0.25">
      <c r="B18" s="212" t="s">
        <v>173</v>
      </c>
      <c r="C18" s="145"/>
      <c r="D18" s="223"/>
      <c r="E18" s="218"/>
      <c r="F18" s="228"/>
      <c r="G18" s="226"/>
      <c r="H18" s="89" t="s">
        <v>187</v>
      </c>
    </row>
    <row r="19" spans="1:9" x14ac:dyDescent="0.25">
      <c r="B19" s="229" t="s">
        <v>423</v>
      </c>
      <c r="C19" s="145"/>
      <c r="D19" s="145"/>
      <c r="E19" s="89">
        <v>107640</v>
      </c>
      <c r="F19" s="228"/>
      <c r="G19" s="222"/>
      <c r="H19" s="89"/>
      <c r="I19" s="160"/>
    </row>
    <row r="20" spans="1:9" x14ac:dyDescent="0.25">
      <c r="B20" s="229"/>
      <c r="C20" s="145"/>
      <c r="D20" s="145"/>
      <c r="E20" s="230"/>
      <c r="F20" s="145"/>
      <c r="G20" s="89"/>
      <c r="H20" s="89"/>
    </row>
    <row r="21" spans="1:9" x14ac:dyDescent="0.25">
      <c r="B21" s="229"/>
      <c r="C21" s="145"/>
      <c r="D21" s="145"/>
      <c r="E21" s="164"/>
      <c r="F21" s="145"/>
      <c r="G21" s="89"/>
      <c r="H21" s="89"/>
    </row>
    <row r="22" spans="1:9" x14ac:dyDescent="0.25">
      <c r="B22" s="145"/>
      <c r="C22" s="145"/>
      <c r="D22" s="145"/>
      <c r="E22" s="218"/>
      <c r="F22" s="145"/>
      <c r="G22" s="216"/>
      <c r="H22" s="89"/>
    </row>
    <row r="23" spans="1:9" x14ac:dyDescent="0.25">
      <c r="B23" s="205" t="s">
        <v>8</v>
      </c>
      <c r="C23" s="206">
        <f>C15+C16-E16</f>
        <v>107640</v>
      </c>
      <c r="D23" s="206"/>
      <c r="E23" s="206">
        <f>SUM(E19:E22)</f>
        <v>107640</v>
      </c>
      <c r="F23" s="208">
        <f>C23-E23</f>
        <v>0</v>
      </c>
      <c r="G23" s="183"/>
      <c r="H23" s="183"/>
    </row>
    <row r="24" spans="1:9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9" x14ac:dyDescent="0.25">
      <c r="E25" s="11"/>
      <c r="H25" s="11"/>
    </row>
    <row r="26" spans="1:9" x14ac:dyDescent="0.25">
      <c r="B26" s="11" t="s">
        <v>384</v>
      </c>
      <c r="D26" s="11" t="s">
        <v>136</v>
      </c>
      <c r="G26" s="11" t="s">
        <v>326</v>
      </c>
    </row>
    <row r="27" spans="1:9" x14ac:dyDescent="0.25">
      <c r="B27" s="11"/>
      <c r="E27" s="11"/>
    </row>
    <row r="28" spans="1:9" ht="18.75" x14ac:dyDescent="0.3">
      <c r="B28" s="11"/>
      <c r="C28" s="140" t="s">
        <v>331</v>
      </c>
      <c r="D28" s="140"/>
      <c r="E28" s="140"/>
      <c r="F28" s="140"/>
    </row>
    <row r="29" spans="1:9" ht="18.75" x14ac:dyDescent="0.3">
      <c r="C29" s="140" t="s">
        <v>328</v>
      </c>
      <c r="D29" s="140"/>
      <c r="E29" s="140"/>
      <c r="F29" s="140"/>
    </row>
    <row r="30" spans="1:9" ht="18.75" x14ac:dyDescent="0.3">
      <c r="B30" s="11"/>
      <c r="C30" s="140" t="s">
        <v>421</v>
      </c>
      <c r="D30" s="140"/>
      <c r="E30" s="140"/>
      <c r="F30" s="140"/>
    </row>
    <row r="31" spans="1:9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9" x14ac:dyDescent="0.25">
      <c r="A32" s="119">
        <v>1</v>
      </c>
      <c r="B32" s="158" t="s">
        <v>313</v>
      </c>
      <c r="C32" s="119">
        <f>'FEBRUARY 20'!G32:G47</f>
        <v>3500</v>
      </c>
      <c r="D32" s="196">
        <v>3500</v>
      </c>
      <c r="E32" s="162">
        <f>C32+D32</f>
        <v>7000</v>
      </c>
      <c r="F32" s="162">
        <v>7000</v>
      </c>
      <c r="G32" s="189">
        <f t="shared" ref="G32:G47" si="1">E32-F32</f>
        <v>0</v>
      </c>
      <c r="I32" s="160"/>
    </row>
    <row r="33" spans="1:7" x14ac:dyDescent="0.25">
      <c r="A33" s="119">
        <v>2</v>
      </c>
      <c r="B33" s="119" t="s">
        <v>351</v>
      </c>
      <c r="C33" s="119">
        <f>'FEBRUARY 20'!G33:G48</f>
        <v>7500</v>
      </c>
      <c r="D33" s="119">
        <v>3500</v>
      </c>
      <c r="E33" s="162">
        <f t="shared" ref="E33:E48" si="2">C33+D33</f>
        <v>11000</v>
      </c>
      <c r="F33" s="162">
        <v>6000</v>
      </c>
      <c r="G33" s="189">
        <f>E33-F33</f>
        <v>5000</v>
      </c>
    </row>
    <row r="34" spans="1:7" x14ac:dyDescent="0.25">
      <c r="A34" s="119">
        <v>3</v>
      </c>
      <c r="B34" s="158" t="s">
        <v>370</v>
      </c>
      <c r="C34" s="119">
        <f>'FEBRUARY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7" x14ac:dyDescent="0.25">
      <c r="A35" s="119">
        <v>4</v>
      </c>
      <c r="B35" s="158" t="s">
        <v>381</v>
      </c>
      <c r="C35" s="119">
        <f>'FEBRUARY 20'!G35:G50</f>
        <v>6000</v>
      </c>
      <c r="D35" s="196">
        <v>3500</v>
      </c>
      <c r="E35" s="162">
        <f t="shared" si="2"/>
        <v>9500</v>
      </c>
      <c r="F35" s="162">
        <v>3500</v>
      </c>
      <c r="G35" s="155">
        <f t="shared" si="1"/>
        <v>6000</v>
      </c>
    </row>
    <row r="36" spans="1:7" x14ac:dyDescent="0.25">
      <c r="A36" s="119">
        <v>5</v>
      </c>
      <c r="B36" s="119" t="s">
        <v>422</v>
      </c>
      <c r="C36" s="119">
        <f>'FEBRUARY 20'!G36:G51</f>
        <v>7000</v>
      </c>
      <c r="D36" s="199">
        <v>3500</v>
      </c>
      <c r="E36" s="162">
        <f t="shared" si="2"/>
        <v>10500</v>
      </c>
      <c r="F36" s="155"/>
      <c r="G36" s="155">
        <f t="shared" si="1"/>
        <v>10500</v>
      </c>
    </row>
    <row r="37" spans="1:7" x14ac:dyDescent="0.25">
      <c r="A37" s="119">
        <v>6</v>
      </c>
      <c r="B37" s="158" t="s">
        <v>393</v>
      </c>
      <c r="C37" s="119">
        <f>'FEBRUARY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7" x14ac:dyDescent="0.25">
      <c r="A38" s="119">
        <v>7</v>
      </c>
      <c r="B38" s="119" t="s">
        <v>323</v>
      </c>
      <c r="C38" s="119">
        <f>'FEBRUARY 20'!G38:G53</f>
        <v>1350</v>
      </c>
      <c r="D38" s="197">
        <v>5000</v>
      </c>
      <c r="E38" s="162">
        <f t="shared" si="2"/>
        <v>6350</v>
      </c>
      <c r="F38" s="119">
        <v>5000</v>
      </c>
      <c r="G38" s="189">
        <f t="shared" si="1"/>
        <v>1350</v>
      </c>
    </row>
    <row r="39" spans="1:7" x14ac:dyDescent="0.25">
      <c r="A39" s="119">
        <v>8</v>
      </c>
      <c r="B39" s="158" t="s">
        <v>284</v>
      </c>
      <c r="C39" s="119">
        <f>'FEBRUARY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7" x14ac:dyDescent="0.25">
      <c r="A40" s="119">
        <v>9</v>
      </c>
      <c r="B40" s="119" t="s">
        <v>320</v>
      </c>
      <c r="C40" s="119">
        <f>'FEBRUARY 20'!G40:G55</f>
        <v>0</v>
      </c>
      <c r="D40" s="197">
        <v>3000</v>
      </c>
      <c r="E40" s="162">
        <f t="shared" si="2"/>
        <v>3000</v>
      </c>
      <c r="F40" s="119"/>
      <c r="G40" s="155">
        <f t="shared" si="1"/>
        <v>3000</v>
      </c>
    </row>
    <row r="41" spans="1:7" x14ac:dyDescent="0.25">
      <c r="A41" s="119">
        <v>10</v>
      </c>
      <c r="B41" s="158" t="s">
        <v>389</v>
      </c>
      <c r="C41" s="119">
        <f>'FEBRUARY 20'!G41:G56</f>
        <v>0</v>
      </c>
      <c r="D41" s="199">
        <v>3000</v>
      </c>
      <c r="E41" s="162">
        <f t="shared" si="2"/>
        <v>3000</v>
      </c>
      <c r="F41" s="155">
        <f>1000+2000</f>
        <v>3000</v>
      </c>
      <c r="G41" s="155">
        <f t="shared" si="1"/>
        <v>0</v>
      </c>
    </row>
    <row r="42" spans="1:7" x14ac:dyDescent="0.25">
      <c r="A42" s="119">
        <v>11</v>
      </c>
      <c r="B42" s="158" t="s">
        <v>289</v>
      </c>
      <c r="C42" s="119">
        <f>'FEBRUARY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7" x14ac:dyDescent="0.25">
      <c r="A43" s="119">
        <v>12</v>
      </c>
      <c r="B43" s="158" t="s">
        <v>382</v>
      </c>
      <c r="C43" s="119">
        <f>'FEBRUARY 20'!G43:G58</f>
        <v>0</v>
      </c>
      <c r="D43" s="199">
        <v>3000</v>
      </c>
      <c r="E43" s="162">
        <f t="shared" si="2"/>
        <v>3000</v>
      </c>
      <c r="F43" s="155">
        <v>3000</v>
      </c>
      <c r="G43" s="155">
        <f t="shared" si="1"/>
        <v>0</v>
      </c>
    </row>
    <row r="44" spans="1:7" x14ac:dyDescent="0.25">
      <c r="A44" s="119">
        <v>13</v>
      </c>
      <c r="B44" s="158" t="s">
        <v>420</v>
      </c>
      <c r="C44" s="119">
        <f>'FEBRUARY 20'!G44:G59</f>
        <v>0</v>
      </c>
      <c r="D44" s="199">
        <v>3000</v>
      </c>
      <c r="E44" s="162">
        <f t="shared" si="2"/>
        <v>3000</v>
      </c>
      <c r="F44" s="155">
        <v>3000</v>
      </c>
      <c r="G44" s="155">
        <f t="shared" si="1"/>
        <v>0</v>
      </c>
    </row>
    <row r="45" spans="1:7" x14ac:dyDescent="0.25">
      <c r="A45" s="119">
        <v>14</v>
      </c>
      <c r="B45" s="119" t="s">
        <v>414</v>
      </c>
      <c r="C45" s="119">
        <f>'FEBRUARY 20'!G45:G60</f>
        <v>0</v>
      </c>
      <c r="D45" s="119">
        <v>3000</v>
      </c>
      <c r="E45" s="162">
        <f>C45+D45</f>
        <v>3000</v>
      </c>
      <c r="F45" s="119">
        <v>3000</v>
      </c>
      <c r="G45" s="119">
        <f t="shared" si="1"/>
        <v>0</v>
      </c>
    </row>
    <row r="46" spans="1:7" x14ac:dyDescent="0.25">
      <c r="A46" s="119">
        <v>15</v>
      </c>
      <c r="B46" s="158" t="s">
        <v>411</v>
      </c>
      <c r="C46" s="119">
        <f>'FEBRUARY 20'!G46:G61</f>
        <v>0</v>
      </c>
      <c r="D46" s="199">
        <v>3000</v>
      </c>
      <c r="E46" s="162">
        <f t="shared" si="2"/>
        <v>3000</v>
      </c>
      <c r="F46" s="155"/>
      <c r="G46" s="155">
        <f t="shared" si="1"/>
        <v>3000</v>
      </c>
    </row>
    <row r="47" spans="1:7" x14ac:dyDescent="0.25">
      <c r="A47" s="119">
        <v>16</v>
      </c>
      <c r="B47" s="158" t="s">
        <v>368</v>
      </c>
      <c r="C47" s="119">
        <f>'FEBRUARY 20'!G47:G62</f>
        <v>1650</v>
      </c>
      <c r="D47" s="199">
        <v>1500</v>
      </c>
      <c r="E47" s="162">
        <f t="shared" si="2"/>
        <v>3150</v>
      </c>
      <c r="F47" s="155">
        <v>1000</v>
      </c>
      <c r="G47" s="155">
        <f t="shared" si="1"/>
        <v>2150</v>
      </c>
    </row>
    <row r="48" spans="1:7" x14ac:dyDescent="0.25">
      <c r="A48" s="119"/>
      <c r="B48" s="159" t="s">
        <v>8</v>
      </c>
      <c r="C48" s="155">
        <f>SUM(C32:C47)</f>
        <v>27000</v>
      </c>
      <c r="D48" s="193">
        <f>SUM(D32:D47)</f>
        <v>48500</v>
      </c>
      <c r="E48" s="162">
        <f t="shared" si="2"/>
        <v>75500</v>
      </c>
      <c r="F48" s="193">
        <f>SUM(F32:F47)</f>
        <v>44500</v>
      </c>
      <c r="G48" s="193">
        <f>SUM(G32:G47)</f>
        <v>31000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41</v>
      </c>
      <c r="C53" s="155">
        <f>D48</f>
        <v>48500</v>
      </c>
      <c r="D53" s="134"/>
      <c r="E53" s="119"/>
      <c r="F53" s="119" t="s">
        <v>41</v>
      </c>
      <c r="G53" s="155">
        <f>F48</f>
        <v>44500</v>
      </c>
      <c r="H53" s="134"/>
      <c r="I53" s="119"/>
    </row>
    <row r="54" spans="2:10" x14ac:dyDescent="0.25">
      <c r="B54" s="119" t="s">
        <v>229</v>
      </c>
      <c r="C54" s="155">
        <f>'FEBRUARY 20'!E60</f>
        <v>27470</v>
      </c>
      <c r="D54" s="134"/>
      <c r="E54" s="119"/>
      <c r="F54" s="119" t="s">
        <v>229</v>
      </c>
      <c r="G54" s="155">
        <f>'FEBRUARY 20'!I60</f>
        <v>12908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423</v>
      </c>
      <c r="C57" s="119"/>
      <c r="D57" s="155">
        <v>32360</v>
      </c>
      <c r="E57" s="123"/>
      <c r="F57" s="229" t="s">
        <v>423</v>
      </c>
      <c r="G57" s="119"/>
      <c r="H57" s="155">
        <v>32360</v>
      </c>
      <c r="I57" s="123"/>
    </row>
    <row r="58" spans="2:10" x14ac:dyDescent="0.25">
      <c r="B58" s="119"/>
      <c r="C58" s="119"/>
      <c r="D58" s="155"/>
      <c r="E58" s="119"/>
      <c r="F58" s="119"/>
      <c r="G58" s="119"/>
      <c r="H58" s="155"/>
      <c r="I58" s="119"/>
    </row>
    <row r="59" spans="2:10" x14ac:dyDescent="0.25">
      <c r="B59" s="131"/>
      <c r="C59" s="119"/>
      <c r="D59" s="154"/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72090</v>
      </c>
      <c r="D60" s="206">
        <f>SUM(D57:D59)</f>
        <v>32360</v>
      </c>
      <c r="E60" s="207">
        <f>C60-D60</f>
        <v>39730</v>
      </c>
      <c r="F60" s="205" t="s">
        <v>8</v>
      </c>
      <c r="G60" s="206">
        <f>G53+G54-H55</f>
        <v>53528</v>
      </c>
      <c r="H60" s="206">
        <f>SUM(H57:H59)</f>
        <v>32360</v>
      </c>
      <c r="I60" s="207">
        <f>G60-H60</f>
        <v>21168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.7" right="0.7" top="0.75" bottom="0.75" header="0.3" footer="0.3"/>
  <pageSetup orientation="portrait" horizontalDpi="0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opLeftCell="A34" workbookViewId="0">
      <selection activeCell="E70" sqref="E70"/>
    </sheetView>
  </sheetViews>
  <sheetFormatPr defaultRowHeight="15" x14ac:dyDescent="0.25"/>
  <cols>
    <col min="1" max="1" width="0.5703125" customWidth="1"/>
    <col min="2" max="2" width="17.85546875" customWidth="1"/>
    <col min="3" max="3" width="10.7109375" customWidth="1"/>
    <col min="7" max="7" width="13.140625" customWidth="1"/>
    <col min="9" max="9" width="7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424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'MARCH 20'!G5:G9</f>
        <v>0</v>
      </c>
      <c r="D5" s="204">
        <v>15000</v>
      </c>
      <c r="E5" s="204">
        <f>C5+D5</f>
        <v>15000</v>
      </c>
      <c r="F5" s="204">
        <v>5000</v>
      </c>
      <c r="G5" s="146">
        <f t="shared" ref="G5:G10" si="0">E5-F5</f>
        <v>10000</v>
      </c>
      <c r="H5" s="89"/>
    </row>
    <row r="6" spans="2:11" x14ac:dyDescent="0.25">
      <c r="B6" s="249"/>
      <c r="C6" s="250">
        <f>'MARCH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'MARCH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'MARCH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'MARCH 20'!G9:G13</f>
        <v>14000</v>
      </c>
      <c r="D9" s="204">
        <v>57000</v>
      </c>
      <c r="E9" s="204">
        <f>C9+D9</f>
        <v>71000</v>
      </c>
      <c r="F9" s="204">
        <v>20000</v>
      </c>
      <c r="G9" s="146">
        <f t="shared" si="0"/>
        <v>51000</v>
      </c>
      <c r="H9" s="89"/>
    </row>
    <row r="10" spans="2:11" x14ac:dyDescent="0.25">
      <c r="B10" s="212" t="s">
        <v>11</v>
      </c>
      <c r="C10" s="250">
        <f>SUM(C5:C9)</f>
        <v>14000</v>
      </c>
      <c r="D10" s="213">
        <f>SUM(D5:D9)</f>
        <v>117000</v>
      </c>
      <c r="E10" s="213">
        <f>SUM(E5:E9)</f>
        <v>131000</v>
      </c>
      <c r="F10" s="213">
        <f>SUM(F5:F9)</f>
        <v>70000</v>
      </c>
      <c r="G10" s="239">
        <f t="shared" si="0"/>
        <v>61000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65</v>
      </c>
      <c r="C15" s="164">
        <f>D10</f>
        <v>117000</v>
      </c>
      <c r="D15" s="89"/>
      <c r="E15" s="218"/>
      <c r="F15" s="145"/>
      <c r="G15" s="145" t="s">
        <v>65</v>
      </c>
      <c r="H15" s="164">
        <f>F10</f>
        <v>70000</v>
      </c>
      <c r="I15" s="89"/>
      <c r="J15" s="218"/>
      <c r="K15" s="145"/>
    </row>
    <row r="16" spans="2:11" x14ac:dyDescent="0.25">
      <c r="B16" s="145" t="s">
        <v>229</v>
      </c>
      <c r="C16" s="219">
        <f>'MARCH 20'!F23</f>
        <v>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'MARCH 20'!K23</f>
        <v>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>
        <f>'JANUARY 20'!K23</f>
        <v>0</v>
      </c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427</v>
      </c>
      <c r="C19" s="145"/>
      <c r="D19" s="145"/>
      <c r="E19" s="89">
        <v>60000</v>
      </c>
      <c r="F19" s="228"/>
      <c r="G19" s="229" t="s">
        <v>427</v>
      </c>
      <c r="H19" s="145"/>
      <c r="I19" s="145"/>
      <c r="J19" s="89">
        <v>60000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107640</v>
      </c>
      <c r="D23" s="206"/>
      <c r="E23" s="206">
        <f>SUM(E19:E22)</f>
        <v>60000</v>
      </c>
      <c r="F23" s="208">
        <f>C23-E23</f>
        <v>47640</v>
      </c>
      <c r="G23" s="205" t="s">
        <v>8</v>
      </c>
      <c r="H23" s="206">
        <f>H15+H16-J16</f>
        <v>60640</v>
      </c>
      <c r="I23" s="206"/>
      <c r="J23" s="206">
        <f>SUM(J19:J22)</f>
        <v>60000</v>
      </c>
      <c r="K23" s="208">
        <f>H23-J23</f>
        <v>640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425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19">
        <f>'MARCH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0" x14ac:dyDescent="0.25">
      <c r="A33" s="119">
        <v>2</v>
      </c>
      <c r="B33" s="119" t="s">
        <v>351</v>
      </c>
      <c r="C33" s="119">
        <f>'MARCH 20'!G33:G48</f>
        <v>5000</v>
      </c>
      <c r="D33" s="119">
        <v>3500</v>
      </c>
      <c r="E33" s="162">
        <f t="shared" ref="E33:E48" si="2">C33+D33</f>
        <v>8500</v>
      </c>
      <c r="F33" s="162"/>
      <c r="G33" s="189">
        <f>E33-F33</f>
        <v>8500</v>
      </c>
      <c r="H33" t="s">
        <v>432</v>
      </c>
    </row>
    <row r="34" spans="1:10" x14ac:dyDescent="0.25">
      <c r="A34" s="119">
        <v>3</v>
      </c>
      <c r="B34" s="158" t="s">
        <v>370</v>
      </c>
      <c r="C34" s="119">
        <f>'MARCH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0" x14ac:dyDescent="0.25">
      <c r="A35" s="119">
        <v>4</v>
      </c>
      <c r="B35" s="158" t="s">
        <v>381</v>
      </c>
      <c r="C35" s="119">
        <f>'MARCH 20'!G35:G50</f>
        <v>6000</v>
      </c>
      <c r="D35" s="196">
        <v>3500</v>
      </c>
      <c r="E35" s="162">
        <f t="shared" si="2"/>
        <v>9500</v>
      </c>
      <c r="F35" s="162"/>
      <c r="G35" s="155">
        <f t="shared" si="1"/>
        <v>9500</v>
      </c>
    </row>
    <row r="36" spans="1:10" x14ac:dyDescent="0.25">
      <c r="A36" s="119">
        <v>5</v>
      </c>
      <c r="B36" s="119" t="s">
        <v>422</v>
      </c>
      <c r="C36" s="119">
        <f>'MARCH 20'!G36:G51</f>
        <v>10500</v>
      </c>
      <c r="D36" s="199">
        <v>3500</v>
      </c>
      <c r="E36" s="162">
        <f t="shared" si="2"/>
        <v>14000</v>
      </c>
      <c r="F36" s="155"/>
      <c r="G36" s="155">
        <f t="shared" si="1"/>
        <v>14000</v>
      </c>
      <c r="H36" t="s">
        <v>432</v>
      </c>
    </row>
    <row r="37" spans="1:10" x14ac:dyDescent="0.25">
      <c r="A37" s="119">
        <v>6</v>
      </c>
      <c r="B37" s="158" t="s">
        <v>393</v>
      </c>
      <c r="C37" s="119">
        <f>'MARCH 20'!G37:G52</f>
        <v>0</v>
      </c>
      <c r="D37" s="196">
        <v>3500</v>
      </c>
      <c r="E37" s="162">
        <f t="shared" si="2"/>
        <v>3500</v>
      </c>
      <c r="F37" s="165">
        <v>3500</v>
      </c>
      <c r="G37" s="155">
        <f t="shared" si="1"/>
        <v>0</v>
      </c>
    </row>
    <row r="38" spans="1:10" x14ac:dyDescent="0.25">
      <c r="A38" s="119">
        <v>7</v>
      </c>
      <c r="B38" s="119" t="s">
        <v>323</v>
      </c>
      <c r="C38" s="119">
        <f>'MARCH 20'!G38:G53</f>
        <v>1350</v>
      </c>
      <c r="D38" s="197">
        <v>5000</v>
      </c>
      <c r="E38" s="162">
        <f t="shared" si="2"/>
        <v>6350</v>
      </c>
      <c r="F38" s="119"/>
      <c r="G38" s="189">
        <f t="shared" si="1"/>
        <v>6350</v>
      </c>
    </row>
    <row r="39" spans="1:10" x14ac:dyDescent="0.25">
      <c r="A39" s="119">
        <v>8</v>
      </c>
      <c r="B39" s="158" t="s">
        <v>284</v>
      </c>
      <c r="C39" s="119">
        <f>'MARCH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0" x14ac:dyDescent="0.25">
      <c r="A40" s="119">
        <v>9</v>
      </c>
      <c r="B40" s="119" t="s">
        <v>320</v>
      </c>
      <c r="C40" s="119">
        <f>'MARCH 20'!G40:G55</f>
        <v>3000</v>
      </c>
      <c r="D40" s="197">
        <v>3000</v>
      </c>
      <c r="E40" s="162">
        <f t="shared" si="2"/>
        <v>6000</v>
      </c>
      <c r="F40" s="119"/>
      <c r="G40" s="155">
        <f t="shared" si="1"/>
        <v>6000</v>
      </c>
      <c r="H40" t="s">
        <v>431</v>
      </c>
    </row>
    <row r="41" spans="1:10" x14ac:dyDescent="0.25">
      <c r="A41" s="119">
        <v>10</v>
      </c>
      <c r="B41" s="158" t="s">
        <v>426</v>
      </c>
      <c r="C41" s="119">
        <f>'MARCH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10" x14ac:dyDescent="0.25">
      <c r="A42" s="119">
        <v>11</v>
      </c>
      <c r="B42" s="158" t="s">
        <v>289</v>
      </c>
      <c r="C42" s="119">
        <f>'MARCH 20'!G42:G57</f>
        <v>0</v>
      </c>
      <c r="D42" s="199">
        <v>3000</v>
      </c>
      <c r="E42" s="162">
        <f t="shared" si="2"/>
        <v>3000</v>
      </c>
      <c r="F42" s="163"/>
      <c r="G42" s="155">
        <f t="shared" si="1"/>
        <v>3000</v>
      </c>
      <c r="H42" t="s">
        <v>430</v>
      </c>
    </row>
    <row r="43" spans="1:10" x14ac:dyDescent="0.25">
      <c r="A43" s="119">
        <v>12</v>
      </c>
      <c r="B43" s="158" t="s">
        <v>382</v>
      </c>
      <c r="C43" s="119">
        <f>'MARCH 20'!G43:G58</f>
        <v>0</v>
      </c>
      <c r="D43" s="199">
        <v>3000</v>
      </c>
      <c r="E43" s="162">
        <f t="shared" si="2"/>
        <v>3000</v>
      </c>
      <c r="F43" s="155">
        <v>2000</v>
      </c>
      <c r="G43" s="155">
        <f t="shared" si="1"/>
        <v>1000</v>
      </c>
    </row>
    <row r="44" spans="1:10" x14ac:dyDescent="0.25">
      <c r="A44" s="119">
        <v>13</v>
      </c>
      <c r="B44" s="158" t="s">
        <v>420</v>
      </c>
      <c r="C44" s="119">
        <f>'MARCH 20'!G44:G59</f>
        <v>0</v>
      </c>
      <c r="D44" s="199">
        <v>3000</v>
      </c>
      <c r="E44" s="162">
        <f t="shared" si="2"/>
        <v>3000</v>
      </c>
      <c r="F44" s="155">
        <v>2000</v>
      </c>
      <c r="G44" s="155">
        <f t="shared" si="1"/>
        <v>1000</v>
      </c>
      <c r="J44" s="160">
        <f>K23+I60</f>
        <v>37428</v>
      </c>
    </row>
    <row r="45" spans="1:10" x14ac:dyDescent="0.25">
      <c r="A45" s="119">
        <v>14</v>
      </c>
      <c r="B45" s="119" t="s">
        <v>414</v>
      </c>
      <c r="C45" s="119">
        <f>'MARCH 20'!G45:G60</f>
        <v>0</v>
      </c>
      <c r="D45" s="119">
        <v>3000</v>
      </c>
      <c r="E45" s="162">
        <f>C45+D45</f>
        <v>3000</v>
      </c>
      <c r="F45" s="119">
        <f>2000</f>
        <v>2000</v>
      </c>
      <c r="G45" s="119">
        <f t="shared" si="1"/>
        <v>1000</v>
      </c>
    </row>
    <row r="46" spans="1:10" x14ac:dyDescent="0.25">
      <c r="A46" s="119">
        <v>15</v>
      </c>
      <c r="B46" s="158" t="s">
        <v>411</v>
      </c>
      <c r="C46" s="119">
        <f>'MARCH 20'!G46:G61</f>
        <v>3000</v>
      </c>
      <c r="D46" s="199">
        <v>3000</v>
      </c>
      <c r="E46" s="162">
        <f t="shared" si="2"/>
        <v>6000</v>
      </c>
      <c r="F46" s="155"/>
      <c r="G46" s="155">
        <f t="shared" si="1"/>
        <v>6000</v>
      </c>
      <c r="H46" t="s">
        <v>433</v>
      </c>
    </row>
    <row r="47" spans="1:10" x14ac:dyDescent="0.25">
      <c r="A47" s="119">
        <v>16</v>
      </c>
      <c r="B47" s="158" t="s">
        <v>368</v>
      </c>
      <c r="C47" s="119">
        <f>'MARCH 20'!G47:G62</f>
        <v>2150</v>
      </c>
      <c r="D47" s="199">
        <v>1500</v>
      </c>
      <c r="E47" s="162">
        <f t="shared" si="2"/>
        <v>3650</v>
      </c>
      <c r="F47" s="155"/>
      <c r="G47" s="155">
        <f t="shared" si="1"/>
        <v>3650</v>
      </c>
    </row>
    <row r="48" spans="1:10" x14ac:dyDescent="0.25">
      <c r="A48" s="119"/>
      <c r="B48" s="159" t="s">
        <v>8</v>
      </c>
      <c r="C48" s="155">
        <f>SUM(C32:C47)</f>
        <v>31000</v>
      </c>
      <c r="D48" s="193">
        <f>SUM(D32:D47)</f>
        <v>48500</v>
      </c>
      <c r="E48" s="162">
        <f t="shared" si="2"/>
        <v>79500</v>
      </c>
      <c r="F48" s="193">
        <f>SUM(F32:F47)</f>
        <v>19500</v>
      </c>
      <c r="G48" s="193">
        <f>SUM(G32:G47)</f>
        <v>60000</v>
      </c>
    </row>
    <row r="50" spans="2:12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2" x14ac:dyDescent="0.25">
      <c r="B51" t="s">
        <v>281</v>
      </c>
      <c r="F51" s="201" t="s">
        <v>53</v>
      </c>
    </row>
    <row r="52" spans="2:12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2" x14ac:dyDescent="0.25">
      <c r="B53" s="119" t="s">
        <v>65</v>
      </c>
      <c r="C53" s="155">
        <f>D48</f>
        <v>48500</v>
      </c>
      <c r="D53" s="134"/>
      <c r="E53" s="119"/>
      <c r="F53" s="119" t="s">
        <v>65</v>
      </c>
      <c r="G53" s="155">
        <f>F48</f>
        <v>19500</v>
      </c>
      <c r="H53" s="134"/>
      <c r="I53" s="119"/>
    </row>
    <row r="54" spans="2:12" x14ac:dyDescent="0.25">
      <c r="B54" s="119" t="s">
        <v>229</v>
      </c>
      <c r="C54" s="155">
        <f>'MARCH 20'!E60</f>
        <v>39730</v>
      </c>
      <c r="D54" s="134"/>
      <c r="E54" s="119"/>
      <c r="F54" s="119" t="s">
        <v>229</v>
      </c>
      <c r="G54" s="155">
        <f>'MARCH 20'!I60</f>
        <v>21168</v>
      </c>
      <c r="H54" s="134"/>
      <c r="I54" s="119"/>
    </row>
    <row r="55" spans="2:12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2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2" x14ac:dyDescent="0.25">
      <c r="B57" s="229"/>
      <c r="C57" s="119"/>
      <c r="D57" s="155"/>
      <c r="E57" s="123"/>
      <c r="F57" s="229"/>
      <c r="G57" s="119"/>
      <c r="H57" s="155"/>
      <c r="I57" s="123"/>
    </row>
    <row r="58" spans="2:12" x14ac:dyDescent="0.25">
      <c r="B58" s="119"/>
      <c r="C58" s="119"/>
      <c r="D58" s="155"/>
      <c r="E58" s="119"/>
      <c r="F58" s="119"/>
      <c r="G58" s="119"/>
      <c r="H58" s="155"/>
      <c r="I58" s="119"/>
      <c r="L58" s="160">
        <f>G53-H55</f>
        <v>15620</v>
      </c>
    </row>
    <row r="59" spans="2:12" x14ac:dyDescent="0.25">
      <c r="B59" s="131"/>
      <c r="C59" s="119"/>
      <c r="D59" s="154"/>
      <c r="E59" s="119"/>
      <c r="F59" s="131"/>
      <c r="G59" s="119"/>
      <c r="H59" s="154"/>
      <c r="I59" s="119"/>
    </row>
    <row r="60" spans="2:12" x14ac:dyDescent="0.25">
      <c r="B60" s="205" t="s">
        <v>8</v>
      </c>
      <c r="C60" s="206">
        <f>C53+C54-D55</f>
        <v>84350</v>
      </c>
      <c r="D60" s="206">
        <f>SUM(D57:D59)</f>
        <v>0</v>
      </c>
      <c r="E60" s="207">
        <f>C60-D60</f>
        <v>84350</v>
      </c>
      <c r="F60" s="205" t="s">
        <v>8</v>
      </c>
      <c r="G60" s="206">
        <f>G53+G54-H55</f>
        <v>36788</v>
      </c>
      <c r="H60" s="206">
        <f>SUM(H57:H59)</f>
        <v>0</v>
      </c>
      <c r="I60" s="207">
        <f>G60-H60</f>
        <v>36788</v>
      </c>
    </row>
    <row r="61" spans="2:12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2" x14ac:dyDescent="0.25">
      <c r="D62" s="11"/>
      <c r="F62" s="11"/>
    </row>
    <row r="63" spans="2:12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2" workbookViewId="0">
      <selection activeCell="N18" sqref="N18"/>
    </sheetView>
  </sheetViews>
  <sheetFormatPr defaultRowHeight="15" x14ac:dyDescent="0.25"/>
  <cols>
    <col min="1" max="1" width="1.28515625" customWidth="1"/>
    <col min="2" max="2" width="18" customWidth="1"/>
    <col min="3" max="3" width="10.28515625" customWidth="1"/>
    <col min="7" max="7" width="12.42578125" customWidth="1"/>
    <col min="8" max="8" width="7.85546875" customWidth="1"/>
    <col min="9" max="9" width="6.5703125" customWidth="1"/>
    <col min="10" max="10" width="8" customWidth="1"/>
    <col min="11" max="11" width="6.855468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428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'APRIL 20'!G5:G9</f>
        <v>10000</v>
      </c>
      <c r="D5" s="204">
        <v>15000</v>
      </c>
      <c r="E5" s="204">
        <f>C5+D5</f>
        <v>25000</v>
      </c>
      <c r="F5" s="204"/>
      <c r="G5" s="146">
        <f t="shared" ref="G5:G10" si="0">E5-F5</f>
        <v>25000</v>
      </c>
      <c r="H5" s="89"/>
    </row>
    <row r="6" spans="2:11" x14ac:dyDescent="0.25">
      <c r="B6" s="249"/>
      <c r="C6" s="250">
        <f>'APRIL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'APRIL 20'!G7:G11</f>
        <v>0</v>
      </c>
      <c r="D7" s="204">
        <v>30000</v>
      </c>
      <c r="E7" s="204">
        <f>C7+D7</f>
        <v>30000</v>
      </c>
      <c r="F7" s="204">
        <v>30000</v>
      </c>
      <c r="G7" s="146">
        <f t="shared" si="0"/>
        <v>0</v>
      </c>
      <c r="H7" s="89"/>
    </row>
    <row r="8" spans="2:11" x14ac:dyDescent="0.25">
      <c r="B8" s="203" t="s">
        <v>334</v>
      </c>
      <c r="C8" s="250">
        <f>'APRIL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'APRIL 20'!G9:G13</f>
        <v>51000</v>
      </c>
      <c r="D9" s="204">
        <v>57000</v>
      </c>
      <c r="E9" s="204">
        <f>C9+D9</f>
        <v>108000</v>
      </c>
      <c r="F9" s="204">
        <f>20000</f>
        <v>20000</v>
      </c>
      <c r="G9" s="146">
        <f t="shared" si="0"/>
        <v>88000</v>
      </c>
      <c r="H9" s="89"/>
    </row>
    <row r="10" spans="2:11" x14ac:dyDescent="0.25">
      <c r="B10" s="212" t="s">
        <v>11</v>
      </c>
      <c r="C10" s="250">
        <f>SUM(C5:C9)</f>
        <v>61000</v>
      </c>
      <c r="D10" s="213">
        <f>SUM(D5:D9)</f>
        <v>117000</v>
      </c>
      <c r="E10" s="213">
        <f>SUM(E5:E9)</f>
        <v>178000</v>
      </c>
      <c r="F10" s="213">
        <f>SUM(F5:F9)</f>
        <v>65000</v>
      </c>
      <c r="G10" s="239">
        <f t="shared" si="0"/>
        <v>113000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230</v>
      </c>
      <c r="C15" s="164">
        <f>D10</f>
        <v>117000</v>
      </c>
      <c r="D15" s="89"/>
      <c r="E15" s="218"/>
      <c r="F15" s="145"/>
      <c r="G15" s="145" t="s">
        <v>230</v>
      </c>
      <c r="H15" s="164">
        <f>F10</f>
        <v>65000</v>
      </c>
      <c r="I15" s="89"/>
      <c r="J15" s="218"/>
      <c r="K15" s="145"/>
    </row>
    <row r="16" spans="2:11" x14ac:dyDescent="0.25">
      <c r="B16" s="145" t="s">
        <v>229</v>
      </c>
      <c r="C16" s="219">
        <f>'APRIL 20'!F23</f>
        <v>47640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'APRIL 20'!K23</f>
        <v>640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>
        <f>'JANUARY 20'!F23</f>
        <v>0</v>
      </c>
      <c r="D17" s="223"/>
      <c r="E17" s="224"/>
      <c r="F17" s="225"/>
      <c r="G17" s="145"/>
      <c r="H17" s="164">
        <f>'JANUARY 20'!K23</f>
        <v>0</v>
      </c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435</v>
      </c>
      <c r="C19" s="145"/>
      <c r="D19" s="145"/>
      <c r="E19" s="89">
        <v>56000</v>
      </c>
      <c r="F19" s="228"/>
      <c r="G19" s="229" t="s">
        <v>435</v>
      </c>
      <c r="H19" s="145"/>
      <c r="I19" s="145"/>
      <c r="J19" s="89">
        <v>56000</v>
      </c>
      <c r="K19" s="228"/>
    </row>
    <row r="20" spans="1:11" x14ac:dyDescent="0.25">
      <c r="B20" s="229"/>
      <c r="C20" s="145"/>
      <c r="D20" s="145"/>
      <c r="E20" s="230"/>
      <c r="F20" s="145"/>
      <c r="G20" s="229"/>
      <c r="H20" s="145"/>
      <c r="I20" s="145"/>
      <c r="J20" s="230"/>
      <c r="K20" s="145"/>
    </row>
    <row r="21" spans="1:11" x14ac:dyDescent="0.25">
      <c r="B21" s="229"/>
      <c r="C21" s="145"/>
      <c r="D21" s="145"/>
      <c r="E21" s="164"/>
      <c r="F21" s="145"/>
      <c r="G21" s="229"/>
      <c r="H21" s="145"/>
      <c r="I21" s="145"/>
      <c r="J21" s="164"/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155280</v>
      </c>
      <c r="D23" s="206"/>
      <c r="E23" s="206">
        <f>SUM(E19:E22)</f>
        <v>56000</v>
      </c>
      <c r="F23" s="208">
        <f>C23-E23</f>
        <v>99280</v>
      </c>
      <c r="G23" s="205" t="s">
        <v>8</v>
      </c>
      <c r="H23" s="206">
        <f>H15+H16-J16</f>
        <v>56280</v>
      </c>
      <c r="I23" s="206"/>
      <c r="J23" s="206">
        <f>SUM(J19:J22)</f>
        <v>56000</v>
      </c>
      <c r="K23" s="208">
        <f>H23-J23</f>
        <v>280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429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'APRIL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12" x14ac:dyDescent="0.25">
      <c r="A33" s="119">
        <v>2</v>
      </c>
      <c r="B33" s="119" t="s">
        <v>351</v>
      </c>
      <c r="C33" s="155">
        <f>'APRIL 20'!G33:G48</f>
        <v>8500</v>
      </c>
      <c r="D33" s="119">
        <v>3500</v>
      </c>
      <c r="E33" s="162">
        <f t="shared" ref="E33:E48" si="2">C33+D33</f>
        <v>12000</v>
      </c>
      <c r="F33" s="162"/>
      <c r="G33" s="189">
        <f>E33-F33</f>
        <v>12000</v>
      </c>
      <c r="H33" t="s">
        <v>440</v>
      </c>
    </row>
    <row r="34" spans="1:12" x14ac:dyDescent="0.25">
      <c r="A34" s="119">
        <v>3</v>
      </c>
      <c r="B34" s="158" t="s">
        <v>370</v>
      </c>
      <c r="C34" s="155">
        <f>'APRIL 20'!G34:G49</f>
        <v>0</v>
      </c>
      <c r="D34" s="196">
        <v>3500</v>
      </c>
      <c r="E34" s="162">
        <f t="shared" si="2"/>
        <v>3500</v>
      </c>
      <c r="F34" s="162">
        <v>3500</v>
      </c>
      <c r="G34" s="189">
        <f t="shared" si="1"/>
        <v>0</v>
      </c>
    </row>
    <row r="35" spans="1:12" x14ac:dyDescent="0.25">
      <c r="A35" s="119">
        <v>4</v>
      </c>
      <c r="B35" s="158" t="s">
        <v>381</v>
      </c>
      <c r="C35" s="155">
        <f>'APRIL 20'!G35:G50</f>
        <v>9500</v>
      </c>
      <c r="D35" s="196">
        <v>3500</v>
      </c>
      <c r="E35" s="162">
        <f t="shared" si="2"/>
        <v>13000</v>
      </c>
      <c r="F35" s="162">
        <f>3000</f>
        <v>3000</v>
      </c>
      <c r="G35" s="155">
        <f t="shared" si="1"/>
        <v>10000</v>
      </c>
    </row>
    <row r="36" spans="1:12" x14ac:dyDescent="0.25">
      <c r="A36" s="119">
        <v>5</v>
      </c>
      <c r="B36" s="119" t="s">
        <v>422</v>
      </c>
      <c r="C36" s="155">
        <f>'APRIL 20'!G36:G51</f>
        <v>14000</v>
      </c>
      <c r="D36" s="199">
        <v>3500</v>
      </c>
      <c r="E36" s="162">
        <f t="shared" si="2"/>
        <v>17500</v>
      </c>
      <c r="F36" s="155"/>
      <c r="G36" s="155">
        <f t="shared" si="1"/>
        <v>17500</v>
      </c>
      <c r="H36" t="s">
        <v>440</v>
      </c>
    </row>
    <row r="37" spans="1:12" x14ac:dyDescent="0.25">
      <c r="A37" s="119">
        <v>6</v>
      </c>
      <c r="B37" s="158" t="s">
        <v>393</v>
      </c>
      <c r="C37" s="155">
        <f>'APRIL 20'!G37:G52</f>
        <v>0</v>
      </c>
      <c r="D37" s="196">
        <v>3500</v>
      </c>
      <c r="E37" s="162">
        <f t="shared" si="2"/>
        <v>3500</v>
      </c>
      <c r="F37" s="165"/>
      <c r="G37" s="155">
        <f t="shared" si="1"/>
        <v>3500</v>
      </c>
    </row>
    <row r="38" spans="1:12" x14ac:dyDescent="0.25">
      <c r="A38" s="119">
        <v>7</v>
      </c>
      <c r="B38" s="119" t="s">
        <v>323</v>
      </c>
      <c r="C38" s="155">
        <f>'APRIL 20'!G38:G53</f>
        <v>6350</v>
      </c>
      <c r="D38" s="197">
        <v>5000</v>
      </c>
      <c r="E38" s="162">
        <f t="shared" si="2"/>
        <v>11350</v>
      </c>
      <c r="F38" s="119">
        <f>5000</f>
        <v>5000</v>
      </c>
      <c r="G38" s="189">
        <f t="shared" si="1"/>
        <v>6350</v>
      </c>
    </row>
    <row r="39" spans="1:12" x14ac:dyDescent="0.25">
      <c r="A39" s="119">
        <v>8</v>
      </c>
      <c r="B39" s="158" t="s">
        <v>284</v>
      </c>
      <c r="C39" s="155">
        <f>'APRIL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12" x14ac:dyDescent="0.25">
      <c r="A40" s="119">
        <v>9</v>
      </c>
      <c r="B40" s="119" t="s">
        <v>320</v>
      </c>
      <c r="C40" s="155">
        <f>'APRIL 20'!G40:G55</f>
        <v>6000</v>
      </c>
      <c r="D40" s="197">
        <v>3000</v>
      </c>
      <c r="E40" s="162">
        <f t="shared" si="2"/>
        <v>9000</v>
      </c>
      <c r="F40" s="119">
        <f>3000+3000+3000</f>
        <v>9000</v>
      </c>
      <c r="G40" s="155">
        <f t="shared" si="1"/>
        <v>0</v>
      </c>
    </row>
    <row r="41" spans="1:12" x14ac:dyDescent="0.25">
      <c r="A41" s="119">
        <v>10</v>
      </c>
      <c r="B41" s="158" t="s">
        <v>426</v>
      </c>
      <c r="C41" s="155">
        <f>'APRIL 20'!G41:G56</f>
        <v>0</v>
      </c>
      <c r="D41" s="199">
        <v>3000</v>
      </c>
      <c r="E41" s="162">
        <f t="shared" si="2"/>
        <v>3000</v>
      </c>
      <c r="F41" s="155">
        <v>3000</v>
      </c>
      <c r="G41" s="155">
        <f t="shared" si="1"/>
        <v>0</v>
      </c>
    </row>
    <row r="42" spans="1:12" x14ac:dyDescent="0.25">
      <c r="A42" s="119">
        <v>11</v>
      </c>
      <c r="B42" s="158" t="s">
        <v>289</v>
      </c>
      <c r="C42" s="155">
        <f>'APRIL 20'!G42:G57</f>
        <v>3000</v>
      </c>
      <c r="D42" s="199">
        <v>3000</v>
      </c>
      <c r="E42" s="162">
        <f t="shared" si="2"/>
        <v>6000</v>
      </c>
      <c r="F42" s="163">
        <f>6000</f>
        <v>6000</v>
      </c>
      <c r="G42" s="155">
        <f t="shared" si="1"/>
        <v>0</v>
      </c>
    </row>
    <row r="43" spans="1:12" x14ac:dyDescent="0.25">
      <c r="A43" s="119">
        <v>12</v>
      </c>
      <c r="B43" s="158" t="s">
        <v>382</v>
      </c>
      <c r="C43" s="155">
        <f>'APRIL 20'!G43:G58</f>
        <v>1000</v>
      </c>
      <c r="D43" s="199">
        <v>3000</v>
      </c>
      <c r="E43" s="162">
        <f t="shared" si="2"/>
        <v>4000</v>
      </c>
      <c r="F43" s="155">
        <f>1000</f>
        <v>1000</v>
      </c>
      <c r="G43" s="155">
        <f t="shared" si="1"/>
        <v>3000</v>
      </c>
    </row>
    <row r="44" spans="1:12" x14ac:dyDescent="0.25">
      <c r="A44" s="119">
        <v>13</v>
      </c>
      <c r="B44" s="158" t="s">
        <v>420</v>
      </c>
      <c r="C44" s="155">
        <f>'APRIL 20'!G44:G59</f>
        <v>1000</v>
      </c>
      <c r="D44" s="199">
        <v>3000</v>
      </c>
      <c r="E44" s="162">
        <f t="shared" si="2"/>
        <v>4000</v>
      </c>
      <c r="F44" s="155">
        <f>2000</f>
        <v>2000</v>
      </c>
      <c r="G44" s="155">
        <f t="shared" si="1"/>
        <v>2000</v>
      </c>
    </row>
    <row r="45" spans="1:12" x14ac:dyDescent="0.25">
      <c r="A45" s="119">
        <v>14</v>
      </c>
      <c r="B45" s="119" t="s">
        <v>414</v>
      </c>
      <c r="C45" s="155">
        <f>'APRIL 20'!G45:G60</f>
        <v>1000</v>
      </c>
      <c r="D45" s="119">
        <v>3000</v>
      </c>
      <c r="E45" s="162">
        <f>C45+D45</f>
        <v>4000</v>
      </c>
      <c r="F45" s="119">
        <f>1000+1000</f>
        <v>2000</v>
      </c>
      <c r="G45" s="119">
        <f t="shared" si="1"/>
        <v>2000</v>
      </c>
    </row>
    <row r="46" spans="1:12" x14ac:dyDescent="0.25">
      <c r="A46" s="119">
        <v>15</v>
      </c>
      <c r="B46" s="158" t="s">
        <v>411</v>
      </c>
      <c r="C46" s="155">
        <f>'APRIL 20'!G46:G61</f>
        <v>6000</v>
      </c>
      <c r="D46" s="199">
        <v>3000</v>
      </c>
      <c r="E46" s="162">
        <f t="shared" si="2"/>
        <v>9000</v>
      </c>
      <c r="F46" s="155">
        <f>2000+3000</f>
        <v>5000</v>
      </c>
      <c r="G46" s="155">
        <f t="shared" si="1"/>
        <v>4000</v>
      </c>
    </row>
    <row r="47" spans="1:12" x14ac:dyDescent="0.25">
      <c r="A47" s="119">
        <v>16</v>
      </c>
      <c r="B47" s="158" t="s">
        <v>368</v>
      </c>
      <c r="C47" s="155">
        <f>'APRIL 20'!G47:G62</f>
        <v>3650</v>
      </c>
      <c r="D47" s="199">
        <v>1500</v>
      </c>
      <c r="E47" s="162">
        <f t="shared" si="2"/>
        <v>5150</v>
      </c>
      <c r="F47" s="155">
        <f>1500</f>
        <v>1500</v>
      </c>
      <c r="G47" s="155">
        <f t="shared" si="1"/>
        <v>3650</v>
      </c>
    </row>
    <row r="48" spans="1:12" x14ac:dyDescent="0.25">
      <c r="A48" s="119"/>
      <c r="B48" s="159" t="s">
        <v>8</v>
      </c>
      <c r="C48" s="155">
        <f>SUM(C32:C47)</f>
        <v>60000</v>
      </c>
      <c r="D48" s="193">
        <f>SUM(D32:D47)</f>
        <v>48500</v>
      </c>
      <c r="E48" s="162">
        <f t="shared" si="2"/>
        <v>108500</v>
      </c>
      <c r="F48" s="193">
        <f>SUM(F32:F47)</f>
        <v>44500</v>
      </c>
      <c r="G48" s="193">
        <f>SUM(G32:G47)</f>
        <v>64000</v>
      </c>
      <c r="L48" s="160"/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230</v>
      </c>
      <c r="C53" s="155">
        <f>D48</f>
        <v>48500</v>
      </c>
      <c r="D53" s="134"/>
      <c r="E53" s="119"/>
      <c r="F53" s="119" t="s">
        <v>230</v>
      </c>
      <c r="G53" s="155">
        <f>F48</f>
        <v>44500</v>
      </c>
      <c r="H53" s="134"/>
      <c r="I53" s="119"/>
    </row>
    <row r="54" spans="2:10" x14ac:dyDescent="0.25">
      <c r="B54" s="119" t="s">
        <v>229</v>
      </c>
      <c r="C54" s="155">
        <f>'APRIL 20'!E60</f>
        <v>84350</v>
      </c>
      <c r="D54" s="134"/>
      <c r="E54" s="119"/>
      <c r="F54" s="119" t="s">
        <v>229</v>
      </c>
      <c r="G54" s="155">
        <f>'APRIL 20'!I60</f>
        <v>36788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3880</v>
      </c>
      <c r="E55" s="119"/>
      <c r="F55" s="127" t="s">
        <v>327</v>
      </c>
      <c r="G55" s="121">
        <v>0.08</v>
      </c>
      <c r="H55">
        <f>D55</f>
        <v>3880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434</v>
      </c>
      <c r="C57" s="119"/>
      <c r="D57" s="155">
        <v>38288</v>
      </c>
      <c r="E57" s="123"/>
      <c r="F57" s="229" t="s">
        <v>434</v>
      </c>
      <c r="G57" s="119"/>
      <c r="H57" s="155">
        <v>38288</v>
      </c>
      <c r="I57" s="123"/>
    </row>
    <row r="58" spans="2:10" x14ac:dyDescent="0.25">
      <c r="B58" s="119" t="s">
        <v>435</v>
      </c>
      <c r="C58" s="119"/>
      <c r="D58" s="155">
        <v>8000</v>
      </c>
      <c r="E58" s="119"/>
      <c r="F58" s="119" t="s">
        <v>435</v>
      </c>
      <c r="G58" s="119"/>
      <c r="H58" s="155">
        <v>8000</v>
      </c>
      <c r="I58" s="119"/>
    </row>
    <row r="59" spans="2:10" x14ac:dyDescent="0.25">
      <c r="B59" s="131" t="s">
        <v>436</v>
      </c>
      <c r="C59" s="119"/>
      <c r="D59" s="154">
        <v>25000</v>
      </c>
      <c r="E59" s="119"/>
      <c r="F59" s="131" t="s">
        <v>436</v>
      </c>
      <c r="G59" s="119"/>
      <c r="H59" s="154">
        <v>25000</v>
      </c>
      <c r="I59" s="119"/>
    </row>
    <row r="60" spans="2:10" x14ac:dyDescent="0.25">
      <c r="B60" s="131" t="s">
        <v>439</v>
      </c>
      <c r="C60" s="119"/>
      <c r="D60" s="154">
        <f>E33</f>
        <v>12000</v>
      </c>
      <c r="E60" s="119"/>
      <c r="F60" s="131"/>
      <c r="G60" s="119"/>
      <c r="H60" s="154"/>
      <c r="I60" s="119"/>
    </row>
    <row r="61" spans="2:10" x14ac:dyDescent="0.25">
      <c r="B61" s="131" t="s">
        <v>438</v>
      </c>
      <c r="C61" s="119"/>
      <c r="D61" s="154">
        <f>E36</f>
        <v>17500</v>
      </c>
      <c r="E61" s="119"/>
      <c r="F61" s="131"/>
      <c r="G61" s="119"/>
      <c r="H61" s="154"/>
      <c r="I61" s="119"/>
    </row>
    <row r="62" spans="2:10" x14ac:dyDescent="0.25">
      <c r="B62" s="205" t="s">
        <v>8</v>
      </c>
      <c r="C62" s="206">
        <f>C53+C54-D55</f>
        <v>128970</v>
      </c>
      <c r="D62" s="206">
        <f>SUM(D57:D61)</f>
        <v>100788</v>
      </c>
      <c r="E62" s="207">
        <f>C62-D62</f>
        <v>28182</v>
      </c>
      <c r="F62" s="205" t="s">
        <v>8</v>
      </c>
      <c r="G62" s="206">
        <f>G53+G54-H55</f>
        <v>77408</v>
      </c>
      <c r="H62" s="206">
        <f>SUM(H57:H61)</f>
        <v>71288</v>
      </c>
      <c r="I62" s="207">
        <f>G62-H62</f>
        <v>6120</v>
      </c>
    </row>
    <row r="63" spans="2:10" x14ac:dyDescent="0.25">
      <c r="B63" s="11" t="s">
        <v>335</v>
      </c>
      <c r="D63" s="11"/>
      <c r="E63" s="11" t="s">
        <v>60</v>
      </c>
      <c r="F63" s="11"/>
      <c r="H63" s="11" t="s">
        <v>61</v>
      </c>
    </row>
    <row r="64" spans="2:10" x14ac:dyDescent="0.25">
      <c r="D64" s="11"/>
      <c r="F64" s="11"/>
    </row>
    <row r="65" spans="2:8" x14ac:dyDescent="0.25">
      <c r="B65" s="11" t="s">
        <v>384</v>
      </c>
      <c r="E65" s="11" t="s">
        <v>136</v>
      </c>
      <c r="H65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K39" sqref="K39"/>
    </sheetView>
  </sheetViews>
  <sheetFormatPr defaultRowHeight="15" x14ac:dyDescent="0.25"/>
  <cols>
    <col min="1" max="1" width="1" customWidth="1"/>
    <col min="2" max="2" width="19.7109375" customWidth="1"/>
    <col min="3" max="3" width="13.28515625" customWidth="1"/>
    <col min="7" max="7" width="11.5703125" bestFit="1" customWidth="1"/>
    <col min="8" max="8" width="6.28515625" customWidth="1"/>
    <col min="9" max="9" width="7.85546875" customWidth="1"/>
  </cols>
  <sheetData>
    <row r="1" spans="2:11" ht="18.75" x14ac:dyDescent="0.3">
      <c r="C1" s="140" t="s">
        <v>330</v>
      </c>
      <c r="D1" s="140"/>
      <c r="E1" s="140"/>
      <c r="F1" s="140"/>
      <c r="G1" s="67" t="s">
        <v>124</v>
      </c>
    </row>
    <row r="2" spans="2:11" ht="18.75" x14ac:dyDescent="0.3">
      <c r="C2" s="140" t="s">
        <v>328</v>
      </c>
      <c r="D2" s="140"/>
      <c r="E2" s="140"/>
      <c r="F2" s="140"/>
    </row>
    <row r="3" spans="2:11" ht="18.75" x14ac:dyDescent="0.3">
      <c r="C3" s="140" t="s">
        <v>437</v>
      </c>
      <c r="D3" s="140"/>
      <c r="F3" s="140"/>
    </row>
    <row r="4" spans="2:11" x14ac:dyDescent="0.25">
      <c r="B4" s="209" t="s">
        <v>46</v>
      </c>
      <c r="C4" s="209" t="s">
        <v>207</v>
      </c>
      <c r="D4" s="209" t="s">
        <v>50</v>
      </c>
      <c r="E4" s="210" t="s">
        <v>52</v>
      </c>
      <c r="F4" s="209" t="s">
        <v>53</v>
      </c>
      <c r="G4" s="210" t="s">
        <v>131</v>
      </c>
      <c r="H4" s="89"/>
    </row>
    <row r="5" spans="2:11" x14ac:dyDescent="0.25">
      <c r="B5" s="203" t="s">
        <v>332</v>
      </c>
      <c r="C5" s="250">
        <f>'MAY 20'!G5:G9</f>
        <v>25000</v>
      </c>
      <c r="D5" s="204">
        <v>15000</v>
      </c>
      <c r="E5" s="204">
        <f>C5+D5</f>
        <v>40000</v>
      </c>
      <c r="F5" s="204">
        <f>30000+10000</f>
        <v>40000</v>
      </c>
      <c r="G5" s="146">
        <f t="shared" ref="G5:G10" si="0">E5-F5</f>
        <v>0</v>
      </c>
      <c r="H5" s="89"/>
    </row>
    <row r="6" spans="2:11" x14ac:dyDescent="0.25">
      <c r="B6" s="249"/>
      <c r="C6" s="250">
        <f>'MAY 20'!G6:G10</f>
        <v>0</v>
      </c>
      <c r="D6" s="204"/>
      <c r="E6" s="204">
        <f>C6+D6</f>
        <v>0</v>
      </c>
      <c r="F6" s="204"/>
      <c r="G6" s="146">
        <f t="shared" si="0"/>
        <v>0</v>
      </c>
      <c r="H6" s="89"/>
    </row>
    <row r="7" spans="2:11" x14ac:dyDescent="0.25">
      <c r="B7" s="203" t="s">
        <v>333</v>
      </c>
      <c r="C7" s="250">
        <f>'MAY 20'!G7:G11</f>
        <v>0</v>
      </c>
      <c r="D7" s="204">
        <v>30000</v>
      </c>
      <c r="E7" s="204">
        <f>C7+D7</f>
        <v>30000</v>
      </c>
      <c r="F7" s="204">
        <v>30000</v>
      </c>
      <c r="G7" s="146">
        <f>E7-F7</f>
        <v>0</v>
      </c>
      <c r="H7" s="89"/>
    </row>
    <row r="8" spans="2:11" x14ac:dyDescent="0.25">
      <c r="B8" s="203" t="s">
        <v>334</v>
      </c>
      <c r="C8" s="250">
        <f>'MAY 20'!G8:G12</f>
        <v>0</v>
      </c>
      <c r="D8" s="204">
        <v>15000</v>
      </c>
      <c r="E8" s="204">
        <f>C8+D8</f>
        <v>15000</v>
      </c>
      <c r="F8" s="204">
        <v>15000</v>
      </c>
      <c r="G8" s="146">
        <f t="shared" si="0"/>
        <v>0</v>
      </c>
      <c r="H8" s="89"/>
    </row>
    <row r="9" spans="2:11" x14ac:dyDescent="0.25">
      <c r="B9" s="203" t="s">
        <v>256</v>
      </c>
      <c r="C9" s="250">
        <f>'MAY 20'!G9:G13</f>
        <v>88000</v>
      </c>
      <c r="D9" s="204">
        <v>57000</v>
      </c>
      <c r="E9" s="204">
        <f>C9+D9</f>
        <v>145000</v>
      </c>
      <c r="F9" s="204"/>
      <c r="G9" s="146">
        <f>E9-F9</f>
        <v>145000</v>
      </c>
      <c r="H9" s="89"/>
    </row>
    <row r="10" spans="2:11" x14ac:dyDescent="0.25">
      <c r="B10" s="212" t="s">
        <v>11</v>
      </c>
      <c r="C10" s="250">
        <f>SUM(C5:C9)</f>
        <v>113000</v>
      </c>
      <c r="D10" s="213">
        <f>SUM(D5:D9)</f>
        <v>117000</v>
      </c>
      <c r="E10" s="213">
        <f>SUM(E5:E9)</f>
        <v>230000</v>
      </c>
      <c r="F10" s="213">
        <f>SUM(F5:F9)</f>
        <v>85000</v>
      </c>
      <c r="G10" s="239">
        <f t="shared" si="0"/>
        <v>145000</v>
      </c>
      <c r="H10" s="89"/>
    </row>
    <row r="11" spans="2:11" x14ac:dyDescent="0.25">
      <c r="B11" s="89"/>
      <c r="C11" s="89"/>
      <c r="D11" s="89"/>
      <c r="E11" s="89"/>
      <c r="F11" s="89"/>
      <c r="G11" s="89"/>
      <c r="H11" s="89"/>
    </row>
    <row r="12" spans="2:11" x14ac:dyDescent="0.25">
      <c r="B12" s="214" t="s">
        <v>166</v>
      </c>
      <c r="C12" s="89"/>
      <c r="D12" s="89"/>
      <c r="E12" s="89"/>
      <c r="F12" s="215"/>
      <c r="H12" s="89"/>
    </row>
    <row r="13" spans="2:11" x14ac:dyDescent="0.25">
      <c r="B13" s="89" t="s">
        <v>281</v>
      </c>
      <c r="C13" s="89"/>
      <c r="D13" s="89"/>
      <c r="E13" s="89" t="s">
        <v>53</v>
      </c>
      <c r="F13" s="89"/>
      <c r="G13" s="89"/>
      <c r="H13" s="89"/>
    </row>
    <row r="14" spans="2:11" x14ac:dyDescent="0.25">
      <c r="B14" s="205" t="s">
        <v>167</v>
      </c>
      <c r="C14" s="205" t="s">
        <v>168</v>
      </c>
      <c r="D14" s="145"/>
      <c r="E14" s="217" t="s">
        <v>169</v>
      </c>
      <c r="F14" s="205" t="s">
        <v>170</v>
      </c>
      <c r="G14" s="205" t="s">
        <v>167</v>
      </c>
      <c r="H14" s="205" t="s">
        <v>168</v>
      </c>
      <c r="I14" s="145"/>
      <c r="J14" s="217" t="s">
        <v>169</v>
      </c>
      <c r="K14" s="205" t="s">
        <v>170</v>
      </c>
    </row>
    <row r="15" spans="2:11" x14ac:dyDescent="0.25">
      <c r="B15" s="145" t="s">
        <v>233</v>
      </c>
      <c r="C15" s="164">
        <f>D10</f>
        <v>117000</v>
      </c>
      <c r="D15" s="89"/>
      <c r="E15" s="218"/>
      <c r="F15" s="145"/>
      <c r="G15" s="145" t="s">
        <v>233</v>
      </c>
      <c r="H15" s="164">
        <f>F10</f>
        <v>85000</v>
      </c>
      <c r="I15" s="89"/>
      <c r="J15" s="218"/>
      <c r="K15" s="145"/>
    </row>
    <row r="16" spans="2:11" x14ac:dyDescent="0.25">
      <c r="B16" s="145" t="s">
        <v>229</v>
      </c>
      <c r="C16" s="219">
        <f>'MAY 20'!F23</f>
        <v>99280</v>
      </c>
      <c r="D16" s="220">
        <v>0.08</v>
      </c>
      <c r="E16" s="221">
        <f>C15*D16</f>
        <v>9360</v>
      </c>
      <c r="F16" s="145"/>
      <c r="G16" s="145" t="s">
        <v>229</v>
      </c>
      <c r="H16" s="219">
        <f>'MAY 20'!K23</f>
        <v>280</v>
      </c>
      <c r="I16" s="220">
        <v>0.08</v>
      </c>
      <c r="J16" s="221">
        <f>I16*C15</f>
        <v>9360</v>
      </c>
      <c r="K16" s="145"/>
    </row>
    <row r="17" spans="1:11" x14ac:dyDescent="0.25">
      <c r="B17" s="145"/>
      <c r="C17" s="164"/>
      <c r="D17" s="223"/>
      <c r="E17" s="224"/>
      <c r="F17" s="225"/>
      <c r="G17" s="145"/>
      <c r="H17" s="164"/>
      <c r="I17" s="223"/>
      <c r="J17" s="224"/>
      <c r="K17" s="225"/>
    </row>
    <row r="18" spans="1:11" x14ac:dyDescent="0.25">
      <c r="B18" s="212" t="s">
        <v>173</v>
      </c>
      <c r="C18" s="145"/>
      <c r="D18" s="223"/>
      <c r="E18" s="218"/>
      <c r="F18" s="228"/>
      <c r="G18" s="212" t="s">
        <v>173</v>
      </c>
      <c r="H18" s="145"/>
      <c r="I18" s="223"/>
      <c r="J18" s="218"/>
      <c r="K18" s="228"/>
    </row>
    <row r="19" spans="1:11" x14ac:dyDescent="0.25">
      <c r="B19" s="229" t="s">
        <v>441</v>
      </c>
      <c r="C19" s="145"/>
      <c r="D19" s="145"/>
      <c r="E19" s="89">
        <v>20405</v>
      </c>
      <c r="F19" s="228"/>
      <c r="G19" s="229" t="s">
        <v>441</v>
      </c>
      <c r="H19" s="145"/>
      <c r="I19" s="145"/>
      <c r="J19" s="89">
        <v>20405</v>
      </c>
      <c r="K19" s="228"/>
    </row>
    <row r="20" spans="1:11" x14ac:dyDescent="0.25">
      <c r="B20" s="229" t="s">
        <v>442</v>
      </c>
      <c r="C20" s="145"/>
      <c r="D20" s="145"/>
      <c r="E20" s="230">
        <v>15515</v>
      </c>
      <c r="F20" s="145"/>
      <c r="G20" s="229" t="s">
        <v>442</v>
      </c>
      <c r="H20" s="145"/>
      <c r="I20" s="145"/>
      <c r="J20" s="230">
        <v>15515</v>
      </c>
      <c r="K20" s="145"/>
    </row>
    <row r="21" spans="1:11" x14ac:dyDescent="0.25">
      <c r="B21" s="229" t="s">
        <v>444</v>
      </c>
      <c r="C21" s="145"/>
      <c r="D21" s="145"/>
      <c r="E21" s="164">
        <v>30000</v>
      </c>
      <c r="F21" s="145"/>
      <c r="G21" s="229" t="s">
        <v>444</v>
      </c>
      <c r="H21" s="145"/>
      <c r="I21" s="145"/>
      <c r="J21" s="164">
        <v>30000</v>
      </c>
      <c r="K21" s="145"/>
    </row>
    <row r="22" spans="1:11" x14ac:dyDescent="0.25">
      <c r="B22" s="145"/>
      <c r="C22" s="145"/>
      <c r="D22" s="145"/>
      <c r="E22" s="218"/>
      <c r="F22" s="145"/>
      <c r="G22" s="145"/>
      <c r="H22" s="145"/>
      <c r="I22" s="145"/>
      <c r="J22" s="218"/>
      <c r="K22" s="145"/>
    </row>
    <row r="23" spans="1:11" x14ac:dyDescent="0.25">
      <c r="B23" s="205" t="s">
        <v>8</v>
      </c>
      <c r="C23" s="206">
        <f>C15+C16-E16</f>
        <v>206920</v>
      </c>
      <c r="D23" s="206"/>
      <c r="E23" s="206">
        <f>SUM(E19:E22)</f>
        <v>65920</v>
      </c>
      <c r="F23" s="208">
        <f>C23-E23</f>
        <v>141000</v>
      </c>
      <c r="G23" s="205" t="s">
        <v>8</v>
      </c>
      <c r="H23" s="206">
        <f>H15+H16-J16</f>
        <v>75920</v>
      </c>
      <c r="I23" s="206"/>
      <c r="J23" s="206">
        <f>SUM(J19:J22)</f>
        <v>65920</v>
      </c>
      <c r="K23" s="208">
        <f>H23-J23</f>
        <v>10000</v>
      </c>
    </row>
    <row r="24" spans="1:11" x14ac:dyDescent="0.25">
      <c r="B24" s="11" t="s">
        <v>59</v>
      </c>
      <c r="D24" s="11" t="s">
        <v>60</v>
      </c>
      <c r="E24" s="11"/>
      <c r="G24" s="11" t="s">
        <v>61</v>
      </c>
      <c r="H24" s="11"/>
    </row>
    <row r="25" spans="1:11" x14ac:dyDescent="0.25">
      <c r="E25" s="11"/>
      <c r="H25" s="11"/>
    </row>
    <row r="26" spans="1:11" x14ac:dyDescent="0.25">
      <c r="B26" s="11" t="s">
        <v>384</v>
      </c>
      <c r="D26" s="11" t="s">
        <v>136</v>
      </c>
      <c r="G26" s="11" t="s">
        <v>326</v>
      </c>
    </row>
    <row r="27" spans="1:11" x14ac:dyDescent="0.25">
      <c r="B27" s="11"/>
      <c r="E27" s="11"/>
    </row>
    <row r="28" spans="1:11" ht="18.75" x14ac:dyDescent="0.3">
      <c r="B28" s="11"/>
      <c r="C28" s="140" t="s">
        <v>331</v>
      </c>
      <c r="D28" s="140"/>
      <c r="E28" s="140"/>
      <c r="F28" s="140"/>
    </row>
    <row r="29" spans="1:11" ht="18.75" x14ac:dyDescent="0.3">
      <c r="C29" s="140" t="s">
        <v>328</v>
      </c>
      <c r="D29" s="140"/>
      <c r="E29" s="140"/>
      <c r="F29" s="140"/>
    </row>
    <row r="30" spans="1:11" ht="18.75" x14ac:dyDescent="0.3">
      <c r="B30" s="11"/>
      <c r="C30" s="140" t="s">
        <v>437</v>
      </c>
      <c r="D30" s="140"/>
      <c r="E30" s="140"/>
      <c r="F30" s="140"/>
    </row>
    <row r="31" spans="1:11" x14ac:dyDescent="0.25">
      <c r="A31" s="119"/>
      <c r="B31" s="231" t="s">
        <v>46</v>
      </c>
      <c r="C31" s="231" t="s">
        <v>207</v>
      </c>
      <c r="D31" s="231" t="s">
        <v>50</v>
      </c>
      <c r="E31" s="232" t="s">
        <v>52</v>
      </c>
      <c r="F31" s="231" t="s">
        <v>53</v>
      </c>
      <c r="G31" s="205" t="s">
        <v>131</v>
      </c>
    </row>
    <row r="32" spans="1:11" x14ac:dyDescent="0.25">
      <c r="A32" s="119">
        <v>1</v>
      </c>
      <c r="B32" s="158" t="s">
        <v>313</v>
      </c>
      <c r="C32" s="155">
        <f>'MAY 20'!G32:G47</f>
        <v>0</v>
      </c>
      <c r="D32" s="196">
        <v>3500</v>
      </c>
      <c r="E32" s="162">
        <f>C32+D32</f>
        <v>3500</v>
      </c>
      <c r="F32" s="162">
        <v>3500</v>
      </c>
      <c r="G32" s="189">
        <f t="shared" ref="G32:G47" si="1">E32-F32</f>
        <v>0</v>
      </c>
      <c r="I32" s="160"/>
    </row>
    <row r="33" spans="1:8" x14ac:dyDescent="0.25">
      <c r="A33" s="119">
        <v>2</v>
      </c>
      <c r="B33" s="119" t="s">
        <v>351</v>
      </c>
      <c r="C33" s="155">
        <f>'MAY 20'!G33</f>
        <v>12000</v>
      </c>
      <c r="D33" s="119"/>
      <c r="E33" s="162">
        <f>C33+D33</f>
        <v>12000</v>
      </c>
      <c r="F33" s="162"/>
      <c r="G33" s="189">
        <f>E33-F33</f>
        <v>12000</v>
      </c>
    </row>
    <row r="34" spans="1:8" x14ac:dyDescent="0.25">
      <c r="A34" s="119">
        <v>3</v>
      </c>
      <c r="B34" s="158" t="s">
        <v>370</v>
      </c>
      <c r="C34" s="155">
        <f>'MAY 20'!G34:G49</f>
        <v>0</v>
      </c>
      <c r="D34" s="196">
        <v>3500</v>
      </c>
      <c r="E34" s="162">
        <f t="shared" ref="E34:E48" si="2">C34+D34</f>
        <v>3500</v>
      </c>
      <c r="F34" s="162">
        <v>3500</v>
      </c>
      <c r="G34" s="189">
        <f t="shared" si="1"/>
        <v>0</v>
      </c>
    </row>
    <row r="35" spans="1:8" x14ac:dyDescent="0.25">
      <c r="A35" s="119">
        <v>4</v>
      </c>
      <c r="B35" s="158" t="s">
        <v>381</v>
      </c>
      <c r="C35" s="155">
        <f>'MAY 20'!G35:G50</f>
        <v>10000</v>
      </c>
      <c r="D35" s="196">
        <v>3500</v>
      </c>
      <c r="E35" s="162">
        <f t="shared" si="2"/>
        <v>13500</v>
      </c>
      <c r="F35" s="162">
        <f>3500</f>
        <v>3500</v>
      </c>
      <c r="G35" s="155">
        <f t="shared" si="1"/>
        <v>10000</v>
      </c>
    </row>
    <row r="36" spans="1:8" x14ac:dyDescent="0.25">
      <c r="A36" s="119">
        <v>5</v>
      </c>
      <c r="B36" s="119" t="str">
        <f>'APRIL 20'!B36</f>
        <v>DESDERIOUS SHIKUKYU</v>
      </c>
      <c r="C36" s="155">
        <f>'MAY 20'!G36</f>
        <v>17500</v>
      </c>
      <c r="D36" s="199">
        <v>3500</v>
      </c>
      <c r="E36" s="162">
        <f t="shared" si="2"/>
        <v>21000</v>
      </c>
      <c r="F36" s="155">
        <v>4500</v>
      </c>
      <c r="G36" s="155">
        <f t="shared" si="1"/>
        <v>16500</v>
      </c>
    </row>
    <row r="37" spans="1:8" x14ac:dyDescent="0.25">
      <c r="A37" s="119">
        <v>6</v>
      </c>
      <c r="B37" s="158" t="s">
        <v>393</v>
      </c>
      <c r="C37" s="155">
        <f>'MAY 20'!G37:G52</f>
        <v>3500</v>
      </c>
      <c r="D37" s="196">
        <v>3500</v>
      </c>
      <c r="E37" s="162">
        <f t="shared" si="2"/>
        <v>7000</v>
      </c>
      <c r="F37" s="165">
        <f>1000+1000+500+1000</f>
        <v>3500</v>
      </c>
      <c r="G37" s="155">
        <f t="shared" si="1"/>
        <v>3500</v>
      </c>
      <c r="H37" t="s">
        <v>396</v>
      </c>
    </row>
    <row r="38" spans="1:8" x14ac:dyDescent="0.25">
      <c r="A38" s="119">
        <v>7</v>
      </c>
      <c r="B38" s="119" t="s">
        <v>323</v>
      </c>
      <c r="C38" s="155">
        <f>'MAY 20'!G38:G53</f>
        <v>6350</v>
      </c>
      <c r="D38" s="197">
        <v>5000</v>
      </c>
      <c r="E38" s="162">
        <f t="shared" si="2"/>
        <v>11350</v>
      </c>
      <c r="F38" s="119">
        <v>5000</v>
      </c>
      <c r="G38" s="189">
        <f t="shared" si="1"/>
        <v>6350</v>
      </c>
    </row>
    <row r="39" spans="1:8" x14ac:dyDescent="0.25">
      <c r="A39" s="119">
        <v>8</v>
      </c>
      <c r="B39" s="158" t="s">
        <v>284</v>
      </c>
      <c r="C39" s="155">
        <f>'MAY 20'!G39:G54</f>
        <v>0</v>
      </c>
      <c r="D39" s="198"/>
      <c r="E39" s="162">
        <f t="shared" si="2"/>
        <v>0</v>
      </c>
      <c r="F39" s="165"/>
      <c r="G39" s="155">
        <f t="shared" si="1"/>
        <v>0</v>
      </c>
    </row>
    <row r="40" spans="1:8" x14ac:dyDescent="0.25">
      <c r="A40" s="119">
        <v>9</v>
      </c>
      <c r="B40" s="119" t="s">
        <v>320</v>
      </c>
      <c r="C40" s="155">
        <f>'MAY 20'!G40:G55</f>
        <v>0</v>
      </c>
      <c r="D40" s="197">
        <v>3000</v>
      </c>
      <c r="E40" s="162">
        <f t="shared" si="2"/>
        <v>3000</v>
      </c>
      <c r="F40" s="119">
        <v>3000</v>
      </c>
      <c r="G40" s="155">
        <f t="shared" si="1"/>
        <v>0</v>
      </c>
    </row>
    <row r="41" spans="1:8" x14ac:dyDescent="0.25">
      <c r="A41" s="119">
        <v>10</v>
      </c>
      <c r="B41" s="158" t="s">
        <v>426</v>
      </c>
      <c r="C41" s="155">
        <f>'MAY 20'!G41:G56</f>
        <v>0</v>
      </c>
      <c r="D41" s="199">
        <v>3000</v>
      </c>
      <c r="E41" s="162">
        <f t="shared" si="2"/>
        <v>3000</v>
      </c>
      <c r="F41" s="155">
        <f>3000</f>
        <v>3000</v>
      </c>
      <c r="G41" s="155">
        <f t="shared" si="1"/>
        <v>0</v>
      </c>
    </row>
    <row r="42" spans="1:8" x14ac:dyDescent="0.25">
      <c r="A42" s="119">
        <v>11</v>
      </c>
      <c r="B42" s="158" t="s">
        <v>289</v>
      </c>
      <c r="C42" s="155">
        <f>'MAY 20'!G42:G57</f>
        <v>0</v>
      </c>
      <c r="D42" s="199">
        <v>3000</v>
      </c>
      <c r="E42" s="162">
        <f t="shared" si="2"/>
        <v>3000</v>
      </c>
      <c r="F42" s="163">
        <v>3000</v>
      </c>
      <c r="G42" s="155">
        <f t="shared" si="1"/>
        <v>0</v>
      </c>
    </row>
    <row r="43" spans="1:8" x14ac:dyDescent="0.25">
      <c r="A43" s="119">
        <v>12</v>
      </c>
      <c r="B43" s="158" t="s">
        <v>382</v>
      </c>
      <c r="C43" s="155">
        <f>'MAY 20'!G43:G58</f>
        <v>3000</v>
      </c>
      <c r="D43" s="199">
        <v>3000</v>
      </c>
      <c r="E43" s="162">
        <f t="shared" si="2"/>
        <v>6000</v>
      </c>
      <c r="F43" s="155">
        <f>1000</f>
        <v>1000</v>
      </c>
      <c r="G43" s="155">
        <f t="shared" si="1"/>
        <v>5000</v>
      </c>
    </row>
    <row r="44" spans="1:8" x14ac:dyDescent="0.25">
      <c r="A44" s="119">
        <v>13</v>
      </c>
      <c r="B44" s="158" t="s">
        <v>420</v>
      </c>
      <c r="C44" s="155">
        <f>'MAY 20'!G44:G61</f>
        <v>2000</v>
      </c>
      <c r="D44" s="199">
        <v>3000</v>
      </c>
      <c r="E44" s="162">
        <f t="shared" si="2"/>
        <v>5000</v>
      </c>
      <c r="F44" s="155"/>
      <c r="G44" s="155">
        <f t="shared" si="1"/>
        <v>5000</v>
      </c>
    </row>
    <row r="45" spans="1:8" x14ac:dyDescent="0.25">
      <c r="A45" s="119">
        <v>14</v>
      </c>
      <c r="B45" s="119" t="s">
        <v>414</v>
      </c>
      <c r="C45" s="155">
        <f>'MAY 20'!G45:G62</f>
        <v>2000</v>
      </c>
      <c r="D45" s="119">
        <v>3000</v>
      </c>
      <c r="E45" s="162">
        <f>C45+D45</f>
        <v>5000</v>
      </c>
      <c r="F45" s="119">
        <f>1500+500+500</f>
        <v>2500</v>
      </c>
      <c r="G45" s="119">
        <f t="shared" si="1"/>
        <v>2500</v>
      </c>
    </row>
    <row r="46" spans="1:8" x14ac:dyDescent="0.25">
      <c r="A46" s="119">
        <v>15</v>
      </c>
      <c r="B46" s="158" t="s">
        <v>411</v>
      </c>
      <c r="C46" s="155">
        <f>'MAY 20'!G46:G63</f>
        <v>4000</v>
      </c>
      <c r="D46" s="199">
        <v>3000</v>
      </c>
      <c r="E46" s="162">
        <f t="shared" si="2"/>
        <v>7000</v>
      </c>
      <c r="F46" s="155">
        <f>2000+5000</f>
        <v>7000</v>
      </c>
      <c r="G46" s="155">
        <f t="shared" si="1"/>
        <v>0</v>
      </c>
    </row>
    <row r="47" spans="1:8" x14ac:dyDescent="0.25">
      <c r="A47" s="119">
        <v>16</v>
      </c>
      <c r="B47" s="158" t="s">
        <v>368</v>
      </c>
      <c r="C47" s="155">
        <f>'MAY 20'!G47:G64</f>
        <v>3650</v>
      </c>
      <c r="D47" s="199">
        <v>1500</v>
      </c>
      <c r="E47" s="162">
        <f t="shared" si="2"/>
        <v>5150</v>
      </c>
      <c r="F47" s="155">
        <f>3000</f>
        <v>3000</v>
      </c>
      <c r="G47" s="155">
        <f t="shared" si="1"/>
        <v>2150</v>
      </c>
    </row>
    <row r="48" spans="1:8" x14ac:dyDescent="0.25">
      <c r="A48" s="119"/>
      <c r="B48" s="159" t="s">
        <v>8</v>
      </c>
      <c r="C48" s="155">
        <f>SUM(C32:C47)</f>
        <v>64000</v>
      </c>
      <c r="D48" s="193">
        <f>SUM(D32:D47)</f>
        <v>45000</v>
      </c>
      <c r="E48" s="162">
        <f t="shared" si="2"/>
        <v>109000</v>
      </c>
      <c r="F48" s="193">
        <f>SUM(F32:F47)</f>
        <v>46000</v>
      </c>
      <c r="G48" s="193">
        <f>SUM(G32:G47)</f>
        <v>63000</v>
      </c>
    </row>
    <row r="50" spans="2:10" ht="15.75" x14ac:dyDescent="0.25">
      <c r="B50" s="233" t="s">
        <v>166</v>
      </c>
      <c r="C50" s="28"/>
      <c r="D50" s="28"/>
      <c r="E50" s="28"/>
      <c r="F50" s="200"/>
      <c r="G50" s="28"/>
      <c r="H50" s="28"/>
      <c r="I50" s="28"/>
      <c r="J50" s="28"/>
    </row>
    <row r="51" spans="2:10" x14ac:dyDescent="0.25">
      <c r="B51" t="s">
        <v>281</v>
      </c>
      <c r="F51" s="201" t="s">
        <v>53</v>
      </c>
    </row>
    <row r="52" spans="2:10" ht="15.75" x14ac:dyDescent="0.25">
      <c r="B52" s="174" t="s">
        <v>167</v>
      </c>
      <c r="C52" s="174" t="s">
        <v>168</v>
      </c>
      <c r="D52" s="176" t="s">
        <v>169</v>
      </c>
      <c r="E52" s="174" t="s">
        <v>170</v>
      </c>
      <c r="F52" s="174" t="s">
        <v>167</v>
      </c>
      <c r="G52" s="174" t="s">
        <v>168</v>
      </c>
      <c r="H52" s="176" t="s">
        <v>169</v>
      </c>
      <c r="I52" s="174" t="s">
        <v>170</v>
      </c>
    </row>
    <row r="53" spans="2:10" x14ac:dyDescent="0.25">
      <c r="B53" s="119" t="s">
        <v>233</v>
      </c>
      <c r="C53" s="155">
        <f>D48</f>
        <v>45000</v>
      </c>
      <c r="D53" s="134"/>
      <c r="E53" s="119"/>
      <c r="F53" s="119" t="s">
        <v>233</v>
      </c>
      <c r="G53" s="155">
        <f>F48</f>
        <v>46000</v>
      </c>
      <c r="H53" s="134"/>
      <c r="I53" s="119"/>
    </row>
    <row r="54" spans="2:10" x14ac:dyDescent="0.25">
      <c r="B54" s="119" t="s">
        <v>229</v>
      </c>
      <c r="C54" s="155">
        <f>'MAY 20'!E62</f>
        <v>28182</v>
      </c>
      <c r="D54" s="134"/>
      <c r="E54" s="119"/>
      <c r="F54" s="119" t="s">
        <v>229</v>
      </c>
      <c r="G54" s="155">
        <f>'MAY 20'!I62</f>
        <v>6120</v>
      </c>
      <c r="H54" s="134"/>
      <c r="I54" s="119"/>
    </row>
    <row r="55" spans="2:10" x14ac:dyDescent="0.25">
      <c r="B55" s="202" t="s">
        <v>327</v>
      </c>
      <c r="C55" s="121">
        <v>0.08</v>
      </c>
      <c r="D55" s="119">
        <f>C55*C53</f>
        <v>3600</v>
      </c>
      <c r="E55" s="119"/>
      <c r="F55" s="127" t="s">
        <v>327</v>
      </c>
      <c r="G55" s="121">
        <v>0.08</v>
      </c>
      <c r="H55">
        <f>D55</f>
        <v>3600</v>
      </c>
      <c r="I55" s="119"/>
    </row>
    <row r="56" spans="2:10" x14ac:dyDescent="0.25">
      <c r="B56" s="212" t="s">
        <v>173</v>
      </c>
      <c r="C56" s="145"/>
      <c r="D56" s="145"/>
      <c r="E56" s="234"/>
      <c r="F56" s="212" t="s">
        <v>173</v>
      </c>
      <c r="G56" s="119"/>
      <c r="H56" s="119"/>
      <c r="I56" s="138"/>
    </row>
    <row r="57" spans="2:10" x14ac:dyDescent="0.25">
      <c r="B57" s="229" t="s">
        <v>442</v>
      </c>
      <c r="C57" s="119"/>
      <c r="D57" s="155">
        <v>23080</v>
      </c>
      <c r="E57" s="123"/>
      <c r="F57" s="229" t="s">
        <v>442</v>
      </c>
      <c r="G57" s="119"/>
      <c r="H57" s="155">
        <v>23080</v>
      </c>
      <c r="I57" s="123"/>
    </row>
    <row r="58" spans="2:10" x14ac:dyDescent="0.25">
      <c r="B58" s="119" t="s">
        <v>443</v>
      </c>
      <c r="C58" s="119"/>
      <c r="D58" s="155">
        <v>20000</v>
      </c>
      <c r="E58" s="119"/>
      <c r="F58" s="119" t="s">
        <v>443</v>
      </c>
      <c r="G58" s="119"/>
      <c r="H58" s="155">
        <v>20000</v>
      </c>
      <c r="I58" s="119"/>
    </row>
    <row r="59" spans="2:10" x14ac:dyDescent="0.25">
      <c r="B59" s="131" t="s">
        <v>445</v>
      </c>
      <c r="C59" s="119"/>
      <c r="D59" s="154">
        <v>3500</v>
      </c>
      <c r="E59" s="119"/>
      <c r="F59" s="131"/>
      <c r="G59" s="119"/>
      <c r="H59" s="154"/>
      <c r="I59" s="119"/>
    </row>
    <row r="60" spans="2:10" x14ac:dyDescent="0.25">
      <c r="B60" s="205" t="s">
        <v>8</v>
      </c>
      <c r="C60" s="206">
        <f>C53+C54-D55</f>
        <v>69582</v>
      </c>
      <c r="D60" s="206">
        <f>SUM(D57:D59)</f>
        <v>46580</v>
      </c>
      <c r="E60" s="207">
        <f>C60-D60</f>
        <v>23002</v>
      </c>
      <c r="F60" s="205" t="s">
        <v>8</v>
      </c>
      <c r="G60" s="206">
        <f>G53+G54-H55</f>
        <v>48520</v>
      </c>
      <c r="H60" s="206">
        <f>SUM(H57:H59)</f>
        <v>43080</v>
      </c>
      <c r="I60" s="207">
        <f>G60-H60</f>
        <v>5440</v>
      </c>
    </row>
    <row r="61" spans="2:10" x14ac:dyDescent="0.25">
      <c r="B61" s="11" t="s">
        <v>335</v>
      </c>
      <c r="D61" s="11"/>
      <c r="E61" s="11" t="s">
        <v>60</v>
      </c>
      <c r="F61" s="11"/>
      <c r="H61" s="11" t="s">
        <v>61</v>
      </c>
    </row>
    <row r="62" spans="2:10" x14ac:dyDescent="0.25">
      <c r="D62" s="11"/>
      <c r="F62" s="11"/>
    </row>
    <row r="63" spans="2:10" x14ac:dyDescent="0.25">
      <c r="B63" s="11" t="s">
        <v>384</v>
      </c>
      <c r="E63" s="11" t="s">
        <v>136</v>
      </c>
      <c r="H63" s="11" t="s">
        <v>326</v>
      </c>
    </row>
  </sheetData>
  <pageMargins left="0" right="0" top="0" bottom="0" header="0.3" footer="0.3"/>
  <pageSetup orientation="portrait" horizontalDpi="0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opLeftCell="A13" workbookViewId="0">
      <selection activeCell="L34" sqref="L34"/>
    </sheetView>
  </sheetViews>
  <sheetFormatPr defaultRowHeight="15" x14ac:dyDescent="0.25"/>
  <cols>
    <col min="1" max="1" width="3.7109375" customWidth="1"/>
    <col min="2" max="2" width="19.140625" customWidth="1"/>
    <col min="3" max="3" width="11.28515625" customWidth="1"/>
    <col min="7" max="7" width="12" customWidth="1"/>
    <col min="8" max="8" width="11.140625" bestFit="1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446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v>0</v>
      </c>
      <c r="G8" s="119">
        <f>C8+D8+E8+F8</f>
        <v>10000</v>
      </c>
      <c r="H8" s="119">
        <v>10000</v>
      </c>
      <c r="I8" s="119">
        <f t="shared" ref="I8:I15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v>0</v>
      </c>
      <c r="G10" s="119">
        <f>C10+D10+E10+F10</f>
        <v>5000</v>
      </c>
      <c r="H10" s="119">
        <v>5000</v>
      </c>
      <c r="I10" s="119">
        <f t="shared" si="0"/>
        <v>0</v>
      </c>
    </row>
    <row r="11" spans="1:9" x14ac:dyDescent="0.25">
      <c r="A11" s="119">
        <v>4</v>
      </c>
      <c r="B11" s="119" t="s">
        <v>460</v>
      </c>
      <c r="C11" s="119"/>
      <c r="D11" s="119"/>
      <c r="E11" s="119">
        <v>7000</v>
      </c>
      <c r="F11" s="119"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465</v>
      </c>
      <c r="C16" s="119"/>
      <c r="D16" s="119"/>
      <c r="E16" s="119">
        <v>12000</v>
      </c>
      <c r="F16" s="119">
        <v>0</v>
      </c>
      <c r="G16" s="119">
        <f t="shared" si="1"/>
        <v>12000</v>
      </c>
      <c r="H16" s="119">
        <v>12000</v>
      </c>
      <c r="I16" s="119">
        <f t="shared" ref="I16:I22" si="2">G16-H16</f>
        <v>0</v>
      </c>
    </row>
    <row r="17" spans="1:9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v>0</v>
      </c>
      <c r="G17" s="119">
        <f t="shared" si="1"/>
        <v>10000</v>
      </c>
      <c r="H17" s="119">
        <v>10000</v>
      </c>
      <c r="I17" s="119">
        <f t="shared" si="2"/>
        <v>0</v>
      </c>
    </row>
    <row r="18" spans="1:9" x14ac:dyDescent="0.25">
      <c r="A18" s="119">
        <v>11</v>
      </c>
      <c r="B18" s="119" t="s">
        <v>466</v>
      </c>
      <c r="C18" s="119"/>
      <c r="D18" s="119"/>
      <c r="E18" s="119">
        <v>10000</v>
      </c>
      <c r="F18" s="119">
        <v>0</v>
      </c>
      <c r="G18" s="119">
        <f t="shared" si="1"/>
        <v>10000</v>
      </c>
      <c r="H18" s="119">
        <v>10000</v>
      </c>
      <c r="I18" s="119">
        <f t="shared" si="2"/>
        <v>0</v>
      </c>
    </row>
    <row r="19" spans="1:9" x14ac:dyDescent="0.25">
      <c r="A19" s="119">
        <v>12</v>
      </c>
      <c r="B19" s="119" t="s">
        <v>467</v>
      </c>
      <c r="C19" s="119"/>
      <c r="D19" s="119"/>
      <c r="E19" s="119">
        <v>8000</v>
      </c>
      <c r="F19" s="119">
        <v>0</v>
      </c>
      <c r="G19" s="119">
        <f t="shared" si="1"/>
        <v>8000</v>
      </c>
      <c r="H19" s="119">
        <v>8000</v>
      </c>
      <c r="I19" s="119">
        <f t="shared" si="2"/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v>0</v>
      </c>
      <c r="G20" s="119">
        <f t="shared" si="1"/>
        <v>12000</v>
      </c>
      <c r="H20" s="119">
        <v>12000</v>
      </c>
      <c r="I20" s="119">
        <f t="shared" si="2"/>
        <v>0</v>
      </c>
    </row>
    <row r="21" spans="1:9" x14ac:dyDescent="0.25">
      <c r="A21" s="119">
        <v>14</v>
      </c>
      <c r="B21" s="119" t="s">
        <v>464</v>
      </c>
      <c r="C21" s="119"/>
      <c r="D21" s="119"/>
      <c r="E21" s="119">
        <v>10000</v>
      </c>
      <c r="F21" s="119">
        <v>0</v>
      </c>
      <c r="G21" s="119">
        <f t="shared" si="1"/>
        <v>10000</v>
      </c>
      <c r="H21" s="119">
        <v>10000</v>
      </c>
      <c r="I21" s="119">
        <f t="shared" si="2"/>
        <v>0</v>
      </c>
    </row>
    <row r="22" spans="1:9" x14ac:dyDescent="0.25">
      <c r="A22" s="119"/>
      <c r="B22" s="119"/>
      <c r="C22" s="119"/>
      <c r="D22" s="119"/>
      <c r="E22" s="119">
        <f>SUM(E8:E21)</f>
        <v>117500</v>
      </c>
      <c r="F22" s="119">
        <v>0</v>
      </c>
      <c r="G22" s="119">
        <f>SUM(G8:G21)</f>
        <v>117500</v>
      </c>
      <c r="H22" s="119">
        <f>SUM(H8:H21)</f>
        <v>117500</v>
      </c>
      <c r="I22" s="202">
        <f t="shared" si="2"/>
        <v>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447</v>
      </c>
      <c r="C25" s="164">
        <f>E22</f>
        <v>117500</v>
      </c>
      <c r="D25" s="220">
        <v>0.05</v>
      </c>
      <c r="E25" s="164"/>
      <c r="F25" s="219" t="s">
        <v>447</v>
      </c>
      <c r="G25" s="164">
        <f>H22</f>
        <v>117500</v>
      </c>
      <c r="H25" s="220">
        <v>0.05</v>
      </c>
      <c r="I25" s="145"/>
    </row>
    <row r="26" spans="1:9" x14ac:dyDescent="0.25">
      <c r="B26" s="145" t="s">
        <v>207</v>
      </c>
      <c r="C26" s="164"/>
      <c r="D26" s="145"/>
      <c r="E26" s="145"/>
      <c r="F26" s="145" t="s">
        <v>207</v>
      </c>
      <c r="G26" s="164">
        <f>C26</f>
        <v>0</v>
      </c>
      <c r="H26" s="145"/>
      <c r="I26" s="145"/>
    </row>
    <row r="27" spans="1:9" x14ac:dyDescent="0.25">
      <c r="B27" s="145" t="s">
        <v>453</v>
      </c>
      <c r="C27" s="164"/>
      <c r="D27" s="145"/>
      <c r="E27" s="145"/>
      <c r="F27" s="145"/>
      <c r="G27" s="164"/>
      <c r="H27" s="164"/>
      <c r="I27" s="145"/>
    </row>
    <row r="28" spans="1:9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5875</v>
      </c>
      <c r="E29" s="145"/>
      <c r="F29" s="145" t="s">
        <v>455</v>
      </c>
      <c r="G29" s="219"/>
      <c r="H29" s="145">
        <f>D29</f>
        <v>5875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470</v>
      </c>
      <c r="C31" s="145"/>
      <c r="D31" s="145">
        <v>800</v>
      </c>
      <c r="E31" s="145"/>
      <c r="F31" s="229" t="s">
        <v>470</v>
      </c>
      <c r="G31" s="145"/>
      <c r="H31" s="145">
        <v>800</v>
      </c>
      <c r="I31" s="145"/>
    </row>
    <row r="32" spans="1:9" x14ac:dyDescent="0.25">
      <c r="B32" s="119" t="s">
        <v>478</v>
      </c>
      <c r="C32" s="121"/>
      <c r="D32" s="119">
        <v>10000</v>
      </c>
      <c r="E32" s="119"/>
      <c r="F32" s="119" t="s">
        <v>478</v>
      </c>
      <c r="G32" s="121"/>
      <c r="H32" s="119">
        <v>10000</v>
      </c>
      <c r="I32" s="145"/>
    </row>
    <row r="33" spans="2:9" x14ac:dyDescent="0.25">
      <c r="B33" s="229"/>
      <c r="C33" s="145"/>
      <c r="D33" s="145"/>
      <c r="E33" s="145"/>
      <c r="F33" s="229"/>
      <c r="G33" s="145"/>
      <c r="H33" s="145"/>
      <c r="I33" s="145"/>
    </row>
    <row r="34" spans="2:9" x14ac:dyDescent="0.25">
      <c r="B34" s="229"/>
      <c r="C34" s="145"/>
      <c r="D34" s="145"/>
      <c r="E34" s="145"/>
      <c r="F34" s="229"/>
      <c r="G34" s="145"/>
      <c r="H34" s="145"/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C25+C26-D29</f>
        <v>111625</v>
      </c>
      <c r="D37" s="205">
        <f>SUM(D31:D36)</f>
        <v>10800</v>
      </c>
      <c r="E37" s="206">
        <f>C37-D37</f>
        <v>100825</v>
      </c>
      <c r="F37" s="257"/>
      <c r="G37" s="206">
        <f>G25+G26-H29</f>
        <v>111625</v>
      </c>
      <c r="H37" s="206">
        <f>SUM(H31:H36)</f>
        <v>10800</v>
      </c>
      <c r="I37" s="206">
        <f>G37-H37</f>
        <v>100825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7" workbookViewId="0">
      <selection activeCell="E21" sqref="E21"/>
    </sheetView>
  </sheetViews>
  <sheetFormatPr defaultRowHeight="15" x14ac:dyDescent="0.25"/>
  <cols>
    <col min="1" max="1" width="4" customWidth="1"/>
    <col min="2" max="2" width="18.28515625" customWidth="1"/>
    <col min="3" max="3" width="12.42578125" customWidth="1"/>
    <col min="7" max="7" width="14.28515625" customWidth="1"/>
    <col min="8" max="8" width="11.140625" customWidth="1"/>
    <col min="11" max="11" width="10.5703125" bestFit="1" customWidth="1"/>
  </cols>
  <sheetData>
    <row r="2" spans="1:11" ht="18.75" x14ac:dyDescent="0.3">
      <c r="C2" s="140" t="s">
        <v>469</v>
      </c>
      <c r="D2" s="140"/>
      <c r="E2" s="140"/>
      <c r="F2" s="140"/>
    </row>
    <row r="3" spans="1:11" ht="18.75" x14ac:dyDescent="0.3">
      <c r="C3" s="140" t="s">
        <v>328</v>
      </c>
      <c r="D3" s="140"/>
      <c r="E3" s="140"/>
      <c r="F3" s="140"/>
    </row>
    <row r="4" spans="1:11" ht="18.75" x14ac:dyDescent="0.3">
      <c r="C4" s="140" t="s">
        <v>446</v>
      </c>
      <c r="D4" s="140"/>
      <c r="E4" s="140"/>
      <c r="F4" s="140"/>
    </row>
    <row r="6" spans="1:11" ht="18.75" x14ac:dyDescent="0.25">
      <c r="E6" s="251"/>
      <c r="F6" s="251"/>
      <c r="G6" s="252"/>
      <c r="H6" s="252"/>
    </row>
    <row r="7" spans="1:11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1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v>0</v>
      </c>
      <c r="G8" s="119">
        <f>C8+D8+E8+F8</f>
        <v>10000</v>
      </c>
      <c r="H8" s="119">
        <v>10000</v>
      </c>
      <c r="I8" s="119">
        <f t="shared" ref="I8:I15" si="0">G8-H8</f>
        <v>0</v>
      </c>
    </row>
    <row r="9" spans="1:11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1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v>0</v>
      </c>
      <c r="G10" s="119">
        <f>C10+D10+E10+F10</f>
        <v>5000</v>
      </c>
      <c r="H10" s="119">
        <v>5000</v>
      </c>
      <c r="I10" s="119">
        <f t="shared" si="0"/>
        <v>0</v>
      </c>
      <c r="K10">
        <f>40000-18650</f>
        <v>21350</v>
      </c>
    </row>
    <row r="11" spans="1:11" x14ac:dyDescent="0.25">
      <c r="A11" s="119">
        <v>4</v>
      </c>
      <c r="B11" s="119" t="s">
        <v>460</v>
      </c>
      <c r="C11" s="119"/>
      <c r="D11" s="119"/>
      <c r="E11" s="119">
        <v>7000</v>
      </c>
      <c r="F11" s="119"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1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1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11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11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11" x14ac:dyDescent="0.25">
      <c r="A16" s="119">
        <v>9</v>
      </c>
      <c r="B16" s="119" t="s">
        <v>465</v>
      </c>
      <c r="C16" s="119"/>
      <c r="D16" s="119"/>
      <c r="E16" s="119">
        <v>12000</v>
      </c>
      <c r="F16" s="119">
        <v>0</v>
      </c>
      <c r="G16" s="119">
        <f t="shared" si="1"/>
        <v>12000</v>
      </c>
      <c r="H16" s="119">
        <v>12000</v>
      </c>
      <c r="I16" s="119">
        <f t="shared" ref="I16:I22" si="2">G16-H16</f>
        <v>0</v>
      </c>
    </row>
    <row r="17" spans="1:11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v>0</v>
      </c>
      <c r="G17" s="119">
        <f t="shared" si="1"/>
        <v>10000</v>
      </c>
      <c r="H17" s="119">
        <v>10000</v>
      </c>
      <c r="I17" s="119">
        <f t="shared" si="2"/>
        <v>0</v>
      </c>
    </row>
    <row r="18" spans="1:11" x14ac:dyDescent="0.25">
      <c r="A18" s="119">
        <v>11</v>
      </c>
      <c r="B18" s="119" t="s">
        <v>466</v>
      </c>
      <c r="C18" s="119"/>
      <c r="D18" s="119"/>
      <c r="E18" s="119">
        <v>10000</v>
      </c>
      <c r="F18" s="119">
        <v>0</v>
      </c>
      <c r="G18" s="119">
        <f t="shared" si="1"/>
        <v>10000</v>
      </c>
      <c r="H18" s="119">
        <v>10000</v>
      </c>
      <c r="I18" s="119">
        <f t="shared" si="2"/>
        <v>0</v>
      </c>
    </row>
    <row r="19" spans="1:11" x14ac:dyDescent="0.25">
      <c r="A19" s="119">
        <v>12</v>
      </c>
      <c r="B19" s="119" t="s">
        <v>467</v>
      </c>
      <c r="C19" s="119"/>
      <c r="D19" s="119"/>
      <c r="E19" s="119">
        <v>8000</v>
      </c>
      <c r="F19" s="119">
        <v>0</v>
      </c>
      <c r="G19" s="119">
        <f t="shared" si="1"/>
        <v>8000</v>
      </c>
      <c r="H19" s="119">
        <v>8000</v>
      </c>
      <c r="I19" s="119">
        <f t="shared" si="2"/>
        <v>0</v>
      </c>
      <c r="K19" s="160"/>
    </row>
    <row r="20" spans="1:11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v>0</v>
      </c>
      <c r="G20" s="119">
        <f t="shared" si="1"/>
        <v>12000</v>
      </c>
      <c r="H20" s="119">
        <v>12000</v>
      </c>
      <c r="I20" s="119">
        <f t="shared" si="2"/>
        <v>0</v>
      </c>
    </row>
    <row r="21" spans="1:11" x14ac:dyDescent="0.25">
      <c r="A21" s="119">
        <v>14</v>
      </c>
      <c r="B21" s="119" t="s">
        <v>464</v>
      </c>
      <c r="C21" s="119"/>
      <c r="D21" s="119"/>
      <c r="E21" s="119"/>
      <c r="F21" s="119">
        <v>0</v>
      </c>
      <c r="G21" s="119">
        <f t="shared" si="1"/>
        <v>0</v>
      </c>
      <c r="H21" s="119"/>
      <c r="I21" s="119">
        <f t="shared" si="2"/>
        <v>0</v>
      </c>
    </row>
    <row r="22" spans="1:11" x14ac:dyDescent="0.25">
      <c r="A22" s="119"/>
      <c r="B22" s="119"/>
      <c r="C22" s="119"/>
      <c r="D22" s="119"/>
      <c r="E22" s="119">
        <f>SUM(E8:E21)</f>
        <v>107500</v>
      </c>
      <c r="F22" s="119">
        <v>0</v>
      </c>
      <c r="G22" s="119">
        <f>SUM(G8:G21)</f>
        <v>107500</v>
      </c>
      <c r="H22" s="119">
        <f>SUM(H8:H21)</f>
        <v>107500</v>
      </c>
      <c r="I22" s="202">
        <f t="shared" si="2"/>
        <v>0</v>
      </c>
    </row>
    <row r="23" spans="1:11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1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1" x14ac:dyDescent="0.25">
      <c r="B25" s="145" t="s">
        <v>447</v>
      </c>
      <c r="C25" s="164">
        <f>E22</f>
        <v>107500</v>
      </c>
      <c r="D25" s="220">
        <v>0.05</v>
      </c>
      <c r="E25" s="164"/>
      <c r="F25" s="219" t="s">
        <v>447</v>
      </c>
      <c r="G25" s="164">
        <f>H22</f>
        <v>107500</v>
      </c>
      <c r="H25" s="220">
        <v>0.05</v>
      </c>
      <c r="I25" s="145"/>
    </row>
    <row r="26" spans="1:11" x14ac:dyDescent="0.25">
      <c r="B26" s="145" t="s">
        <v>207</v>
      </c>
      <c r="C26" s="164">
        <v>1900</v>
      </c>
      <c r="D26" s="145"/>
      <c r="E26" s="145"/>
      <c r="F26" s="145" t="s">
        <v>207</v>
      </c>
      <c r="G26" s="164">
        <f>C26</f>
        <v>1900</v>
      </c>
      <c r="H26" s="145"/>
      <c r="I26" s="145"/>
    </row>
    <row r="27" spans="1:11" x14ac:dyDescent="0.25">
      <c r="B27" s="145" t="s">
        <v>453</v>
      </c>
      <c r="C27" s="164"/>
      <c r="D27" s="145"/>
      <c r="E27" s="145"/>
      <c r="F27" s="145"/>
      <c r="G27" s="164"/>
      <c r="H27" s="164"/>
      <c r="I27" s="145"/>
    </row>
    <row r="28" spans="1:11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1" x14ac:dyDescent="0.25">
      <c r="B29" s="145" t="s">
        <v>455</v>
      </c>
      <c r="C29" s="219"/>
      <c r="D29" s="145">
        <f>C25*D25</f>
        <v>5375</v>
      </c>
      <c r="E29" s="145"/>
      <c r="F29" s="145" t="s">
        <v>455</v>
      </c>
      <c r="G29" s="219"/>
      <c r="H29" s="145">
        <f>H25*G25</f>
        <v>5375</v>
      </c>
      <c r="I29" s="145"/>
    </row>
    <row r="30" spans="1:11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1" x14ac:dyDescent="0.25">
      <c r="B31" s="229" t="s">
        <v>470</v>
      </c>
      <c r="C31" s="145"/>
      <c r="D31" s="145">
        <v>800</v>
      </c>
      <c r="E31" s="145"/>
      <c r="F31" s="229" t="s">
        <v>470</v>
      </c>
      <c r="G31" s="145"/>
      <c r="H31" s="145">
        <v>800</v>
      </c>
      <c r="I31" s="145"/>
    </row>
    <row r="32" spans="1:11" x14ac:dyDescent="0.25">
      <c r="B32" s="119" t="s">
        <v>471</v>
      </c>
      <c r="C32" s="121"/>
      <c r="D32" s="119">
        <v>84700</v>
      </c>
      <c r="E32" s="119"/>
      <c r="F32" s="119" t="s">
        <v>471</v>
      </c>
      <c r="G32" s="121"/>
      <c r="H32" s="119">
        <v>84700</v>
      </c>
      <c r="I32" s="145"/>
    </row>
    <row r="33" spans="2:9" x14ac:dyDescent="0.25">
      <c r="B33" s="229" t="s">
        <v>472</v>
      </c>
      <c r="C33" s="145"/>
      <c r="D33" s="145">
        <v>8525</v>
      </c>
      <c r="E33" s="145"/>
      <c r="F33" s="229" t="s">
        <v>472</v>
      </c>
      <c r="G33" s="145"/>
      <c r="H33" s="145">
        <v>8525</v>
      </c>
      <c r="I33" s="145"/>
    </row>
    <row r="34" spans="2:9" x14ac:dyDescent="0.25">
      <c r="B34" s="229" t="s">
        <v>476</v>
      </c>
      <c r="C34" s="145"/>
      <c r="D34" s="145">
        <v>10000</v>
      </c>
      <c r="E34" s="145"/>
      <c r="F34" s="229" t="s">
        <v>476</v>
      </c>
      <c r="G34" s="145"/>
      <c r="H34" s="145">
        <v>10000</v>
      </c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C25+C26-D29</f>
        <v>104025</v>
      </c>
      <c r="D37" s="205">
        <f>SUM(D31:D36)</f>
        <v>104025</v>
      </c>
      <c r="E37" s="206">
        <f>C37-D37</f>
        <v>0</v>
      </c>
      <c r="F37" s="257"/>
      <c r="G37" s="206">
        <f>G25+G26-H29</f>
        <v>104025</v>
      </c>
      <c r="H37" s="206">
        <f>SUM(H31:H36)</f>
        <v>104025</v>
      </c>
      <c r="I37" s="206">
        <f>G37-H37</f>
        <v>0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topLeftCell="A7" workbookViewId="0">
      <selection activeCell="Q33" sqref="Q33"/>
    </sheetView>
  </sheetViews>
  <sheetFormatPr defaultRowHeight="15" x14ac:dyDescent="0.25"/>
  <cols>
    <col min="1" max="1" width="3.28515625" customWidth="1"/>
    <col min="2" max="2" width="4.5703125" customWidth="1"/>
    <col min="3" max="3" width="11.5703125" bestFit="1" customWidth="1"/>
    <col min="7" max="7" width="12.140625" customWidth="1"/>
  </cols>
  <sheetData>
    <row r="2" spans="2:10" ht="18.75" x14ac:dyDescent="0.3">
      <c r="D2" s="140" t="s">
        <v>469</v>
      </c>
      <c r="E2" s="140"/>
      <c r="F2" s="140"/>
      <c r="G2" s="140"/>
    </row>
    <row r="3" spans="2:10" ht="18.75" x14ac:dyDescent="0.3">
      <c r="D3" s="140" t="s">
        <v>328</v>
      </c>
      <c r="E3" s="140"/>
      <c r="F3" s="140"/>
      <c r="G3" s="140"/>
    </row>
    <row r="4" spans="2:10" ht="18.75" x14ac:dyDescent="0.3">
      <c r="D4" s="140" t="s">
        <v>475</v>
      </c>
      <c r="E4" s="140"/>
      <c r="F4" s="140"/>
      <c r="G4" s="140"/>
    </row>
    <row r="6" spans="2:10" ht="18.75" x14ac:dyDescent="0.25">
      <c r="F6" s="251"/>
      <c r="G6" s="251"/>
      <c r="H6" s="252"/>
      <c r="I6" s="252"/>
    </row>
    <row r="7" spans="2:10" x14ac:dyDescent="0.25">
      <c r="B7" s="181" t="s">
        <v>448</v>
      </c>
      <c r="C7" s="181" t="s">
        <v>46</v>
      </c>
      <c r="D7" s="181"/>
      <c r="E7" s="181" t="s">
        <v>449</v>
      </c>
      <c r="F7" s="181" t="s">
        <v>50</v>
      </c>
      <c r="G7" s="181" t="s">
        <v>229</v>
      </c>
      <c r="H7" s="181" t="s">
        <v>450</v>
      </c>
      <c r="I7" s="181" t="s">
        <v>206</v>
      </c>
      <c r="J7" s="181" t="s">
        <v>131</v>
      </c>
    </row>
    <row r="8" spans="2:10" x14ac:dyDescent="0.25">
      <c r="B8" s="119">
        <v>1</v>
      </c>
      <c r="C8" s="119" t="s">
        <v>457</v>
      </c>
      <c r="D8" s="119"/>
      <c r="E8" s="119"/>
      <c r="F8" s="119">
        <v>10000</v>
      </c>
      <c r="G8" s="119">
        <v>0</v>
      </c>
      <c r="H8" s="119">
        <f>D8+E8+F8+G8</f>
        <v>10000</v>
      </c>
      <c r="I8" s="119">
        <v>10000</v>
      </c>
      <c r="J8" s="119">
        <f t="shared" ref="J8:J15" si="0">H8-I8</f>
        <v>0</v>
      </c>
    </row>
    <row r="9" spans="2:10" x14ac:dyDescent="0.25">
      <c r="B9" s="119">
        <v>2</v>
      </c>
      <c r="C9" s="119" t="s">
        <v>458</v>
      </c>
      <c r="D9" s="119"/>
      <c r="E9" s="119"/>
      <c r="F9" s="119">
        <v>10000</v>
      </c>
      <c r="G9" s="119">
        <v>0</v>
      </c>
      <c r="H9" s="119">
        <f>D9+E9+F9+G9</f>
        <v>10000</v>
      </c>
      <c r="I9" s="119">
        <v>10000</v>
      </c>
      <c r="J9" s="119">
        <f t="shared" si="0"/>
        <v>0</v>
      </c>
    </row>
    <row r="10" spans="2:10" x14ac:dyDescent="0.25">
      <c r="B10" s="119">
        <v>3</v>
      </c>
      <c r="C10" s="119" t="s">
        <v>459</v>
      </c>
      <c r="D10" s="119"/>
      <c r="E10" s="119"/>
      <c r="F10" s="119">
        <v>5000</v>
      </c>
      <c r="G10" s="119">
        <v>0</v>
      </c>
      <c r="H10" s="119">
        <f>D10+E10+F10+G10</f>
        <v>5000</v>
      </c>
      <c r="I10" s="119">
        <v>5000</v>
      </c>
      <c r="J10" s="119">
        <f t="shared" si="0"/>
        <v>0</v>
      </c>
    </row>
    <row r="11" spans="2:10" x14ac:dyDescent="0.25">
      <c r="B11" s="119">
        <v>4</v>
      </c>
      <c r="C11" s="119" t="s">
        <v>473</v>
      </c>
      <c r="D11" s="119"/>
      <c r="E11" s="119"/>
      <c r="F11" s="119">
        <v>7000</v>
      </c>
      <c r="G11" s="119">
        <v>0</v>
      </c>
      <c r="H11" s="119">
        <f>D11+E11+F11+G11</f>
        <v>7000</v>
      </c>
      <c r="I11" s="119">
        <v>7000</v>
      </c>
      <c r="J11" s="119">
        <f t="shared" si="0"/>
        <v>0</v>
      </c>
    </row>
    <row r="12" spans="2:10" x14ac:dyDescent="0.25">
      <c r="B12" s="119">
        <v>5</v>
      </c>
      <c r="C12" s="119" t="s">
        <v>461</v>
      </c>
      <c r="D12" s="119"/>
      <c r="E12" s="119"/>
      <c r="F12" s="119">
        <v>7000</v>
      </c>
      <c r="G12" s="119">
        <v>0</v>
      </c>
      <c r="H12" s="119">
        <f t="shared" ref="H12:H21" si="1">D12+E12+F12+G12</f>
        <v>7000</v>
      </c>
      <c r="I12" s="119">
        <v>7000</v>
      </c>
      <c r="J12" s="119">
        <f t="shared" si="0"/>
        <v>0</v>
      </c>
    </row>
    <row r="13" spans="2:10" x14ac:dyDescent="0.25">
      <c r="B13" s="119">
        <v>6</v>
      </c>
      <c r="C13" s="119" t="s">
        <v>462</v>
      </c>
      <c r="D13" s="119"/>
      <c r="E13" s="119"/>
      <c r="F13" s="119">
        <v>2000</v>
      </c>
      <c r="G13" s="119">
        <v>0</v>
      </c>
      <c r="H13" s="119">
        <f t="shared" si="1"/>
        <v>2000</v>
      </c>
      <c r="I13" s="119">
        <v>2000</v>
      </c>
      <c r="J13" s="119">
        <f t="shared" si="0"/>
        <v>0</v>
      </c>
    </row>
    <row r="14" spans="2:10" x14ac:dyDescent="0.25">
      <c r="B14" s="119">
        <v>7</v>
      </c>
      <c r="C14" s="119" t="s">
        <v>463</v>
      </c>
      <c r="D14" s="119"/>
      <c r="E14" s="119"/>
      <c r="F14" s="119">
        <v>2500</v>
      </c>
      <c r="G14" s="119">
        <v>0</v>
      </c>
      <c r="H14" s="119">
        <f t="shared" si="1"/>
        <v>2500</v>
      </c>
      <c r="I14" s="119">
        <v>2500</v>
      </c>
      <c r="J14" s="119">
        <f t="shared" si="0"/>
        <v>0</v>
      </c>
    </row>
    <row r="15" spans="2:10" x14ac:dyDescent="0.25">
      <c r="B15" s="119">
        <v>8</v>
      </c>
      <c r="C15" s="253" t="s">
        <v>464</v>
      </c>
      <c r="D15" s="119"/>
      <c r="E15" s="119"/>
      <c r="F15" s="119">
        <v>12000</v>
      </c>
      <c r="G15" s="119">
        <v>0</v>
      </c>
      <c r="H15" s="119">
        <f t="shared" si="1"/>
        <v>12000</v>
      </c>
      <c r="I15" s="119">
        <v>12000</v>
      </c>
      <c r="J15" s="119">
        <f t="shared" si="0"/>
        <v>0</v>
      </c>
    </row>
    <row r="16" spans="2:10" x14ac:dyDescent="0.25">
      <c r="B16" s="119">
        <v>9</v>
      </c>
      <c r="C16" s="119" t="s">
        <v>465</v>
      </c>
      <c r="D16" s="119"/>
      <c r="E16" s="119"/>
      <c r="F16" s="119">
        <v>12000</v>
      </c>
      <c r="G16" s="119">
        <v>0</v>
      </c>
      <c r="H16" s="119">
        <f t="shared" si="1"/>
        <v>12000</v>
      </c>
      <c r="I16" s="119">
        <v>12000</v>
      </c>
      <c r="J16" s="119">
        <f t="shared" ref="J16:J22" si="2">H16-I16</f>
        <v>0</v>
      </c>
    </row>
    <row r="17" spans="2:11" x14ac:dyDescent="0.25">
      <c r="B17" s="119">
        <v>10</v>
      </c>
      <c r="C17" s="119" t="s">
        <v>464</v>
      </c>
      <c r="D17" s="119"/>
      <c r="E17" s="119"/>
      <c r="F17" s="119">
        <v>10000</v>
      </c>
      <c r="G17" s="119">
        <v>0</v>
      </c>
      <c r="H17" s="119">
        <f t="shared" si="1"/>
        <v>10000</v>
      </c>
      <c r="I17" s="119">
        <v>10000</v>
      </c>
      <c r="J17" s="119">
        <f t="shared" si="2"/>
        <v>0</v>
      </c>
    </row>
    <row r="18" spans="2:11" x14ac:dyDescent="0.25">
      <c r="B18" s="119">
        <v>11</v>
      </c>
      <c r="C18" s="119" t="s">
        <v>466</v>
      </c>
      <c r="D18" s="119"/>
      <c r="E18" s="119"/>
      <c r="F18" s="119">
        <v>10000</v>
      </c>
      <c r="G18" s="119">
        <v>0</v>
      </c>
      <c r="H18" s="119">
        <f t="shared" si="1"/>
        <v>10000</v>
      </c>
      <c r="I18" s="119">
        <v>10000</v>
      </c>
      <c r="J18" s="119">
        <f t="shared" si="2"/>
        <v>0</v>
      </c>
    </row>
    <row r="19" spans="2:11" x14ac:dyDescent="0.25">
      <c r="B19" s="119">
        <v>12</v>
      </c>
      <c r="C19" s="119" t="s">
        <v>467</v>
      </c>
      <c r="D19" s="119"/>
      <c r="E19" s="119"/>
      <c r="F19" s="119">
        <v>8000</v>
      </c>
      <c r="G19" s="119">
        <v>0</v>
      </c>
      <c r="H19" s="119">
        <f t="shared" si="1"/>
        <v>8000</v>
      </c>
      <c r="I19" s="119">
        <v>8000</v>
      </c>
      <c r="J19" s="119">
        <f t="shared" si="2"/>
        <v>0</v>
      </c>
    </row>
    <row r="20" spans="2:11" x14ac:dyDescent="0.25">
      <c r="B20" s="119">
        <v>13</v>
      </c>
      <c r="C20" s="119" t="s">
        <v>468</v>
      </c>
      <c r="D20" s="119"/>
      <c r="E20" s="119"/>
      <c r="F20" s="119">
        <v>12000</v>
      </c>
      <c r="G20" s="119">
        <v>0</v>
      </c>
      <c r="H20" s="119">
        <f t="shared" si="1"/>
        <v>12000</v>
      </c>
      <c r="I20" s="119">
        <v>12000</v>
      </c>
      <c r="J20" s="119">
        <f t="shared" si="2"/>
        <v>0</v>
      </c>
    </row>
    <row r="21" spans="2:11" x14ac:dyDescent="0.25">
      <c r="B21" s="119">
        <v>14</v>
      </c>
      <c r="C21" s="119" t="s">
        <v>464</v>
      </c>
      <c r="D21" s="119"/>
      <c r="E21" s="119"/>
      <c r="F21" s="119"/>
      <c r="G21" s="119">
        <v>0</v>
      </c>
      <c r="H21" s="119">
        <f t="shared" si="1"/>
        <v>0</v>
      </c>
      <c r="I21" s="119"/>
      <c r="J21" s="119">
        <f t="shared" si="2"/>
        <v>0</v>
      </c>
      <c r="K21" t="s">
        <v>291</v>
      </c>
    </row>
    <row r="22" spans="2:11" x14ac:dyDescent="0.25">
      <c r="B22" s="119"/>
      <c r="C22" s="119"/>
      <c r="D22" s="119"/>
      <c r="E22" s="119"/>
      <c r="F22" s="119">
        <f>SUM(F8:F21)</f>
        <v>107500</v>
      </c>
      <c r="G22" s="119">
        <v>0</v>
      </c>
      <c r="H22" s="119">
        <f>SUM(H8:H21)</f>
        <v>107500</v>
      </c>
      <c r="I22" s="119">
        <f>SUM(I8:I21)</f>
        <v>107500</v>
      </c>
      <c r="J22" s="202">
        <f t="shared" si="2"/>
        <v>0</v>
      </c>
    </row>
    <row r="23" spans="2:11" ht="18.75" x14ac:dyDescent="0.3">
      <c r="C23" s="254" t="s">
        <v>166</v>
      </c>
      <c r="D23" s="255"/>
      <c r="E23" s="255"/>
      <c r="F23" s="255"/>
      <c r="G23" s="255"/>
      <c r="H23" s="255"/>
      <c r="I23" s="89"/>
      <c r="J23" s="89"/>
    </row>
    <row r="24" spans="2:11" ht="15.75" x14ac:dyDescent="0.25">
      <c r="C24" s="245" t="s">
        <v>167</v>
      </c>
      <c r="D24" s="245" t="s">
        <v>168</v>
      </c>
      <c r="E24" s="245" t="s">
        <v>169</v>
      </c>
      <c r="F24" s="245" t="s">
        <v>451</v>
      </c>
      <c r="G24" s="245" t="s">
        <v>452</v>
      </c>
      <c r="H24" s="245" t="s">
        <v>168</v>
      </c>
      <c r="I24" s="245" t="s">
        <v>169</v>
      </c>
      <c r="J24" s="245" t="s">
        <v>451</v>
      </c>
    </row>
    <row r="25" spans="2:11" x14ac:dyDescent="0.25">
      <c r="C25" s="145" t="s">
        <v>447</v>
      </c>
      <c r="D25" s="164">
        <f>F22</f>
        <v>107500</v>
      </c>
      <c r="E25" s="220">
        <v>0.05</v>
      </c>
      <c r="F25" s="164"/>
      <c r="G25" s="219" t="s">
        <v>447</v>
      </c>
      <c r="H25" s="164">
        <f>I22</f>
        <v>107500</v>
      </c>
      <c r="I25" s="220">
        <v>0.05</v>
      </c>
      <c r="J25" s="145"/>
    </row>
    <row r="26" spans="2:11" x14ac:dyDescent="0.25">
      <c r="C26" s="145" t="s">
        <v>207</v>
      </c>
      <c r="D26" s="164">
        <f>'AUGUST 20'!E37</f>
        <v>0</v>
      </c>
      <c r="E26" s="145"/>
      <c r="F26" s="145"/>
      <c r="G26" s="145" t="s">
        <v>207</v>
      </c>
      <c r="H26" s="164">
        <f>'[1]AUGUST 20'!J64</f>
        <v>0</v>
      </c>
      <c r="I26" s="145"/>
      <c r="J26" s="145"/>
    </row>
    <row r="27" spans="2:11" x14ac:dyDescent="0.25">
      <c r="C27" s="145" t="s">
        <v>453</v>
      </c>
      <c r="D27" s="164"/>
      <c r="E27" s="145"/>
      <c r="F27" s="145"/>
      <c r="G27" s="145"/>
      <c r="H27" s="164"/>
      <c r="I27" s="164"/>
      <c r="J27" s="145"/>
    </row>
    <row r="28" spans="2:11" x14ac:dyDescent="0.25">
      <c r="C28" s="145" t="s">
        <v>454</v>
      </c>
      <c r="D28" s="164">
        <v>0.3</v>
      </c>
      <c r="E28" s="145"/>
      <c r="F28" s="145"/>
      <c r="G28" s="145"/>
      <c r="H28" s="164">
        <v>0.3</v>
      </c>
      <c r="I28" s="145"/>
      <c r="J28" s="145"/>
    </row>
    <row r="29" spans="2:11" x14ac:dyDescent="0.25">
      <c r="C29" s="145" t="s">
        <v>455</v>
      </c>
      <c r="D29" s="219"/>
      <c r="E29" s="145">
        <f>D25*E25</f>
        <v>5375</v>
      </c>
      <c r="F29" s="145"/>
      <c r="G29" s="145" t="s">
        <v>455</v>
      </c>
      <c r="H29" s="219"/>
      <c r="I29" s="145">
        <f>I25*H25</f>
        <v>5375</v>
      </c>
      <c r="J29" s="145"/>
    </row>
    <row r="30" spans="2:11" x14ac:dyDescent="0.25">
      <c r="C30" s="256" t="s">
        <v>173</v>
      </c>
      <c r="D30" s="145"/>
      <c r="E30" s="145"/>
      <c r="F30" s="145"/>
      <c r="G30" s="256" t="s">
        <v>173</v>
      </c>
      <c r="H30" s="145"/>
      <c r="I30" s="145"/>
      <c r="J30" s="145"/>
    </row>
    <row r="31" spans="2:11" x14ac:dyDescent="0.25">
      <c r="C31" s="229"/>
      <c r="D31" s="145"/>
      <c r="E31" s="145"/>
      <c r="F31" s="145"/>
      <c r="G31" s="229"/>
      <c r="H31" s="145"/>
      <c r="I31" s="145"/>
      <c r="J31" s="145"/>
    </row>
    <row r="32" spans="2:11" x14ac:dyDescent="0.25">
      <c r="C32" s="119" t="s">
        <v>470</v>
      </c>
      <c r="D32" s="121"/>
      <c r="E32" s="119">
        <v>360</v>
      </c>
      <c r="F32" s="119"/>
      <c r="G32" s="119" t="s">
        <v>470</v>
      </c>
      <c r="H32" s="121"/>
      <c r="I32" s="119">
        <v>360</v>
      </c>
      <c r="J32" s="145"/>
    </row>
    <row r="33" spans="3:15" x14ac:dyDescent="0.25">
      <c r="C33" s="229" t="s">
        <v>471</v>
      </c>
      <c r="D33" s="145"/>
      <c r="E33" s="145">
        <v>83240</v>
      </c>
      <c r="F33" s="145"/>
      <c r="G33" s="229" t="s">
        <v>471</v>
      </c>
      <c r="H33" s="145"/>
      <c r="I33" s="145">
        <v>83240</v>
      </c>
      <c r="J33" s="145"/>
    </row>
    <row r="34" spans="3:15" x14ac:dyDescent="0.25">
      <c r="C34" s="229" t="s">
        <v>472</v>
      </c>
      <c r="D34" s="145"/>
      <c r="E34" s="145">
        <v>18525</v>
      </c>
      <c r="F34" s="145"/>
      <c r="G34" s="229" t="s">
        <v>472</v>
      </c>
      <c r="H34" s="145"/>
      <c r="I34" s="145">
        <v>18525</v>
      </c>
      <c r="J34" s="145"/>
    </row>
    <row r="35" spans="3:15" x14ac:dyDescent="0.25">
      <c r="C35" s="229"/>
      <c r="D35" s="145"/>
      <c r="E35" s="145"/>
      <c r="F35" s="145"/>
      <c r="G35" s="229"/>
      <c r="H35" s="145"/>
      <c r="I35" s="145"/>
      <c r="J35" s="145"/>
    </row>
    <row r="36" spans="3:15" x14ac:dyDescent="0.25">
      <c r="C36" s="229"/>
      <c r="D36" s="164"/>
      <c r="E36" s="164"/>
      <c r="F36" s="164"/>
      <c r="G36" s="229"/>
      <c r="H36" s="145"/>
      <c r="I36" s="164"/>
      <c r="J36" s="145"/>
    </row>
    <row r="37" spans="3:15" x14ac:dyDescent="0.25">
      <c r="C37" s="205" t="s">
        <v>8</v>
      </c>
      <c r="D37" s="206">
        <f>D25+D26+D27-E29</f>
        <v>102125</v>
      </c>
      <c r="E37" s="205">
        <f>SUM(E31:E36)</f>
        <v>102125</v>
      </c>
      <c r="F37" s="206">
        <f>D37-E37</f>
        <v>0</v>
      </c>
      <c r="G37" s="257"/>
      <c r="H37" s="206">
        <f>H25+H26-I29</f>
        <v>102125</v>
      </c>
      <c r="I37" s="206">
        <f>SUM(I31:I36)</f>
        <v>102125</v>
      </c>
      <c r="J37" s="206">
        <f>H37-I37</f>
        <v>0</v>
      </c>
      <c r="O37">
        <f>I33-43200</f>
        <v>40040</v>
      </c>
    </row>
    <row r="39" spans="3:15" x14ac:dyDescent="0.25">
      <c r="C39" s="126" t="s">
        <v>175</v>
      </c>
      <c r="E39" s="126" t="s">
        <v>176</v>
      </c>
      <c r="G39" s="126"/>
      <c r="H39" s="126" t="s">
        <v>177</v>
      </c>
    </row>
    <row r="40" spans="3:15" x14ac:dyDescent="0.25">
      <c r="C40" t="s">
        <v>384</v>
      </c>
      <c r="E40" s="126" t="s">
        <v>136</v>
      </c>
      <c r="G40" s="126"/>
      <c r="H40" s="126" t="s">
        <v>474</v>
      </c>
    </row>
  </sheetData>
  <pageMargins left="0.7" right="0.7" top="0.75" bottom="0.75" header="0.3" footer="0.3"/>
  <pageSetup orientation="portrait" horizontalDpi="0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topLeftCell="A10" workbookViewId="0">
      <selection activeCell="M36" sqref="M36"/>
    </sheetView>
  </sheetViews>
  <sheetFormatPr defaultRowHeight="15" x14ac:dyDescent="0.25"/>
  <cols>
    <col min="1" max="1" width="3.7109375" customWidth="1"/>
    <col min="2" max="2" width="4.7109375" customWidth="1"/>
    <col min="3" max="3" width="12.140625" customWidth="1"/>
    <col min="8" max="8" width="12.140625" customWidth="1"/>
  </cols>
  <sheetData>
    <row r="2" spans="2:10" ht="18.75" x14ac:dyDescent="0.3">
      <c r="D2" s="140" t="s">
        <v>469</v>
      </c>
      <c r="E2" s="140"/>
      <c r="F2" s="140"/>
      <c r="G2" s="140"/>
    </row>
    <row r="3" spans="2:10" ht="18.75" x14ac:dyDescent="0.3">
      <c r="D3" s="140" t="s">
        <v>328</v>
      </c>
      <c r="E3" s="140"/>
      <c r="F3" s="140"/>
      <c r="G3" s="140"/>
    </row>
    <row r="4" spans="2:10" ht="18.75" x14ac:dyDescent="0.3">
      <c r="D4" s="140" t="s">
        <v>477</v>
      </c>
      <c r="E4" s="140"/>
      <c r="F4" s="140"/>
      <c r="G4" s="140"/>
    </row>
    <row r="6" spans="2:10" ht="18.75" x14ac:dyDescent="0.25">
      <c r="F6" s="251"/>
      <c r="G6" s="251"/>
      <c r="H6" s="252"/>
      <c r="I6" s="252"/>
    </row>
    <row r="7" spans="2:10" x14ac:dyDescent="0.25">
      <c r="B7" s="181" t="s">
        <v>448</v>
      </c>
      <c r="C7" s="181" t="s">
        <v>46</v>
      </c>
      <c r="D7" s="181"/>
      <c r="E7" s="181" t="s">
        <v>449</v>
      </c>
      <c r="F7" s="181" t="s">
        <v>50</v>
      </c>
      <c r="G7" s="181" t="s">
        <v>229</v>
      </c>
      <c r="H7" s="181" t="s">
        <v>450</v>
      </c>
      <c r="I7" s="181" t="s">
        <v>206</v>
      </c>
      <c r="J7" s="181" t="s">
        <v>131</v>
      </c>
    </row>
    <row r="8" spans="2:10" x14ac:dyDescent="0.25">
      <c r="B8" s="119">
        <v>1</v>
      </c>
      <c r="C8" s="119" t="s">
        <v>457</v>
      </c>
      <c r="D8" s="119"/>
      <c r="E8" s="119"/>
      <c r="F8" s="119">
        <v>10000</v>
      </c>
      <c r="G8" s="119">
        <f>SEPTEMBER20!J8:J21</f>
        <v>0</v>
      </c>
      <c r="H8" s="119">
        <f>D8+E8+F8+G8</f>
        <v>10000</v>
      </c>
      <c r="I8" s="119">
        <v>10000</v>
      </c>
      <c r="J8" s="119">
        <f t="shared" ref="J8:J15" si="0">H8-I8</f>
        <v>0</v>
      </c>
    </row>
    <row r="9" spans="2:10" x14ac:dyDescent="0.25">
      <c r="B9" s="119">
        <v>2</v>
      </c>
      <c r="C9" s="119" t="s">
        <v>458</v>
      </c>
      <c r="D9" s="119"/>
      <c r="E9" s="119"/>
      <c r="F9" s="119">
        <v>10000</v>
      </c>
      <c r="G9" s="119">
        <f>SEPTEMBER20!J9:J22</f>
        <v>0</v>
      </c>
      <c r="H9" s="119">
        <f>D9+E9+F9+G9</f>
        <v>10000</v>
      </c>
      <c r="I9" s="119">
        <v>10000</v>
      </c>
      <c r="J9" s="119">
        <f t="shared" si="0"/>
        <v>0</v>
      </c>
    </row>
    <row r="10" spans="2:10" x14ac:dyDescent="0.25">
      <c r="B10" s="119">
        <v>3</v>
      </c>
      <c r="C10" s="119" t="s">
        <v>459</v>
      </c>
      <c r="D10" s="119"/>
      <c r="E10" s="119"/>
      <c r="F10" s="119">
        <v>5000</v>
      </c>
      <c r="G10" s="119">
        <f>SEPTEMBER20!J10:J23</f>
        <v>0</v>
      </c>
      <c r="H10" s="119">
        <f>D10+E10+F10+G10</f>
        <v>5000</v>
      </c>
      <c r="I10" s="119">
        <v>5000</v>
      </c>
      <c r="J10" s="119">
        <f t="shared" si="0"/>
        <v>0</v>
      </c>
    </row>
    <row r="11" spans="2:10" x14ac:dyDescent="0.25">
      <c r="B11" s="119">
        <v>4</v>
      </c>
      <c r="C11" s="119" t="s">
        <v>473</v>
      </c>
      <c r="D11" s="119"/>
      <c r="E11" s="119"/>
      <c r="F11" s="119">
        <v>7000</v>
      </c>
      <c r="G11" s="119">
        <f>SEPTEMBER20!J11:J24</f>
        <v>0</v>
      </c>
      <c r="H11" s="119">
        <f>D11+E11+F11+G11</f>
        <v>7000</v>
      </c>
      <c r="I11" s="119">
        <v>7000</v>
      </c>
      <c r="J11" s="119">
        <f t="shared" si="0"/>
        <v>0</v>
      </c>
    </row>
    <row r="12" spans="2:10" x14ac:dyDescent="0.25">
      <c r="B12" s="119">
        <v>5</v>
      </c>
      <c r="C12" s="119" t="s">
        <v>461</v>
      </c>
      <c r="D12" s="119"/>
      <c r="E12" s="119"/>
      <c r="F12" s="119">
        <v>7000</v>
      </c>
      <c r="G12" s="119">
        <f>SEPTEMBER20!J12:J25</f>
        <v>0</v>
      </c>
      <c r="H12" s="119">
        <f t="shared" ref="H12:H21" si="1">D12+E12+F12+G12</f>
        <v>7000</v>
      </c>
      <c r="I12" s="119">
        <f>7000</f>
        <v>7000</v>
      </c>
      <c r="J12" s="119">
        <f t="shared" si="0"/>
        <v>0</v>
      </c>
    </row>
    <row r="13" spans="2:10" x14ac:dyDescent="0.25">
      <c r="B13" s="119">
        <v>6</v>
      </c>
      <c r="C13" s="119" t="s">
        <v>462</v>
      </c>
      <c r="D13" s="119"/>
      <c r="E13" s="119"/>
      <c r="F13" s="119">
        <v>2000</v>
      </c>
      <c r="G13" s="119">
        <f>SEPTEMBER20!J13:J26</f>
        <v>0</v>
      </c>
      <c r="H13" s="119">
        <f t="shared" si="1"/>
        <v>2000</v>
      </c>
      <c r="I13" s="119">
        <v>2000</v>
      </c>
      <c r="J13" s="119">
        <f t="shared" si="0"/>
        <v>0</v>
      </c>
    </row>
    <row r="14" spans="2:10" x14ac:dyDescent="0.25">
      <c r="B14" s="119">
        <v>7</v>
      </c>
      <c r="C14" s="119" t="s">
        <v>463</v>
      </c>
      <c r="D14" s="119"/>
      <c r="E14" s="119"/>
      <c r="F14" s="119">
        <v>2500</v>
      </c>
      <c r="G14" s="119">
        <f>SEPTEMBER20!J14:J27</f>
        <v>0</v>
      </c>
      <c r="H14" s="119">
        <f t="shared" si="1"/>
        <v>2500</v>
      </c>
      <c r="I14" s="119">
        <v>2500</v>
      </c>
      <c r="J14" s="119">
        <f t="shared" si="0"/>
        <v>0</v>
      </c>
    </row>
    <row r="15" spans="2:10" x14ac:dyDescent="0.25">
      <c r="B15" s="119">
        <v>8</v>
      </c>
      <c r="C15" s="253" t="s">
        <v>464</v>
      </c>
      <c r="D15" s="119"/>
      <c r="E15" s="119"/>
      <c r="F15" s="119">
        <v>12000</v>
      </c>
      <c r="G15" s="119">
        <f>SEPTEMBER20!J15:J28</f>
        <v>0</v>
      </c>
      <c r="H15" s="119">
        <f t="shared" si="1"/>
        <v>12000</v>
      </c>
      <c r="I15" s="119">
        <v>12000</v>
      </c>
      <c r="J15" s="119">
        <f t="shared" si="0"/>
        <v>0</v>
      </c>
    </row>
    <row r="16" spans="2:10" x14ac:dyDescent="0.25">
      <c r="B16" s="119">
        <v>9</v>
      </c>
      <c r="C16" s="119" t="s">
        <v>464</v>
      </c>
      <c r="D16" s="119"/>
      <c r="E16" s="119"/>
      <c r="F16" s="119">
        <v>12000</v>
      </c>
      <c r="G16" s="119">
        <f>SEPTEMBER20!J16:J29</f>
        <v>0</v>
      </c>
      <c r="H16" s="119">
        <f t="shared" si="1"/>
        <v>12000</v>
      </c>
      <c r="I16" s="119">
        <f>10000+2000</f>
        <v>12000</v>
      </c>
      <c r="J16" s="119">
        <f t="shared" ref="J16:J22" si="2">H16-I16</f>
        <v>0</v>
      </c>
    </row>
    <row r="17" spans="2:13" x14ac:dyDescent="0.25">
      <c r="B17" s="119">
        <v>10</v>
      </c>
      <c r="C17" s="119" t="s">
        <v>464</v>
      </c>
      <c r="D17" s="119"/>
      <c r="E17" s="119"/>
      <c r="F17" s="119">
        <v>10000</v>
      </c>
      <c r="G17" s="119">
        <f>SEPTEMBER20!J17:J30</f>
        <v>0</v>
      </c>
      <c r="H17" s="119">
        <f t="shared" si="1"/>
        <v>10000</v>
      </c>
      <c r="I17" s="119">
        <v>10000</v>
      </c>
      <c r="J17" s="119">
        <f t="shared" si="2"/>
        <v>0</v>
      </c>
    </row>
    <row r="18" spans="2:13" x14ac:dyDescent="0.25">
      <c r="B18" s="119">
        <v>11</v>
      </c>
      <c r="C18" s="119" t="s">
        <v>466</v>
      </c>
      <c r="D18" s="119"/>
      <c r="E18" s="119"/>
      <c r="F18" s="119">
        <v>10000</v>
      </c>
      <c r="G18" s="119">
        <f>SEPTEMBER20!J18:J31</f>
        <v>0</v>
      </c>
      <c r="H18" s="119">
        <f t="shared" si="1"/>
        <v>10000</v>
      </c>
      <c r="I18" s="119">
        <v>10000</v>
      </c>
      <c r="J18" s="119">
        <f t="shared" si="2"/>
        <v>0</v>
      </c>
    </row>
    <row r="19" spans="2:13" x14ac:dyDescent="0.25">
      <c r="B19" s="119">
        <v>12</v>
      </c>
      <c r="C19" s="119" t="s">
        <v>467</v>
      </c>
      <c r="D19" s="119"/>
      <c r="E19" s="119"/>
      <c r="F19" s="119">
        <v>10000</v>
      </c>
      <c r="G19" s="119">
        <f>SEPTEMBER20!J19:J32</f>
        <v>0</v>
      </c>
      <c r="H19" s="119">
        <f t="shared" si="1"/>
        <v>10000</v>
      </c>
      <c r="I19" s="119">
        <v>8000</v>
      </c>
      <c r="J19" s="119">
        <f>H19-I19</f>
        <v>2000</v>
      </c>
      <c r="K19" t="s">
        <v>482</v>
      </c>
    </row>
    <row r="20" spans="2:13" x14ac:dyDescent="0.25">
      <c r="B20" s="119">
        <v>13</v>
      </c>
      <c r="C20" s="119" t="s">
        <v>468</v>
      </c>
      <c r="D20" s="119"/>
      <c r="E20" s="119"/>
      <c r="F20" s="119">
        <v>12000</v>
      </c>
      <c r="G20" s="119">
        <f>SEPTEMBER20!J20:J33</f>
        <v>0</v>
      </c>
      <c r="H20" s="119">
        <f t="shared" si="1"/>
        <v>12000</v>
      </c>
      <c r="I20" s="119">
        <v>12000</v>
      </c>
      <c r="J20" s="119">
        <f t="shared" si="2"/>
        <v>0</v>
      </c>
    </row>
    <row r="21" spans="2:13" x14ac:dyDescent="0.25">
      <c r="B21" s="119">
        <v>14</v>
      </c>
      <c r="C21" s="119"/>
      <c r="D21" s="119"/>
      <c r="E21" s="119"/>
      <c r="F21" s="119"/>
      <c r="G21" s="119"/>
      <c r="H21" s="119">
        <f t="shared" si="1"/>
        <v>0</v>
      </c>
      <c r="I21" s="119"/>
      <c r="J21" s="119">
        <f t="shared" si="2"/>
        <v>0</v>
      </c>
    </row>
    <row r="22" spans="2:13" x14ac:dyDescent="0.25">
      <c r="B22" s="119"/>
      <c r="C22" s="119"/>
      <c r="D22" s="119"/>
      <c r="E22" s="119"/>
      <c r="F22" s="119">
        <f>SUM(F8:F21)</f>
        <v>109500</v>
      </c>
      <c r="G22" s="119">
        <f>SUM(G8:G21)</f>
        <v>0</v>
      </c>
      <c r="H22" s="119">
        <f>SUM(H8:H21)</f>
        <v>109500</v>
      </c>
      <c r="I22" s="119">
        <f>SUM(I8:I21)</f>
        <v>107500</v>
      </c>
      <c r="J22" s="202">
        <f t="shared" si="2"/>
        <v>2000</v>
      </c>
    </row>
    <row r="23" spans="2:13" ht="18.75" x14ac:dyDescent="0.3">
      <c r="C23" s="254" t="s">
        <v>166</v>
      </c>
      <c r="D23" s="255"/>
      <c r="E23" s="255"/>
      <c r="F23" s="255"/>
      <c r="G23" s="255"/>
      <c r="H23" s="255"/>
      <c r="I23" s="89"/>
      <c r="J23" s="89"/>
    </row>
    <row r="24" spans="2:13" ht="15.75" x14ac:dyDescent="0.25">
      <c r="C24" s="245" t="s">
        <v>167</v>
      </c>
      <c r="D24" s="245" t="s">
        <v>168</v>
      </c>
      <c r="E24" s="245" t="s">
        <v>169</v>
      </c>
      <c r="F24" s="245" t="s">
        <v>451</v>
      </c>
      <c r="G24" s="245" t="s">
        <v>452</v>
      </c>
      <c r="H24" s="245" t="s">
        <v>168</v>
      </c>
      <c r="I24" s="245" t="s">
        <v>169</v>
      </c>
      <c r="J24" s="245" t="s">
        <v>451</v>
      </c>
    </row>
    <row r="25" spans="2:13" x14ac:dyDescent="0.25">
      <c r="C25" s="145" t="s">
        <v>395</v>
      </c>
      <c r="D25" s="164">
        <f>F22</f>
        <v>109500</v>
      </c>
      <c r="E25" s="220">
        <v>0.05</v>
      </c>
      <c r="F25" s="164"/>
      <c r="G25" s="219" t="s">
        <v>395</v>
      </c>
      <c r="H25" s="164">
        <f>I22</f>
        <v>107500</v>
      </c>
      <c r="I25" s="220">
        <v>0.05</v>
      </c>
      <c r="J25" s="145"/>
    </row>
    <row r="26" spans="2:13" x14ac:dyDescent="0.25">
      <c r="C26" s="145" t="s">
        <v>207</v>
      </c>
      <c r="D26" s="164"/>
      <c r="E26" s="145"/>
      <c r="F26" s="145"/>
      <c r="G26" s="145" t="s">
        <v>207</v>
      </c>
      <c r="H26" s="164">
        <f>SEPTEMBER20!J37</f>
        <v>0</v>
      </c>
      <c r="I26" s="145"/>
      <c r="J26" s="145"/>
    </row>
    <row r="27" spans="2:13" x14ac:dyDescent="0.25">
      <c r="C27" s="145" t="s">
        <v>453</v>
      </c>
      <c r="D27" s="164"/>
      <c r="E27" s="145"/>
      <c r="F27" s="145"/>
      <c r="G27" s="145"/>
      <c r="H27" s="164"/>
      <c r="I27" s="164"/>
      <c r="J27" s="145"/>
    </row>
    <row r="28" spans="2:13" x14ac:dyDescent="0.25">
      <c r="C28" s="145" t="s">
        <v>454</v>
      </c>
      <c r="D28" s="164">
        <v>0.3</v>
      </c>
      <c r="E28" s="145"/>
      <c r="F28" s="145"/>
      <c r="G28" s="145"/>
      <c r="H28" s="164">
        <v>0.3</v>
      </c>
      <c r="I28" s="145"/>
      <c r="J28" s="145"/>
    </row>
    <row r="29" spans="2:13" x14ac:dyDescent="0.25">
      <c r="C29" s="145" t="s">
        <v>455</v>
      </c>
      <c r="D29" s="219"/>
      <c r="E29" s="145">
        <f>D25*E25</f>
        <v>5475</v>
      </c>
      <c r="F29" s="145"/>
      <c r="G29" s="145" t="s">
        <v>455</v>
      </c>
      <c r="H29" s="219"/>
      <c r="I29" s="145">
        <f>E29</f>
        <v>5475</v>
      </c>
      <c r="J29" s="145"/>
    </row>
    <row r="30" spans="2:13" x14ac:dyDescent="0.25">
      <c r="C30" s="256" t="s">
        <v>173</v>
      </c>
      <c r="D30" s="145"/>
      <c r="E30" s="145"/>
      <c r="F30" s="145"/>
      <c r="G30" s="256" t="s">
        <v>173</v>
      </c>
      <c r="H30" s="145"/>
      <c r="I30" s="145"/>
      <c r="J30" s="145"/>
    </row>
    <row r="31" spans="2:13" x14ac:dyDescent="0.25">
      <c r="C31" s="229"/>
      <c r="D31" s="145"/>
      <c r="E31" s="145"/>
      <c r="F31" s="145"/>
      <c r="G31" s="229"/>
      <c r="H31" s="145"/>
      <c r="I31" s="145"/>
      <c r="J31" s="145"/>
    </row>
    <row r="32" spans="2:13" x14ac:dyDescent="0.25">
      <c r="C32" s="119" t="s">
        <v>470</v>
      </c>
      <c r="D32" s="121"/>
      <c r="E32" s="119"/>
      <c r="F32" s="119"/>
      <c r="G32" s="119" t="s">
        <v>470</v>
      </c>
      <c r="H32" s="121"/>
      <c r="I32" s="119"/>
      <c r="J32" s="145"/>
      <c r="M32">
        <f>3080-300</f>
        <v>2780</v>
      </c>
    </row>
    <row r="33" spans="3:13" x14ac:dyDescent="0.25">
      <c r="C33" s="229" t="s">
        <v>478</v>
      </c>
      <c r="D33" s="145"/>
      <c r="E33" s="145">
        <v>10000</v>
      </c>
      <c r="F33" s="145"/>
      <c r="G33" s="229" t="s">
        <v>478</v>
      </c>
      <c r="H33" s="145"/>
      <c r="I33" s="145">
        <v>10000</v>
      </c>
      <c r="J33" s="145"/>
    </row>
    <row r="34" spans="3:13" x14ac:dyDescent="0.25">
      <c r="C34" s="229" t="s">
        <v>479</v>
      </c>
      <c r="D34" s="145"/>
      <c r="E34" s="145">
        <v>90000</v>
      </c>
      <c r="F34" s="145"/>
      <c r="G34" s="229" t="s">
        <v>479</v>
      </c>
      <c r="H34" s="145"/>
      <c r="I34" s="145">
        <v>90000</v>
      </c>
      <c r="J34" s="145"/>
    </row>
    <row r="35" spans="3:13" x14ac:dyDescent="0.25">
      <c r="C35" s="229" t="s">
        <v>481</v>
      </c>
      <c r="D35" s="145"/>
      <c r="E35" s="145">
        <v>5000</v>
      </c>
      <c r="F35" s="145"/>
      <c r="G35" s="229" t="s">
        <v>481</v>
      </c>
      <c r="H35" s="145"/>
      <c r="I35" s="145">
        <v>5000</v>
      </c>
      <c r="J35" s="145"/>
    </row>
    <row r="36" spans="3:13" x14ac:dyDescent="0.25">
      <c r="C36" s="229" t="s">
        <v>483</v>
      </c>
      <c r="D36" s="164"/>
      <c r="E36" s="164">
        <v>2000</v>
      </c>
      <c r="F36" s="145"/>
      <c r="G36" s="229"/>
      <c r="H36" s="145"/>
      <c r="I36" s="145"/>
      <c r="J36" s="145"/>
    </row>
    <row r="37" spans="3:13" x14ac:dyDescent="0.25">
      <c r="C37" s="229" t="s">
        <v>478</v>
      </c>
      <c r="D37" s="164"/>
      <c r="E37" s="164">
        <v>2000</v>
      </c>
      <c r="F37" s="164"/>
      <c r="G37" s="229" t="s">
        <v>478</v>
      </c>
      <c r="H37" s="164"/>
      <c r="I37" s="164">
        <v>2000</v>
      </c>
      <c r="J37" s="145"/>
    </row>
    <row r="38" spans="3:13" x14ac:dyDescent="0.25">
      <c r="C38" s="205" t="s">
        <v>8</v>
      </c>
      <c r="D38" s="206">
        <f>D25+D26+D27-E29</f>
        <v>104025</v>
      </c>
      <c r="E38" s="205">
        <f>SUM(E31:E37)</f>
        <v>109000</v>
      </c>
      <c r="F38" s="206">
        <f>D38-E38</f>
        <v>-4975</v>
      </c>
      <c r="G38" s="257"/>
      <c r="H38" s="206">
        <f>H25+H26-I29</f>
        <v>102025</v>
      </c>
      <c r="I38" s="206">
        <f>SUM(I31:I37)</f>
        <v>107000</v>
      </c>
      <c r="J38" s="206">
        <f>H38-I38</f>
        <v>-4975</v>
      </c>
    </row>
    <row r="40" spans="3:13" x14ac:dyDescent="0.25">
      <c r="C40" s="126" t="s">
        <v>175</v>
      </c>
      <c r="E40" s="126" t="s">
        <v>176</v>
      </c>
      <c r="G40" s="126"/>
      <c r="H40" s="126" t="s">
        <v>177</v>
      </c>
    </row>
    <row r="41" spans="3:13" x14ac:dyDescent="0.25">
      <c r="C41" t="s">
        <v>384</v>
      </c>
      <c r="E41" s="126" t="s">
        <v>136</v>
      </c>
      <c r="G41" s="126"/>
      <c r="H41" s="126" t="s">
        <v>474</v>
      </c>
      <c r="M41" s="160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0"/>
  <sheetViews>
    <sheetView workbookViewId="0">
      <selection activeCell="J26" sqref="J26"/>
    </sheetView>
  </sheetViews>
  <sheetFormatPr defaultRowHeight="15" x14ac:dyDescent="0.25"/>
  <cols>
    <col min="1" max="1" width="0.42578125" customWidth="1"/>
    <col min="2" max="2" width="5" customWidth="1"/>
    <col min="3" max="3" width="20.7109375" customWidth="1"/>
  </cols>
  <sheetData>
    <row r="2" spans="2:11" ht="18.75" x14ac:dyDescent="0.3">
      <c r="D2" s="140" t="s">
        <v>469</v>
      </c>
      <c r="E2" s="140"/>
      <c r="F2" s="140"/>
      <c r="G2" s="140"/>
    </row>
    <row r="3" spans="2:11" ht="18.75" x14ac:dyDescent="0.3">
      <c r="D3" s="140" t="s">
        <v>328</v>
      </c>
      <c r="E3" s="140"/>
      <c r="F3" s="140"/>
      <c r="G3" s="140"/>
    </row>
    <row r="4" spans="2:11" ht="18.75" x14ac:dyDescent="0.3">
      <c r="D4" s="140" t="s">
        <v>480</v>
      </c>
      <c r="E4" s="140"/>
      <c r="F4" s="140"/>
      <c r="G4" s="140"/>
    </row>
    <row r="6" spans="2:11" ht="18.75" x14ac:dyDescent="0.25">
      <c r="F6" s="251"/>
      <c r="G6" s="251"/>
      <c r="H6" s="252"/>
      <c r="I6" s="252"/>
    </row>
    <row r="7" spans="2:11" x14ac:dyDescent="0.25">
      <c r="B7" s="181" t="s">
        <v>448</v>
      </c>
      <c r="C7" s="181" t="s">
        <v>46</v>
      </c>
      <c r="D7" s="181"/>
      <c r="E7" s="181" t="s">
        <v>449</v>
      </c>
      <c r="F7" s="181" t="s">
        <v>50</v>
      </c>
      <c r="G7" s="181" t="s">
        <v>229</v>
      </c>
      <c r="H7" s="181" t="s">
        <v>450</v>
      </c>
      <c r="I7" s="181" t="s">
        <v>206</v>
      </c>
      <c r="J7" s="181" t="s">
        <v>131</v>
      </c>
    </row>
    <row r="8" spans="2:11" x14ac:dyDescent="0.25">
      <c r="B8" s="119">
        <v>1</v>
      </c>
      <c r="C8" s="119" t="s">
        <v>457</v>
      </c>
      <c r="D8" s="119"/>
      <c r="E8" s="119"/>
      <c r="F8" s="119">
        <v>10000</v>
      </c>
      <c r="G8" s="119">
        <f>'OCTOBER 20'!J8:J22</f>
        <v>0</v>
      </c>
      <c r="H8" s="119">
        <f>D8+E8+F8+G8</f>
        <v>10000</v>
      </c>
      <c r="I8" s="119">
        <v>10000</v>
      </c>
      <c r="J8" s="119">
        <f t="shared" ref="J8:J15" si="0">H8-I8</f>
        <v>0</v>
      </c>
    </row>
    <row r="9" spans="2:11" x14ac:dyDescent="0.25">
      <c r="B9" s="119">
        <v>2</v>
      </c>
      <c r="C9" s="119" t="s">
        <v>458</v>
      </c>
      <c r="D9" s="119"/>
      <c r="E9" s="119"/>
      <c r="F9" s="119">
        <v>10000</v>
      </c>
      <c r="G9" s="119">
        <f>'OCTOBER 20'!J9:J23</f>
        <v>0</v>
      </c>
      <c r="H9" s="119">
        <f>D9+E9+F9+G9</f>
        <v>10000</v>
      </c>
      <c r="I9" s="119">
        <v>10000</v>
      </c>
      <c r="J9" s="119">
        <f t="shared" si="0"/>
        <v>0</v>
      </c>
    </row>
    <row r="10" spans="2:11" x14ac:dyDescent="0.25">
      <c r="B10" s="119">
        <v>3</v>
      </c>
      <c r="C10" s="119" t="s">
        <v>459</v>
      </c>
      <c r="D10" s="119"/>
      <c r="E10" s="119"/>
      <c r="F10" s="119">
        <v>5000</v>
      </c>
      <c r="G10" s="119">
        <f>'OCTOBER 20'!J10:J24</f>
        <v>0</v>
      </c>
      <c r="H10" s="119">
        <f>D10+E10+F10+G10</f>
        <v>5000</v>
      </c>
      <c r="I10" s="119">
        <v>5000</v>
      </c>
      <c r="J10" s="119">
        <f t="shared" si="0"/>
        <v>0</v>
      </c>
    </row>
    <row r="11" spans="2:11" x14ac:dyDescent="0.25">
      <c r="B11" s="119">
        <v>4</v>
      </c>
      <c r="C11" s="119" t="s">
        <v>473</v>
      </c>
      <c r="D11" s="119"/>
      <c r="E11" s="119"/>
      <c r="F11" s="119">
        <v>7000</v>
      </c>
      <c r="G11" s="119">
        <f>'OCTOBER 20'!J11:J25</f>
        <v>0</v>
      </c>
      <c r="H11" s="119">
        <f>D11+E11+F11+G11</f>
        <v>7000</v>
      </c>
      <c r="I11" s="119">
        <v>7000</v>
      </c>
      <c r="J11" s="119">
        <f t="shared" si="0"/>
        <v>0</v>
      </c>
    </row>
    <row r="12" spans="2:11" x14ac:dyDescent="0.25">
      <c r="B12" s="119">
        <v>5</v>
      </c>
      <c r="C12" s="119" t="s">
        <v>461</v>
      </c>
      <c r="D12" s="119"/>
      <c r="E12" s="119"/>
      <c r="F12" s="119">
        <v>7000</v>
      </c>
      <c r="G12" s="119">
        <f>'OCTOBER 20'!J12:J26</f>
        <v>0</v>
      </c>
      <c r="H12" s="119">
        <f t="shared" ref="H12:H21" si="1">D12+E12+F12+G12</f>
        <v>7000</v>
      </c>
      <c r="I12" s="119">
        <v>7000</v>
      </c>
      <c r="J12" s="119">
        <f t="shared" si="0"/>
        <v>0</v>
      </c>
    </row>
    <row r="13" spans="2:11" x14ac:dyDescent="0.25">
      <c r="B13" s="119">
        <v>6</v>
      </c>
      <c r="C13" s="119" t="s">
        <v>462</v>
      </c>
      <c r="D13" s="119"/>
      <c r="E13" s="119"/>
      <c r="F13" s="119">
        <v>2000</v>
      </c>
      <c r="G13" s="119">
        <f>'OCTOBER 20'!J13:J27</f>
        <v>0</v>
      </c>
      <c r="H13" s="119">
        <f t="shared" si="1"/>
        <v>2000</v>
      </c>
      <c r="I13" s="119">
        <v>2000</v>
      </c>
      <c r="J13" s="119">
        <f t="shared" si="0"/>
        <v>0</v>
      </c>
    </row>
    <row r="14" spans="2:11" x14ac:dyDescent="0.25">
      <c r="B14" s="119">
        <v>7</v>
      </c>
      <c r="C14" s="119" t="s">
        <v>463</v>
      </c>
      <c r="D14" s="119"/>
      <c r="E14" s="119"/>
      <c r="F14" s="119">
        <v>2500</v>
      </c>
      <c r="G14" s="119">
        <f>'OCTOBER 20'!J14:J28</f>
        <v>0</v>
      </c>
      <c r="H14" s="119">
        <f t="shared" si="1"/>
        <v>2500</v>
      </c>
      <c r="I14" s="119">
        <f>2500</f>
        <v>2500</v>
      </c>
      <c r="J14" s="119">
        <f t="shared" si="0"/>
        <v>0</v>
      </c>
    </row>
    <row r="15" spans="2:11" x14ac:dyDescent="0.25">
      <c r="B15" s="119">
        <v>8</v>
      </c>
      <c r="C15" s="253" t="s">
        <v>464</v>
      </c>
      <c r="D15" s="119"/>
      <c r="E15" s="119"/>
      <c r="F15" s="119">
        <v>12000</v>
      </c>
      <c r="G15" s="119">
        <f>'OCTOBER 20'!J15:J29</f>
        <v>0</v>
      </c>
      <c r="H15" s="119">
        <f t="shared" si="1"/>
        <v>12000</v>
      </c>
      <c r="I15" s="119">
        <v>12000</v>
      </c>
      <c r="J15" s="119">
        <f t="shared" si="0"/>
        <v>0</v>
      </c>
    </row>
    <row r="16" spans="2:11" x14ac:dyDescent="0.25">
      <c r="B16" s="119">
        <v>9</v>
      </c>
      <c r="C16" s="119" t="s">
        <v>464</v>
      </c>
      <c r="D16" s="119"/>
      <c r="E16" s="119"/>
      <c r="F16" s="119">
        <v>12000</v>
      </c>
      <c r="G16" s="119">
        <f>'OCTOBER 20'!J16:J30</f>
        <v>0</v>
      </c>
      <c r="H16" s="119">
        <f t="shared" si="1"/>
        <v>12000</v>
      </c>
      <c r="I16" s="119">
        <v>12000</v>
      </c>
      <c r="J16" s="119">
        <f t="shared" ref="J16:J22" si="2">H16-I16</f>
        <v>0</v>
      </c>
      <c r="K16" t="s">
        <v>291</v>
      </c>
    </row>
    <row r="17" spans="2:12" x14ac:dyDescent="0.25">
      <c r="B17" s="119">
        <v>10</v>
      </c>
      <c r="C17" s="119" t="s">
        <v>464</v>
      </c>
      <c r="D17" s="119"/>
      <c r="E17" s="119"/>
      <c r="F17" s="119">
        <v>10000</v>
      </c>
      <c r="G17" s="119">
        <f>'OCTOBER 20'!J17:J31</f>
        <v>0</v>
      </c>
      <c r="H17" s="119">
        <f t="shared" si="1"/>
        <v>10000</v>
      </c>
      <c r="I17" s="119">
        <v>10000</v>
      </c>
      <c r="J17" s="119">
        <f t="shared" si="2"/>
        <v>0</v>
      </c>
    </row>
    <row r="18" spans="2:12" x14ac:dyDescent="0.25">
      <c r="B18" s="119">
        <v>11</v>
      </c>
      <c r="C18" s="119" t="s">
        <v>466</v>
      </c>
      <c r="D18" s="119"/>
      <c r="E18" s="119"/>
      <c r="F18" s="119">
        <v>10000</v>
      </c>
      <c r="G18" s="119">
        <f>'OCTOBER 20'!J18:J32</f>
        <v>0</v>
      </c>
      <c r="H18" s="119">
        <f t="shared" si="1"/>
        <v>10000</v>
      </c>
      <c r="I18" s="119">
        <f>10000</f>
        <v>10000</v>
      </c>
      <c r="J18" s="119">
        <f t="shared" si="2"/>
        <v>0</v>
      </c>
    </row>
    <row r="19" spans="2:12" x14ac:dyDescent="0.25">
      <c r="B19" s="119">
        <v>12</v>
      </c>
      <c r="C19" s="119"/>
      <c r="D19" s="119"/>
      <c r="E19" s="119"/>
      <c r="F19" s="119"/>
      <c r="G19" s="119"/>
      <c r="H19" s="119">
        <f t="shared" si="1"/>
        <v>0</v>
      </c>
      <c r="I19" s="119"/>
      <c r="J19" s="119">
        <f>H19-I19</f>
        <v>0</v>
      </c>
    </row>
    <row r="20" spans="2:12" x14ac:dyDescent="0.25">
      <c r="B20" s="119">
        <v>13</v>
      </c>
      <c r="C20" s="119" t="s">
        <v>468</v>
      </c>
      <c r="D20" s="119"/>
      <c r="E20" s="119"/>
      <c r="F20" s="119">
        <v>12000</v>
      </c>
      <c r="G20" s="119">
        <f>'OCTOBER 20'!J20:J34</f>
        <v>0</v>
      </c>
      <c r="H20" s="119">
        <f t="shared" si="1"/>
        <v>12000</v>
      </c>
      <c r="I20" s="119">
        <v>12000</v>
      </c>
      <c r="J20" s="119">
        <f t="shared" si="2"/>
        <v>0</v>
      </c>
    </row>
    <row r="21" spans="2:12" x14ac:dyDescent="0.25">
      <c r="B21" s="119">
        <v>14</v>
      </c>
      <c r="C21" s="119"/>
      <c r="D21" s="119"/>
      <c r="E21" s="119"/>
      <c r="F21" s="119"/>
      <c r="G21" s="119">
        <f>'OCTOBER 20'!J21:J35</f>
        <v>0</v>
      </c>
      <c r="H21" s="119">
        <f t="shared" si="1"/>
        <v>0</v>
      </c>
      <c r="I21" s="119"/>
      <c r="J21" s="119">
        <f t="shared" si="2"/>
        <v>0</v>
      </c>
    </row>
    <row r="22" spans="2:12" x14ac:dyDescent="0.25">
      <c r="B22" s="119"/>
      <c r="C22" s="119"/>
      <c r="D22" s="119"/>
      <c r="E22" s="119"/>
      <c r="F22" s="119">
        <f>SUM(F8:F21)</f>
        <v>99500</v>
      </c>
      <c r="G22" s="119">
        <f>'OCTOBER 20'!J22:J37</f>
        <v>2000</v>
      </c>
      <c r="H22" s="119">
        <f>SUM(H8:H21)</f>
        <v>99500</v>
      </c>
      <c r="I22" s="119">
        <f>SUM(I8:I21)</f>
        <v>99500</v>
      </c>
      <c r="J22" s="202">
        <f t="shared" si="2"/>
        <v>0</v>
      </c>
    </row>
    <row r="23" spans="2:12" ht="18.75" x14ac:dyDescent="0.3">
      <c r="C23" s="254" t="s">
        <v>166</v>
      </c>
      <c r="D23" s="255"/>
      <c r="E23" s="255"/>
      <c r="F23" s="255"/>
      <c r="G23" s="255"/>
      <c r="H23" s="255"/>
      <c r="I23" s="89"/>
      <c r="J23" s="89"/>
    </row>
    <row r="24" spans="2:12" ht="15.75" x14ac:dyDescent="0.25">
      <c r="C24" s="245" t="s">
        <v>167</v>
      </c>
      <c r="D24" s="245" t="s">
        <v>168</v>
      </c>
      <c r="E24" s="245" t="s">
        <v>169</v>
      </c>
      <c r="F24" s="245" t="s">
        <v>451</v>
      </c>
      <c r="G24" s="245" t="s">
        <v>452</v>
      </c>
      <c r="H24" s="245" t="s">
        <v>168</v>
      </c>
      <c r="I24" s="245" t="s">
        <v>169</v>
      </c>
      <c r="J24" s="245" t="s">
        <v>451</v>
      </c>
    </row>
    <row r="25" spans="2:12" x14ac:dyDescent="0.25">
      <c r="C25" s="145" t="s">
        <v>402</v>
      </c>
      <c r="D25" s="164">
        <f>F22</f>
        <v>99500</v>
      </c>
      <c r="E25" s="220">
        <v>0.05</v>
      </c>
      <c r="F25" s="164"/>
      <c r="G25" s="219" t="s">
        <v>402</v>
      </c>
      <c r="H25" s="164">
        <f>I22</f>
        <v>99500</v>
      </c>
      <c r="I25" s="220">
        <v>0.05</v>
      </c>
      <c r="J25" s="145"/>
    </row>
    <row r="26" spans="2:12" x14ac:dyDescent="0.25">
      <c r="C26" s="145" t="s">
        <v>207</v>
      </c>
      <c r="D26" s="164">
        <f>'OCTOBER 20'!F38</f>
        <v>-4975</v>
      </c>
      <c r="E26" s="145"/>
      <c r="F26" s="145"/>
      <c r="G26" s="145" t="s">
        <v>207</v>
      </c>
      <c r="H26" s="164">
        <f>'OCTOBER 20'!J38</f>
        <v>-4975</v>
      </c>
      <c r="I26" s="145"/>
      <c r="J26" s="145"/>
    </row>
    <row r="27" spans="2:12" x14ac:dyDescent="0.25">
      <c r="C27" s="145" t="s">
        <v>485</v>
      </c>
      <c r="D27" s="164"/>
      <c r="E27" s="145"/>
      <c r="F27" s="145"/>
      <c r="G27" s="145"/>
      <c r="H27" s="164"/>
      <c r="I27" s="164"/>
      <c r="J27" s="145"/>
    </row>
    <row r="28" spans="2:12" x14ac:dyDescent="0.25">
      <c r="C28" s="145" t="s">
        <v>454</v>
      </c>
      <c r="D28" s="164">
        <v>0.3</v>
      </c>
      <c r="E28" s="145"/>
      <c r="F28" s="145"/>
      <c r="G28" s="145"/>
      <c r="H28" s="164">
        <v>0.3</v>
      </c>
      <c r="I28" s="145"/>
      <c r="J28" s="145"/>
    </row>
    <row r="29" spans="2:12" x14ac:dyDescent="0.25">
      <c r="C29" s="145" t="s">
        <v>455</v>
      </c>
      <c r="D29" s="219"/>
      <c r="E29" s="145">
        <f>D25*E25</f>
        <v>4975</v>
      </c>
      <c r="F29" s="145"/>
      <c r="G29" s="145" t="s">
        <v>455</v>
      </c>
      <c r="H29" s="219"/>
      <c r="I29" s="145">
        <f>E29</f>
        <v>4975</v>
      </c>
      <c r="J29" s="145"/>
      <c r="L29" s="160"/>
    </row>
    <row r="30" spans="2:12" x14ac:dyDescent="0.25">
      <c r="C30" s="256" t="s">
        <v>173</v>
      </c>
      <c r="D30" s="145"/>
      <c r="E30" s="145"/>
      <c r="F30" s="145"/>
      <c r="G30" s="256" t="s">
        <v>173</v>
      </c>
      <c r="H30" s="145"/>
      <c r="I30" s="145"/>
      <c r="J30" s="145"/>
    </row>
    <row r="31" spans="2:12" x14ac:dyDescent="0.25">
      <c r="C31" s="229"/>
      <c r="D31" s="145"/>
      <c r="E31" s="145"/>
      <c r="F31" s="145"/>
      <c r="G31" s="229"/>
      <c r="H31" s="145"/>
      <c r="I31" s="145"/>
      <c r="J31" s="145"/>
      <c r="L31" s="160"/>
    </row>
    <row r="32" spans="2:12" x14ac:dyDescent="0.25">
      <c r="C32" s="119" t="s">
        <v>470</v>
      </c>
      <c r="D32" s="121"/>
      <c r="E32" s="119"/>
      <c r="F32" s="119"/>
      <c r="G32" s="119" t="s">
        <v>470</v>
      </c>
      <c r="H32" s="121"/>
      <c r="I32" s="119"/>
      <c r="J32" s="145"/>
    </row>
    <row r="33" spans="3:12" x14ac:dyDescent="0.25">
      <c r="C33" s="229" t="s">
        <v>478</v>
      </c>
      <c r="D33" s="145"/>
      <c r="E33" s="145">
        <f>H16</f>
        <v>12000</v>
      </c>
      <c r="F33" s="145"/>
      <c r="G33" s="229" t="s">
        <v>464</v>
      </c>
      <c r="H33" s="145"/>
      <c r="I33" s="145">
        <f>E33</f>
        <v>12000</v>
      </c>
      <c r="J33" s="145"/>
      <c r="L33" s="160"/>
    </row>
    <row r="34" spans="3:12" x14ac:dyDescent="0.25">
      <c r="C34" s="229" t="s">
        <v>484</v>
      </c>
      <c r="D34" s="145"/>
      <c r="E34" s="145">
        <v>77550</v>
      </c>
      <c r="F34" s="145"/>
      <c r="G34" s="229" t="s">
        <v>484</v>
      </c>
      <c r="H34" s="145"/>
      <c r="I34" s="145">
        <v>77550</v>
      </c>
      <c r="J34" s="145"/>
      <c r="L34" s="160"/>
    </row>
    <row r="35" spans="3:12" x14ac:dyDescent="0.25">
      <c r="C35" s="229"/>
      <c r="D35" s="145"/>
      <c r="E35" s="145"/>
      <c r="F35" s="145"/>
      <c r="G35" s="229"/>
      <c r="H35" s="145"/>
      <c r="I35" s="145"/>
      <c r="J35" s="145"/>
    </row>
    <row r="36" spans="3:12" x14ac:dyDescent="0.25">
      <c r="C36" s="229"/>
      <c r="D36" s="164"/>
      <c r="E36" s="164"/>
      <c r="F36" s="164"/>
      <c r="G36" s="229"/>
      <c r="H36" s="145"/>
      <c r="I36" s="164"/>
      <c r="J36" s="145"/>
    </row>
    <row r="37" spans="3:12" x14ac:dyDescent="0.25">
      <c r="C37" s="205" t="s">
        <v>8</v>
      </c>
      <c r="D37" s="206">
        <f>D25+D26+D27-E29</f>
        <v>89550</v>
      </c>
      <c r="E37" s="205">
        <f>SUM(E31:E36)</f>
        <v>89550</v>
      </c>
      <c r="F37" s="206">
        <f>D37-E37</f>
        <v>0</v>
      </c>
      <c r="G37" s="257"/>
      <c r="H37" s="206">
        <f>H25+H26-I29</f>
        <v>89550</v>
      </c>
      <c r="I37" s="206">
        <f>SUM(I31:I36)</f>
        <v>89550</v>
      </c>
      <c r="J37" s="206">
        <f>H37-I37</f>
        <v>0</v>
      </c>
    </row>
    <row r="39" spans="3:12" x14ac:dyDescent="0.25">
      <c r="C39" s="126" t="s">
        <v>175</v>
      </c>
      <c r="E39" s="126" t="s">
        <v>176</v>
      </c>
      <c r="G39" s="126"/>
      <c r="H39" s="126" t="s">
        <v>177</v>
      </c>
    </row>
    <row r="40" spans="3:12" x14ac:dyDescent="0.25">
      <c r="C40" t="s">
        <v>384</v>
      </c>
      <c r="E40" s="126" t="s">
        <v>136</v>
      </c>
      <c r="G40" s="126"/>
      <c r="H40" s="126" t="s">
        <v>474</v>
      </c>
    </row>
  </sheetData>
  <pageMargins left="0.7" right="0.7" top="0.75" bottom="0.75" header="0.3" footer="0.3"/>
  <pageSetup orientation="portrait" horizontalDpi="0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12" workbookViewId="0">
      <selection activeCell="C49" sqref="C49"/>
    </sheetView>
  </sheetViews>
  <sheetFormatPr defaultRowHeight="15" x14ac:dyDescent="0.25"/>
  <cols>
    <col min="10" max="10" width="10" bestFit="1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490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NOVEMBER20!J8:J22</f>
        <v>0</v>
      </c>
      <c r="G8" s="119">
        <f>C8+D8+E8+F8</f>
        <v>10000</v>
      </c>
      <c r="H8" s="119">
        <v>10000</v>
      </c>
      <c r="I8" s="119">
        <f t="shared" ref="I8:I22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NOVEMBER20!J9:J23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f>NOVEMBER20!J10:J24</f>
        <v>0</v>
      </c>
      <c r="G10" s="119">
        <f>C10+D10+E10+F10</f>
        <v>5000</v>
      </c>
      <c r="H10" s="119">
        <v>5000</v>
      </c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NOVEMBER20!J11:J25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NOVEMBER20!J12:J26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NOVEMBER20!J13:J27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NOVEMBER20!J14:J28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NOVEMBER20!J15:J29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464</v>
      </c>
      <c r="C16" s="119"/>
      <c r="D16" s="119"/>
      <c r="E16" s="119">
        <v>12000</v>
      </c>
      <c r="F16" s="119">
        <f>NOVEMBER20!J16:J30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1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NOVEMBER20!J17:J31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1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NOVEMBER20!J18:J32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1" x14ac:dyDescent="0.25">
      <c r="A19" s="119">
        <v>12</v>
      </c>
      <c r="B19" s="119" t="s">
        <v>487</v>
      </c>
      <c r="C19" s="119"/>
      <c r="D19" s="119"/>
      <c r="E19" s="119"/>
      <c r="F19" s="119">
        <f>NOVEMBER20!J19:J33</f>
        <v>0</v>
      </c>
      <c r="G19" s="119">
        <f t="shared" si="1"/>
        <v>0</v>
      </c>
      <c r="H19" s="119"/>
      <c r="I19" s="119">
        <f>G19-H19</f>
        <v>0</v>
      </c>
      <c r="J19">
        <v>733895696</v>
      </c>
    </row>
    <row r="20" spans="1:11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NOVEMBER20!J20:J34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1" x14ac:dyDescent="0.25">
      <c r="A21" s="119">
        <v>14</v>
      </c>
      <c r="B21" s="119" t="s">
        <v>488</v>
      </c>
      <c r="C21" s="119"/>
      <c r="D21" s="119"/>
      <c r="E21" s="119"/>
      <c r="F21" s="119">
        <f>NOVEMBER20!J21:J35</f>
        <v>0</v>
      </c>
      <c r="G21" s="119">
        <f t="shared" si="1"/>
        <v>0</v>
      </c>
      <c r="H21" s="119"/>
      <c r="I21" s="119">
        <f t="shared" si="0"/>
        <v>0</v>
      </c>
      <c r="J21">
        <v>720803029</v>
      </c>
    </row>
    <row r="22" spans="1:11" x14ac:dyDescent="0.25">
      <c r="A22" s="119"/>
      <c r="B22" s="119"/>
      <c r="C22" s="119"/>
      <c r="D22" s="119"/>
      <c r="E22" s="119">
        <f>SUM(E8:E21)</f>
        <v>99500</v>
      </c>
      <c r="F22" s="119">
        <f>SUM(F8:F21)</f>
        <v>0</v>
      </c>
      <c r="G22" s="119">
        <f>SUM(G8:G21)</f>
        <v>99500</v>
      </c>
      <c r="H22" s="119">
        <f>SUM(H8:H21)</f>
        <v>99500</v>
      </c>
      <c r="I22" s="202">
        <f t="shared" si="0"/>
        <v>0</v>
      </c>
    </row>
    <row r="23" spans="1:11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1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1" x14ac:dyDescent="0.25">
      <c r="B25" s="145" t="s">
        <v>402</v>
      </c>
      <c r="C25" s="164">
        <f>E22</f>
        <v>99500</v>
      </c>
      <c r="D25" s="220">
        <v>0.05</v>
      </c>
      <c r="E25" s="164"/>
      <c r="F25" s="219" t="s">
        <v>402</v>
      </c>
      <c r="G25" s="164">
        <f>H22</f>
        <v>99500</v>
      </c>
      <c r="H25" s="220">
        <v>0.05</v>
      </c>
      <c r="I25" s="145"/>
    </row>
    <row r="26" spans="1:11" x14ac:dyDescent="0.25">
      <c r="B26" s="145" t="s">
        <v>207</v>
      </c>
      <c r="C26" s="164">
        <f>NOVEMBER20!F37</f>
        <v>0</v>
      </c>
      <c r="D26" s="145"/>
      <c r="E26" s="145"/>
      <c r="F26" s="145" t="s">
        <v>207</v>
      </c>
      <c r="G26" s="164">
        <f>NOVEMBER20!J37</f>
        <v>0</v>
      </c>
      <c r="H26" s="145"/>
      <c r="I26" s="145"/>
    </row>
    <row r="27" spans="1:11" x14ac:dyDescent="0.25">
      <c r="B27" s="145" t="s">
        <v>485</v>
      </c>
      <c r="C27" s="164"/>
      <c r="D27" s="145"/>
      <c r="E27" s="145"/>
      <c r="F27" s="145"/>
      <c r="G27" s="164"/>
      <c r="H27" s="164"/>
      <c r="I27" s="145"/>
    </row>
    <row r="28" spans="1:11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1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  <c r="K29" s="160"/>
    </row>
    <row r="30" spans="1:11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1" x14ac:dyDescent="0.25">
      <c r="B31" s="229"/>
      <c r="C31" s="145"/>
      <c r="D31" s="145"/>
      <c r="E31" s="145"/>
      <c r="F31" s="229"/>
      <c r="G31" s="145"/>
      <c r="H31" s="145"/>
      <c r="I31" s="145"/>
      <c r="J31">
        <f>H32+300</f>
        <v>3080</v>
      </c>
      <c r="K31" s="160"/>
    </row>
    <row r="32" spans="1:11" x14ac:dyDescent="0.25">
      <c r="B32" s="119" t="s">
        <v>470</v>
      </c>
      <c r="C32" s="121"/>
      <c r="D32" s="119">
        <v>2780</v>
      </c>
      <c r="E32" s="119"/>
      <c r="F32" s="119" t="s">
        <v>470</v>
      </c>
      <c r="G32" s="121"/>
      <c r="H32" s="119">
        <v>2780</v>
      </c>
      <c r="I32" s="145"/>
    </row>
    <row r="33" spans="2:11" x14ac:dyDescent="0.25">
      <c r="B33" s="229" t="s">
        <v>412</v>
      </c>
      <c r="C33" s="145"/>
      <c r="D33" s="145">
        <f>20000+71745</f>
        <v>91745</v>
      </c>
      <c r="E33" s="145"/>
      <c r="F33" s="229" t="s">
        <v>412</v>
      </c>
      <c r="G33" s="145"/>
      <c r="H33" s="145">
        <f>20000+71745</f>
        <v>91745</v>
      </c>
      <c r="I33" s="145"/>
      <c r="K33" s="160"/>
    </row>
    <row r="34" spans="2:11" x14ac:dyDescent="0.25">
      <c r="B34" s="229" t="s">
        <v>489</v>
      </c>
      <c r="C34" s="145"/>
      <c r="D34" s="145">
        <v>5061</v>
      </c>
      <c r="E34" s="145"/>
      <c r="F34" s="229" t="s">
        <v>489</v>
      </c>
      <c r="G34" s="145"/>
      <c r="H34" s="145">
        <v>5061</v>
      </c>
      <c r="I34" s="145"/>
      <c r="K34" s="160"/>
    </row>
    <row r="35" spans="2:11" x14ac:dyDescent="0.25">
      <c r="B35" s="229"/>
      <c r="C35" s="145"/>
      <c r="D35" s="145"/>
      <c r="E35" s="145"/>
      <c r="F35" s="229"/>
      <c r="G35" s="145"/>
      <c r="H35" s="145"/>
      <c r="I35" s="145"/>
    </row>
    <row r="36" spans="2:11" x14ac:dyDescent="0.25">
      <c r="B36" s="229"/>
      <c r="C36" s="164"/>
      <c r="D36" s="164"/>
      <c r="E36" s="164"/>
      <c r="F36" s="229"/>
      <c r="G36" s="145"/>
      <c r="H36" s="164"/>
      <c r="I36" s="145"/>
    </row>
    <row r="37" spans="2:11" x14ac:dyDescent="0.25">
      <c r="B37" s="205" t="s">
        <v>8</v>
      </c>
      <c r="C37" s="206">
        <f>C25+C26+C27-D29</f>
        <v>94525</v>
      </c>
      <c r="D37" s="205">
        <f>SUM(D31:D36)</f>
        <v>99586</v>
      </c>
      <c r="E37" s="206">
        <f>C37-D37</f>
        <v>-5061</v>
      </c>
      <c r="F37" s="257"/>
      <c r="G37" s="206">
        <f>G25+G26-H29</f>
        <v>94525</v>
      </c>
      <c r="H37" s="206">
        <f>SUM(H31:H36)</f>
        <v>99586</v>
      </c>
      <c r="I37" s="206">
        <f>G37-H37</f>
        <v>-5061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10" workbookViewId="0">
      <selection activeCell="F35" sqref="F35"/>
    </sheetView>
  </sheetViews>
  <sheetFormatPr defaultRowHeight="15" x14ac:dyDescent="0.25"/>
  <cols>
    <col min="10" max="10" width="12.85546875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491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'DECEMBER 20'!I8:I21</f>
        <v>0</v>
      </c>
      <c r="G8" s="119">
        <f>C8+D8+E8+F8</f>
        <v>10000</v>
      </c>
      <c r="H8" s="119"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'DECEMBER 20'!I9:I22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f>'DECEMBER 20'!I10:I23</f>
        <v>0</v>
      </c>
      <c r="G10" s="119">
        <f>C10+D10+E10+F10</f>
        <v>5000</v>
      </c>
      <c r="H10" s="119">
        <f>5000</f>
        <v>5000</v>
      </c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'DECEMBER 20'!I11:I24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'DECEMBER 20'!I12:I25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'DECEMBER 20'!I13:I26</f>
        <v>0</v>
      </c>
      <c r="G13" s="119">
        <f t="shared" si="1"/>
        <v>2000</v>
      </c>
      <c r="H13" s="119">
        <f>2000</f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'DECEMBER 20'!I14:I27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'DECEMBER 20'!I15:I28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464</v>
      </c>
      <c r="C16" s="119"/>
      <c r="D16" s="119"/>
      <c r="E16" s="119">
        <v>12000</v>
      </c>
      <c r="F16" s="119">
        <f>'DECEMBER 20'!I16:I29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1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'DECEMBER 20'!I17:I30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1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'DECEMBER 20'!I18:I31</f>
        <v>0</v>
      </c>
      <c r="G18" s="119">
        <f t="shared" si="1"/>
        <v>10000</v>
      </c>
      <c r="H18" s="119">
        <f>10000</f>
        <v>10000</v>
      </c>
      <c r="I18" s="119">
        <f t="shared" si="0"/>
        <v>0</v>
      </c>
    </row>
    <row r="19" spans="1:11" x14ac:dyDescent="0.25">
      <c r="A19" s="119">
        <v>12</v>
      </c>
      <c r="B19" s="119" t="s">
        <v>487</v>
      </c>
      <c r="C19" s="119"/>
      <c r="D19" s="119"/>
      <c r="E19" s="119">
        <v>10000</v>
      </c>
      <c r="F19" s="119">
        <f>'DECEMBER 20'!I19:I32</f>
        <v>0</v>
      </c>
      <c r="G19" s="119">
        <f t="shared" si="1"/>
        <v>10000</v>
      </c>
      <c r="H19" s="119">
        <v>10000</v>
      </c>
      <c r="I19" s="119">
        <f>G19-H19</f>
        <v>0</v>
      </c>
      <c r="J19">
        <v>733895696</v>
      </c>
    </row>
    <row r="20" spans="1:11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'DECEMBER 20'!I20:I33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1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'DECEMBER 20'!I21:I34</f>
        <v>0</v>
      </c>
      <c r="G21" s="119">
        <f t="shared" si="1"/>
        <v>10000</v>
      </c>
      <c r="H21" s="119">
        <v>10000</v>
      </c>
      <c r="I21" s="119">
        <f t="shared" si="0"/>
        <v>0</v>
      </c>
      <c r="J21">
        <v>720803029</v>
      </c>
    </row>
    <row r="22" spans="1:11" x14ac:dyDescent="0.25">
      <c r="A22" s="119"/>
      <c r="B22" s="181" t="s">
        <v>8</v>
      </c>
      <c r="C22" s="119"/>
      <c r="D22" s="119"/>
      <c r="E22" s="181">
        <f>SUM(E8:E21)</f>
        <v>119500</v>
      </c>
      <c r="F22" s="181">
        <f>SUM(F8:F21)</f>
        <v>0</v>
      </c>
      <c r="G22" s="181">
        <f>SUM(G8:G21)</f>
        <v>119500</v>
      </c>
      <c r="H22" s="181">
        <f>SUM(H8:H21)</f>
        <v>119500</v>
      </c>
      <c r="I22" s="258">
        <f>SUM(I8:I21)</f>
        <v>0</v>
      </c>
    </row>
    <row r="23" spans="1:11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1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1" x14ac:dyDescent="0.25">
      <c r="B25" s="145" t="s">
        <v>23</v>
      </c>
      <c r="C25" s="164">
        <f>E22</f>
        <v>119500</v>
      </c>
      <c r="D25" s="220">
        <v>0.05</v>
      </c>
      <c r="E25" s="164"/>
      <c r="F25" s="219" t="s">
        <v>23</v>
      </c>
      <c r="G25" s="164">
        <f>H22</f>
        <v>119500</v>
      </c>
      <c r="H25" s="220">
        <v>0.05</v>
      </c>
      <c r="I25" s="145"/>
    </row>
    <row r="26" spans="1:11" x14ac:dyDescent="0.25">
      <c r="B26" s="145" t="s">
        <v>207</v>
      </c>
      <c r="C26" s="164">
        <f>'DECEMBER 20'!E37</f>
        <v>-5061</v>
      </c>
      <c r="D26" s="145"/>
      <c r="E26" s="145"/>
      <c r="F26" s="145" t="s">
        <v>207</v>
      </c>
      <c r="G26" s="164">
        <f>'DECEMBER 20'!I37</f>
        <v>-5061</v>
      </c>
      <c r="H26" s="145"/>
      <c r="I26" s="145"/>
    </row>
    <row r="27" spans="1:11" x14ac:dyDescent="0.25">
      <c r="B27" s="145" t="s">
        <v>485</v>
      </c>
      <c r="C27" s="164"/>
      <c r="D27" s="145"/>
      <c r="E27" s="145"/>
      <c r="F27" s="145"/>
      <c r="G27" s="164"/>
      <c r="H27" s="164"/>
      <c r="I27" s="145"/>
    </row>
    <row r="28" spans="1:11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1" x14ac:dyDescent="0.25">
      <c r="B29" s="145" t="s">
        <v>455</v>
      </c>
      <c r="C29" s="219"/>
      <c r="D29" s="145">
        <f>C25*D25</f>
        <v>5975</v>
      </c>
      <c r="E29" s="145"/>
      <c r="F29" s="145" t="s">
        <v>455</v>
      </c>
      <c r="G29" s="219"/>
      <c r="H29" s="145">
        <f>D29</f>
        <v>5975</v>
      </c>
      <c r="I29" s="145"/>
      <c r="K29" s="160"/>
    </row>
    <row r="30" spans="1:11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1" x14ac:dyDescent="0.25">
      <c r="B31" s="229" t="s">
        <v>492</v>
      </c>
      <c r="C31" s="145"/>
      <c r="D31" s="145"/>
      <c r="E31" s="145"/>
      <c r="F31" s="229" t="s">
        <v>492</v>
      </c>
      <c r="G31" s="145"/>
      <c r="H31" s="145"/>
      <c r="I31" s="145"/>
      <c r="K31" s="160"/>
    </row>
    <row r="32" spans="1:11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11" x14ac:dyDescent="0.25">
      <c r="B33" s="229" t="s">
        <v>493</v>
      </c>
      <c r="C33" s="145"/>
      <c r="D33" s="145">
        <v>10000</v>
      </c>
      <c r="E33" s="145"/>
      <c r="F33" s="229" t="s">
        <v>487</v>
      </c>
      <c r="G33" s="145"/>
      <c r="H33" s="145">
        <v>10000</v>
      </c>
      <c r="I33" s="145"/>
      <c r="K33" s="160"/>
    </row>
    <row r="34" spans="2:11" x14ac:dyDescent="0.25">
      <c r="B34" s="229" t="s">
        <v>415</v>
      </c>
      <c r="C34" s="145"/>
      <c r="D34" s="145">
        <v>98464</v>
      </c>
      <c r="E34" s="145"/>
      <c r="F34" s="229" t="s">
        <v>415</v>
      </c>
      <c r="G34" s="145"/>
      <c r="H34" s="145">
        <v>98464</v>
      </c>
      <c r="I34" s="145"/>
      <c r="K34" s="160"/>
    </row>
    <row r="35" spans="2:11" x14ac:dyDescent="0.25">
      <c r="B35" s="229"/>
      <c r="C35" s="145"/>
      <c r="D35" s="145"/>
      <c r="E35" s="145"/>
      <c r="F35" s="229"/>
      <c r="G35" s="145"/>
      <c r="H35" s="145"/>
      <c r="I35" s="145"/>
    </row>
    <row r="36" spans="2:11" x14ac:dyDescent="0.25">
      <c r="B36" s="229"/>
      <c r="C36" s="164"/>
      <c r="D36" s="164"/>
      <c r="E36" s="164"/>
      <c r="F36" s="229"/>
      <c r="G36" s="145"/>
      <c r="H36" s="164"/>
      <c r="I36" s="145"/>
    </row>
    <row r="37" spans="2:11" x14ac:dyDescent="0.25">
      <c r="B37" s="205" t="s">
        <v>8</v>
      </c>
      <c r="C37" s="206">
        <f>C25+C26+C27-D29</f>
        <v>108464</v>
      </c>
      <c r="D37" s="205">
        <f>SUM(D31:D36)</f>
        <v>108464</v>
      </c>
      <c r="E37" s="206">
        <f>C37-D37</f>
        <v>0</v>
      </c>
      <c r="F37" s="257"/>
      <c r="G37" s="206">
        <f>G25+G26-H29</f>
        <v>108464</v>
      </c>
      <c r="H37" s="206">
        <f>SUM(H31:H36)</f>
        <v>108464</v>
      </c>
      <c r="I37" s="206">
        <f>G37-H37</f>
        <v>0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7" workbookViewId="0">
      <selection activeCell="O29" sqref="O29"/>
    </sheetView>
  </sheetViews>
  <sheetFormatPr defaultRowHeight="15" x14ac:dyDescent="0.25"/>
  <cols>
    <col min="2" max="2" width="10.42578125" customWidth="1"/>
    <col min="6" max="6" width="11.42578125" customWidth="1"/>
    <col min="10" max="10" width="11.140625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494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'JANUARY 21'!I8:I22</f>
        <v>0</v>
      </c>
      <c r="G8" s="119">
        <f>C8+D8+E8+F8</f>
        <v>10000</v>
      </c>
      <c r="H8" s="119"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'JANUARY 21'!I9:I23</f>
        <v>0</v>
      </c>
      <c r="G9" s="119">
        <f>C9+D9+E9+F9</f>
        <v>10000</v>
      </c>
      <c r="H9" s="119">
        <f>10000</f>
        <v>10000</v>
      </c>
      <c r="I9" s="119">
        <f t="shared" si="0"/>
        <v>0</v>
      </c>
    </row>
    <row r="10" spans="1:9" x14ac:dyDescent="0.25">
      <c r="A10" s="119">
        <v>3</v>
      </c>
      <c r="B10" s="119" t="s">
        <v>459</v>
      </c>
      <c r="C10" s="119"/>
      <c r="D10" s="119"/>
      <c r="E10" s="119">
        <v>5000</v>
      </c>
      <c r="F10" s="119">
        <f>'JANUARY 21'!I10:I24</f>
        <v>0</v>
      </c>
      <c r="G10" s="119">
        <f>C10+D10+E10+F10</f>
        <v>5000</v>
      </c>
      <c r="H10" s="119">
        <f>5000</f>
        <v>5000</v>
      </c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'JANUARY 21'!I11:I25</f>
        <v>0</v>
      </c>
      <c r="G11" s="119">
        <f>C11+D11+E11+F11</f>
        <v>7000</v>
      </c>
      <c r="H11" s="119">
        <f>7000</f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'JANUARY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'JANUARY 21'!I13:I27</f>
        <v>0</v>
      </c>
      <c r="G13" s="119">
        <f t="shared" si="1"/>
        <v>2000</v>
      </c>
      <c r="H13" s="119">
        <f>2000</f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'JANUARY 21'!I14:I28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'JANUARY 21'!I15:I29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464</v>
      </c>
      <c r="C16" s="119"/>
      <c r="D16" s="119"/>
      <c r="E16" s="119">
        <v>12000</v>
      </c>
      <c r="F16" s="119">
        <f>'JANUARY 21'!I16:I30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0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'JANUARY 21'!I17:I31</f>
        <v>0</v>
      </c>
      <c r="G17" s="119">
        <f t="shared" si="1"/>
        <v>10000</v>
      </c>
      <c r="H17" s="119">
        <f>6000</f>
        <v>6000</v>
      </c>
      <c r="I17" s="119">
        <f t="shared" si="0"/>
        <v>4000</v>
      </c>
    </row>
    <row r="18" spans="1:10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'JANUARY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0" x14ac:dyDescent="0.25">
      <c r="A19" s="119">
        <v>12</v>
      </c>
      <c r="B19" s="119" t="s">
        <v>487</v>
      </c>
      <c r="C19" s="119"/>
      <c r="D19" s="119"/>
      <c r="E19" s="119">
        <v>10000</v>
      </c>
      <c r="F19" s="119">
        <f>'JANUARY 21'!I19:I33</f>
        <v>0</v>
      </c>
      <c r="G19" s="119">
        <f t="shared" si="1"/>
        <v>10000</v>
      </c>
      <c r="H19" s="119"/>
      <c r="I19" s="119"/>
      <c r="J19">
        <v>733895696</v>
      </c>
    </row>
    <row r="20" spans="1:10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'JANUARY 21'!I20:I34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0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'JANUARY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  <c r="J21">
        <v>720803029</v>
      </c>
    </row>
    <row r="22" spans="1:10" x14ac:dyDescent="0.25">
      <c r="A22" s="119"/>
      <c r="B22" s="181" t="s">
        <v>8</v>
      </c>
      <c r="C22" s="119"/>
      <c r="D22" s="119"/>
      <c r="E22" s="181">
        <f>SUM(E8:E21)</f>
        <v>119500</v>
      </c>
      <c r="F22" s="119">
        <f>SUM(F8:F21)</f>
        <v>0</v>
      </c>
      <c r="G22" s="181">
        <f>SUM(G8:G21)</f>
        <v>119500</v>
      </c>
      <c r="H22" s="181">
        <f>SUM(H8:H21)</f>
        <v>105500</v>
      </c>
      <c r="I22" s="258">
        <f>SUM(I8:I21)</f>
        <v>4000</v>
      </c>
    </row>
    <row r="23" spans="1:10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0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0" x14ac:dyDescent="0.25">
      <c r="B25" s="145" t="s">
        <v>38</v>
      </c>
      <c r="C25" s="164">
        <f>E22</f>
        <v>119500</v>
      </c>
      <c r="D25" s="220">
        <v>0.05</v>
      </c>
      <c r="E25" s="164"/>
      <c r="F25" s="219" t="s">
        <v>38</v>
      </c>
      <c r="G25" s="164">
        <f>H22</f>
        <v>105500</v>
      </c>
      <c r="H25" s="220">
        <v>0.05</v>
      </c>
      <c r="I25" s="145"/>
    </row>
    <row r="26" spans="1:10" x14ac:dyDescent="0.25">
      <c r="B26" s="145" t="s">
        <v>207</v>
      </c>
      <c r="C26" s="164">
        <f>'JANUARY 21'!E37</f>
        <v>0</v>
      </c>
      <c r="D26" s="145"/>
      <c r="E26" s="145"/>
      <c r="F26" s="145" t="s">
        <v>207</v>
      </c>
      <c r="G26" s="164">
        <f>'JANUARY 21'!I37</f>
        <v>0</v>
      </c>
      <c r="H26" s="145"/>
      <c r="I26" s="145"/>
    </row>
    <row r="27" spans="1:10" x14ac:dyDescent="0.25">
      <c r="B27" s="145" t="s">
        <v>485</v>
      </c>
      <c r="C27" s="164"/>
      <c r="D27" s="145"/>
      <c r="E27" s="145"/>
      <c r="F27" s="145"/>
      <c r="G27" s="164"/>
      <c r="H27" s="164"/>
      <c r="I27" s="145"/>
    </row>
    <row r="28" spans="1:10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0" x14ac:dyDescent="0.25">
      <c r="B29" s="145" t="s">
        <v>455</v>
      </c>
      <c r="C29" s="219"/>
      <c r="D29" s="145">
        <f>C25*D25</f>
        <v>5975</v>
      </c>
      <c r="E29" s="145"/>
      <c r="F29" s="145" t="s">
        <v>455</v>
      </c>
      <c r="G29" s="219"/>
      <c r="H29" s="145">
        <f>D29</f>
        <v>5975</v>
      </c>
      <c r="I29" s="145"/>
    </row>
    <row r="30" spans="1:10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0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0" x14ac:dyDescent="0.25">
      <c r="B32" s="119" t="s">
        <v>470</v>
      </c>
      <c r="C32" s="121"/>
      <c r="D32" s="119">
        <v>3200</v>
      </c>
      <c r="E32" s="119"/>
      <c r="F32" s="119" t="s">
        <v>470</v>
      </c>
      <c r="G32" s="121"/>
      <c r="H32" s="119">
        <v>3200</v>
      </c>
      <c r="I32" s="145"/>
    </row>
    <row r="33" spans="2:9" x14ac:dyDescent="0.25">
      <c r="B33" s="229" t="s">
        <v>495</v>
      </c>
      <c r="C33" s="145"/>
      <c r="D33" s="145">
        <v>90325</v>
      </c>
      <c r="E33" s="145"/>
      <c r="F33" s="229" t="s">
        <v>495</v>
      </c>
      <c r="G33" s="145"/>
      <c r="H33" s="145">
        <v>90325</v>
      </c>
      <c r="I33" s="145"/>
    </row>
    <row r="34" spans="2:9" x14ac:dyDescent="0.25">
      <c r="B34" s="229" t="s">
        <v>496</v>
      </c>
      <c r="C34" s="145"/>
      <c r="D34" s="145">
        <v>10000</v>
      </c>
      <c r="E34" s="145"/>
      <c r="F34" s="229"/>
      <c r="G34" s="145"/>
      <c r="H34" s="145"/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C25+C26+C27-D29</f>
        <v>113525</v>
      </c>
      <c r="D37" s="205">
        <f>SUM(D31:D36)</f>
        <v>123525</v>
      </c>
      <c r="E37" s="206">
        <f>C37-D37</f>
        <v>-10000</v>
      </c>
      <c r="F37" s="257"/>
      <c r="G37" s="206">
        <f>G25+G26-H29</f>
        <v>99525</v>
      </c>
      <c r="H37" s="206">
        <f>SUM(H31:H36)</f>
        <v>113525</v>
      </c>
      <c r="I37" s="206">
        <f>G37-H37</f>
        <v>-14000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opLeftCell="A13" workbookViewId="0">
      <selection activeCell="J34" sqref="J34"/>
    </sheetView>
  </sheetViews>
  <sheetFormatPr defaultRowHeight="15" x14ac:dyDescent="0.25"/>
  <cols>
    <col min="1" max="1" width="4.5703125" customWidth="1"/>
    <col min="3" max="3" width="8" customWidth="1"/>
    <col min="10" max="10" width="10.7109375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497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FEBRUARY21!I8:I22</f>
        <v>0</v>
      </c>
      <c r="G8" s="119">
        <f>C8+D8+E8+F8</f>
        <v>10000</v>
      </c>
      <c r="H8" s="119">
        <f>10000</f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FEBRUARY21!I9:I23</f>
        <v>0</v>
      </c>
      <c r="G9" s="119">
        <f>C9+D9+E9+F9</f>
        <v>10000</v>
      </c>
      <c r="H9" s="119">
        <f>10000</f>
        <v>10000</v>
      </c>
      <c r="I9" s="119">
        <f t="shared" si="0"/>
        <v>0</v>
      </c>
    </row>
    <row r="10" spans="1:9" x14ac:dyDescent="0.25">
      <c r="A10" s="119">
        <v>3</v>
      </c>
      <c r="B10" s="119" t="str">
        <f>FEBRUARY21!B10</f>
        <v>REGINA WAIRIMU</v>
      </c>
      <c r="C10" s="119"/>
      <c r="D10" s="119"/>
      <c r="E10" s="119">
        <v>5000</v>
      </c>
      <c r="F10" s="119">
        <f>FEBRUARY21!I10:I24</f>
        <v>0</v>
      </c>
      <c r="G10" s="119">
        <f>C10+D10+E10+F10</f>
        <v>5000</v>
      </c>
      <c r="H10" s="119">
        <v>5000</v>
      </c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FEBRUARY21!I11:I25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FEBRUARY21!I12:I26</f>
        <v>0</v>
      </c>
      <c r="G12" s="119">
        <f t="shared" ref="G12:G21" si="1">C12+D12+E12+F12</f>
        <v>7000</v>
      </c>
      <c r="H12" s="119">
        <f>7000</f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FEBRUARY21!I13:I27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FEBRUARY21!I14:I28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FEBRUARY21!I15:I29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464</v>
      </c>
      <c r="C16" s="119"/>
      <c r="D16" s="119"/>
      <c r="E16" s="119">
        <v>12000</v>
      </c>
      <c r="F16" s="119">
        <f>FEBRUARY21!I16:I30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0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FEBRUARY21!I17:I31</f>
        <v>4000</v>
      </c>
      <c r="G17" s="119">
        <f t="shared" si="1"/>
        <v>14000</v>
      </c>
      <c r="H17" s="119">
        <f>4000+10000</f>
        <v>14000</v>
      </c>
      <c r="I17" s="119">
        <f t="shared" si="0"/>
        <v>0</v>
      </c>
    </row>
    <row r="18" spans="1:10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FEBRUARY21!I18:I32</f>
        <v>0</v>
      </c>
      <c r="G18" s="119">
        <f t="shared" si="1"/>
        <v>10000</v>
      </c>
      <c r="H18" s="119">
        <f>10000</f>
        <v>10000</v>
      </c>
      <c r="I18" s="119">
        <f t="shared" si="0"/>
        <v>0</v>
      </c>
    </row>
    <row r="19" spans="1:10" x14ac:dyDescent="0.25">
      <c r="A19" s="119">
        <v>12</v>
      </c>
      <c r="B19" s="123"/>
      <c r="C19" s="119"/>
      <c r="D19" s="119"/>
      <c r="E19" s="119"/>
      <c r="F19" s="119"/>
      <c r="G19" s="119">
        <f t="shared" si="1"/>
        <v>0</v>
      </c>
      <c r="H19" s="119"/>
      <c r="I19" s="119">
        <f>G19-H19</f>
        <v>0</v>
      </c>
    </row>
    <row r="20" spans="1:10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FEBRUARY21!I20:I34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0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FEBRUARY21!I21:I35</f>
        <v>0</v>
      </c>
      <c r="G21" s="119">
        <f t="shared" si="1"/>
        <v>10000</v>
      </c>
      <c r="H21" s="119">
        <f>10000</f>
        <v>10000</v>
      </c>
      <c r="I21" s="119">
        <f t="shared" si="0"/>
        <v>0</v>
      </c>
      <c r="J21">
        <v>720803029</v>
      </c>
    </row>
    <row r="22" spans="1:10" x14ac:dyDescent="0.25">
      <c r="A22" s="119"/>
      <c r="B22" s="181" t="s">
        <v>8</v>
      </c>
      <c r="C22" s="119"/>
      <c r="D22" s="119"/>
      <c r="E22" s="181">
        <f>SUM(E8:E21)</f>
        <v>109500</v>
      </c>
      <c r="F22" s="119">
        <f>FEBRUARY21!I22:I36</f>
        <v>4000</v>
      </c>
      <c r="G22" s="181">
        <f>SUM(G8:G21)</f>
        <v>113500</v>
      </c>
      <c r="H22" s="181">
        <f>SUM(H8:H21)</f>
        <v>113500</v>
      </c>
      <c r="I22" s="258">
        <f>SUM(I8:I21)</f>
        <v>0</v>
      </c>
    </row>
    <row r="23" spans="1:10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0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0" x14ac:dyDescent="0.25">
      <c r="B25" s="145" t="s">
        <v>41</v>
      </c>
      <c r="C25" s="164">
        <f>E22</f>
        <v>109500</v>
      </c>
      <c r="D25" s="220">
        <v>0.05</v>
      </c>
      <c r="E25" s="164"/>
      <c r="F25" s="219" t="s">
        <v>41</v>
      </c>
      <c r="G25" s="164">
        <f>H22</f>
        <v>113500</v>
      </c>
      <c r="H25" s="220">
        <v>0.05</v>
      </c>
      <c r="I25" s="145"/>
    </row>
    <row r="26" spans="1:10" x14ac:dyDescent="0.25">
      <c r="B26" s="145" t="s">
        <v>207</v>
      </c>
      <c r="C26" s="164">
        <f>FEBRUARY21!E37</f>
        <v>-10000</v>
      </c>
      <c r="D26" s="145"/>
      <c r="E26" s="145"/>
      <c r="F26" s="145" t="s">
        <v>207</v>
      </c>
      <c r="G26" s="164">
        <f>FEBRUARY21!I37</f>
        <v>-14000</v>
      </c>
      <c r="H26" s="145"/>
      <c r="I26" s="145"/>
    </row>
    <row r="28" spans="1:10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0" x14ac:dyDescent="0.25">
      <c r="B29" s="145" t="s">
        <v>455</v>
      </c>
      <c r="C29" s="219"/>
      <c r="D29" s="145">
        <f>C25*D25</f>
        <v>5475</v>
      </c>
      <c r="E29" s="145"/>
      <c r="F29" s="145" t="s">
        <v>455</v>
      </c>
      <c r="G29" s="219"/>
      <c r="H29" s="145">
        <f>D29</f>
        <v>5475</v>
      </c>
      <c r="I29" s="145"/>
    </row>
    <row r="30" spans="1:10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0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0" x14ac:dyDescent="0.25">
      <c r="B32" s="119" t="s">
        <v>470</v>
      </c>
      <c r="C32" s="121"/>
      <c r="D32" s="119">
        <v>2230</v>
      </c>
      <c r="E32" s="119"/>
      <c r="F32" s="119" t="s">
        <v>470</v>
      </c>
      <c r="G32" s="121"/>
      <c r="H32" s="119">
        <v>2230</v>
      </c>
      <c r="I32" s="145"/>
    </row>
    <row r="33" spans="2:10" x14ac:dyDescent="0.25">
      <c r="B33" s="229" t="s">
        <v>498</v>
      </c>
      <c r="C33" s="145"/>
      <c r="D33" s="145">
        <v>67700</v>
      </c>
      <c r="E33" s="145"/>
      <c r="F33" s="229" t="s">
        <v>498</v>
      </c>
      <c r="G33" s="145"/>
      <c r="H33" s="145">
        <v>67700</v>
      </c>
      <c r="I33" s="145"/>
    </row>
    <row r="34" spans="2:10" x14ac:dyDescent="0.25">
      <c r="B34" s="229" t="s">
        <v>423</v>
      </c>
      <c r="C34" s="145"/>
      <c r="D34" s="145">
        <v>4055</v>
      </c>
      <c r="E34" s="145"/>
      <c r="F34" s="229" t="s">
        <v>423</v>
      </c>
      <c r="G34" s="145"/>
      <c r="H34" s="145">
        <v>4055</v>
      </c>
      <c r="I34" s="145"/>
      <c r="J34">
        <f>H32+300</f>
        <v>2530</v>
      </c>
    </row>
    <row r="35" spans="2:10" x14ac:dyDescent="0.25">
      <c r="B35" s="229" t="s">
        <v>500</v>
      </c>
      <c r="C35" s="145"/>
      <c r="D35" s="145">
        <v>2032</v>
      </c>
      <c r="E35" s="145"/>
      <c r="F35" s="229" t="s">
        <v>500</v>
      </c>
      <c r="G35" s="145"/>
      <c r="H35" s="145">
        <v>2032</v>
      </c>
      <c r="I35" s="145"/>
    </row>
    <row r="36" spans="2:10" x14ac:dyDescent="0.25">
      <c r="B36" s="229"/>
      <c r="C36" s="164"/>
      <c r="D36" s="164"/>
      <c r="E36" s="164"/>
      <c r="F36" s="229"/>
      <c r="G36" s="145"/>
      <c r="H36" s="164"/>
      <c r="I36" s="145"/>
    </row>
    <row r="37" spans="2:10" x14ac:dyDescent="0.25">
      <c r="B37" s="205" t="s">
        <v>8</v>
      </c>
      <c r="C37" s="206">
        <f>C25+C26+C27-D29</f>
        <v>94025</v>
      </c>
      <c r="D37" s="205">
        <f>SUM(D31:D36)</f>
        <v>96017</v>
      </c>
      <c r="E37" s="206">
        <f>C37-D37</f>
        <v>-1992</v>
      </c>
      <c r="F37" s="257"/>
      <c r="G37" s="206">
        <f>G25+G26-H29</f>
        <v>94025</v>
      </c>
      <c r="H37" s="206">
        <f>SUM(H31:H36)</f>
        <v>96017</v>
      </c>
      <c r="I37" s="206">
        <f>G37-H37</f>
        <v>-1992</v>
      </c>
    </row>
    <row r="39" spans="2:10" x14ac:dyDescent="0.25">
      <c r="B39" s="126" t="s">
        <v>175</v>
      </c>
      <c r="D39" s="126" t="s">
        <v>176</v>
      </c>
      <c r="F39" s="126"/>
      <c r="G39" s="126" t="s">
        <v>177</v>
      </c>
    </row>
    <row r="40" spans="2:10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  <pageSetup orientation="portrait" horizontalDpi="0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4" workbookViewId="0">
      <selection activeCell="L32" sqref="L32"/>
    </sheetView>
  </sheetViews>
  <sheetFormatPr defaultRowHeight="15" x14ac:dyDescent="0.25"/>
  <cols>
    <col min="10" max="10" width="11.7109375" customWidth="1"/>
    <col min="11" max="11" width="10.7109375" customWidth="1"/>
  </cols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499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'MARCH 21'!I8:I22</f>
        <v>0</v>
      </c>
      <c r="G8" s="119">
        <f>C8+D8+E8+F8</f>
        <v>10000</v>
      </c>
      <c r="H8" s="119"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'MARCH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tr">
        <f>FEBRUARY21!B10</f>
        <v>REGINA WAIRIMU</v>
      </c>
      <c r="C10" s="119"/>
      <c r="D10" s="119"/>
      <c r="E10" s="119">
        <v>5000</v>
      </c>
      <c r="F10" s="119">
        <f>'MARCH 21'!I10:I24</f>
        <v>0</v>
      </c>
      <c r="G10" s="119">
        <f>C10+D10+E10+F10</f>
        <v>5000</v>
      </c>
      <c r="H10" s="119"/>
      <c r="I10" s="119">
        <f t="shared" si="0"/>
        <v>5000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'MARCH 21'!I11:I25</f>
        <v>0</v>
      </c>
      <c r="G11" s="119">
        <f>C11+D11+E11+F11</f>
        <v>7000</v>
      </c>
      <c r="H11" s="119">
        <f>7000</f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'MARCH 21'!I12:I26</f>
        <v>0</v>
      </c>
      <c r="G12" s="119">
        <f t="shared" ref="G12:G21" si="1">C12+D12+E12+F12</f>
        <v>7000</v>
      </c>
      <c r="H12" s="119">
        <f>7000</f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'MARCH 21'!I13:I27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'MARCH 21'!I14:I28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'MARCH 21'!I15:I29</f>
        <v>0</v>
      </c>
      <c r="G15" s="119">
        <f t="shared" si="1"/>
        <v>12000</v>
      </c>
      <c r="H15" s="119">
        <v>12000</v>
      </c>
      <c r="I15" s="119">
        <f t="shared" si="0"/>
        <v>0</v>
      </c>
    </row>
    <row r="16" spans="1:9" x14ac:dyDescent="0.25">
      <c r="A16" s="119">
        <v>9</v>
      </c>
      <c r="B16" s="119" t="s">
        <v>501</v>
      </c>
      <c r="C16" s="119"/>
      <c r="D16" s="119"/>
      <c r="E16" s="119"/>
      <c r="F16" s="119">
        <f>'MARCH 21'!I16:I30</f>
        <v>0</v>
      </c>
      <c r="G16" s="119">
        <f t="shared" si="1"/>
        <v>0</v>
      </c>
      <c r="H16" s="119"/>
      <c r="I16" s="119">
        <f t="shared" si="0"/>
        <v>0</v>
      </c>
    </row>
    <row r="17" spans="1:12" x14ac:dyDescent="0.25">
      <c r="A17" s="119">
        <v>10</v>
      </c>
      <c r="B17" s="119" t="s">
        <v>464</v>
      </c>
      <c r="C17" s="119"/>
      <c r="D17" s="119"/>
      <c r="E17" s="119">
        <v>10000</v>
      </c>
      <c r="F17" s="119">
        <f>'MARCH 21'!I17:I31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2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'MARCH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2" x14ac:dyDescent="0.25">
      <c r="A19" s="119">
        <v>12</v>
      </c>
      <c r="B19" s="123"/>
      <c r="C19" s="119"/>
      <c r="D19" s="119"/>
      <c r="E19" s="119"/>
      <c r="F19" s="119">
        <f>'MARCH 21'!I19:I33</f>
        <v>0</v>
      </c>
      <c r="G19" s="119">
        <f t="shared" si="1"/>
        <v>0</v>
      </c>
      <c r="H19" s="119"/>
      <c r="I19" s="119">
        <f>G19-H19</f>
        <v>0</v>
      </c>
    </row>
    <row r="20" spans="1:12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'MARCH 21'!I20:I34</f>
        <v>0</v>
      </c>
      <c r="G20" s="119">
        <f t="shared" si="1"/>
        <v>12000</v>
      </c>
      <c r="H20" s="119">
        <f>12000</f>
        <v>12000</v>
      </c>
      <c r="I20" s="119">
        <f t="shared" si="0"/>
        <v>0</v>
      </c>
    </row>
    <row r="21" spans="1:12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'MARCH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  <c r="J21">
        <v>720803029</v>
      </c>
    </row>
    <row r="22" spans="1:12" x14ac:dyDescent="0.25">
      <c r="A22" s="119"/>
      <c r="B22" s="181" t="s">
        <v>8</v>
      </c>
      <c r="C22" s="119"/>
      <c r="D22" s="119"/>
      <c r="E22" s="181">
        <f>SUM(E8:E21)</f>
        <v>97500</v>
      </c>
      <c r="F22" s="119">
        <f>'MARCH 21'!I22:I36</f>
        <v>0</v>
      </c>
      <c r="G22" s="181">
        <f>SUM(G8:G21)</f>
        <v>97500</v>
      </c>
      <c r="H22" s="181">
        <f>SUM(H8:H21)</f>
        <v>92500</v>
      </c>
      <c r="I22" s="258">
        <f>SUM(I8:I21)</f>
        <v>5000</v>
      </c>
    </row>
    <row r="23" spans="1:12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2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2" x14ac:dyDescent="0.25">
      <c r="B25" s="145" t="s">
        <v>65</v>
      </c>
      <c r="C25" s="164">
        <f>E22</f>
        <v>97500</v>
      </c>
      <c r="D25" s="220">
        <v>0.05</v>
      </c>
      <c r="E25" s="164"/>
      <c r="F25" s="219" t="s">
        <v>65</v>
      </c>
      <c r="G25" s="164">
        <f>H22</f>
        <v>92500</v>
      </c>
      <c r="H25" s="220">
        <v>0.05</v>
      </c>
      <c r="I25" s="145"/>
    </row>
    <row r="26" spans="1:12" x14ac:dyDescent="0.25">
      <c r="B26" s="145" t="s">
        <v>207</v>
      </c>
      <c r="C26" s="164">
        <f>'MARCH 21'!E37</f>
        <v>-1992</v>
      </c>
      <c r="D26" s="145"/>
      <c r="E26" s="145"/>
      <c r="F26" s="145" t="s">
        <v>207</v>
      </c>
      <c r="G26" s="164">
        <f>'MARCH 21'!I37</f>
        <v>-1992</v>
      </c>
      <c r="H26" s="145"/>
      <c r="I26" s="145"/>
    </row>
    <row r="28" spans="1:12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2" x14ac:dyDescent="0.25">
      <c r="B29" s="145" t="s">
        <v>455</v>
      </c>
      <c r="C29" s="219"/>
      <c r="D29" s="145">
        <f>C25*D25</f>
        <v>4875</v>
      </c>
      <c r="E29" s="145"/>
      <c r="F29" s="145" t="s">
        <v>455</v>
      </c>
      <c r="G29" s="219"/>
      <c r="H29" s="145">
        <f>D29</f>
        <v>4875</v>
      </c>
      <c r="I29" s="145"/>
    </row>
    <row r="30" spans="1:12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2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2" x14ac:dyDescent="0.25">
      <c r="B32" s="119" t="s">
        <v>470</v>
      </c>
      <c r="C32" s="121"/>
      <c r="D32" s="119">
        <v>300</v>
      </c>
      <c r="E32" s="119"/>
      <c r="F32" s="119" t="s">
        <v>470</v>
      </c>
      <c r="G32" s="121"/>
      <c r="H32" s="119">
        <v>300</v>
      </c>
      <c r="I32" s="145"/>
      <c r="K32" t="s">
        <v>470</v>
      </c>
      <c r="L32">
        <v>600</v>
      </c>
    </row>
    <row r="33" spans="2:9" x14ac:dyDescent="0.25">
      <c r="B33" s="229" t="s">
        <v>502</v>
      </c>
      <c r="C33" s="145"/>
      <c r="D33" s="145">
        <v>70333</v>
      </c>
      <c r="E33" s="145"/>
      <c r="F33" s="229" t="s">
        <v>502</v>
      </c>
      <c r="G33" s="145"/>
      <c r="H33" s="145">
        <v>70333</v>
      </c>
      <c r="I33" s="145"/>
    </row>
    <row r="34" spans="2:9" x14ac:dyDescent="0.25">
      <c r="B34" s="229" t="s">
        <v>503</v>
      </c>
      <c r="C34" s="145"/>
      <c r="D34" s="145">
        <v>5000</v>
      </c>
      <c r="E34" s="145"/>
      <c r="F34" s="229"/>
      <c r="G34" s="145"/>
      <c r="H34" s="145"/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C25+C26+C27-D29</f>
        <v>90633</v>
      </c>
      <c r="D37" s="205">
        <f>SUM(D31:D36)</f>
        <v>95633</v>
      </c>
      <c r="E37" s="206">
        <f>C37-D37</f>
        <v>-5000</v>
      </c>
      <c r="F37" s="257"/>
      <c r="G37" s="206">
        <f>G25+G26-H29</f>
        <v>85633</v>
      </c>
      <c r="H37" s="206">
        <f>SUM(H31:H36)</f>
        <v>90633</v>
      </c>
      <c r="I37" s="206">
        <f>G37-H37</f>
        <v>-5000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opLeftCell="A10" workbookViewId="0">
      <selection activeCell="H32" sqref="H32"/>
    </sheetView>
  </sheetViews>
  <sheetFormatPr defaultRowHeight="15" x14ac:dyDescent="0.25"/>
  <sheetData>
    <row r="2" spans="1:9" ht="18.75" x14ac:dyDescent="0.3">
      <c r="C2" s="140" t="s">
        <v>469</v>
      </c>
      <c r="D2" s="140"/>
      <c r="E2" s="140"/>
      <c r="F2" s="140"/>
    </row>
    <row r="3" spans="1:9" ht="18.75" x14ac:dyDescent="0.3">
      <c r="C3" s="140" t="s">
        <v>328</v>
      </c>
      <c r="D3" s="140"/>
      <c r="E3" s="140"/>
      <c r="F3" s="140"/>
    </row>
    <row r="4" spans="1:9" ht="18.75" x14ac:dyDescent="0.3">
      <c r="C4" s="140" t="s">
        <v>504</v>
      </c>
      <c r="D4" s="140"/>
      <c r="E4" s="140"/>
      <c r="F4" s="140"/>
    </row>
    <row r="6" spans="1:9" ht="18.75" x14ac:dyDescent="0.25">
      <c r="E6" s="251"/>
      <c r="F6" s="251"/>
      <c r="G6" s="252"/>
      <c r="H6" s="252"/>
    </row>
    <row r="7" spans="1:9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9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APRIL21!I8:I21</f>
        <v>0</v>
      </c>
      <c r="G8" s="119">
        <f>C8+D8+E8+F8</f>
        <v>10000</v>
      </c>
      <c r="H8" s="119">
        <v>10000</v>
      </c>
      <c r="I8" s="119">
        <f t="shared" ref="I8:I21" si="0">G8-H8</f>
        <v>0</v>
      </c>
    </row>
    <row r="9" spans="1:9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APRIL21!I9:I22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9" x14ac:dyDescent="0.25">
      <c r="A10" s="119">
        <v>3</v>
      </c>
      <c r="B10" s="119" t="s">
        <v>383</v>
      </c>
      <c r="C10" s="119"/>
      <c r="D10" s="119"/>
      <c r="E10" s="119"/>
      <c r="F10" s="119"/>
      <c r="G10" s="119">
        <f>C10+D10+E10+F10</f>
        <v>0</v>
      </c>
      <c r="H10" s="119"/>
      <c r="I10" s="119">
        <f t="shared" si="0"/>
        <v>0</v>
      </c>
    </row>
    <row r="11" spans="1:9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APRIL21!I11:I24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9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APRIL21!I12:I25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9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APRIL21!I13:I26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9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APRIL21!I14:I27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9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APRIL21!I15:I28</f>
        <v>0</v>
      </c>
      <c r="G15" s="119">
        <f t="shared" si="1"/>
        <v>12000</v>
      </c>
      <c r="H15" s="119">
        <v>11880</v>
      </c>
      <c r="I15" s="119">
        <f t="shared" si="0"/>
        <v>120</v>
      </c>
    </row>
    <row r="16" spans="1:9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APRIL21!I16:I29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0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APRIL21!I17:I30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0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APRIL21!I18:I31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0" x14ac:dyDescent="0.25">
      <c r="A19" s="119">
        <v>12</v>
      </c>
      <c r="B19" s="123"/>
      <c r="C19" s="119"/>
      <c r="D19" s="119"/>
      <c r="E19" s="119"/>
      <c r="F19" s="119">
        <f>APRIL21!I19:I32</f>
        <v>0</v>
      </c>
      <c r="G19" s="119">
        <f t="shared" si="1"/>
        <v>0</v>
      </c>
      <c r="H19" s="119"/>
      <c r="I19" s="119">
        <f>G19-H19</f>
        <v>0</v>
      </c>
    </row>
    <row r="20" spans="1:10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APRIL21!I20:I33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0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APRIL21!I21:I34</f>
        <v>0</v>
      </c>
      <c r="G21" s="119">
        <f t="shared" si="1"/>
        <v>10000</v>
      </c>
      <c r="H21" s="119">
        <v>10000</v>
      </c>
      <c r="I21" s="119">
        <f t="shared" si="0"/>
        <v>0</v>
      </c>
      <c r="J21">
        <v>720803029</v>
      </c>
    </row>
    <row r="22" spans="1:10" x14ac:dyDescent="0.25">
      <c r="A22" s="119"/>
      <c r="B22" s="181" t="s">
        <v>8</v>
      </c>
      <c r="C22" s="119"/>
      <c r="D22" s="119"/>
      <c r="E22" s="181">
        <f>SUM(E8:E21)</f>
        <v>104500</v>
      </c>
      <c r="F22" s="119">
        <f>SUM(F8:F21)</f>
        <v>0</v>
      </c>
      <c r="G22" s="181">
        <f>SUM(G8:G21)</f>
        <v>104500</v>
      </c>
      <c r="H22" s="181">
        <f>SUM(H8:H21)</f>
        <v>104380</v>
      </c>
      <c r="I22" s="258">
        <f>SUM(I8:I21)</f>
        <v>120</v>
      </c>
    </row>
    <row r="23" spans="1:10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0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0" x14ac:dyDescent="0.25">
      <c r="B25" s="145" t="s">
        <v>230</v>
      </c>
      <c r="C25" s="164">
        <f>E22</f>
        <v>104500</v>
      </c>
      <c r="D25" s="220">
        <v>0.05</v>
      </c>
      <c r="E25" s="164"/>
      <c r="F25" s="219" t="s">
        <v>230</v>
      </c>
      <c r="G25" s="164">
        <f>H22</f>
        <v>104380</v>
      </c>
      <c r="H25" s="220">
        <v>0.05</v>
      </c>
      <c r="I25" s="145"/>
    </row>
    <row r="26" spans="1:10" x14ac:dyDescent="0.25">
      <c r="B26" s="145" t="s">
        <v>207</v>
      </c>
      <c r="C26" s="164">
        <f>APRIL21!E37</f>
        <v>-5000</v>
      </c>
      <c r="D26" s="145"/>
      <c r="E26" s="145"/>
      <c r="F26" s="145" t="s">
        <v>207</v>
      </c>
      <c r="G26" s="164">
        <f>APRIL21!I37</f>
        <v>-5000</v>
      </c>
      <c r="H26" s="145"/>
      <c r="I26" s="145"/>
    </row>
    <row r="28" spans="1:10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0" x14ac:dyDescent="0.25">
      <c r="B29" s="145" t="s">
        <v>455</v>
      </c>
      <c r="C29" s="219"/>
      <c r="D29" s="145">
        <f>C25*D25</f>
        <v>5225</v>
      </c>
      <c r="E29" s="145"/>
      <c r="F29" s="145" t="s">
        <v>455</v>
      </c>
      <c r="G29" s="219"/>
      <c r="H29" s="145">
        <f>D29</f>
        <v>5225</v>
      </c>
      <c r="I29" s="145"/>
    </row>
    <row r="30" spans="1:10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0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0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13" x14ac:dyDescent="0.25">
      <c r="B33" s="229" t="s">
        <v>505</v>
      </c>
      <c r="C33" s="145"/>
      <c r="D33" s="145">
        <v>20000</v>
      </c>
      <c r="E33" s="145"/>
      <c r="F33" s="229" t="s">
        <v>505</v>
      </c>
      <c r="G33" s="145"/>
      <c r="H33" s="145">
        <v>20000</v>
      </c>
      <c r="I33" s="145"/>
      <c r="M33" s="160"/>
    </row>
    <row r="34" spans="2:13" x14ac:dyDescent="0.25">
      <c r="B34" s="229" t="s">
        <v>506</v>
      </c>
      <c r="C34" s="145"/>
      <c r="D34" s="145">
        <v>54275</v>
      </c>
      <c r="E34" s="145"/>
      <c r="F34" s="229" t="s">
        <v>506</v>
      </c>
      <c r="G34" s="145"/>
      <c r="H34" s="145">
        <v>54275</v>
      </c>
      <c r="I34" s="145"/>
      <c r="M34" s="160"/>
    </row>
    <row r="35" spans="2:13" x14ac:dyDescent="0.25">
      <c r="B35" s="229"/>
      <c r="C35" s="145"/>
      <c r="D35" s="145"/>
      <c r="E35" s="145"/>
      <c r="F35" s="229"/>
      <c r="G35" s="145"/>
      <c r="H35" s="145"/>
      <c r="I35" s="145"/>
      <c r="M35" s="160"/>
    </row>
    <row r="36" spans="2:13" x14ac:dyDescent="0.25">
      <c r="B36" s="229"/>
      <c r="C36" s="164"/>
      <c r="D36" s="164"/>
      <c r="E36" s="164"/>
      <c r="F36" s="229"/>
      <c r="G36" s="145"/>
      <c r="H36" s="164"/>
      <c r="I36" s="145"/>
      <c r="M36" s="160"/>
    </row>
    <row r="37" spans="2:13" x14ac:dyDescent="0.25">
      <c r="B37" s="205" t="s">
        <v>8</v>
      </c>
      <c r="C37" s="206">
        <f>C25+C26+C27-D29</f>
        <v>94275</v>
      </c>
      <c r="D37" s="205">
        <f>SUM(D31:D36)</f>
        <v>94275</v>
      </c>
      <c r="E37" s="206">
        <f>C37-D37</f>
        <v>0</v>
      </c>
      <c r="F37" s="257"/>
      <c r="G37" s="206">
        <f>G25+G26-H29</f>
        <v>94155</v>
      </c>
      <c r="H37" s="206">
        <f>SUM(H31:H36)</f>
        <v>94275</v>
      </c>
      <c r="I37" s="206">
        <f>G37-H37</f>
        <v>-120</v>
      </c>
      <c r="M37" s="160"/>
    </row>
    <row r="39" spans="2:13" x14ac:dyDescent="0.25">
      <c r="B39" s="126" t="s">
        <v>175</v>
      </c>
      <c r="D39" s="126" t="s">
        <v>176</v>
      </c>
      <c r="F39" s="126"/>
      <c r="G39" s="126" t="s">
        <v>177</v>
      </c>
    </row>
    <row r="40" spans="2:13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  <row r="44" spans="2:13" x14ac:dyDescent="0.25">
      <c r="F44">
        <f>54275+20000+20000</f>
        <v>94275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7" workbookViewId="0">
      <selection activeCell="M26" sqref="M26"/>
    </sheetView>
  </sheetViews>
  <sheetFormatPr defaultRowHeight="15" x14ac:dyDescent="0.25"/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507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19" t="s">
        <v>457</v>
      </c>
      <c r="C8" s="119"/>
      <c r="D8" s="119"/>
      <c r="E8" s="119">
        <v>10000</v>
      </c>
      <c r="F8" s="119">
        <f>'MAY 21'!I8:I22</f>
        <v>0</v>
      </c>
      <c r="G8" s="119">
        <f>C8+D8+E8+F8</f>
        <v>10000</v>
      </c>
      <c r="H8" s="119">
        <f>10000</f>
        <v>10000</v>
      </c>
      <c r="I8" s="119">
        <f t="shared" ref="I8:I21" si="0">G8-H8</f>
        <v>0</v>
      </c>
      <c r="J8" t="s">
        <v>510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'MAY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181</v>
      </c>
      <c r="C10" s="119"/>
      <c r="D10" s="119"/>
      <c r="E10" s="119"/>
      <c r="F10" s="119">
        <f>'MAY 21'!I10:I24</f>
        <v>0</v>
      </c>
      <c r="G10" s="119">
        <f>C10+D10+E10+F10</f>
        <v>0</v>
      </c>
      <c r="H10" s="119"/>
      <c r="I10" s="119">
        <f t="shared" si="0"/>
        <v>0</v>
      </c>
      <c r="J10" t="s">
        <v>234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'MAY 21'!I11:I25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'MAY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'MAY 21'!I13:I27</f>
        <v>0</v>
      </c>
      <c r="G13" s="119">
        <f t="shared" si="1"/>
        <v>2000</v>
      </c>
      <c r="H13" s="119">
        <f>2000</f>
        <v>2000</v>
      </c>
      <c r="I13" s="119">
        <f t="shared" si="0"/>
        <v>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'MAY 21'!I14:I28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'MAY 21'!I15:I29</f>
        <v>120</v>
      </c>
      <c r="G15" s="119">
        <f t="shared" si="1"/>
        <v>12120</v>
      </c>
      <c r="H15" s="119"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'MAY 21'!I16:I30</f>
        <v>0</v>
      </c>
      <c r="G16" s="119">
        <f t="shared" si="1"/>
        <v>12000</v>
      </c>
      <c r="H16" s="119">
        <f>12000</f>
        <v>12000</v>
      </c>
      <c r="I16" s="119">
        <f t="shared" si="0"/>
        <v>0</v>
      </c>
    </row>
    <row r="17" spans="1:12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'MAY 21'!I17:I31</f>
        <v>0</v>
      </c>
      <c r="G17" s="119">
        <f t="shared" si="1"/>
        <v>10000</v>
      </c>
      <c r="H17" s="119">
        <f>10000</f>
        <v>10000</v>
      </c>
      <c r="I17" s="119">
        <f t="shared" si="0"/>
        <v>0</v>
      </c>
    </row>
    <row r="18" spans="1:12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'MAY 21'!I18:I32</f>
        <v>0</v>
      </c>
      <c r="G18" s="119">
        <f t="shared" si="1"/>
        <v>10000</v>
      </c>
      <c r="H18" s="119">
        <f>10000</f>
        <v>10000</v>
      </c>
      <c r="I18" s="119">
        <f t="shared" si="0"/>
        <v>0</v>
      </c>
    </row>
    <row r="19" spans="1:12" x14ac:dyDescent="0.25">
      <c r="A19" s="119">
        <v>12</v>
      </c>
      <c r="B19" s="123"/>
      <c r="C19" s="119"/>
      <c r="D19" s="119"/>
      <c r="E19" s="119"/>
      <c r="F19" s="119">
        <f>'MAY 21'!I19:I33</f>
        <v>0</v>
      </c>
      <c r="G19" s="119">
        <f t="shared" si="1"/>
        <v>0</v>
      </c>
      <c r="H19" s="119"/>
      <c r="I19" s="119">
        <f>G19-H19</f>
        <v>0</v>
      </c>
    </row>
    <row r="20" spans="1:12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'MAY 21'!I20:I34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2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'MAY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12" x14ac:dyDescent="0.25">
      <c r="A22" s="119"/>
      <c r="B22" s="181" t="s">
        <v>8</v>
      </c>
      <c r="C22" s="119"/>
      <c r="D22" s="119"/>
      <c r="E22" s="181">
        <f>SUM(E8:E21)</f>
        <v>104500</v>
      </c>
      <c r="F22" s="119">
        <f>'MAY 21'!I22:I36</f>
        <v>120</v>
      </c>
      <c r="G22" s="181">
        <f>SUM(G8:G21)</f>
        <v>104620</v>
      </c>
      <c r="H22" s="181">
        <f>SUM(H8:H21)</f>
        <v>104500</v>
      </c>
      <c r="I22" s="258">
        <f>SUM(I8:I21)</f>
        <v>120</v>
      </c>
    </row>
    <row r="23" spans="1:12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2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2" x14ac:dyDescent="0.25">
      <c r="B25" s="145" t="s">
        <v>233</v>
      </c>
      <c r="C25" s="164">
        <f>E22</f>
        <v>104500</v>
      </c>
      <c r="D25" s="220">
        <v>0.05</v>
      </c>
      <c r="E25" s="164"/>
      <c r="F25" s="219" t="s">
        <v>233</v>
      </c>
      <c r="G25" s="164">
        <f>H22</f>
        <v>104500</v>
      </c>
      <c r="H25" s="220">
        <v>0.05</v>
      </c>
      <c r="I25" s="145"/>
    </row>
    <row r="26" spans="1:12" x14ac:dyDescent="0.25">
      <c r="B26" s="145" t="s">
        <v>207</v>
      </c>
      <c r="C26" s="164">
        <f>'MAY 21'!E37</f>
        <v>0</v>
      </c>
      <c r="D26" s="145"/>
      <c r="E26" s="145"/>
      <c r="F26" s="145" t="s">
        <v>207</v>
      </c>
      <c r="G26" s="164">
        <f>'MAY 21'!I37</f>
        <v>-120</v>
      </c>
      <c r="H26" s="145"/>
      <c r="I26" s="145"/>
    </row>
    <row r="28" spans="1:12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2" x14ac:dyDescent="0.25">
      <c r="B29" s="145" t="s">
        <v>455</v>
      </c>
      <c r="C29" s="219"/>
      <c r="D29" s="145">
        <f>C25*D25</f>
        <v>5225</v>
      </c>
      <c r="E29" s="145"/>
      <c r="F29" s="145" t="s">
        <v>455</v>
      </c>
      <c r="G29" s="219"/>
      <c r="H29" s="145">
        <f>D29</f>
        <v>5225</v>
      </c>
      <c r="I29" s="145"/>
    </row>
    <row r="30" spans="1:12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2" x14ac:dyDescent="0.25">
      <c r="B31" s="229" t="s">
        <v>492</v>
      </c>
      <c r="C31" s="145"/>
      <c r="D31" s="145">
        <v>20000</v>
      </c>
      <c r="E31" s="145"/>
      <c r="F31" s="229" t="s">
        <v>492</v>
      </c>
      <c r="G31" s="145"/>
      <c r="H31" s="145">
        <v>20000</v>
      </c>
      <c r="I31" s="145"/>
    </row>
    <row r="32" spans="1:12" x14ac:dyDescent="0.25">
      <c r="B32" s="119" t="s">
        <v>470</v>
      </c>
      <c r="C32" s="121"/>
      <c r="D32" s="119">
        <v>1680</v>
      </c>
      <c r="E32" s="119"/>
      <c r="F32" s="119" t="s">
        <v>470</v>
      </c>
      <c r="G32" s="121"/>
      <c r="H32" s="119">
        <v>1680</v>
      </c>
      <c r="I32" s="145"/>
      <c r="K32">
        <f>1980</f>
        <v>1980</v>
      </c>
      <c r="L32" t="s">
        <v>470</v>
      </c>
    </row>
    <row r="33" spans="2:12" x14ac:dyDescent="0.25">
      <c r="B33" s="229" t="s">
        <v>508</v>
      </c>
      <c r="C33" s="145"/>
      <c r="D33" s="145">
        <v>77675</v>
      </c>
      <c r="E33" s="145"/>
      <c r="F33" s="229" t="s">
        <v>508</v>
      </c>
      <c r="G33" s="145"/>
      <c r="H33" s="145">
        <v>77675</v>
      </c>
      <c r="I33" s="145"/>
      <c r="K33">
        <v>300</v>
      </c>
      <c r="L33" t="s">
        <v>512</v>
      </c>
    </row>
    <row r="34" spans="2:12" x14ac:dyDescent="0.25">
      <c r="B34" s="229" t="s">
        <v>509</v>
      </c>
      <c r="C34" s="145"/>
      <c r="D34" s="145">
        <v>10000</v>
      </c>
      <c r="E34" s="145"/>
      <c r="F34" s="229" t="s">
        <v>509</v>
      </c>
      <c r="G34" s="145"/>
      <c r="H34" s="145">
        <v>10000</v>
      </c>
      <c r="I34" s="145"/>
      <c r="K34">
        <f>K32-K33</f>
        <v>1680</v>
      </c>
      <c r="L34" t="s">
        <v>291</v>
      </c>
    </row>
    <row r="35" spans="2:12" x14ac:dyDescent="0.25">
      <c r="B35" s="229"/>
      <c r="C35" s="145"/>
      <c r="D35" s="145"/>
      <c r="E35" s="145"/>
      <c r="F35" s="229"/>
      <c r="G35" s="145"/>
      <c r="H35" s="145"/>
      <c r="I35" s="145"/>
    </row>
    <row r="36" spans="2:12" x14ac:dyDescent="0.25">
      <c r="B36" s="229"/>
      <c r="C36" s="164"/>
      <c r="D36" s="164"/>
      <c r="E36" s="164"/>
      <c r="F36" s="229"/>
      <c r="G36" s="145"/>
      <c r="H36" s="164"/>
      <c r="I36" s="145"/>
    </row>
    <row r="37" spans="2:12" x14ac:dyDescent="0.25">
      <c r="B37" s="205" t="s">
        <v>8</v>
      </c>
      <c r="C37" s="206">
        <f>C25+C26+C27-D29</f>
        <v>99275</v>
      </c>
      <c r="D37" s="205">
        <f>SUM(D31:D36)</f>
        <v>109355</v>
      </c>
      <c r="E37" s="206">
        <f>C37-D37</f>
        <v>-10080</v>
      </c>
      <c r="F37" s="257"/>
      <c r="G37" s="206">
        <f>G25+G26-H29</f>
        <v>99155</v>
      </c>
      <c r="H37" s="206">
        <f>SUM(H31:H36)</f>
        <v>109355</v>
      </c>
      <c r="I37" s="206">
        <f>G37-H37</f>
        <v>-10200</v>
      </c>
    </row>
    <row r="39" spans="2:12" x14ac:dyDescent="0.25">
      <c r="B39" s="126" t="s">
        <v>175</v>
      </c>
      <c r="D39" s="126" t="s">
        <v>176</v>
      </c>
      <c r="F39" s="126"/>
      <c r="G39" s="126" t="s">
        <v>177</v>
      </c>
    </row>
    <row r="40" spans="2:12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11" workbookViewId="0">
      <selection activeCell="K33" sqref="K33"/>
    </sheetView>
  </sheetViews>
  <sheetFormatPr defaultRowHeight="15" x14ac:dyDescent="0.25"/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511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19" t="s">
        <v>255</v>
      </c>
      <c r="C8" s="119"/>
      <c r="D8" s="119"/>
      <c r="E8" s="119"/>
      <c r="F8" s="119">
        <f>'JUNE 21'!I8:I22</f>
        <v>0</v>
      </c>
      <c r="G8" s="119">
        <f>C8+D8+E8+F8</f>
        <v>0</v>
      </c>
      <c r="H8" s="119"/>
      <c r="I8" s="119">
        <f t="shared" ref="I8:I21" si="0">G8-H8</f>
        <v>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'JUNE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'JUNE 21'!I10:I24</f>
        <v>0</v>
      </c>
      <c r="G10" s="119">
        <f>C10+D10+E10+F10</f>
        <v>5000</v>
      </c>
      <c r="H10" s="119">
        <v>5000</v>
      </c>
      <c r="I10" s="119">
        <f t="shared" si="0"/>
        <v>0</v>
      </c>
      <c r="J10" t="s">
        <v>291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'JUNE 21'!I11:I25</f>
        <v>0</v>
      </c>
      <c r="G11" s="119">
        <f>C11+D11+E11+F11</f>
        <v>7000</v>
      </c>
      <c r="H11" s="119">
        <f>7000</f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'JUNE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'JUNE 21'!I13:I27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'JUNE 21'!I14:I28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'JUNE 21'!I15:I29</f>
        <v>120</v>
      </c>
      <c r="G15" s="119">
        <f t="shared" si="1"/>
        <v>12120</v>
      </c>
      <c r="H15" s="119">
        <f>12000</f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'JUNE 21'!I16:I30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9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'JUNE 21'!I17:I31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9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'JUNE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9" x14ac:dyDescent="0.25">
      <c r="A19" s="119">
        <v>12</v>
      </c>
      <c r="B19" s="123"/>
      <c r="C19" s="119"/>
      <c r="D19" s="119"/>
      <c r="E19" s="119"/>
      <c r="F19" s="119">
        <f>'JUNE 21'!I19:I33</f>
        <v>0</v>
      </c>
      <c r="G19" s="119">
        <f t="shared" si="1"/>
        <v>0</v>
      </c>
      <c r="H19" s="119"/>
      <c r="I19" s="119">
        <f>G19-H19</f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'JUNE 21'!I20:I34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9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'JUNE 21'!I21:I35</f>
        <v>0</v>
      </c>
      <c r="G21" s="119">
        <f t="shared" si="1"/>
        <v>10000</v>
      </c>
      <c r="H21" s="119">
        <f>10000</f>
        <v>10000</v>
      </c>
      <c r="I21" s="119">
        <f t="shared" si="0"/>
        <v>0</v>
      </c>
    </row>
    <row r="22" spans="1:9" x14ac:dyDescent="0.25">
      <c r="A22" s="119"/>
      <c r="B22" s="181" t="s">
        <v>8</v>
      </c>
      <c r="C22" s="119"/>
      <c r="D22" s="119"/>
      <c r="E22" s="181">
        <f>SUM(E8:E21)</f>
        <v>99500</v>
      </c>
      <c r="F22" s="119">
        <f>SUM(F8:F21)</f>
        <v>120</v>
      </c>
      <c r="G22" s="181">
        <f>SUM(G8:G21)</f>
        <v>99620</v>
      </c>
      <c r="H22" s="181">
        <f>SUM(H8:H21)</f>
        <v>99500</v>
      </c>
      <c r="I22" s="258">
        <f>SUM(I8:I21)</f>
        <v>120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234</v>
      </c>
      <c r="C25" s="164">
        <f>E22</f>
        <v>99500</v>
      </c>
      <c r="D25" s="220">
        <v>0.05</v>
      </c>
      <c r="E25" s="164"/>
      <c r="F25" s="219" t="s">
        <v>234</v>
      </c>
      <c r="G25" s="164">
        <f>H22</f>
        <v>99500</v>
      </c>
      <c r="H25" s="220">
        <v>0.05</v>
      </c>
      <c r="I25" s="145"/>
    </row>
    <row r="26" spans="1:9" x14ac:dyDescent="0.25">
      <c r="B26" s="145" t="s">
        <v>207</v>
      </c>
      <c r="C26" s="164">
        <f>'JUNE 21'!E37</f>
        <v>-10080</v>
      </c>
      <c r="D26" s="145"/>
      <c r="E26" s="145"/>
      <c r="F26" s="145" t="s">
        <v>207</v>
      </c>
      <c r="G26" s="164">
        <f>'JUNE 21'!I37</f>
        <v>-10200</v>
      </c>
      <c r="H26" s="145"/>
      <c r="I26" s="145"/>
    </row>
    <row r="28" spans="1:9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492</v>
      </c>
      <c r="C31" s="145"/>
      <c r="D31" s="145"/>
      <c r="E31" s="145"/>
      <c r="F31" s="229" t="s">
        <v>492</v>
      </c>
      <c r="G31" s="145"/>
      <c r="H31" s="145"/>
      <c r="I31" s="145"/>
    </row>
    <row r="32" spans="1:9" x14ac:dyDescent="0.25">
      <c r="B32" s="119" t="s">
        <v>470</v>
      </c>
      <c r="C32" s="121"/>
      <c r="D32" s="119">
        <v>250</v>
      </c>
      <c r="E32" s="119"/>
      <c r="F32" s="119" t="s">
        <v>470</v>
      </c>
      <c r="G32" s="121"/>
      <c r="H32" s="119">
        <v>250</v>
      </c>
      <c r="I32" s="145"/>
    </row>
    <row r="33" spans="2:11" x14ac:dyDescent="0.25">
      <c r="B33" s="229" t="s">
        <v>514</v>
      </c>
      <c r="C33" s="145"/>
      <c r="D33" s="145">
        <v>84195</v>
      </c>
      <c r="E33" s="145"/>
      <c r="F33" s="229" t="s">
        <v>514</v>
      </c>
      <c r="G33" s="145"/>
      <c r="H33" s="145">
        <v>84195</v>
      </c>
      <c r="I33" s="145"/>
      <c r="J33" t="s">
        <v>513</v>
      </c>
      <c r="K33">
        <f>550</f>
        <v>550</v>
      </c>
    </row>
    <row r="34" spans="2:11" x14ac:dyDescent="0.25">
      <c r="B34" s="229" t="s">
        <v>515</v>
      </c>
      <c r="C34" s="145"/>
      <c r="D34" s="145">
        <v>5000</v>
      </c>
      <c r="E34" s="145"/>
      <c r="F34" s="229" t="s">
        <v>515</v>
      </c>
      <c r="G34" s="145"/>
      <c r="H34" s="145">
        <v>5000</v>
      </c>
      <c r="I34" s="145"/>
      <c r="J34" t="s">
        <v>512</v>
      </c>
      <c r="K34">
        <v>300</v>
      </c>
    </row>
    <row r="35" spans="2:11" x14ac:dyDescent="0.25">
      <c r="B35" s="229"/>
      <c r="C35" s="145"/>
      <c r="D35" s="145"/>
      <c r="E35" s="145"/>
      <c r="F35" s="229"/>
      <c r="G35" s="145"/>
      <c r="H35" s="145"/>
      <c r="I35" s="145"/>
    </row>
    <row r="36" spans="2:11" x14ac:dyDescent="0.25">
      <c r="B36" s="229"/>
      <c r="C36" s="164"/>
      <c r="D36" s="164"/>
      <c r="E36" s="164"/>
      <c r="F36" s="229"/>
      <c r="G36" s="145"/>
      <c r="H36" s="164"/>
      <c r="I36" s="145"/>
    </row>
    <row r="37" spans="2:11" x14ac:dyDescent="0.25">
      <c r="B37" s="205" t="s">
        <v>8</v>
      </c>
      <c r="C37" s="206">
        <f>C25+C26+C27-D29</f>
        <v>84445</v>
      </c>
      <c r="D37" s="205">
        <f>SUM(D31:D36)</f>
        <v>89445</v>
      </c>
      <c r="E37" s="206">
        <f>C37-D37</f>
        <v>-5000</v>
      </c>
      <c r="F37" s="257"/>
      <c r="G37" s="206">
        <f>G25+G26-H29</f>
        <v>84325</v>
      </c>
      <c r="H37" s="206">
        <f>SUM(H31:H36)</f>
        <v>89445</v>
      </c>
      <c r="I37" s="206">
        <f>G37-H37</f>
        <v>-5120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7" workbookViewId="0">
      <selection activeCell="M39" sqref="M39"/>
    </sheetView>
  </sheetViews>
  <sheetFormatPr defaultRowHeight="15" x14ac:dyDescent="0.25"/>
  <cols>
    <col min="2" max="2" width="18.7109375" customWidth="1"/>
  </cols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517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255</v>
      </c>
      <c r="C8" s="119"/>
      <c r="D8" s="119"/>
      <c r="E8" s="119"/>
      <c r="F8" s="119">
        <f>'JULY 21'!I8:I21</f>
        <v>0</v>
      </c>
      <c r="G8" s="119">
        <f>C8+D8+E8+F8</f>
        <v>0</v>
      </c>
      <c r="H8" s="119"/>
      <c r="I8" s="119">
        <f t="shared" ref="I8:I21" si="0">G8-H8</f>
        <v>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'JULY 21'!I9:I22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'JULY 21'!I10:I23</f>
        <v>0</v>
      </c>
      <c r="G10" s="119">
        <f>C10+D10+E10+F10</f>
        <v>5000</v>
      </c>
      <c r="H10" s="119">
        <v>5000</v>
      </c>
      <c r="I10" s="119">
        <f t="shared" si="0"/>
        <v>0</v>
      </c>
      <c r="J10" t="s">
        <v>291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'JULY 21'!I11:I24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'JULY 21'!I12:I25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'JULY 21'!I13:I26</f>
        <v>0</v>
      </c>
      <c r="G13" s="119">
        <f t="shared" si="1"/>
        <v>2000</v>
      </c>
      <c r="H13" s="119">
        <v>2000</v>
      </c>
      <c r="I13" s="119">
        <f t="shared" si="0"/>
        <v>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'JULY 21'!I14:I27</f>
        <v>0</v>
      </c>
      <c r="G14" s="119">
        <f t="shared" si="1"/>
        <v>2500</v>
      </c>
      <c r="H14" s="119">
        <f>2500</f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'JULY 21'!I15:I28</f>
        <v>120</v>
      </c>
      <c r="G15" s="119">
        <f t="shared" si="1"/>
        <v>12120</v>
      </c>
      <c r="H15" s="119"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'JULY 21'!I16:I29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9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'JULY 21'!I17:I30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9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'JULY 21'!I18:I31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9" x14ac:dyDescent="0.25">
      <c r="A19" s="119">
        <v>12</v>
      </c>
      <c r="B19" s="123"/>
      <c r="C19" s="119"/>
      <c r="D19" s="119"/>
      <c r="E19" s="119"/>
      <c r="F19" s="119">
        <f>'JULY 21'!I19:I32</f>
        <v>0</v>
      </c>
      <c r="G19" s="119">
        <f t="shared" si="1"/>
        <v>0</v>
      </c>
      <c r="H19" s="119"/>
      <c r="I19" s="119">
        <f>G19-H19</f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'JULY 21'!I20:I33</f>
        <v>0</v>
      </c>
      <c r="G20" s="119">
        <f t="shared" si="1"/>
        <v>12000</v>
      </c>
      <c r="H20" s="119">
        <f>12000</f>
        <v>12000</v>
      </c>
      <c r="I20" s="119">
        <f t="shared" si="0"/>
        <v>0</v>
      </c>
    </row>
    <row r="21" spans="1:9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'JULY 21'!I21:I34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9" x14ac:dyDescent="0.25">
      <c r="A22" s="119"/>
      <c r="B22" s="181" t="s">
        <v>8</v>
      </c>
      <c r="C22" s="119"/>
      <c r="D22" s="119"/>
      <c r="E22" s="181">
        <f>SUM(E8:E21)</f>
        <v>99500</v>
      </c>
      <c r="F22" s="119">
        <f>SUM(F8:F21)</f>
        <v>120</v>
      </c>
      <c r="G22" s="181">
        <f>SUM(G8:G21)</f>
        <v>99620</v>
      </c>
      <c r="H22" s="181">
        <f>SUM(H8:H21)</f>
        <v>99500</v>
      </c>
      <c r="I22" s="258">
        <f>SUM(I8:I21)</f>
        <v>120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376</v>
      </c>
      <c r="C25" s="164">
        <f>E22</f>
        <v>99500</v>
      </c>
      <c r="D25" s="220">
        <v>0.05</v>
      </c>
      <c r="E25" s="164"/>
      <c r="F25" s="219" t="s">
        <v>376</v>
      </c>
      <c r="G25" s="164">
        <f>H22</f>
        <v>99500</v>
      </c>
      <c r="H25" s="220">
        <v>0.05</v>
      </c>
      <c r="I25" s="145"/>
    </row>
    <row r="26" spans="1:9" x14ac:dyDescent="0.25">
      <c r="B26" s="145" t="s">
        <v>207</v>
      </c>
      <c r="C26" s="164">
        <f>'JULY 21'!E37</f>
        <v>-5000</v>
      </c>
      <c r="D26" s="145"/>
      <c r="E26" s="145"/>
      <c r="F26" s="145" t="s">
        <v>207</v>
      </c>
      <c r="G26" s="164">
        <f>'JULY 21'!I37</f>
        <v>-5120</v>
      </c>
      <c r="H26" s="145"/>
      <c r="I26" s="145"/>
    </row>
    <row r="28" spans="1:9" x14ac:dyDescent="0.25">
      <c r="B28" s="145" t="s">
        <v>522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492</v>
      </c>
      <c r="C31" s="145"/>
      <c r="D31" s="145"/>
      <c r="E31" s="145"/>
      <c r="F31" s="229" t="s">
        <v>492</v>
      </c>
      <c r="G31" s="145"/>
      <c r="H31" s="145"/>
      <c r="I31" s="145"/>
    </row>
    <row r="32" spans="1:9" x14ac:dyDescent="0.25">
      <c r="B32" s="119" t="s">
        <v>470</v>
      </c>
      <c r="C32" s="121"/>
      <c r="D32" s="119">
        <v>900</v>
      </c>
      <c r="E32" s="119"/>
      <c r="F32" s="119" t="s">
        <v>470</v>
      </c>
      <c r="G32" s="121"/>
      <c r="H32" s="119">
        <v>900</v>
      </c>
      <c r="I32" s="145"/>
    </row>
    <row r="33" spans="2:11" x14ac:dyDescent="0.25">
      <c r="B33" s="229" t="s">
        <v>518</v>
      </c>
      <c r="C33" s="145"/>
      <c r="D33" s="145">
        <f>40625+48000</f>
        <v>88625</v>
      </c>
      <c r="E33" s="145"/>
      <c r="F33" s="229" t="s">
        <v>518</v>
      </c>
      <c r="G33" s="145"/>
      <c r="H33" s="145">
        <f>40625+48000</f>
        <v>88625</v>
      </c>
      <c r="I33" s="145"/>
      <c r="J33" t="s">
        <v>513</v>
      </c>
      <c r="K33">
        <v>1200</v>
      </c>
    </row>
    <row r="34" spans="2:11" x14ac:dyDescent="0.25">
      <c r="B34" s="229" t="s">
        <v>519</v>
      </c>
      <c r="C34" s="145"/>
      <c r="D34" s="145">
        <v>5000</v>
      </c>
      <c r="E34" s="145"/>
      <c r="F34" s="229" t="s">
        <v>519</v>
      </c>
      <c r="G34" s="145"/>
      <c r="H34" s="145">
        <v>5000</v>
      </c>
      <c r="I34" s="145"/>
      <c r="J34" t="s">
        <v>512</v>
      </c>
      <c r="K34">
        <f>300</f>
        <v>300</v>
      </c>
    </row>
    <row r="35" spans="2:11" x14ac:dyDescent="0.25">
      <c r="B35" s="229"/>
      <c r="C35" s="145"/>
      <c r="D35" s="145"/>
      <c r="E35" s="145"/>
      <c r="F35" s="229"/>
      <c r="G35" s="145"/>
      <c r="H35" s="145"/>
      <c r="I35" s="145"/>
      <c r="K35">
        <f>K33-K34</f>
        <v>900</v>
      </c>
    </row>
    <row r="36" spans="2:11" x14ac:dyDescent="0.25">
      <c r="B36" s="229"/>
      <c r="C36" s="164"/>
      <c r="D36" s="164"/>
      <c r="E36" s="164"/>
      <c r="F36" s="229"/>
      <c r="G36" s="145"/>
      <c r="H36" s="164"/>
      <c r="I36" s="145"/>
    </row>
    <row r="37" spans="2:11" x14ac:dyDescent="0.25">
      <c r="B37" s="205" t="s">
        <v>8</v>
      </c>
      <c r="C37" s="206">
        <f>C25+C26+C27-D29</f>
        <v>89525</v>
      </c>
      <c r="D37" s="205">
        <f>SUM(D31:D36)</f>
        <v>94525</v>
      </c>
      <c r="E37" s="206">
        <f>C37-D37</f>
        <v>-5000</v>
      </c>
      <c r="F37" s="257"/>
      <c r="G37" s="206">
        <f>G25+G26-H29</f>
        <v>89405</v>
      </c>
      <c r="H37" s="206">
        <f>SUM(H31:H36)</f>
        <v>94525</v>
      </c>
      <c r="I37" s="206">
        <f>G37-H37</f>
        <v>-5120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0"/>
  <sheetViews>
    <sheetView topLeftCell="A16" workbookViewId="0">
      <selection activeCell="H11" sqref="H11"/>
    </sheetView>
  </sheetViews>
  <sheetFormatPr defaultRowHeight="15" x14ac:dyDescent="0.25"/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520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255</v>
      </c>
      <c r="C8" s="119"/>
      <c r="D8" s="119"/>
      <c r="E8" s="119"/>
      <c r="F8" s="119">
        <f>'AUGUST 21'!I8:I22</f>
        <v>0</v>
      </c>
      <c r="G8" s="119">
        <f>C8+D8+E8+F8</f>
        <v>0</v>
      </c>
      <c r="H8" s="119"/>
      <c r="I8" s="119">
        <f t="shared" ref="I8:I21" si="0">G8-H8</f>
        <v>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'AUGUST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'AUGUST 21'!I10:I24</f>
        <v>0</v>
      </c>
      <c r="G10" s="119">
        <f>C10+D10+E10+F10</f>
        <v>5000</v>
      </c>
      <c r="H10" s="119">
        <v>5000</v>
      </c>
      <c r="I10" s="119">
        <f t="shared" si="0"/>
        <v>0</v>
      </c>
      <c r="J10" t="s">
        <v>291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'AUGUST 21'!I11:I25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'AUGUST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'AUGUST 21'!I13:I27</f>
        <v>0</v>
      </c>
      <c r="G13" s="119">
        <f t="shared" si="1"/>
        <v>2000</v>
      </c>
      <c r="H13" s="119">
        <f>2000</f>
        <v>2000</v>
      </c>
      <c r="I13" s="119">
        <f t="shared" si="0"/>
        <v>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'AUGUST 21'!I14:I28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'AUGUST 21'!I15:I29</f>
        <v>120</v>
      </c>
      <c r="G15" s="119">
        <f t="shared" si="1"/>
        <v>12120</v>
      </c>
      <c r="H15" s="119"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'AUGUST 21'!I16:I30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9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'AUGUST 21'!I17:I31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9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'AUGUST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9" x14ac:dyDescent="0.25">
      <c r="A19" s="119">
        <v>12</v>
      </c>
      <c r="B19" s="123"/>
      <c r="C19" s="119"/>
      <c r="D19" s="119"/>
      <c r="E19" s="119"/>
      <c r="F19" s="119">
        <f>'AUGUST 21'!I19:I33</f>
        <v>0</v>
      </c>
      <c r="G19" s="119">
        <f t="shared" si="1"/>
        <v>0</v>
      </c>
      <c r="H19" s="119"/>
      <c r="I19" s="119">
        <f>G19-H19</f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'AUGUST 21'!I20:I34</f>
        <v>0</v>
      </c>
      <c r="G20" s="119">
        <f t="shared" si="1"/>
        <v>12000</v>
      </c>
      <c r="H20" s="119">
        <f>12000</f>
        <v>12000</v>
      </c>
      <c r="I20" s="119">
        <f t="shared" si="0"/>
        <v>0</v>
      </c>
    </row>
    <row r="21" spans="1:9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'AUGUST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9" x14ac:dyDescent="0.25">
      <c r="A22" s="119"/>
      <c r="B22" s="181" t="s">
        <v>8</v>
      </c>
      <c r="C22" s="119"/>
      <c r="D22" s="119"/>
      <c r="E22" s="181">
        <f>SUM(E8:E21)</f>
        <v>99500</v>
      </c>
      <c r="F22" s="119">
        <f>SUM(F8:F21)</f>
        <v>120</v>
      </c>
      <c r="G22" s="181">
        <f>SUM(G8:G21)</f>
        <v>99620</v>
      </c>
      <c r="H22" s="181">
        <f>SUM(H8:H21)</f>
        <v>99500</v>
      </c>
      <c r="I22" s="258">
        <f>SUM(I8:I21)</f>
        <v>120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447</v>
      </c>
      <c r="C25" s="164">
        <f>E22</f>
        <v>99500</v>
      </c>
      <c r="D25" s="220">
        <v>0.05</v>
      </c>
      <c r="E25" s="164"/>
      <c r="F25" s="219" t="s">
        <v>447</v>
      </c>
      <c r="G25" s="164">
        <f>H22</f>
        <v>99500</v>
      </c>
      <c r="H25" s="220">
        <v>0.05</v>
      </c>
      <c r="I25" s="145"/>
    </row>
    <row r="26" spans="1:9" x14ac:dyDescent="0.25">
      <c r="B26" s="145" t="s">
        <v>207</v>
      </c>
      <c r="C26" s="164">
        <f>'AUGUST 21'!E37</f>
        <v>-5000</v>
      </c>
      <c r="D26" s="145"/>
      <c r="E26" s="145"/>
      <c r="F26" s="145" t="s">
        <v>207</v>
      </c>
      <c r="G26" s="164">
        <f>'AUGUST 21'!I37</f>
        <v>-5120</v>
      </c>
      <c r="H26" s="145"/>
      <c r="I26" s="145"/>
    </row>
    <row r="28" spans="1:9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492</v>
      </c>
      <c r="C31" s="145"/>
      <c r="D31" s="145">
        <v>10000</v>
      </c>
      <c r="E31" s="145"/>
      <c r="F31" s="229" t="s">
        <v>492</v>
      </c>
      <c r="G31" s="145"/>
      <c r="H31" s="145">
        <f>D31</f>
        <v>10000</v>
      </c>
      <c r="I31" s="145"/>
    </row>
    <row r="32" spans="1:9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11" x14ac:dyDescent="0.25">
      <c r="B33" s="229" t="s">
        <v>521</v>
      </c>
      <c r="C33" s="145"/>
      <c r="D33" s="145">
        <v>70500</v>
      </c>
      <c r="E33" s="145"/>
      <c r="F33" s="229" t="s">
        <v>521</v>
      </c>
      <c r="G33" s="145"/>
      <c r="H33" s="145">
        <v>70500</v>
      </c>
      <c r="I33" s="145"/>
      <c r="J33" t="s">
        <v>513</v>
      </c>
      <c r="K33">
        <v>330</v>
      </c>
    </row>
    <row r="34" spans="2:11" x14ac:dyDescent="0.25">
      <c r="B34" s="229" t="s">
        <v>524</v>
      </c>
      <c r="C34" s="145"/>
      <c r="D34" s="145">
        <v>9087</v>
      </c>
      <c r="E34" s="145"/>
      <c r="F34" s="229" t="s">
        <v>524</v>
      </c>
      <c r="G34" s="145"/>
      <c r="H34" s="145">
        <v>9087</v>
      </c>
      <c r="I34" s="145"/>
      <c r="J34" t="s">
        <v>512</v>
      </c>
    </row>
    <row r="35" spans="2:11" x14ac:dyDescent="0.25">
      <c r="B35" s="229" t="s">
        <v>525</v>
      </c>
      <c r="C35" s="145"/>
      <c r="D35" s="145">
        <v>50000</v>
      </c>
      <c r="E35" s="145"/>
      <c r="F35" s="229" t="s">
        <v>525</v>
      </c>
      <c r="G35" s="145"/>
      <c r="H35" s="145">
        <v>50000</v>
      </c>
      <c r="I35" s="145"/>
    </row>
    <row r="36" spans="2:11" x14ac:dyDescent="0.25">
      <c r="B36" s="229" t="s">
        <v>526</v>
      </c>
      <c r="C36" s="164"/>
      <c r="D36" s="164">
        <v>5000</v>
      </c>
      <c r="E36" s="164"/>
      <c r="F36" s="229" t="s">
        <v>526</v>
      </c>
      <c r="G36" s="164"/>
      <c r="H36" s="164">
        <v>5000</v>
      </c>
      <c r="I36" s="145"/>
    </row>
    <row r="37" spans="2:11" x14ac:dyDescent="0.25">
      <c r="B37" s="205" t="s">
        <v>8</v>
      </c>
      <c r="C37" s="206">
        <f>C25+C26+C27-D29</f>
        <v>89525</v>
      </c>
      <c r="D37" s="205">
        <f>SUM(D31:D36)</f>
        <v>144587</v>
      </c>
      <c r="E37" s="206">
        <f>C37-D37</f>
        <v>-55062</v>
      </c>
      <c r="F37" s="257"/>
      <c r="G37" s="206">
        <f>G25+G26-H29</f>
        <v>89405</v>
      </c>
      <c r="H37" s="206">
        <f>SUM(H31:H36)</f>
        <v>144587</v>
      </c>
      <c r="I37" s="206">
        <f>G37-H37</f>
        <v>-55182</v>
      </c>
    </row>
    <row r="39" spans="2:11" x14ac:dyDescent="0.25">
      <c r="B39" s="126" t="s">
        <v>175</v>
      </c>
      <c r="D39" s="126" t="s">
        <v>176</v>
      </c>
      <c r="F39" s="126"/>
      <c r="G39" s="126" t="s">
        <v>177</v>
      </c>
    </row>
    <row r="40" spans="2:11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opLeftCell="A4" workbookViewId="0">
      <selection activeCell="H31" sqref="H31"/>
    </sheetView>
  </sheetViews>
  <sheetFormatPr defaultRowHeight="15" x14ac:dyDescent="0.25"/>
  <cols>
    <col min="2" max="2" width="19.42578125" customWidth="1"/>
  </cols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523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255</v>
      </c>
      <c r="C8" s="119"/>
      <c r="D8" s="119"/>
      <c r="E8" s="119"/>
      <c r="F8" s="119">
        <f>'SEPT 21'!I8:I22</f>
        <v>0</v>
      </c>
      <c r="G8" s="119">
        <f>C8+D8+E8+F8</f>
        <v>0</v>
      </c>
      <c r="H8" s="119"/>
      <c r="I8" s="119">
        <f t="shared" ref="I8:I21" si="0">G8-H8</f>
        <v>0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'SEPT 21'!I9:I23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'SEPT 21'!I10:I24</f>
        <v>0</v>
      </c>
      <c r="G10" s="119">
        <f>C10+D10+E10+F10</f>
        <v>5000</v>
      </c>
      <c r="H10" s="119">
        <v>5000</v>
      </c>
      <c r="I10" s="119">
        <f t="shared" si="0"/>
        <v>0</v>
      </c>
      <c r="J10" t="s">
        <v>291</v>
      </c>
    </row>
    <row r="11" spans="1:10" x14ac:dyDescent="0.25">
      <c r="A11" s="119">
        <v>4</v>
      </c>
      <c r="B11" s="119" t="s">
        <v>473</v>
      </c>
      <c r="C11" s="119"/>
      <c r="D11" s="119"/>
      <c r="E11" s="119">
        <v>7000</v>
      </c>
      <c r="F11" s="119">
        <f>'SEPT 21'!I11:I25</f>
        <v>0</v>
      </c>
      <c r="G11" s="119">
        <f>C11+D11+E11+F11</f>
        <v>7000</v>
      </c>
      <c r="H11" s="119">
        <v>7000</v>
      </c>
      <c r="I11" s="119">
        <f t="shared" si="0"/>
        <v>0</v>
      </c>
    </row>
    <row r="12" spans="1:10" x14ac:dyDescent="0.25">
      <c r="A12" s="119">
        <v>5</v>
      </c>
      <c r="B12" s="119" t="s">
        <v>461</v>
      </c>
      <c r="C12" s="119"/>
      <c r="D12" s="119"/>
      <c r="E12" s="119">
        <v>7000</v>
      </c>
      <c r="F12" s="119">
        <f>'SEPT 21'!I12:I26</f>
        <v>0</v>
      </c>
      <c r="G12" s="119">
        <f t="shared" ref="G12:G21" si="1">C12+D12+E12+F12</f>
        <v>7000</v>
      </c>
      <c r="H12" s="119">
        <v>7000</v>
      </c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'SEPT 21'!I13:I27</f>
        <v>0</v>
      </c>
      <c r="G13" s="119">
        <f t="shared" si="1"/>
        <v>2000</v>
      </c>
      <c r="H13" s="119"/>
      <c r="I13" s="119">
        <f t="shared" si="0"/>
        <v>2000</v>
      </c>
    </row>
    <row r="14" spans="1:10" x14ac:dyDescent="0.25">
      <c r="A14" s="119">
        <v>7</v>
      </c>
      <c r="B14" s="119" t="s">
        <v>463</v>
      </c>
      <c r="C14" s="119"/>
      <c r="D14" s="119"/>
      <c r="E14" s="119">
        <v>2500</v>
      </c>
      <c r="F14" s="119">
        <f>'SEPT 21'!I14:I28</f>
        <v>0</v>
      </c>
      <c r="G14" s="119">
        <f t="shared" si="1"/>
        <v>2500</v>
      </c>
      <c r="H14" s="119">
        <v>2500</v>
      </c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'SEPT 21'!I15:I29</f>
        <v>120</v>
      </c>
      <c r="G15" s="119">
        <f t="shared" si="1"/>
        <v>12120</v>
      </c>
      <c r="H15" s="119">
        <v>12000</v>
      </c>
      <c r="I15" s="119">
        <f t="shared" si="0"/>
        <v>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'SEPT 21'!I16:I30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2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'SEPT 21'!I17:I31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2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'SEPT 21'!I18:I32</f>
        <v>0</v>
      </c>
      <c r="G18" s="119">
        <f t="shared" si="1"/>
        <v>10000</v>
      </c>
      <c r="H18" s="119">
        <v>10000</v>
      </c>
      <c r="I18" s="119">
        <f t="shared" si="0"/>
        <v>0</v>
      </c>
    </row>
    <row r="19" spans="1:12" x14ac:dyDescent="0.25">
      <c r="A19" s="119">
        <v>12</v>
      </c>
      <c r="B19" s="123"/>
      <c r="C19" s="119"/>
      <c r="D19" s="119"/>
      <c r="E19" s="119"/>
      <c r="F19" s="119">
        <f>'SEPT 21'!I19:I33</f>
        <v>0</v>
      </c>
      <c r="G19" s="119">
        <f t="shared" si="1"/>
        <v>0</v>
      </c>
      <c r="H19" s="119"/>
      <c r="I19" s="119">
        <f>G19-H19</f>
        <v>0</v>
      </c>
    </row>
    <row r="20" spans="1:12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'SEPT 21'!I20:I34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2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'SEPT 21'!I21:I35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12" x14ac:dyDescent="0.25">
      <c r="A22" s="119"/>
      <c r="B22" s="181" t="s">
        <v>8</v>
      </c>
      <c r="C22" s="119"/>
      <c r="D22" s="119"/>
      <c r="E22" s="181">
        <f>SUM(E8:E21)</f>
        <v>99500</v>
      </c>
      <c r="F22" s="119">
        <f>'SEPT 21'!I22:I36</f>
        <v>120</v>
      </c>
      <c r="G22" s="181">
        <f>SUM(G8:G21)</f>
        <v>99620</v>
      </c>
      <c r="H22" s="181">
        <f>SUM(H8:H21)</f>
        <v>97500</v>
      </c>
      <c r="I22" s="258">
        <f>SUM(I8:I21)</f>
        <v>2120</v>
      </c>
    </row>
    <row r="23" spans="1:12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2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2" x14ac:dyDescent="0.25">
      <c r="B25" s="145" t="s">
        <v>395</v>
      </c>
      <c r="C25" s="164">
        <f>E22</f>
        <v>99500</v>
      </c>
      <c r="D25" s="220">
        <v>0.05</v>
      </c>
      <c r="E25" s="164"/>
      <c r="F25" s="219" t="s">
        <v>395</v>
      </c>
      <c r="G25" s="164">
        <f>H22</f>
        <v>97500</v>
      </c>
      <c r="H25" s="220">
        <v>0.05</v>
      </c>
      <c r="I25" s="145"/>
    </row>
    <row r="26" spans="1:12" x14ac:dyDescent="0.25">
      <c r="B26" s="145" t="s">
        <v>207</v>
      </c>
      <c r="C26" s="164">
        <f>'SEPT 21'!E37</f>
        <v>-55062</v>
      </c>
      <c r="D26" s="145"/>
      <c r="E26" s="145"/>
      <c r="F26" s="145" t="s">
        <v>207</v>
      </c>
      <c r="G26" s="164">
        <f>'SEPT 21'!I37</f>
        <v>-55182</v>
      </c>
      <c r="H26" s="145"/>
      <c r="I26" s="145"/>
    </row>
    <row r="27" spans="1:12" x14ac:dyDescent="0.25">
      <c r="L27">
        <f>E22</f>
        <v>99500</v>
      </c>
    </row>
    <row r="28" spans="1:12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  <c r="L28">
        <f>D29</f>
        <v>4975</v>
      </c>
    </row>
    <row r="29" spans="1:12" x14ac:dyDescent="0.25">
      <c r="B29" s="145" t="s">
        <v>455</v>
      </c>
      <c r="C29" s="219"/>
      <c r="D29" s="145">
        <f>C25*D25</f>
        <v>4975</v>
      </c>
      <c r="E29" s="145"/>
      <c r="F29" s="145" t="s">
        <v>455</v>
      </c>
      <c r="G29" s="219"/>
      <c r="H29" s="145">
        <f>D29</f>
        <v>4975</v>
      </c>
      <c r="I29" s="145"/>
      <c r="L29">
        <f>L27-L28</f>
        <v>94525</v>
      </c>
    </row>
    <row r="30" spans="1:12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  <c r="L30">
        <f>'OCTOBER 21'!D31</f>
        <v>10000</v>
      </c>
    </row>
    <row r="31" spans="1:12" x14ac:dyDescent="0.25">
      <c r="B31" s="229" t="s">
        <v>492</v>
      </c>
      <c r="C31" s="145"/>
      <c r="D31" s="145">
        <v>10000</v>
      </c>
      <c r="E31" s="145"/>
      <c r="F31" s="229" t="s">
        <v>492</v>
      </c>
      <c r="G31" s="145"/>
      <c r="H31" s="145">
        <f>D31</f>
        <v>10000</v>
      </c>
      <c r="I31" s="145"/>
      <c r="L31">
        <f>L29-L30</f>
        <v>84525</v>
      </c>
    </row>
    <row r="32" spans="1:12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  <c r="L32">
        <f>5000</f>
        <v>5000</v>
      </c>
    </row>
    <row r="33" spans="2:12" x14ac:dyDescent="0.25">
      <c r="B33" s="229" t="s">
        <v>527</v>
      </c>
      <c r="C33" s="145"/>
      <c r="D33" s="145">
        <v>79500</v>
      </c>
      <c r="E33" s="145"/>
      <c r="F33" s="229" t="s">
        <v>527</v>
      </c>
      <c r="G33" s="145"/>
      <c r="H33" s="145">
        <v>79500</v>
      </c>
      <c r="I33" s="145"/>
      <c r="L33">
        <f>L31-L32</f>
        <v>79525</v>
      </c>
    </row>
    <row r="34" spans="2:12" x14ac:dyDescent="0.25">
      <c r="B34" s="229" t="s">
        <v>529</v>
      </c>
      <c r="C34" s="145"/>
      <c r="D34" s="145">
        <v>15097</v>
      </c>
      <c r="E34" s="145"/>
      <c r="F34" s="229" t="s">
        <v>529</v>
      </c>
      <c r="G34" s="145"/>
      <c r="H34" s="145">
        <v>15097</v>
      </c>
      <c r="I34" s="145"/>
    </row>
    <row r="35" spans="2:12" x14ac:dyDescent="0.25">
      <c r="B35" s="229" t="s">
        <v>526</v>
      </c>
      <c r="C35" s="145"/>
      <c r="D35" s="145">
        <v>5000</v>
      </c>
      <c r="E35" s="145"/>
      <c r="F35" s="229" t="s">
        <v>526</v>
      </c>
      <c r="G35" s="145"/>
      <c r="H35" s="145">
        <v>5000</v>
      </c>
      <c r="I35" s="145"/>
    </row>
    <row r="36" spans="2:12" x14ac:dyDescent="0.25">
      <c r="B36" s="229"/>
      <c r="C36" s="164"/>
      <c r="D36" s="164"/>
      <c r="E36" s="164"/>
      <c r="F36" s="229"/>
      <c r="G36" s="145"/>
      <c r="H36" s="164"/>
      <c r="I36" s="145"/>
    </row>
    <row r="37" spans="2:12" x14ac:dyDescent="0.25">
      <c r="B37" s="205" t="s">
        <v>8</v>
      </c>
      <c r="C37" s="206">
        <f>C25+C26+C27-D29</f>
        <v>39463</v>
      </c>
      <c r="D37" s="205">
        <f>SUM(D31:D36)</f>
        <v>109597</v>
      </c>
      <c r="E37" s="206">
        <f>C37-D37</f>
        <v>-70134</v>
      </c>
      <c r="F37" s="257"/>
      <c r="G37" s="206">
        <f>G25+G26-H29</f>
        <v>37343</v>
      </c>
      <c r="H37" s="206">
        <f>SUM(H31:H36)</f>
        <v>109597</v>
      </c>
      <c r="I37" s="206">
        <f>G37-H37</f>
        <v>-72254</v>
      </c>
    </row>
    <row r="39" spans="2:12" x14ac:dyDescent="0.25">
      <c r="B39" s="126" t="s">
        <v>175</v>
      </c>
      <c r="D39" s="126" t="s">
        <v>176</v>
      </c>
      <c r="F39" s="126"/>
      <c r="G39" s="126" t="s">
        <v>177</v>
      </c>
    </row>
    <row r="40" spans="2:12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opLeftCell="A10" workbookViewId="0">
      <selection activeCell="H21" sqref="H21"/>
    </sheetView>
  </sheetViews>
  <sheetFormatPr defaultRowHeight="15" x14ac:dyDescent="0.25"/>
  <cols>
    <col min="2" max="2" width="19.42578125" customWidth="1"/>
    <col min="10" max="10" width="10" bestFit="1" customWidth="1"/>
  </cols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528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530</v>
      </c>
      <c r="C8" s="119"/>
      <c r="D8" s="119"/>
      <c r="E8" s="119"/>
      <c r="F8" s="119">
        <f>'OCTOBER 21'!I8:I21</f>
        <v>0</v>
      </c>
      <c r="G8" s="119">
        <f>C8+D8+E8+F8</f>
        <v>0</v>
      </c>
      <c r="H8" s="119"/>
      <c r="I8" s="119">
        <f t="shared" ref="I8:I21" si="0">G8-H8</f>
        <v>0</v>
      </c>
      <c r="J8">
        <v>723101516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'OCTOBER 21'!I9:I22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'OCTOBER 21'!I10:I23</f>
        <v>0</v>
      </c>
      <c r="G10" s="119">
        <f>C10+D10+E10+F10</f>
        <v>5000</v>
      </c>
      <c r="H10" s="119">
        <v>5000</v>
      </c>
      <c r="I10" s="119">
        <f t="shared" si="0"/>
        <v>0</v>
      </c>
    </row>
    <row r="11" spans="1:10" x14ac:dyDescent="0.25">
      <c r="A11" s="119">
        <v>4</v>
      </c>
      <c r="B11" s="119"/>
      <c r="C11" s="119"/>
      <c r="D11" s="119"/>
      <c r="E11" s="119"/>
      <c r="F11" s="119">
        <f>'OCTOBER 21'!I11:I24</f>
        <v>0</v>
      </c>
      <c r="G11" s="119">
        <f>C11+D11+E11+F11</f>
        <v>0</v>
      </c>
      <c r="H11" s="119"/>
      <c r="I11" s="119">
        <f t="shared" si="0"/>
        <v>0</v>
      </c>
    </row>
    <row r="12" spans="1:10" x14ac:dyDescent="0.25">
      <c r="A12" s="119">
        <v>5</v>
      </c>
      <c r="B12" s="119"/>
      <c r="C12" s="119"/>
      <c r="D12" s="119"/>
      <c r="E12" s="119"/>
      <c r="F12" s="119">
        <f>'OCTOBER 21'!I12:I25</f>
        <v>0</v>
      </c>
      <c r="G12" s="119">
        <f t="shared" ref="G12:G21" si="1">C12+D12+E12+F12</f>
        <v>0</v>
      </c>
      <c r="H12" s="119"/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>
        <v>2000</v>
      </c>
      <c r="F13" s="119">
        <f>'OCTOBER 21'!I13:I26</f>
        <v>2000</v>
      </c>
      <c r="G13" s="119">
        <f t="shared" si="1"/>
        <v>4000</v>
      </c>
      <c r="H13" s="119"/>
      <c r="I13" s="119">
        <f t="shared" si="0"/>
        <v>4000</v>
      </c>
    </row>
    <row r="14" spans="1:10" x14ac:dyDescent="0.25">
      <c r="A14" s="119">
        <v>7</v>
      </c>
      <c r="B14" s="119"/>
      <c r="C14" s="119"/>
      <c r="D14" s="119"/>
      <c r="E14" s="119"/>
      <c r="F14" s="119">
        <f>'OCTOBER 21'!I14:I27</f>
        <v>0</v>
      </c>
      <c r="G14" s="119">
        <f t="shared" si="1"/>
        <v>0</v>
      </c>
      <c r="H14" s="119"/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'OCTOBER 21'!I15:I28</f>
        <v>120</v>
      </c>
      <c r="G15" s="119">
        <f t="shared" si="1"/>
        <v>12120</v>
      </c>
      <c r="H15" s="119">
        <f>10000</f>
        <v>10000</v>
      </c>
      <c r="I15" s="119">
        <f t="shared" si="0"/>
        <v>2120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'OCTOBER 21'!I16:I29</f>
        <v>0</v>
      </c>
      <c r="G16" s="119">
        <f t="shared" si="1"/>
        <v>12000</v>
      </c>
      <c r="H16" s="119">
        <v>12000</v>
      </c>
      <c r="I16" s="119">
        <f t="shared" si="0"/>
        <v>0</v>
      </c>
    </row>
    <row r="17" spans="1:15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'OCTOBER 21'!I17:I30</f>
        <v>0</v>
      </c>
      <c r="G17" s="119">
        <f t="shared" si="1"/>
        <v>10000</v>
      </c>
      <c r="H17" s="119">
        <v>10000</v>
      </c>
      <c r="I17" s="119">
        <f t="shared" si="0"/>
        <v>0</v>
      </c>
    </row>
    <row r="18" spans="1:15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'OCTOBER 21'!I18:I31</f>
        <v>0</v>
      </c>
      <c r="G18" s="119">
        <f t="shared" si="1"/>
        <v>10000</v>
      </c>
      <c r="H18" s="119">
        <v>10000</v>
      </c>
      <c r="I18" s="119">
        <f t="shared" si="0"/>
        <v>0</v>
      </c>
      <c r="O18" t="s">
        <v>192</v>
      </c>
    </row>
    <row r="19" spans="1:15" x14ac:dyDescent="0.25">
      <c r="A19" s="119">
        <v>12</v>
      </c>
      <c r="B19" s="123"/>
      <c r="C19" s="119"/>
      <c r="D19" s="119"/>
      <c r="E19" s="119"/>
      <c r="F19" s="119">
        <f>'OCTOBER 21'!I19:I32</f>
        <v>0</v>
      </c>
      <c r="G19" s="119">
        <f t="shared" si="1"/>
        <v>0</v>
      </c>
      <c r="H19" s="119"/>
      <c r="I19" s="119">
        <f>G19-H19</f>
        <v>0</v>
      </c>
    </row>
    <row r="20" spans="1:15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'OCTOBER 21'!I20:I33</f>
        <v>0</v>
      </c>
      <c r="G20" s="119">
        <f t="shared" si="1"/>
        <v>12000</v>
      </c>
      <c r="H20" s="119">
        <v>12000</v>
      </c>
      <c r="I20" s="119">
        <f t="shared" si="0"/>
        <v>0</v>
      </c>
    </row>
    <row r="21" spans="1:15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'OCTOBER 21'!I21:I34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15" x14ac:dyDescent="0.25">
      <c r="A22" s="119"/>
      <c r="B22" s="181" t="s">
        <v>8</v>
      </c>
      <c r="C22" s="119"/>
      <c r="D22" s="119"/>
      <c r="E22" s="181">
        <f>SUM(E8:E21)</f>
        <v>83000</v>
      </c>
      <c r="F22" s="119">
        <f>SUM(F8:F21)</f>
        <v>2120</v>
      </c>
      <c r="G22" s="181">
        <f>SUM(G8:G21)</f>
        <v>85120</v>
      </c>
      <c r="H22" s="181">
        <f>SUM(H8:H21)</f>
        <v>79000</v>
      </c>
      <c r="I22" s="258">
        <f>SUM(I8:I21)</f>
        <v>6120</v>
      </c>
    </row>
    <row r="23" spans="1:15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15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15" x14ac:dyDescent="0.25">
      <c r="B25" s="145" t="s">
        <v>258</v>
      </c>
      <c r="C25" s="164">
        <f>E22</f>
        <v>83000</v>
      </c>
      <c r="D25" s="220">
        <v>0.05</v>
      </c>
      <c r="E25" s="164"/>
      <c r="F25" s="219" t="s">
        <v>258</v>
      </c>
      <c r="G25" s="164">
        <f>H22</f>
        <v>79000</v>
      </c>
      <c r="H25" s="220">
        <v>0.05</v>
      </c>
      <c r="I25" s="145"/>
    </row>
    <row r="26" spans="1:15" x14ac:dyDescent="0.25">
      <c r="B26" s="145" t="s">
        <v>207</v>
      </c>
      <c r="C26" s="164">
        <f>'OCTOBER 21'!E37</f>
        <v>-70134</v>
      </c>
      <c r="D26" s="145"/>
      <c r="E26" s="145"/>
      <c r="F26" s="145" t="s">
        <v>207</v>
      </c>
      <c r="G26" s="164">
        <f>'OCTOBER 21'!I37</f>
        <v>-72254</v>
      </c>
      <c r="H26" s="145"/>
      <c r="I26" s="145"/>
    </row>
    <row r="28" spans="1:15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15" x14ac:dyDescent="0.25">
      <c r="B29" s="145" t="s">
        <v>455</v>
      </c>
      <c r="C29" s="219"/>
      <c r="D29" s="145">
        <f>C25*D25</f>
        <v>4150</v>
      </c>
      <c r="E29" s="145"/>
      <c r="F29" s="145" t="s">
        <v>455</v>
      </c>
      <c r="G29" s="219"/>
      <c r="H29" s="145">
        <f>D29</f>
        <v>4150</v>
      </c>
      <c r="I29" s="145"/>
    </row>
    <row r="30" spans="1:15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15" x14ac:dyDescent="0.25">
      <c r="B31" s="229" t="s">
        <v>492</v>
      </c>
      <c r="C31" s="145"/>
      <c r="D31" s="145">
        <v>5000</v>
      </c>
      <c r="E31" s="145"/>
      <c r="F31" s="229" t="s">
        <v>492</v>
      </c>
      <c r="G31" s="145"/>
      <c r="H31" s="145">
        <f>D31</f>
        <v>5000</v>
      </c>
      <c r="I31" s="145"/>
    </row>
    <row r="32" spans="1:15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9" x14ac:dyDescent="0.25">
      <c r="B33" s="229" t="s">
        <v>531</v>
      </c>
      <c r="C33" s="145"/>
      <c r="D33" s="145">
        <v>5000</v>
      </c>
      <c r="E33" s="145"/>
      <c r="F33" s="229" t="s">
        <v>531</v>
      </c>
      <c r="G33" s="145"/>
      <c r="H33" s="145">
        <v>5000</v>
      </c>
      <c r="I33" s="145"/>
    </row>
    <row r="34" spans="2:9" x14ac:dyDescent="0.25">
      <c r="B34" s="229" t="s">
        <v>484</v>
      </c>
      <c r="C34" s="145"/>
      <c r="D34" s="145">
        <v>78850</v>
      </c>
      <c r="E34" s="145"/>
      <c r="F34" s="229" t="s">
        <v>484</v>
      </c>
      <c r="G34" s="145"/>
      <c r="H34" s="145">
        <v>78850</v>
      </c>
      <c r="I34" s="145"/>
    </row>
    <row r="35" spans="2:9" x14ac:dyDescent="0.25">
      <c r="B35" s="229" t="s">
        <v>533</v>
      </c>
      <c r="C35" s="145"/>
      <c r="D35" s="145">
        <v>4000</v>
      </c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C25+C26+C27-D29</f>
        <v>8716</v>
      </c>
      <c r="D37" s="205">
        <f>SUM(D31:D36)</f>
        <v>92850</v>
      </c>
      <c r="E37" s="206">
        <f>C37-D37</f>
        <v>-84134</v>
      </c>
      <c r="F37" s="257"/>
      <c r="G37" s="206">
        <f>G25+G26-H29</f>
        <v>2596</v>
      </c>
      <c r="H37" s="206">
        <f>SUM(H31:H36)</f>
        <v>88850</v>
      </c>
      <c r="I37" s="206">
        <f>G37-H37</f>
        <v>-86254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topLeftCell="A13" workbookViewId="0">
      <selection activeCell="H22" sqref="H22"/>
    </sheetView>
  </sheetViews>
  <sheetFormatPr defaultRowHeight="15" x14ac:dyDescent="0.25"/>
  <sheetData>
    <row r="2" spans="1:10" ht="18.75" x14ac:dyDescent="0.3">
      <c r="C2" s="140" t="s">
        <v>469</v>
      </c>
      <c r="D2" s="140"/>
      <c r="E2" s="140"/>
      <c r="F2" s="140"/>
    </row>
    <row r="3" spans="1:10" ht="18.75" x14ac:dyDescent="0.3">
      <c r="C3" s="140" t="s">
        <v>328</v>
      </c>
      <c r="D3" s="140"/>
      <c r="E3" s="140"/>
      <c r="F3" s="140"/>
    </row>
    <row r="4" spans="1:10" ht="18.75" x14ac:dyDescent="0.3">
      <c r="C4" s="140" t="s">
        <v>532</v>
      </c>
      <c r="D4" s="140"/>
      <c r="E4" s="140"/>
      <c r="F4" s="140"/>
    </row>
    <row r="6" spans="1:10" ht="18.75" x14ac:dyDescent="0.25">
      <c r="E6" s="251"/>
      <c r="F6" s="251"/>
      <c r="G6" s="252"/>
      <c r="H6" s="252"/>
    </row>
    <row r="7" spans="1:10" x14ac:dyDescent="0.25">
      <c r="A7" s="181" t="s">
        <v>448</v>
      </c>
      <c r="B7" s="181" t="s">
        <v>46</v>
      </c>
      <c r="C7" s="181"/>
      <c r="D7" s="181" t="s">
        <v>449</v>
      </c>
      <c r="E7" s="181" t="s">
        <v>50</v>
      </c>
      <c r="F7" s="181" t="s">
        <v>229</v>
      </c>
      <c r="G7" s="181" t="s">
        <v>450</v>
      </c>
      <c r="H7" s="181" t="s">
        <v>206</v>
      </c>
      <c r="I7" s="181" t="s">
        <v>131</v>
      </c>
    </row>
    <row r="8" spans="1:10" x14ac:dyDescent="0.25">
      <c r="A8" s="119">
        <v>1</v>
      </c>
      <c r="B8" s="123" t="s">
        <v>530</v>
      </c>
      <c r="C8" s="119"/>
      <c r="D8" s="119"/>
      <c r="E8" s="119"/>
      <c r="F8" s="119">
        <f>'NOVEMBER 21'!I8:I21</f>
        <v>0</v>
      </c>
      <c r="G8" s="119">
        <f>C8+D8+E8+F8</f>
        <v>0</v>
      </c>
      <c r="H8" s="119"/>
      <c r="I8" s="119">
        <f t="shared" ref="I8:I21" si="0">G8-H8</f>
        <v>0</v>
      </c>
      <c r="J8">
        <v>723101516</v>
      </c>
    </row>
    <row r="9" spans="1:10" x14ac:dyDescent="0.25">
      <c r="A9" s="119">
        <v>2</v>
      </c>
      <c r="B9" s="119" t="s">
        <v>458</v>
      </c>
      <c r="C9" s="119"/>
      <c r="D9" s="119"/>
      <c r="E9" s="119">
        <v>10000</v>
      </c>
      <c r="F9" s="119">
        <f>'NOVEMBER 21'!I9:I22</f>
        <v>0</v>
      </c>
      <c r="G9" s="119">
        <f>C9+D9+E9+F9</f>
        <v>10000</v>
      </c>
      <c r="H9" s="119">
        <v>10000</v>
      </c>
      <c r="I9" s="119">
        <f t="shared" si="0"/>
        <v>0</v>
      </c>
    </row>
    <row r="10" spans="1:10" x14ac:dyDescent="0.25">
      <c r="A10" s="119">
        <v>3</v>
      </c>
      <c r="B10" s="119" t="s">
        <v>516</v>
      </c>
      <c r="C10" s="119"/>
      <c r="D10" s="119"/>
      <c r="E10" s="119">
        <v>5000</v>
      </c>
      <c r="F10" s="119">
        <f>'NOVEMBER 21'!I10:I23</f>
        <v>0</v>
      </c>
      <c r="G10" s="119">
        <f>C10+D10+E10+F10</f>
        <v>5000</v>
      </c>
      <c r="H10" s="119"/>
      <c r="I10" s="119">
        <f t="shared" si="0"/>
        <v>5000</v>
      </c>
    </row>
    <row r="11" spans="1:10" x14ac:dyDescent="0.25">
      <c r="A11" s="119">
        <v>4</v>
      </c>
      <c r="B11" s="119"/>
      <c r="C11" s="119"/>
      <c r="D11" s="119"/>
      <c r="E11" s="119"/>
      <c r="F11" s="119">
        <f>'NOVEMBER 21'!I11:I24</f>
        <v>0</v>
      </c>
      <c r="G11" s="119">
        <f>C11+D11+E11+F11</f>
        <v>0</v>
      </c>
      <c r="H11" s="119"/>
      <c r="I11" s="119">
        <f t="shared" si="0"/>
        <v>0</v>
      </c>
    </row>
    <row r="12" spans="1:10" x14ac:dyDescent="0.25">
      <c r="A12" s="119">
        <v>5</v>
      </c>
      <c r="B12" s="119"/>
      <c r="C12" s="119"/>
      <c r="D12" s="119"/>
      <c r="E12" s="119"/>
      <c r="F12" s="119">
        <f>'NOVEMBER 21'!I12:I25</f>
        <v>0</v>
      </c>
      <c r="G12" s="119">
        <f t="shared" ref="G12:G21" si="1">C12+D12+E12+F12</f>
        <v>0</v>
      </c>
      <c r="H12" s="119"/>
      <c r="I12" s="119">
        <f t="shared" si="0"/>
        <v>0</v>
      </c>
    </row>
    <row r="13" spans="1:10" x14ac:dyDescent="0.25">
      <c r="A13" s="119">
        <v>6</v>
      </c>
      <c r="B13" s="119" t="s">
        <v>462</v>
      </c>
      <c r="C13" s="119"/>
      <c r="D13" s="119"/>
      <c r="E13" s="119"/>
      <c r="F13" s="119">
        <f>'NOVEMBER 21'!I13:I26</f>
        <v>4000</v>
      </c>
      <c r="G13" s="119">
        <f t="shared" si="1"/>
        <v>4000</v>
      </c>
      <c r="H13" s="119"/>
      <c r="I13" s="119">
        <f t="shared" si="0"/>
        <v>4000</v>
      </c>
    </row>
    <row r="14" spans="1:10" x14ac:dyDescent="0.25">
      <c r="A14" s="119">
        <v>7</v>
      </c>
      <c r="B14" s="119"/>
      <c r="C14" s="119"/>
      <c r="D14" s="119"/>
      <c r="E14" s="119"/>
      <c r="F14" s="119">
        <f>'NOVEMBER 21'!I14:I27</f>
        <v>0</v>
      </c>
      <c r="G14" s="119">
        <f t="shared" si="1"/>
        <v>0</v>
      </c>
      <c r="H14" s="119"/>
      <c r="I14" s="119">
        <f t="shared" si="0"/>
        <v>0</v>
      </c>
    </row>
    <row r="15" spans="1:10" x14ac:dyDescent="0.25">
      <c r="A15" s="119">
        <v>8</v>
      </c>
      <c r="B15" s="253" t="s">
        <v>464</v>
      </c>
      <c r="C15" s="119"/>
      <c r="D15" s="119"/>
      <c r="E15" s="119">
        <v>12000</v>
      </c>
      <c r="F15" s="119">
        <f>'NOVEMBER 21'!I15:I28</f>
        <v>2120</v>
      </c>
      <c r="G15" s="119">
        <f t="shared" si="1"/>
        <v>14120</v>
      </c>
      <c r="H15" s="119"/>
      <c r="I15" s="119">
        <f t="shared" si="0"/>
        <v>14120</v>
      </c>
    </row>
    <row r="16" spans="1:10" x14ac:dyDescent="0.25">
      <c r="A16" s="119">
        <v>9</v>
      </c>
      <c r="B16" s="119" t="s">
        <v>501</v>
      </c>
      <c r="C16" s="119"/>
      <c r="D16" s="119"/>
      <c r="E16" s="119">
        <v>12000</v>
      </c>
      <c r="F16" s="119">
        <f>'NOVEMBER 21'!I16:I29</f>
        <v>0</v>
      </c>
      <c r="G16" s="119">
        <f t="shared" si="1"/>
        <v>12000</v>
      </c>
      <c r="H16" s="119"/>
      <c r="I16" s="119">
        <f t="shared" si="0"/>
        <v>12000</v>
      </c>
    </row>
    <row r="17" spans="1:9" x14ac:dyDescent="0.25">
      <c r="A17" s="119">
        <v>10</v>
      </c>
      <c r="B17" s="119" t="s">
        <v>501</v>
      </c>
      <c r="C17" s="119"/>
      <c r="D17" s="119"/>
      <c r="E17" s="119">
        <v>10000</v>
      </c>
      <c r="F17" s="119">
        <f>'NOVEMBER 21'!I17:I30</f>
        <v>0</v>
      </c>
      <c r="G17" s="119">
        <f t="shared" si="1"/>
        <v>10000</v>
      </c>
      <c r="H17" s="119"/>
      <c r="I17" s="119">
        <f t="shared" si="0"/>
        <v>10000</v>
      </c>
    </row>
    <row r="18" spans="1:9" x14ac:dyDescent="0.25">
      <c r="A18" s="119">
        <v>11</v>
      </c>
      <c r="B18" s="119" t="s">
        <v>486</v>
      </c>
      <c r="C18" s="119"/>
      <c r="D18" s="119"/>
      <c r="E18" s="119">
        <v>10000</v>
      </c>
      <c r="F18" s="119">
        <f>'NOVEMBER 21'!I18:I31</f>
        <v>0</v>
      </c>
      <c r="G18" s="119">
        <f t="shared" si="1"/>
        <v>10000</v>
      </c>
      <c r="H18" s="119"/>
      <c r="I18" s="119">
        <f t="shared" si="0"/>
        <v>10000</v>
      </c>
    </row>
    <row r="19" spans="1:9" x14ac:dyDescent="0.25">
      <c r="A19" s="119">
        <v>12</v>
      </c>
      <c r="B19" s="123"/>
      <c r="C19" s="119"/>
      <c r="D19" s="119"/>
      <c r="E19" s="119"/>
      <c r="F19" s="119">
        <f>'NOVEMBER 21'!I19:I32</f>
        <v>0</v>
      </c>
      <c r="G19" s="119">
        <f t="shared" si="1"/>
        <v>0</v>
      </c>
      <c r="H19" s="119"/>
      <c r="I19" s="119">
        <f>G19-H19</f>
        <v>0</v>
      </c>
    </row>
    <row r="20" spans="1:9" x14ac:dyDescent="0.25">
      <c r="A20" s="119">
        <v>13</v>
      </c>
      <c r="B20" s="119" t="s">
        <v>468</v>
      </c>
      <c r="C20" s="119"/>
      <c r="D20" s="119"/>
      <c r="E20" s="119">
        <v>12000</v>
      </c>
      <c r="F20" s="119">
        <f>'NOVEMBER 21'!I20:I33</f>
        <v>0</v>
      </c>
      <c r="G20" s="119">
        <f t="shared" si="1"/>
        <v>12000</v>
      </c>
      <c r="H20" s="119"/>
      <c r="I20" s="119">
        <f t="shared" si="0"/>
        <v>12000</v>
      </c>
    </row>
    <row r="21" spans="1:9" x14ac:dyDescent="0.25">
      <c r="A21" s="119">
        <v>14</v>
      </c>
      <c r="B21" s="119" t="s">
        <v>488</v>
      </c>
      <c r="C21" s="119"/>
      <c r="D21" s="119"/>
      <c r="E21" s="119">
        <v>10000</v>
      </c>
      <c r="F21" s="119">
        <f>'NOVEMBER 21'!I21:I34</f>
        <v>0</v>
      </c>
      <c r="G21" s="119">
        <f t="shared" si="1"/>
        <v>10000</v>
      </c>
      <c r="H21" s="119">
        <v>10000</v>
      </c>
      <c r="I21" s="119">
        <f t="shared" si="0"/>
        <v>0</v>
      </c>
    </row>
    <row r="22" spans="1:9" x14ac:dyDescent="0.25">
      <c r="A22" s="119"/>
      <c r="B22" s="181" t="s">
        <v>8</v>
      </c>
      <c r="C22" s="119"/>
      <c r="D22" s="119"/>
      <c r="E22" s="181">
        <f>SUM(E8:E21)</f>
        <v>81000</v>
      </c>
      <c r="F22" s="119">
        <f>SUM(F8:F21)</f>
        <v>6120</v>
      </c>
      <c r="G22" s="181">
        <f>SUM(G8:G21)</f>
        <v>87120</v>
      </c>
      <c r="H22" s="181">
        <f>SUM(H8:H21)</f>
        <v>20000</v>
      </c>
      <c r="I22" s="258">
        <f>SUM(I8:I21)</f>
        <v>67120</v>
      </c>
    </row>
    <row r="23" spans="1:9" ht="18.75" x14ac:dyDescent="0.3">
      <c r="B23" s="254" t="s">
        <v>166</v>
      </c>
      <c r="C23" s="255"/>
      <c r="D23" s="255"/>
      <c r="E23" s="255"/>
      <c r="F23" s="255"/>
      <c r="G23" s="255"/>
      <c r="H23" s="89"/>
      <c r="I23" s="89"/>
    </row>
    <row r="24" spans="1:9" ht="15.75" x14ac:dyDescent="0.25">
      <c r="B24" s="245" t="s">
        <v>167</v>
      </c>
      <c r="C24" s="245" t="s">
        <v>168</v>
      </c>
      <c r="D24" s="245" t="s">
        <v>169</v>
      </c>
      <c r="E24" s="245" t="s">
        <v>451</v>
      </c>
      <c r="F24" s="245" t="s">
        <v>452</v>
      </c>
      <c r="G24" s="245" t="s">
        <v>168</v>
      </c>
      <c r="H24" s="245" t="s">
        <v>169</v>
      </c>
      <c r="I24" s="245" t="s">
        <v>451</v>
      </c>
    </row>
    <row r="25" spans="1:9" x14ac:dyDescent="0.25">
      <c r="B25" s="145" t="s">
        <v>263</v>
      </c>
      <c r="C25" s="164">
        <f>E22</f>
        <v>81000</v>
      </c>
      <c r="D25" s="220">
        <v>0.05</v>
      </c>
      <c r="E25" s="164"/>
      <c r="F25" s="219" t="s">
        <v>263</v>
      </c>
      <c r="G25" s="164">
        <f>H22</f>
        <v>20000</v>
      </c>
      <c r="H25" s="220">
        <v>0.05</v>
      </c>
      <c r="I25" s="145"/>
    </row>
    <row r="26" spans="1:9" x14ac:dyDescent="0.25">
      <c r="B26" s="145" t="s">
        <v>207</v>
      </c>
      <c r="C26" s="164">
        <v>-20000</v>
      </c>
      <c r="D26" s="145"/>
      <c r="E26" s="145"/>
      <c r="F26" s="145" t="s">
        <v>207</v>
      </c>
      <c r="G26" s="164">
        <f>'NOVEMBER 21'!I37</f>
        <v>-86254</v>
      </c>
      <c r="H26" s="145"/>
      <c r="I26" s="145"/>
    </row>
    <row r="28" spans="1:9" x14ac:dyDescent="0.25">
      <c r="B28" s="145" t="s">
        <v>454</v>
      </c>
      <c r="C28" s="164">
        <v>0.3</v>
      </c>
      <c r="D28" s="145"/>
      <c r="E28" s="145"/>
      <c r="F28" s="145"/>
      <c r="G28" s="164">
        <v>0.3</v>
      </c>
      <c r="H28" s="145"/>
      <c r="I28" s="145"/>
    </row>
    <row r="29" spans="1:9" x14ac:dyDescent="0.25">
      <c r="B29" s="145" t="s">
        <v>455</v>
      </c>
      <c r="C29" s="219"/>
      <c r="D29" s="145">
        <f>C25*D25</f>
        <v>4050</v>
      </c>
      <c r="E29" s="145"/>
      <c r="F29" s="145" t="s">
        <v>455</v>
      </c>
      <c r="G29" s="219"/>
      <c r="H29" s="145">
        <f>D29</f>
        <v>4050</v>
      </c>
      <c r="I29" s="145"/>
    </row>
    <row r="30" spans="1:9" x14ac:dyDescent="0.25">
      <c r="B30" s="256" t="s">
        <v>173</v>
      </c>
      <c r="C30" s="145"/>
      <c r="D30" s="145"/>
      <c r="E30" s="145"/>
      <c r="F30" s="256" t="s">
        <v>173</v>
      </c>
      <c r="G30" s="145"/>
      <c r="H30" s="145"/>
      <c r="I30" s="145"/>
    </row>
    <row r="31" spans="1:9" x14ac:dyDescent="0.25">
      <c r="B31" s="229" t="s">
        <v>492</v>
      </c>
      <c r="C31" s="145"/>
      <c r="D31" s="145">
        <v>5000</v>
      </c>
      <c r="E31" s="145"/>
      <c r="F31" s="229" t="s">
        <v>492</v>
      </c>
      <c r="G31" s="145"/>
      <c r="H31" s="145">
        <f>D31</f>
        <v>5000</v>
      </c>
      <c r="I31" s="145"/>
    </row>
    <row r="32" spans="1:9" x14ac:dyDescent="0.25">
      <c r="B32" s="119" t="s">
        <v>470</v>
      </c>
      <c r="C32" s="121"/>
      <c r="D32" s="119"/>
      <c r="E32" s="119"/>
      <c r="F32" s="119" t="s">
        <v>470</v>
      </c>
      <c r="G32" s="121"/>
      <c r="H32" s="119"/>
      <c r="I32" s="145"/>
    </row>
    <row r="33" spans="2:9" x14ac:dyDescent="0.25">
      <c r="B33" s="229" t="s">
        <v>534</v>
      </c>
      <c r="C33" s="145"/>
      <c r="D33" s="145">
        <v>5000</v>
      </c>
      <c r="E33" s="145"/>
      <c r="F33" s="229"/>
      <c r="G33" s="145"/>
      <c r="H33" s="145"/>
      <c r="I33" s="145"/>
    </row>
    <row r="34" spans="2:9" x14ac:dyDescent="0.25">
      <c r="B34" s="229"/>
      <c r="C34" s="145"/>
      <c r="D34" s="145"/>
      <c r="E34" s="145"/>
      <c r="F34" s="229"/>
      <c r="G34" s="145"/>
      <c r="H34" s="145"/>
      <c r="I34" s="145"/>
    </row>
    <row r="35" spans="2:9" x14ac:dyDescent="0.25">
      <c r="B35" s="229"/>
      <c r="C35" s="145"/>
      <c r="D35" s="145"/>
      <c r="E35" s="145"/>
      <c r="F35" s="229"/>
      <c r="G35" s="145"/>
      <c r="H35" s="145"/>
      <c r="I35" s="145"/>
    </row>
    <row r="36" spans="2:9" x14ac:dyDescent="0.25">
      <c r="B36" s="229"/>
      <c r="C36" s="164"/>
      <c r="D36" s="164"/>
      <c r="E36" s="164"/>
      <c r="F36" s="229"/>
      <c r="G36" s="145"/>
      <c r="H36" s="164"/>
      <c r="I36" s="145"/>
    </row>
    <row r="37" spans="2:9" x14ac:dyDescent="0.25">
      <c r="B37" s="205" t="s">
        <v>8</v>
      </c>
      <c r="C37" s="206">
        <f>C25+C26+C27-D29</f>
        <v>56950</v>
      </c>
      <c r="D37" s="205">
        <f>SUM(D31:D36)</f>
        <v>10000</v>
      </c>
      <c r="E37" s="206">
        <f>C37-D37</f>
        <v>46950</v>
      </c>
      <c r="F37" s="257"/>
      <c r="G37" s="206">
        <f>G25+G26-H29</f>
        <v>-70304</v>
      </c>
      <c r="H37" s="206">
        <f>SUM(H31:H36)</f>
        <v>5000</v>
      </c>
      <c r="I37" s="206">
        <f>G37-H37</f>
        <v>-75304</v>
      </c>
    </row>
    <row r="39" spans="2:9" x14ac:dyDescent="0.25">
      <c r="B39" s="126" t="s">
        <v>175</v>
      </c>
      <c r="D39" s="126" t="s">
        <v>176</v>
      </c>
      <c r="F39" s="126"/>
      <c r="G39" s="126" t="s">
        <v>177</v>
      </c>
    </row>
    <row r="40" spans="2:9" x14ac:dyDescent="0.25">
      <c r="B40" t="s">
        <v>384</v>
      </c>
      <c r="D40" s="126" t="s">
        <v>136</v>
      </c>
      <c r="F40" s="126"/>
      <c r="G40" s="126" t="s">
        <v>474</v>
      </c>
      <c r="I40">
        <f>360/120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 DECEMBER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 14</vt:lpstr>
      <vt:lpstr>FEB 14</vt:lpstr>
      <vt:lpstr>mar 14</vt:lpstr>
      <vt:lpstr>APR 14</vt:lpstr>
      <vt:lpstr>MAY14</vt:lpstr>
      <vt:lpstr>JUNE14</vt:lpstr>
      <vt:lpstr>JUIL;Y14</vt:lpstr>
      <vt:lpstr>AUG</vt:lpstr>
      <vt:lpstr>SEP14</vt:lpstr>
      <vt:lpstr>OCT14</vt:lpstr>
      <vt:lpstr>NOV14</vt:lpstr>
      <vt:lpstr>MARCH 2015</vt:lpstr>
      <vt:lpstr>APRIL 2015</vt:lpstr>
      <vt:lpstr>MAY 2015</vt:lpstr>
      <vt:lpstr>june 2015</vt:lpstr>
      <vt:lpstr>JULY 2015</vt:lpstr>
      <vt:lpstr>Sheet1</vt:lpstr>
      <vt:lpstr>AUGUST 2015</vt:lpstr>
      <vt:lpstr>SEPTEMBER 2015</vt:lpstr>
      <vt:lpstr>OCTO</vt:lpstr>
      <vt:lpstr>Sheet2</vt:lpstr>
      <vt:lpstr>DEC</vt:lpstr>
      <vt:lpstr>JAN</vt:lpstr>
      <vt:lpstr>FEB</vt:lpstr>
      <vt:lpstr>march 2016</vt:lpstr>
      <vt:lpstr>Sheet3</vt:lpstr>
      <vt:lpstr>MAY 2016</vt:lpstr>
      <vt:lpstr>JUNE 2016</vt:lpstr>
      <vt:lpstr>Sheet4</vt:lpstr>
      <vt:lpstr>Sheet5</vt:lpstr>
      <vt:lpstr>Sheet6</vt:lpstr>
      <vt:lpstr>Sheet7</vt:lpstr>
      <vt:lpstr>DEC  2016</vt:lpstr>
      <vt:lpstr>JAN 2017</vt:lpstr>
      <vt:lpstr>MARCH  2017</vt:lpstr>
      <vt:lpstr>APRIL 2017</vt:lpstr>
      <vt:lpstr>MAY 2017</vt:lpstr>
      <vt:lpstr>JUNE 2017</vt:lpstr>
      <vt:lpstr>JULY 2017</vt:lpstr>
      <vt:lpstr>AUGUST 2017</vt:lpstr>
      <vt:lpstr>SEPTEMBER 2017</vt:lpstr>
      <vt:lpstr>SEPT</vt:lpstr>
      <vt:lpstr>OCT 2017</vt:lpstr>
      <vt:lpstr>NOV 2017</vt:lpstr>
      <vt:lpstr>DECE</vt:lpstr>
      <vt:lpstr>JAN 18</vt:lpstr>
      <vt:lpstr>FEB18</vt:lpstr>
      <vt:lpstr>MAR 18</vt:lpstr>
      <vt:lpstr>APRL</vt:lpstr>
      <vt:lpstr>MAY18</vt:lpstr>
      <vt:lpstr>JUNE </vt:lpstr>
      <vt:lpstr>JULY7</vt:lpstr>
      <vt:lpstr>AUGUST </vt:lpstr>
      <vt:lpstr>SEP</vt:lpstr>
      <vt:lpstr>OCTOBER </vt:lpstr>
      <vt:lpstr>NOVEMBER </vt:lpstr>
      <vt:lpstr>DECEM</vt:lpstr>
      <vt:lpstr>JANUARY </vt:lpstr>
      <vt:lpstr>FEBRUARY </vt:lpstr>
      <vt:lpstr>MARCH </vt:lpstr>
      <vt:lpstr>APRIL </vt:lpstr>
      <vt:lpstr>MAY </vt:lpstr>
      <vt:lpstr>JUNEE</vt:lpstr>
      <vt:lpstr>JULYY </vt:lpstr>
      <vt:lpstr>AUGUST19</vt:lpstr>
      <vt:lpstr>SEPTEMBER 19</vt:lpstr>
      <vt:lpstr>OCTOBER 19</vt:lpstr>
      <vt:lpstr>NOVEMBER 19</vt:lpstr>
      <vt:lpstr>DECEMBER 19</vt:lpstr>
      <vt:lpstr>JANUARY 20</vt:lpstr>
      <vt:lpstr>FEBRUARY 20</vt:lpstr>
      <vt:lpstr>MARCH 20</vt:lpstr>
      <vt:lpstr>APRIL 20</vt:lpstr>
      <vt:lpstr>MAY 20</vt:lpstr>
      <vt:lpstr>JUNE 20</vt:lpstr>
      <vt:lpstr>JULY 20</vt:lpstr>
      <vt:lpstr>AUGUST 20</vt:lpstr>
      <vt:lpstr>SEPTEMBER20</vt:lpstr>
      <vt:lpstr>OCTOBER 20</vt:lpstr>
      <vt:lpstr>NOVEMBER20</vt:lpstr>
      <vt:lpstr>DECEMBER 20</vt:lpstr>
      <vt:lpstr>JANUARY 21</vt:lpstr>
      <vt:lpstr>FEBRUARY21</vt:lpstr>
      <vt:lpstr>MARCH 21</vt:lpstr>
      <vt:lpstr>APRIL21</vt:lpstr>
      <vt:lpstr>MAY 21</vt:lpstr>
      <vt:lpstr>JUNE 21</vt:lpstr>
      <vt:lpstr>JULY 21</vt:lpstr>
      <vt:lpstr>AUGUST 21</vt:lpstr>
      <vt:lpstr>SEPT 21</vt:lpstr>
      <vt:lpstr>OCTOBER 21</vt:lpstr>
      <vt:lpstr>NOVEMBER 21</vt:lpstr>
      <vt:lpstr>DECEMBER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comp2</cp:lastModifiedBy>
  <cp:lastPrinted>2021-03-11T10:32:22Z</cp:lastPrinted>
  <dcterms:created xsi:type="dcterms:W3CDTF">2012-12-18T09:05:47Z</dcterms:created>
  <dcterms:modified xsi:type="dcterms:W3CDTF">2021-12-14T09:58:01Z</dcterms:modified>
</cp:coreProperties>
</file>