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firstSheet="26" activeTab="30"/>
  </bookViews>
  <sheets>
    <sheet name="JUNE" sheetId="1" r:id="rId1"/>
    <sheet name="JULY" sheetId="2" r:id="rId2"/>
    <sheet name="AUGUST19" sheetId="3" r:id="rId3"/>
    <sheet name="SEPTEMBER 19" sheetId="4" r:id="rId4"/>
    <sheet name="OCTOBER 19" sheetId="5" r:id="rId5"/>
    <sheet name="NOVEMBER 19" sheetId="6" r:id="rId6"/>
    <sheet name="DECEMBER 19" sheetId="7" r:id="rId7"/>
    <sheet name="JANUARY 20" sheetId="8" r:id="rId8"/>
    <sheet name="FEBRUARY 20" sheetId="9" r:id="rId9"/>
    <sheet name="MARCH 20" sheetId="10" r:id="rId10"/>
    <sheet name="APRIL 20" sheetId="11" r:id="rId11"/>
    <sheet name="MAY 20" sheetId="12" r:id="rId12"/>
    <sheet name="JUNE 20" sheetId="13" r:id="rId13"/>
    <sheet name="JULY 20" sheetId="14" r:id="rId14"/>
    <sheet name="AUGUST 20" sheetId="15" r:id="rId15"/>
    <sheet name="SEPTEMBER 20" sheetId="16" r:id="rId16"/>
    <sheet name="OCTOBER 2020" sheetId="17" r:id="rId17"/>
    <sheet name="NOVEMBER20" sheetId="18" r:id="rId18"/>
    <sheet name="DECEMBER 20" sheetId="19" r:id="rId19"/>
    <sheet name="JANUARY 21" sheetId="20" r:id="rId20"/>
    <sheet name="FEBRUARY 21" sheetId="21" r:id="rId21"/>
    <sheet name="MARCH 21" sheetId="22" r:id="rId22"/>
    <sheet name="APRIL 21" sheetId="23" r:id="rId23"/>
    <sheet name="MAY 21" sheetId="24" r:id="rId24"/>
    <sheet name="JUNE 21" sheetId="25" r:id="rId25"/>
    <sheet name="JULY 21" sheetId="26" r:id="rId26"/>
    <sheet name="AUGUST 21" sheetId="27" r:id="rId27"/>
    <sheet name="SEPT 21" sheetId="28" r:id="rId28"/>
    <sheet name="OCTOBER 21" sheetId="29" r:id="rId29"/>
    <sheet name="NOVEMBER 21" sheetId="30" r:id="rId30"/>
    <sheet name="DECEMBER 21" sheetId="31" r:id="rId31"/>
  </sheets>
  <calcPr calcId="162913"/>
</workbook>
</file>

<file path=xl/calcChain.xml><?xml version="1.0" encoding="utf-8"?>
<calcChain xmlns="http://schemas.openxmlformats.org/spreadsheetml/2006/main">
  <c r="F8" i="31" l="1"/>
  <c r="C30" i="31" l="1"/>
  <c r="G24" i="31"/>
  <c r="C24" i="31"/>
  <c r="B21" i="31"/>
  <c r="G30" i="31" l="1"/>
  <c r="B11" i="31"/>
  <c r="D10" i="31"/>
  <c r="B18" i="31" s="1"/>
  <c r="F10" i="31"/>
  <c r="F18" i="31" s="1"/>
  <c r="G22" i="31" l="1"/>
  <c r="C22" i="31"/>
  <c r="F6" i="30"/>
  <c r="L33" i="28" l="1"/>
  <c r="H30" i="30" l="1"/>
  <c r="D30" i="30"/>
  <c r="B11" i="30"/>
  <c r="D10" i="30"/>
  <c r="B18" i="30" s="1"/>
  <c r="F10" i="30"/>
  <c r="G18" i="30" s="1"/>
  <c r="H22" i="30" l="1"/>
  <c r="D22" i="30"/>
  <c r="F9" i="29"/>
  <c r="F8" i="29"/>
  <c r="F5" i="29"/>
  <c r="F8" i="28" l="1"/>
  <c r="F9" i="28" l="1"/>
  <c r="H24" i="28" l="1"/>
  <c r="D24" i="28"/>
  <c r="H30" i="29" l="1"/>
  <c r="D30" i="29"/>
  <c r="B11" i="29"/>
  <c r="D10" i="29"/>
  <c r="B18" i="29" s="1"/>
  <c r="E8" i="29"/>
  <c r="G8" i="29" s="1"/>
  <c r="B8" i="30" s="1"/>
  <c r="E8" i="30" s="1"/>
  <c r="G8" i="30" s="1"/>
  <c r="B8" i="31" s="1"/>
  <c r="E8" i="31" s="1"/>
  <c r="G8" i="31" s="1"/>
  <c r="F10" i="29"/>
  <c r="G18" i="29" s="1"/>
  <c r="H22" i="29" l="1"/>
  <c r="D22" i="29"/>
  <c r="F5" i="28"/>
  <c r="C9" i="28" l="1"/>
  <c r="H30" i="28" l="1"/>
  <c r="D30" i="28"/>
  <c r="B11" i="28"/>
  <c r="D10" i="28"/>
  <c r="B18" i="28" s="1"/>
  <c r="H22" i="28" s="1"/>
  <c r="E8" i="28"/>
  <c r="G8" i="28" s="1"/>
  <c r="F10" i="28"/>
  <c r="G18" i="28" s="1"/>
  <c r="D22" i="28" l="1"/>
  <c r="F8" i="27"/>
  <c r="F5" i="27"/>
  <c r="H31" i="27" l="1"/>
  <c r="D31" i="27"/>
  <c r="B11" i="27"/>
  <c r="D10" i="27"/>
  <c r="B18" i="27" s="1"/>
  <c r="E8" i="27"/>
  <c r="G8" i="27" s="1"/>
  <c r="F10" i="27"/>
  <c r="G18" i="27" s="1"/>
  <c r="H22" i="27" l="1"/>
  <c r="D22" i="27"/>
  <c r="F8" i="26"/>
  <c r="F5" i="26"/>
  <c r="F7" i="26" l="1"/>
  <c r="H30" i="26" l="1"/>
  <c r="D30" i="26"/>
  <c r="B11" i="26"/>
  <c r="D10" i="26"/>
  <c r="B18" i="26" s="1"/>
  <c r="E8" i="26"/>
  <c r="G8" i="26" s="1"/>
  <c r="F10" i="26"/>
  <c r="G18" i="26" s="1"/>
  <c r="H22" i="26" l="1"/>
  <c r="D22" i="26"/>
  <c r="F9" i="25"/>
  <c r="F6" i="25" l="1"/>
  <c r="F7" i="25" l="1"/>
  <c r="H30" i="25" l="1"/>
  <c r="D30" i="25"/>
  <c r="B11" i="25"/>
  <c r="D10" i="25"/>
  <c r="B18" i="25" s="1"/>
  <c r="E8" i="25"/>
  <c r="G8" i="25" s="1"/>
  <c r="F10" i="25"/>
  <c r="G18" i="25" s="1"/>
  <c r="D22" i="25" l="1"/>
  <c r="B30" i="25" s="1"/>
  <c r="E30" i="25" s="1"/>
  <c r="B19" i="26" s="1"/>
  <c r="B30" i="26" s="1"/>
  <c r="E30" i="26" s="1"/>
  <c r="B19" i="27" s="1"/>
  <c r="B31" i="27" s="1"/>
  <c r="E31" i="27" s="1"/>
  <c r="B19" i="28" s="1"/>
  <c r="H22" i="25"/>
  <c r="F5" i="24"/>
  <c r="B30" i="28" l="1"/>
  <c r="E30" i="28" s="1"/>
  <c r="B19" i="29" s="1"/>
  <c r="B30" i="29" s="1"/>
  <c r="E30" i="29" s="1"/>
  <c r="B19" i="30" s="1"/>
  <c r="B30" i="30" s="1"/>
  <c r="E30" i="30" s="1"/>
  <c r="B19" i="31" s="1"/>
  <c r="D25" i="24"/>
  <c r="B30" i="31" l="1"/>
  <c r="D30" i="31" s="1"/>
  <c r="F7" i="24"/>
  <c r="H30" i="24" l="1"/>
  <c r="D30" i="24"/>
  <c r="B11" i="24"/>
  <c r="F10" i="24"/>
  <c r="G18" i="24" s="1"/>
  <c r="D10" i="24"/>
  <c r="B18" i="24" s="1"/>
  <c r="E8" i="24"/>
  <c r="G8" i="24" s="1"/>
  <c r="H22" i="24" l="1"/>
  <c r="D22" i="24"/>
  <c r="D24" i="22" l="1"/>
  <c r="H30" i="23"/>
  <c r="D30" i="23"/>
  <c r="B11" i="23"/>
  <c r="D10" i="23"/>
  <c r="B18" i="23" s="1"/>
  <c r="E8" i="23"/>
  <c r="G8" i="23" s="1"/>
  <c r="F10" i="23"/>
  <c r="G18" i="23" s="1"/>
  <c r="H24" i="22" l="1"/>
  <c r="H30" i="22" s="1"/>
  <c r="D30" i="22"/>
  <c r="H22" i="23"/>
  <c r="D22" i="23"/>
  <c r="F6" i="22"/>
  <c r="F8" i="22" l="1"/>
  <c r="B11" i="22" l="1"/>
  <c r="D10" i="22"/>
  <c r="B18" i="22" s="1"/>
  <c r="E8" i="22"/>
  <c r="G8" i="22" s="1"/>
  <c r="F10" i="22"/>
  <c r="G18" i="22" s="1"/>
  <c r="D22" i="22" l="1"/>
  <c r="H22" i="22" l="1"/>
  <c r="F7" i="21"/>
  <c r="F5" i="21" l="1"/>
  <c r="H30" i="21" l="1"/>
  <c r="D30" i="21"/>
  <c r="B11" i="21"/>
  <c r="D10" i="21"/>
  <c r="B18" i="21" s="1"/>
  <c r="E8" i="21"/>
  <c r="G8" i="21" s="1"/>
  <c r="F10" i="21"/>
  <c r="G18" i="21" s="1"/>
  <c r="H22" i="21" l="1"/>
  <c r="D22" i="21"/>
  <c r="C9" i="21"/>
  <c r="F8" i="20"/>
  <c r="E9" i="21" l="1"/>
  <c r="G9" i="21" s="1"/>
  <c r="B9" i="22" s="1"/>
  <c r="E9" i="22" s="1"/>
  <c r="G9" i="22" s="1"/>
  <c r="F6" i="20"/>
  <c r="B9" i="24" l="1"/>
  <c r="B9" i="23"/>
  <c r="E8" i="20"/>
  <c r="G8" i="20" s="1"/>
  <c r="H30" i="20"/>
  <c r="D30" i="20"/>
  <c r="B11" i="20"/>
  <c r="D10" i="20"/>
  <c r="B18" i="20" s="1"/>
  <c r="H22" i="20" s="1"/>
  <c r="F10" i="20"/>
  <c r="G18" i="20" s="1"/>
  <c r="C9" i="23" l="1"/>
  <c r="E9" i="23" s="1"/>
  <c r="G9" i="23" s="1"/>
  <c r="C9" i="24"/>
  <c r="E9" i="24" s="1"/>
  <c r="G9" i="24" s="1"/>
  <c r="B9" i="25" s="1"/>
  <c r="D22" i="20"/>
  <c r="C9" i="25" l="1"/>
  <c r="E9" i="25" s="1"/>
  <c r="G9" i="25" s="1"/>
  <c r="F5" i="19"/>
  <c r="F10" i="19" s="1"/>
  <c r="B9" i="27" l="1"/>
  <c r="C9" i="27" s="1"/>
  <c r="E9" i="27" s="1"/>
  <c r="G9" i="27" s="1"/>
  <c r="B9" i="28" s="1"/>
  <c r="E9" i="28" s="1"/>
  <c r="G9" i="28" s="1"/>
  <c r="B9" i="26"/>
  <c r="H30" i="19"/>
  <c r="D30" i="19"/>
  <c r="B11" i="19"/>
  <c r="D10" i="19"/>
  <c r="B18" i="19" s="1"/>
  <c r="G18" i="19"/>
  <c r="E8" i="19"/>
  <c r="G8" i="19" s="1"/>
  <c r="C9" i="26" l="1"/>
  <c r="E9" i="26" s="1"/>
  <c r="G9" i="26" s="1"/>
  <c r="B9" i="29"/>
  <c r="E9" i="29" s="1"/>
  <c r="G9" i="29" s="1"/>
  <c r="B9" i="30" s="1"/>
  <c r="E9" i="30" s="1"/>
  <c r="G9" i="30" s="1"/>
  <c r="E9" i="31" s="1"/>
  <c r="G9" i="31" s="1"/>
  <c r="H22" i="19"/>
  <c r="D22" i="19"/>
  <c r="F5" i="17"/>
  <c r="H24" i="18" l="1"/>
  <c r="D24" i="18" l="1"/>
  <c r="D30" i="18" s="1"/>
  <c r="F9" i="18" l="1"/>
  <c r="H29" i="17" l="1"/>
  <c r="H30" i="18" l="1"/>
  <c r="B11" i="18"/>
  <c r="D10" i="18"/>
  <c r="B18" i="18" s="1"/>
  <c r="E8" i="18"/>
  <c r="G8" i="18" s="1"/>
  <c r="E7" i="18"/>
  <c r="G7" i="18" s="1"/>
  <c r="B7" i="19" s="1"/>
  <c r="E7" i="19" s="1"/>
  <c r="G7" i="19" s="1"/>
  <c r="B7" i="20" s="1"/>
  <c r="E7" i="20" s="1"/>
  <c r="G7" i="20" s="1"/>
  <c r="B7" i="21" s="1"/>
  <c r="E7" i="21" s="1"/>
  <c r="G7" i="21" s="1"/>
  <c r="B7" i="22" s="1"/>
  <c r="E7" i="22" s="1"/>
  <c r="G7" i="22" s="1"/>
  <c r="F10" i="18"/>
  <c r="G18" i="18" s="1"/>
  <c r="B7" i="24" l="1"/>
  <c r="E7" i="24" s="1"/>
  <c r="G7" i="24" s="1"/>
  <c r="B7" i="25" s="1"/>
  <c r="E7" i="25" s="1"/>
  <c r="G7" i="25" s="1"/>
  <c r="B7" i="23"/>
  <c r="E7" i="23" s="1"/>
  <c r="G7" i="23" s="1"/>
  <c r="D22" i="18"/>
  <c r="H22" i="18"/>
  <c r="B7" i="27" l="1"/>
  <c r="E7" i="27" s="1"/>
  <c r="G7" i="27" s="1"/>
  <c r="B7" i="28" s="1"/>
  <c r="E7" i="28" s="1"/>
  <c r="G7" i="28" s="1"/>
  <c r="B7" i="26"/>
  <c r="E7" i="26" s="1"/>
  <c r="G7" i="26" s="1"/>
  <c r="D26" i="17"/>
  <c r="B7" i="29" l="1"/>
  <c r="E7" i="29" s="1"/>
  <c r="G7" i="29" s="1"/>
  <c r="B7" i="30" s="1"/>
  <c r="E7" i="30" s="1"/>
  <c r="G7" i="30" s="1"/>
  <c r="B7" i="31" s="1"/>
  <c r="E7" i="31" s="1"/>
  <c r="G7" i="31" s="1"/>
  <c r="B11" i="17"/>
  <c r="D29" i="17"/>
  <c r="D10" i="17"/>
  <c r="B18" i="17" s="1"/>
  <c r="E8" i="17"/>
  <c r="G8" i="17" s="1"/>
  <c r="F10" i="17"/>
  <c r="G18" i="17" s="1"/>
  <c r="H22" i="17" l="1"/>
  <c r="D22" i="17"/>
  <c r="F5" i="16"/>
  <c r="F7" i="16" l="1"/>
  <c r="E8" i="16" l="1"/>
  <c r="E8" i="15"/>
  <c r="C10" i="14"/>
  <c r="H28" i="16" l="1"/>
  <c r="D28" i="16"/>
  <c r="F10" i="16"/>
  <c r="G18" i="16" s="1"/>
  <c r="D10" i="16"/>
  <c r="B18" i="16" s="1"/>
  <c r="H22" i="16" l="1"/>
  <c r="D22" i="16"/>
  <c r="H28" i="15" l="1"/>
  <c r="D28" i="15"/>
  <c r="D10" i="15"/>
  <c r="B18" i="15" s="1"/>
  <c r="H22" i="15" s="1"/>
  <c r="D22" i="15" l="1"/>
  <c r="H25" i="14"/>
  <c r="D25" i="14"/>
  <c r="H24" i="14" l="1"/>
  <c r="D24" i="14"/>
  <c r="F7" i="14" l="1"/>
  <c r="B8" i="14" l="1"/>
  <c r="E8" i="14" s="1"/>
  <c r="H28" i="14"/>
  <c r="D28" i="14"/>
  <c r="D10" i="14"/>
  <c r="B18" i="14" s="1"/>
  <c r="G8" i="14"/>
  <c r="G8" i="15" s="1"/>
  <c r="G8" i="16" s="1"/>
  <c r="F10" i="14"/>
  <c r="G18" i="14" s="1"/>
  <c r="H22" i="14" l="1"/>
  <c r="D22" i="14"/>
  <c r="E5" i="13" l="1"/>
  <c r="G24" i="13" l="1"/>
  <c r="C24" i="13"/>
  <c r="C28" i="13" s="1"/>
  <c r="G28" i="13" l="1"/>
  <c r="E10" i="13"/>
  <c r="F18" i="13" s="1"/>
  <c r="C10" i="13"/>
  <c r="B18" i="13" s="1"/>
  <c r="C22" i="13" s="1"/>
  <c r="G22" i="13" l="1"/>
  <c r="E9" i="11"/>
  <c r="E10" i="11" s="1"/>
  <c r="E9" i="10"/>
  <c r="J27" i="11" l="1"/>
  <c r="J28" i="11" s="1"/>
  <c r="G28" i="12" l="1"/>
  <c r="C28" i="12"/>
  <c r="E10" i="12"/>
  <c r="F18" i="12" s="1"/>
  <c r="C10" i="12"/>
  <c r="B18" i="12" s="1"/>
  <c r="G22" i="12" s="1"/>
  <c r="C22" i="12" l="1"/>
  <c r="G28" i="11"/>
  <c r="C28" i="11"/>
  <c r="F18" i="11"/>
  <c r="C10" i="11"/>
  <c r="B18" i="11" s="1"/>
  <c r="G22" i="11" s="1"/>
  <c r="J29" i="11" l="1"/>
  <c r="J30" i="11" s="1"/>
  <c r="C22" i="11"/>
  <c r="E10" i="10" l="1"/>
  <c r="G28" i="10" l="1"/>
  <c r="C28" i="10"/>
  <c r="F18" i="10"/>
  <c r="C10" i="10"/>
  <c r="B18" i="10" s="1"/>
  <c r="C22" i="10" s="1"/>
  <c r="G22" i="10" l="1"/>
  <c r="F9" i="9"/>
  <c r="F8" i="9" l="1"/>
  <c r="D32" i="8" l="1"/>
  <c r="G21" i="8"/>
  <c r="C21" i="8"/>
  <c r="H28" i="7" l="1"/>
  <c r="D24" i="8" l="1"/>
  <c r="H28" i="9"/>
  <c r="F10" i="9"/>
  <c r="D10" i="9"/>
  <c r="C18" i="9" s="1"/>
  <c r="G18" i="9" l="1"/>
  <c r="D22" i="9"/>
  <c r="H22" i="9" s="1"/>
  <c r="H24" i="8" l="1"/>
  <c r="D28" i="7" l="1"/>
  <c r="H38" i="8" l="1"/>
  <c r="D38" i="8"/>
  <c r="F10" i="8"/>
  <c r="G18" i="8" s="1"/>
  <c r="D10" i="8"/>
  <c r="C18" i="8" s="1"/>
  <c r="D22" i="8" l="1"/>
  <c r="H22" i="8" s="1"/>
  <c r="F5" i="6" l="1"/>
  <c r="F10" i="7" l="1"/>
  <c r="G18" i="7" s="1"/>
  <c r="D10" i="7"/>
  <c r="C18" i="7" s="1"/>
  <c r="D28" i="9" l="1"/>
  <c r="D22" i="7"/>
  <c r="H22" i="7" s="1"/>
  <c r="H26" i="6"/>
  <c r="D26" i="6"/>
  <c r="D10" i="6"/>
  <c r="C18" i="6" s="1"/>
  <c r="F10" i="6"/>
  <c r="G18" i="6" s="1"/>
  <c r="F5" i="5"/>
  <c r="D20" i="6" l="1"/>
  <c r="H20" i="6" s="1"/>
  <c r="H26" i="5" l="1"/>
  <c r="D26" i="5"/>
  <c r="F10" i="5"/>
  <c r="G18" i="5" s="1"/>
  <c r="D10" i="5"/>
  <c r="C18" i="5" l="1"/>
  <c r="D20" i="5"/>
  <c r="D10" i="4"/>
  <c r="H20" i="5" l="1"/>
  <c r="H26" i="4"/>
  <c r="D26" i="4"/>
  <c r="F10" i="4"/>
  <c r="G18" i="4" s="1"/>
  <c r="C18" i="4"/>
  <c r="D20" i="4" l="1"/>
  <c r="H20" i="4" s="1"/>
  <c r="H26" i="3" l="1"/>
  <c r="D26" i="3"/>
  <c r="F10" i="3"/>
  <c r="G18" i="3" s="1"/>
  <c r="D10" i="3"/>
  <c r="C18" i="3" s="1"/>
  <c r="D20" i="3" s="1"/>
  <c r="H20" i="3" l="1"/>
  <c r="H26" i="2"/>
  <c r="D26" i="2"/>
  <c r="F10" i="2"/>
  <c r="G18" i="2" s="1"/>
  <c r="D10" i="2"/>
  <c r="C18" i="2" s="1"/>
  <c r="D20" i="2" l="1"/>
  <c r="H20" i="2" s="1"/>
  <c r="D10" i="1"/>
  <c r="C18" i="1" s="1"/>
  <c r="D26" i="1"/>
  <c r="E6" i="1"/>
  <c r="G6" i="1" s="1"/>
  <c r="C6" i="2" s="1"/>
  <c r="E6" i="2" s="1"/>
  <c r="G6" i="2" s="1"/>
  <c r="C6" i="3" s="1"/>
  <c r="E6" i="3" s="1"/>
  <c r="G6" i="3" s="1"/>
  <c r="C6" i="4" s="1"/>
  <c r="E6" i="4" s="1"/>
  <c r="G6" i="4" s="1"/>
  <c r="C6" i="5" s="1"/>
  <c r="E6" i="5" s="1"/>
  <c r="G6" i="5" s="1"/>
  <c r="C6" i="6" s="1"/>
  <c r="E6" i="6" s="1"/>
  <c r="G6" i="6" s="1"/>
  <c r="C6" i="7" s="1"/>
  <c r="E6" i="7" s="1"/>
  <c r="G6" i="7" s="1"/>
  <c r="C6" i="8" s="1"/>
  <c r="E6" i="8" s="1"/>
  <c r="G6" i="8" s="1"/>
  <c r="C6" i="9" s="1"/>
  <c r="E6" i="9" s="1"/>
  <c r="G6" i="9" s="1"/>
  <c r="B6" i="10" s="1"/>
  <c r="D6" i="10" s="1"/>
  <c r="F6" i="10" s="1"/>
  <c r="B6" i="11" s="1"/>
  <c r="D6" i="11" s="1"/>
  <c r="F6" i="11" s="1"/>
  <c r="B6" i="12" s="1"/>
  <c r="D6" i="12" s="1"/>
  <c r="F6" i="12" s="1"/>
  <c r="B6" i="13" s="1"/>
  <c r="D6" i="13" s="1"/>
  <c r="F6" i="13" s="1"/>
  <c r="B6" i="14" s="1"/>
  <c r="E6" i="14" s="1"/>
  <c r="G6" i="14" s="1"/>
  <c r="B6" i="15" s="1"/>
  <c r="E7" i="1"/>
  <c r="E8" i="1"/>
  <c r="G8" i="1" s="1"/>
  <c r="C8" i="2" s="1"/>
  <c r="E8" i="2" s="1"/>
  <c r="G8" i="2" s="1"/>
  <c r="C8" i="3" s="1"/>
  <c r="E8" i="3" s="1"/>
  <c r="G8" i="3" s="1"/>
  <c r="C8" i="4" s="1"/>
  <c r="E8" i="4" s="1"/>
  <c r="G8" i="4" s="1"/>
  <c r="C8" i="5" s="1"/>
  <c r="E8" i="5" s="1"/>
  <c r="G8" i="5" s="1"/>
  <c r="C8" i="6" s="1"/>
  <c r="E8" i="6" s="1"/>
  <c r="G8" i="6" s="1"/>
  <c r="C8" i="7" s="1"/>
  <c r="E8" i="7" s="1"/>
  <c r="G8" i="7" s="1"/>
  <c r="C8" i="8" s="1"/>
  <c r="E8" i="8" s="1"/>
  <c r="G8" i="8" s="1"/>
  <c r="C8" i="9" s="1"/>
  <c r="E8" i="9" s="1"/>
  <c r="G8" i="9" s="1"/>
  <c r="B8" i="10" s="1"/>
  <c r="D8" i="10" s="1"/>
  <c r="F8" i="10" s="1"/>
  <c r="B8" i="11" s="1"/>
  <c r="D8" i="11" s="1"/>
  <c r="F8" i="11" s="1"/>
  <c r="B8" i="12" s="1"/>
  <c r="D8" i="12" s="1"/>
  <c r="F8" i="12" s="1"/>
  <c r="B8" i="13" s="1"/>
  <c r="D8" i="13" s="1"/>
  <c r="E9" i="1"/>
  <c r="G9" i="1" s="1"/>
  <c r="C9" i="2" s="1"/>
  <c r="E9" i="2" s="1"/>
  <c r="G9" i="2" s="1"/>
  <c r="C9" i="3" s="1"/>
  <c r="E9" i="3" s="1"/>
  <c r="G9" i="3" s="1"/>
  <c r="C9" i="4" s="1"/>
  <c r="E9" i="4" s="1"/>
  <c r="G9" i="4" s="1"/>
  <c r="C9" i="5" s="1"/>
  <c r="E9" i="5" s="1"/>
  <c r="G9" i="5" s="1"/>
  <c r="C9" i="6" s="1"/>
  <c r="E9" i="6" s="1"/>
  <c r="G9" i="6" s="1"/>
  <c r="C9" i="7" s="1"/>
  <c r="E9" i="7" s="1"/>
  <c r="G9" i="7" s="1"/>
  <c r="C9" i="8" s="1"/>
  <c r="E9" i="8" s="1"/>
  <c r="G9" i="8" s="1"/>
  <c r="C9" i="9" s="1"/>
  <c r="E9" i="9" s="1"/>
  <c r="G9" i="9" s="1"/>
  <c r="B9" i="10" s="1"/>
  <c r="D9" i="10" s="1"/>
  <c r="F9" i="10" s="1"/>
  <c r="B9" i="11" s="1"/>
  <c r="D9" i="11" s="1"/>
  <c r="F9" i="11" s="1"/>
  <c r="B9" i="12" s="1"/>
  <c r="D9" i="12" s="1"/>
  <c r="F9" i="12" s="1"/>
  <c r="E5" i="1"/>
  <c r="G5" i="1" s="1"/>
  <c r="C5" i="2" s="1"/>
  <c r="E5" i="2" s="1"/>
  <c r="H26" i="1"/>
  <c r="F10" i="1"/>
  <c r="G18" i="1" s="1"/>
  <c r="E6" i="15" l="1"/>
  <c r="F6" i="15"/>
  <c r="G5" i="2"/>
  <c r="D20" i="1"/>
  <c r="H20" i="1" s="1"/>
  <c r="G26" i="1" s="1"/>
  <c r="I26" i="1" s="1"/>
  <c r="G19" i="2" s="1"/>
  <c r="G26" i="2" s="1"/>
  <c r="I26" i="2" s="1"/>
  <c r="G19" i="3" s="1"/>
  <c r="G26" i="3" s="1"/>
  <c r="I26" i="3" s="1"/>
  <c r="G19" i="4" s="1"/>
  <c r="G26" i="4" s="1"/>
  <c r="I26" i="4" s="1"/>
  <c r="B9" i="13"/>
  <c r="D9" i="13" s="1"/>
  <c r="F9" i="13" s="1"/>
  <c r="B9" i="14" s="1"/>
  <c r="E9" i="14" s="1"/>
  <c r="G9" i="14" s="1"/>
  <c r="B9" i="15" s="1"/>
  <c r="C5" i="3"/>
  <c r="E5" i="3" s="1"/>
  <c r="C26" i="2"/>
  <c r="E26" i="2" s="1"/>
  <c r="C19" i="3" s="1"/>
  <c r="C26" i="3" s="1"/>
  <c r="E26" i="3" s="1"/>
  <c r="C19" i="4" s="1"/>
  <c r="C26" i="4" s="1"/>
  <c r="E26" i="4" s="1"/>
  <c r="C19" i="5" s="1"/>
  <c r="C26" i="5" s="1"/>
  <c r="E26" i="5" s="1"/>
  <c r="C19" i="6" s="1"/>
  <c r="C26" i="6" s="1"/>
  <c r="E26" i="6" s="1"/>
  <c r="C19" i="7" s="1"/>
  <c r="E10" i="1"/>
  <c r="G7" i="1"/>
  <c r="G6" i="15" l="1"/>
  <c r="B6" i="16" s="1"/>
  <c r="C6" i="16" s="1"/>
  <c r="E6" i="16" s="1"/>
  <c r="G6" i="16" s="1"/>
  <c r="B6" i="17" s="1"/>
  <c r="G10" i="1"/>
  <c r="C10" i="2" s="1"/>
  <c r="C7" i="2"/>
  <c r="E7" i="2" s="1"/>
  <c r="C26" i="1"/>
  <c r="C28" i="7"/>
  <c r="E28" i="7" s="1"/>
  <c r="C19" i="8" s="1"/>
  <c r="C38" i="8" s="1"/>
  <c r="E38" i="8" s="1"/>
  <c r="C19" i="9" s="1"/>
  <c r="C28" i="9" s="1"/>
  <c r="E28" i="9" s="1"/>
  <c r="B19" i="10" s="1"/>
  <c r="B28" i="10" s="1"/>
  <c r="D28" i="10" s="1"/>
  <c r="B19" i="11" s="1"/>
  <c r="B28" i="11" s="1"/>
  <c r="D28" i="11" s="1"/>
  <c r="B19" i="12" s="1"/>
  <c r="B28" i="12" s="1"/>
  <c r="D28" i="12" s="1"/>
  <c r="B19" i="13" s="1"/>
  <c r="B28" i="13" s="1"/>
  <c r="D28" i="13" s="1"/>
  <c r="B19" i="14" s="1"/>
  <c r="B28" i="14" s="1"/>
  <c r="E28" i="14" s="1"/>
  <c r="B19" i="15" s="1"/>
  <c r="B28" i="15" s="1"/>
  <c r="E28" i="15" s="1"/>
  <c r="B19" i="16" s="1"/>
  <c r="B28" i="16" s="1"/>
  <c r="E28" i="16" s="1"/>
  <c r="B19" i="17" s="1"/>
  <c r="B29" i="17" s="1"/>
  <c r="E29" i="17" s="1"/>
  <c r="B19" i="18" s="1"/>
  <c r="B30" i="18" s="1"/>
  <c r="E30" i="18" s="1"/>
  <c r="C9" i="15"/>
  <c r="C10" i="15" s="1"/>
  <c r="G19" i="5"/>
  <c r="G26" i="5" s="1"/>
  <c r="I26" i="5" s="1"/>
  <c r="G19" i="6" s="1"/>
  <c r="G26" i="6" s="1"/>
  <c r="I26" i="6" s="1"/>
  <c r="E26" i="1"/>
  <c r="B19" i="19" l="1"/>
  <c r="B30" i="19" s="1"/>
  <c r="E30" i="19" s="1"/>
  <c r="B19" i="20" s="1"/>
  <c r="B30" i="20" s="1"/>
  <c r="E30" i="20" s="1"/>
  <c r="B19" i="21" s="1"/>
  <c r="B30" i="21" s="1"/>
  <c r="E30" i="21" s="1"/>
  <c r="B19" i="22" s="1"/>
  <c r="B30" i="22" s="1"/>
  <c r="E30" i="22" s="1"/>
  <c r="C6" i="17"/>
  <c r="E6" i="17"/>
  <c r="G6" i="17" s="1"/>
  <c r="B6" i="18" s="1"/>
  <c r="G19" i="7"/>
  <c r="G28" i="7" s="1"/>
  <c r="I28" i="7" s="1"/>
  <c r="G19" i="8" s="1"/>
  <c r="G38" i="8" s="1"/>
  <c r="I38" i="8" s="1"/>
  <c r="G19" i="9" s="1"/>
  <c r="G28" i="9" s="1"/>
  <c r="I28" i="9" s="1"/>
  <c r="F19" i="10" s="1"/>
  <c r="F28" i="10" s="1"/>
  <c r="H28" i="10" s="1"/>
  <c r="F19" i="11" s="1"/>
  <c r="F28" i="11" s="1"/>
  <c r="H28" i="11" s="1"/>
  <c r="F19" i="12" s="1"/>
  <c r="F28" i="12" s="1"/>
  <c r="H28" i="12" s="1"/>
  <c r="F19" i="13" s="1"/>
  <c r="F9" i="15"/>
  <c r="F10" i="15" s="1"/>
  <c r="G18" i="15" s="1"/>
  <c r="G7" i="2"/>
  <c r="E10" i="2"/>
  <c r="E9" i="15"/>
  <c r="G5" i="3"/>
  <c r="B19" i="23" l="1"/>
  <c r="B30" i="23" s="1"/>
  <c r="E30" i="23" s="1"/>
  <c r="B19" i="24" s="1"/>
  <c r="B30" i="24" s="1"/>
  <c r="E30" i="24" s="1"/>
  <c r="G9" i="15"/>
  <c r="B9" i="16" s="1"/>
  <c r="F28" i="13"/>
  <c r="H28" i="13" s="1"/>
  <c r="G19" i="14" s="1"/>
  <c r="G28" i="14" s="1"/>
  <c r="I28" i="14" s="1"/>
  <c r="G19" i="15" s="1"/>
  <c r="G28" i="15" s="1"/>
  <c r="I28" i="15" s="1"/>
  <c r="G19" i="16" s="1"/>
  <c r="G28" i="16" s="1"/>
  <c r="I28" i="16" s="1"/>
  <c r="G19" i="17" s="1"/>
  <c r="G29" i="17" s="1"/>
  <c r="I29" i="17" s="1"/>
  <c r="G19" i="18" s="1"/>
  <c r="G30" i="18" s="1"/>
  <c r="I30" i="18" s="1"/>
  <c r="G19" i="19" s="1"/>
  <c r="G30" i="19" s="1"/>
  <c r="I30" i="19" s="1"/>
  <c r="G19" i="20" s="1"/>
  <c r="G30" i="20" s="1"/>
  <c r="I30" i="20" s="1"/>
  <c r="G19" i="21" s="1"/>
  <c r="G30" i="21" s="1"/>
  <c r="I30" i="21" s="1"/>
  <c r="G19" i="22" s="1"/>
  <c r="G30" i="22" s="1"/>
  <c r="I30" i="22" s="1"/>
  <c r="C7" i="3"/>
  <c r="E7" i="3" s="1"/>
  <c r="G10" i="2"/>
  <c r="C10" i="3" s="1"/>
  <c r="C6" i="18"/>
  <c r="E6" i="18"/>
  <c r="G6" i="18" s="1"/>
  <c r="B6" i="19" s="1"/>
  <c r="C9" i="16"/>
  <c r="E9" i="16" s="1"/>
  <c r="G9" i="16" s="1"/>
  <c r="B9" i="17" s="1"/>
  <c r="C5" i="4"/>
  <c r="E5" i="4" s="1"/>
  <c r="G19" i="23" l="1"/>
  <c r="G30" i="23" s="1"/>
  <c r="I30" i="23" s="1"/>
  <c r="G19" i="24" s="1"/>
  <c r="G30" i="24" s="1"/>
  <c r="I30" i="24" s="1"/>
  <c r="G19" i="25" s="1"/>
  <c r="G30" i="25" s="1"/>
  <c r="I30" i="25" s="1"/>
  <c r="G19" i="26" s="1"/>
  <c r="G30" i="26" s="1"/>
  <c r="I30" i="26" s="1"/>
  <c r="G19" i="27" s="1"/>
  <c r="G31" i="27" s="1"/>
  <c r="I31" i="27" s="1"/>
  <c r="G19" i="28" s="1"/>
  <c r="G30" i="28" s="1"/>
  <c r="I30" i="28" s="1"/>
  <c r="G19" i="29" s="1"/>
  <c r="G30" i="29" s="1"/>
  <c r="I30" i="29" s="1"/>
  <c r="G19" i="30" s="1"/>
  <c r="G30" i="30" s="1"/>
  <c r="I30" i="30" s="1"/>
  <c r="F19" i="31" s="1"/>
  <c r="F30" i="31" s="1"/>
  <c r="H30" i="31" s="1"/>
  <c r="C9" i="17"/>
  <c r="C10" i="17" s="1"/>
  <c r="C6" i="19"/>
  <c r="G7" i="3"/>
  <c r="E10" i="3"/>
  <c r="G5" i="4"/>
  <c r="C7" i="4" l="1"/>
  <c r="E7" i="4" s="1"/>
  <c r="G10" i="3"/>
  <c r="C10" i="4" s="1"/>
  <c r="E9" i="17"/>
  <c r="G9" i="17" s="1"/>
  <c r="B9" i="18" s="1"/>
  <c r="E6" i="19"/>
  <c r="G6" i="19" s="1"/>
  <c r="B6" i="20" s="1"/>
  <c r="C5" i="5"/>
  <c r="E5" i="5" s="1"/>
  <c r="C6" i="20" l="1"/>
  <c r="E6" i="20" s="1"/>
  <c r="G6" i="20" s="1"/>
  <c r="B6" i="21" s="1"/>
  <c r="C6" i="21" s="1"/>
  <c r="C9" i="18"/>
  <c r="C10" i="18" s="1"/>
  <c r="G7" i="4"/>
  <c r="E10" i="4"/>
  <c r="G5" i="5"/>
  <c r="E6" i="21" l="1"/>
  <c r="G6" i="21" s="1"/>
  <c r="B6" i="22" s="1"/>
  <c r="C10" i="21"/>
  <c r="C5" i="6"/>
  <c r="E9" i="18"/>
  <c r="G9" i="18" s="1"/>
  <c r="B9" i="19" s="1"/>
  <c r="C9" i="19" s="1"/>
  <c r="C7" i="5"/>
  <c r="E7" i="5" s="1"/>
  <c r="G10" i="4"/>
  <c r="C10" i="5" s="1"/>
  <c r="C6" i="22" l="1"/>
  <c r="C10" i="22" s="1"/>
  <c r="G7" i="5"/>
  <c r="E10" i="5"/>
  <c r="E5" i="6"/>
  <c r="E9" i="19"/>
  <c r="G9" i="19" s="1"/>
  <c r="B9" i="20" s="1"/>
  <c r="C9" i="20" s="1"/>
  <c r="C10" i="19"/>
  <c r="E6" i="22" l="1"/>
  <c r="G6" i="22" s="1"/>
  <c r="E9" i="20"/>
  <c r="G9" i="20" s="1"/>
  <c r="C10" i="20"/>
  <c r="B6" i="24"/>
  <c r="B6" i="23"/>
  <c r="C6" i="23" s="1"/>
  <c r="G5" i="6"/>
  <c r="C7" i="6"/>
  <c r="G10" i="5"/>
  <c r="E6" i="23" l="1"/>
  <c r="G6" i="23" s="1"/>
  <c r="C10" i="23"/>
  <c r="C6" i="24"/>
  <c r="C10" i="24" s="1"/>
  <c r="E7" i="6"/>
  <c r="C10" i="6"/>
  <c r="C5" i="7"/>
  <c r="E6" i="24" l="1"/>
  <c r="G6" i="24" s="1"/>
  <c r="B6" i="25" s="1"/>
  <c r="E5" i="7"/>
  <c r="G7" i="6"/>
  <c r="E10" i="6"/>
  <c r="C6" i="25" l="1"/>
  <c r="C10" i="25" s="1"/>
  <c r="G5" i="7"/>
  <c r="C7" i="7"/>
  <c r="G10" i="6"/>
  <c r="E6" i="25" l="1"/>
  <c r="G6" i="25" s="1"/>
  <c r="B6" i="27" s="1"/>
  <c r="C5" i="8"/>
  <c r="E5" i="8" s="1"/>
  <c r="E7" i="7"/>
  <c r="C10" i="7"/>
  <c r="B6" i="26" l="1"/>
  <c r="C6" i="26" s="1"/>
  <c r="C10" i="26" s="1"/>
  <c r="C6" i="27"/>
  <c r="C10" i="27" s="1"/>
  <c r="G7" i="7"/>
  <c r="E10" i="7"/>
  <c r="G5" i="8"/>
  <c r="E6" i="27" l="1"/>
  <c r="G6" i="27" s="1"/>
  <c r="B6" i="28" s="1"/>
  <c r="E6" i="26"/>
  <c r="G6" i="26" s="1"/>
  <c r="C6" i="28"/>
  <c r="C10" i="28" s="1"/>
  <c r="C5" i="9"/>
  <c r="C7" i="8"/>
  <c r="E7" i="8" s="1"/>
  <c r="G10" i="7"/>
  <c r="C10" i="8" s="1"/>
  <c r="E6" i="28" l="1"/>
  <c r="G6" i="28" s="1"/>
  <c r="E5" i="9"/>
  <c r="G7" i="8"/>
  <c r="E10" i="8"/>
  <c r="B6" i="29" l="1"/>
  <c r="C6" i="29" s="1"/>
  <c r="C10" i="29" s="1"/>
  <c r="C7" i="9"/>
  <c r="G10" i="8"/>
  <c r="G5" i="9"/>
  <c r="E6" i="29" l="1"/>
  <c r="G6" i="29" s="1"/>
  <c r="B6" i="30" s="1"/>
  <c r="B5" i="10"/>
  <c r="E7" i="9"/>
  <c r="C10" i="9"/>
  <c r="C6" i="30" l="1"/>
  <c r="C10" i="30" s="1"/>
  <c r="D5" i="10"/>
  <c r="G7" i="9"/>
  <c r="E10" i="9"/>
  <c r="E6" i="30" l="1"/>
  <c r="G6" i="30" s="1"/>
  <c r="B6" i="31" s="1"/>
  <c r="F5" i="10"/>
  <c r="B7" i="10"/>
  <c r="G10" i="9"/>
  <c r="C6" i="31" l="1"/>
  <c r="C10" i="31" s="1"/>
  <c r="D7" i="10"/>
  <c r="B10" i="10"/>
  <c r="B5" i="11"/>
  <c r="E6" i="31" l="1"/>
  <c r="G6" i="31" s="1"/>
  <c r="D5" i="11"/>
  <c r="F7" i="10"/>
  <c r="D10" i="10"/>
  <c r="B7" i="11" l="1"/>
  <c r="F10" i="10"/>
  <c r="F5" i="11"/>
  <c r="B5" i="12" l="1"/>
  <c r="D7" i="11"/>
  <c r="B10" i="11"/>
  <c r="F7" i="11" l="1"/>
  <c r="D10" i="11"/>
  <c r="D5" i="12"/>
  <c r="F5" i="12" l="1"/>
  <c r="B7" i="12"/>
  <c r="F10" i="11"/>
  <c r="D7" i="12" l="1"/>
  <c r="B10" i="12"/>
  <c r="B5" i="13"/>
  <c r="D5" i="13" l="1"/>
  <c r="F7" i="12"/>
  <c r="D10" i="12"/>
  <c r="F5" i="13" l="1"/>
  <c r="B7" i="13"/>
  <c r="F10" i="12"/>
  <c r="B5" i="14" l="1"/>
  <c r="D7" i="13"/>
  <c r="B10" i="13"/>
  <c r="E5" i="14" l="1"/>
  <c r="F7" i="13"/>
  <c r="D10" i="13"/>
  <c r="G5" i="14" l="1"/>
  <c r="B7" i="14"/>
  <c r="F10" i="13"/>
  <c r="B5" i="15" l="1"/>
  <c r="E7" i="14"/>
  <c r="B10" i="14"/>
  <c r="E5" i="15" l="1"/>
  <c r="G7" i="14"/>
  <c r="E10" i="14"/>
  <c r="B7" i="15" l="1"/>
  <c r="G10" i="14"/>
  <c r="G5" i="15"/>
  <c r="B5" i="16" l="1"/>
  <c r="E7" i="15"/>
  <c r="E10" i="15" s="1"/>
  <c r="B10" i="15"/>
  <c r="C10" i="16" l="1"/>
  <c r="E5" i="16"/>
  <c r="G7" i="15"/>
  <c r="G5" i="16" l="1"/>
  <c r="B7" i="16"/>
  <c r="G10" i="15"/>
  <c r="B5" i="17" l="1"/>
  <c r="E5" i="17" s="1"/>
  <c r="E7" i="16"/>
  <c r="B10" i="16"/>
  <c r="G5" i="17" l="1"/>
  <c r="G7" i="16"/>
  <c r="E10" i="16"/>
  <c r="B7" i="17" l="1"/>
  <c r="E7" i="17" s="1"/>
  <c r="E10" i="17" s="1"/>
  <c r="G10" i="16"/>
  <c r="B10" i="17" s="1"/>
  <c r="B5" i="18"/>
  <c r="G10" i="17"/>
  <c r="B10" i="18" l="1"/>
  <c r="E5" i="18"/>
  <c r="G5" i="18" l="1"/>
  <c r="E10" i="18"/>
  <c r="B5" i="19" l="1"/>
  <c r="G10" i="18"/>
  <c r="B10" i="19" l="1"/>
  <c r="E5" i="19"/>
  <c r="G5" i="19" l="1"/>
  <c r="E10" i="19"/>
  <c r="G10" i="19" l="1"/>
  <c r="B5" i="20"/>
  <c r="B10" i="20" l="1"/>
  <c r="E5" i="20"/>
  <c r="E10" i="20" l="1"/>
  <c r="G5" i="20"/>
  <c r="G10" i="20" l="1"/>
  <c r="B5" i="21"/>
  <c r="B10" i="21" l="1"/>
  <c r="E5" i="21"/>
  <c r="E10" i="21" l="1"/>
  <c r="G5" i="21"/>
  <c r="B5" i="22" l="1"/>
  <c r="G10" i="21"/>
  <c r="B10" i="22" l="1"/>
  <c r="E5" i="22"/>
  <c r="G5" i="22" l="1"/>
  <c r="E10" i="22"/>
  <c r="G10" i="22" l="1"/>
  <c r="B5" i="24"/>
  <c r="B5" i="23"/>
  <c r="B10" i="24" l="1"/>
  <c r="E5" i="24"/>
  <c r="B10" i="23"/>
  <c r="E5" i="23"/>
  <c r="E10" i="23" l="1"/>
  <c r="G5" i="23"/>
  <c r="G10" i="23" s="1"/>
  <c r="E10" i="24"/>
  <c r="G5" i="24"/>
  <c r="B5" i="25" l="1"/>
  <c r="E5" i="25" s="1"/>
  <c r="G10" i="24"/>
  <c r="B10" i="25" s="1"/>
  <c r="G5" i="25" l="1"/>
  <c r="E10" i="25"/>
  <c r="B5" i="27" l="1"/>
  <c r="B5" i="26"/>
  <c r="G10" i="25"/>
  <c r="E5" i="26" l="1"/>
  <c r="B10" i="26"/>
  <c r="B10" i="27"/>
  <c r="E5" i="27"/>
  <c r="G5" i="27" l="1"/>
  <c r="E10" i="27"/>
  <c r="G5" i="26"/>
  <c r="G10" i="26" s="1"/>
  <c r="E10" i="26"/>
  <c r="G10" i="27" l="1"/>
  <c r="B5" i="28"/>
  <c r="E5" i="28" l="1"/>
  <c r="B10" i="28"/>
  <c r="G5" i="28" l="1"/>
  <c r="E10" i="28"/>
  <c r="B5" i="29" l="1"/>
  <c r="G10" i="28"/>
  <c r="G10" i="29" l="1"/>
  <c r="B10" i="29"/>
  <c r="E5" i="29"/>
  <c r="G5" i="29" s="1"/>
  <c r="E10" i="29" l="1"/>
  <c r="B5" i="30"/>
  <c r="B10" i="30" l="1"/>
  <c r="E5" i="30"/>
  <c r="E10" i="30" l="1"/>
  <c r="G5" i="30"/>
  <c r="G10" i="30" l="1"/>
  <c r="B5" i="31"/>
  <c r="B10" i="31" l="1"/>
  <c r="E5" i="31"/>
  <c r="E10" i="31" l="1"/>
  <c r="G5" i="31"/>
  <c r="G10" i="31" s="1"/>
</calcChain>
</file>

<file path=xl/sharedStrings.xml><?xml version="1.0" encoding="utf-8"?>
<sst xmlns="http://schemas.openxmlformats.org/spreadsheetml/2006/main" count="1651" uniqueCount="186">
  <si>
    <t xml:space="preserve">RENT STATEMENT </t>
  </si>
  <si>
    <t xml:space="preserve">                                                                                                                          </t>
  </si>
  <si>
    <t>FOR THE MONTH OF JUNE 2019</t>
  </si>
  <si>
    <t>NAME</t>
  </si>
  <si>
    <t>BF</t>
  </si>
  <si>
    <t>RENT</t>
  </si>
  <si>
    <t>TOTAL DUE</t>
  </si>
  <si>
    <t xml:space="preserve">PAID </t>
  </si>
  <si>
    <t>BALANCE</t>
  </si>
  <si>
    <t>TOTAL</t>
  </si>
  <si>
    <t>SUMMARY</t>
  </si>
  <si>
    <t xml:space="preserve">EXPECTED </t>
  </si>
  <si>
    <t>PAID</t>
  </si>
  <si>
    <t xml:space="preserve">DETAILS </t>
  </si>
  <si>
    <t xml:space="preserve">CR </t>
  </si>
  <si>
    <t>DR</t>
  </si>
  <si>
    <t>BL</t>
  </si>
  <si>
    <t>JUNE</t>
  </si>
  <si>
    <t>PREPARED BY</t>
  </si>
  <si>
    <t>APPROVED  BY</t>
  </si>
  <si>
    <t>RECEIVED BY</t>
  </si>
  <si>
    <t>RUTH</t>
  </si>
  <si>
    <t>GRACE</t>
  </si>
  <si>
    <t>PAYMENTS</t>
  </si>
  <si>
    <t xml:space="preserve">EMMANUEL NABOLE </t>
  </si>
  <si>
    <t>WYCLIFE MUTANYI</t>
  </si>
  <si>
    <t xml:space="preserve">DENIS JUMA </t>
  </si>
  <si>
    <t>ALI</t>
  </si>
  <si>
    <t>SAMUEL WANYOIKE</t>
  </si>
  <si>
    <t>COMMISSION</t>
  </si>
  <si>
    <t>PAID ON 13/6/19</t>
  </si>
  <si>
    <t>JANE GATONGA</t>
  </si>
  <si>
    <t>FOR THE MONTH OF JULY 2019</t>
  </si>
  <si>
    <t>JULY</t>
  </si>
  <si>
    <t>PAID ON 15/7/19</t>
  </si>
  <si>
    <t>FOR THE MONTH OF AUGUST 2019</t>
  </si>
  <si>
    <t>AUGUST</t>
  </si>
  <si>
    <t>PAID ON 15/8/19</t>
  </si>
  <si>
    <t>FLORENCE</t>
  </si>
  <si>
    <t>FOR THE MONTH OF SEPT 2019</t>
  </si>
  <si>
    <t>paid on 12/9</t>
  </si>
  <si>
    <t>SEPTEMBER</t>
  </si>
  <si>
    <t>SEPT</t>
  </si>
  <si>
    <t>OCTOBER</t>
  </si>
  <si>
    <t>FOR THE MONTH OF OCTOBER 2019</t>
  </si>
  <si>
    <t>PAID ON 14/10/19</t>
  </si>
  <si>
    <t>NOVEMBER</t>
  </si>
  <si>
    <t>FOR THE MONTH OF NOVEMBER 2019</t>
  </si>
  <si>
    <t>PAID ON 13/11</t>
  </si>
  <si>
    <t>DECEMBER</t>
  </si>
  <si>
    <t>FOR THE MONTH OF DECEMBER 2019</t>
  </si>
  <si>
    <t>HAGGREAVES</t>
  </si>
  <si>
    <t>EMMANUEL NABOLE</t>
  </si>
  <si>
    <t>ELECTRICITY REPAIR LABOUR</t>
  </si>
  <si>
    <t>ELIZABETH</t>
  </si>
  <si>
    <t>DEPOSIT</t>
  </si>
  <si>
    <t>PAINTS ON 10/12</t>
  </si>
  <si>
    <t>PAINTS ON 12/12</t>
  </si>
  <si>
    <t>HSE REPAIR LABOUR</t>
  </si>
  <si>
    <t>JANUARY</t>
  </si>
  <si>
    <t>FOR THE MONTH OF JANUARY 2020</t>
  </si>
  <si>
    <t>JANE WANJIRU</t>
  </si>
  <si>
    <t>LETTING FEE</t>
  </si>
  <si>
    <t>WATER DEPOSIT</t>
  </si>
  <si>
    <t>DEPOSIT REFUND (ELIZABETH</t>
  </si>
  <si>
    <t>FOR THE MONTH OF FEBRUARY 2020</t>
  </si>
  <si>
    <t>FEBRUARY</t>
  </si>
  <si>
    <t>LABOUR</t>
  </si>
  <si>
    <t>CABLE COMUNICATOR+NAILS</t>
  </si>
  <si>
    <t>HILLARY</t>
  </si>
  <si>
    <t xml:space="preserve">NDERITU LABOUR </t>
  </si>
  <si>
    <t>DOOR LOCK</t>
  </si>
  <si>
    <t>DOOR LOCK ON 18/1</t>
  </si>
  <si>
    <t>POYTHENEPAPER+TAR GLUE+WANDROBE HEDGES</t>
  </si>
  <si>
    <t>WASTE PIPE 3PCS</t>
  </si>
  <si>
    <t>POYTHENEPAPER+WADROBE HEDGES+TAR GLUE</t>
  </si>
  <si>
    <t xml:space="preserve">WASTE PIPE 3PCS </t>
  </si>
  <si>
    <t>PRESSURE CONTROL</t>
  </si>
  <si>
    <t>PLUMBER,OCHIENG+NDERITU</t>
  </si>
  <si>
    <t>PRESSURE CONTROLLER</t>
  </si>
  <si>
    <t xml:space="preserve"> PUMP</t>
  </si>
  <si>
    <t xml:space="preserve"> PUMP </t>
  </si>
  <si>
    <t>LOCKS KEYS+SPARES</t>
  </si>
  <si>
    <t>LOCK KEYS +SPARES</t>
  </si>
  <si>
    <t>PAID ON 13/2</t>
  </si>
  <si>
    <t>JACK NJUNGE PAID ON 13/2</t>
  </si>
  <si>
    <t>PLUMBER OCHIENG+NDERITU LABOUR</t>
  </si>
  <si>
    <t>MARCH</t>
  </si>
  <si>
    <t>FOR THE MONTH OF MARCH 2020</t>
  </si>
  <si>
    <t>PAID ON 13/3</t>
  </si>
  <si>
    <t>FOR THE MONTH OF APRIL 2020</t>
  </si>
  <si>
    <t>APRIL</t>
  </si>
  <si>
    <t>MAY</t>
  </si>
  <si>
    <t>MUM</t>
  </si>
  <si>
    <t>DEPOSIT 20000</t>
  </si>
  <si>
    <t>VACANT</t>
  </si>
  <si>
    <t>PAID ON 19/5</t>
  </si>
  <si>
    <t>FOR THE MONTH OF JUNE 2020</t>
  </si>
  <si>
    <t>FOR THE MONTH OF MAY 2020</t>
  </si>
  <si>
    <t>CHRISTINE WANJIRU</t>
  </si>
  <si>
    <t>ETTING FEE</t>
  </si>
  <si>
    <t>EVICTED</t>
  </si>
  <si>
    <t>PAID ON 13/6</t>
  </si>
  <si>
    <t>HILLARY(VACCATED</t>
  </si>
  <si>
    <t>JANE  ON DEPOSIT</t>
  </si>
  <si>
    <t>FOR THE MONTH OF JULY 2020</t>
  </si>
  <si>
    <t>PAID ON 20/6</t>
  </si>
  <si>
    <t>GEOFFREY SHITUKHU</t>
  </si>
  <si>
    <t>PAID ON 17/7</t>
  </si>
  <si>
    <t>PAID ON 21/7</t>
  </si>
  <si>
    <t>PAID ON 18/7</t>
  </si>
  <si>
    <t>FOR THE MONTH OF AUGUST 2020</t>
  </si>
  <si>
    <t>K</t>
  </si>
  <si>
    <t>ALEXANDER ON 14/8</t>
  </si>
  <si>
    <t>]</t>
  </si>
  <si>
    <t>PAID ON 15/8</t>
  </si>
  <si>
    <t>FOR THE MONTH OF SEPTEMBER 2020</t>
  </si>
  <si>
    <t>PAID ON12/9 BOSTON</t>
  </si>
  <si>
    <t>PAID ON 28/9</t>
  </si>
  <si>
    <t>FOR THE MONTH OF OCTOBER 2020</t>
  </si>
  <si>
    <t>VACCATED</t>
  </si>
  <si>
    <t>DENNIS VACCATED</t>
  </si>
  <si>
    <t>PAID ON 15/10 ALEX</t>
  </si>
  <si>
    <t>FOR THE MONTH OF NOVEMBER 2020</t>
  </si>
  <si>
    <t>PAID ON 23/10</t>
  </si>
  <si>
    <t>PAID ON 28/10</t>
  </si>
  <si>
    <t>WILFRED TINDI</t>
  </si>
  <si>
    <t>PAINTS</t>
  </si>
  <si>
    <t>PAINTING LABOUR</t>
  </si>
  <si>
    <t>PAID ON 16/11</t>
  </si>
  <si>
    <t>PAID ON 16/11 JACK</t>
  </si>
  <si>
    <t>PAID ON 16/11JACK</t>
  </si>
  <si>
    <t>FOR THE MONTH OF DECEMBER 2020</t>
  </si>
  <si>
    <t>FOR THE MONTH OF JANUARY 2021</t>
  </si>
  <si>
    <t>PAID ON 22/12</t>
  </si>
  <si>
    <t>PAID ON 30/12</t>
  </si>
  <si>
    <t>CHRISTINE VACCATED</t>
  </si>
  <si>
    <t>PAID ON 26/1</t>
  </si>
  <si>
    <t>FOR THE MONTH OF FEBRUARY 2021</t>
  </si>
  <si>
    <t>PAID ON 11/2</t>
  </si>
  <si>
    <t>FOR THE MONTH OF MARCH 2021</t>
  </si>
  <si>
    <t>PAID ON 15/3</t>
  </si>
  <si>
    <t>CLEANING 3 BEDROOM</t>
  </si>
  <si>
    <t>PAID ON 24/3 EVANS</t>
  </si>
  <si>
    <t>ALICE MUGECHE</t>
  </si>
  <si>
    <t>PAID ON 25/3</t>
  </si>
  <si>
    <t>ALICE</t>
  </si>
  <si>
    <t>FOR THE MONTH OF APRIL 2021</t>
  </si>
  <si>
    <t>PAID ON 19/4</t>
  </si>
  <si>
    <t>FOR THE MONTH OF MAY 2021</t>
  </si>
  <si>
    <t>WATER METER</t>
  </si>
  <si>
    <t>WATER BILL</t>
  </si>
  <si>
    <t>PAID ON 17/5</t>
  </si>
  <si>
    <t>FOR THE MONTH OF JUNE 2021</t>
  </si>
  <si>
    <t>BF PAID BY EMMANUEL</t>
  </si>
  <si>
    <t>PAID ON 26/6</t>
  </si>
  <si>
    <t>FOR THE MONTH OF JULY 2021</t>
  </si>
  <si>
    <t>ALEX MWAURA  14/6</t>
  </si>
  <si>
    <t xml:space="preserve">CLEANING </t>
  </si>
  <si>
    <t>SOAP,JIK</t>
  </si>
  <si>
    <t>FOR THE MONTH OF AUGUST 2021</t>
  </si>
  <si>
    <t xml:space="preserve"> PAID ON 28/7</t>
  </si>
  <si>
    <t>PAID ON 12/8</t>
  </si>
  <si>
    <t xml:space="preserve">BF </t>
  </si>
  <si>
    <t>PAID ON  25/8</t>
  </si>
  <si>
    <t>FOR THE MONTH OF SEPT 2021</t>
  </si>
  <si>
    <t>MOLLY OKOTH</t>
  </si>
  <si>
    <t>CLEANING</t>
  </si>
  <si>
    <t>KPLC</t>
  </si>
  <si>
    <t>OLOOLAISER WATER</t>
  </si>
  <si>
    <t>FOR THE MONTH OF OCTOBER 2021</t>
  </si>
  <si>
    <t>REPAIRS</t>
  </si>
  <si>
    <t>PAID ON 30/9</t>
  </si>
  <si>
    <t>ALEX PAID ON 29/9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</si>
  <si>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</si>
  <si>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FOR THE MONTH OF NOVEMBER 2021</t>
  </si>
  <si>
    <t>NOV</t>
  </si>
  <si>
    <t>PAID ON 26/10</t>
  </si>
  <si>
    <t>PAID ON 5/11</t>
  </si>
  <si>
    <t>FOR THE MONTH OF DECEMBER 2021</t>
  </si>
  <si>
    <t>PAID ON 27/11</t>
  </si>
  <si>
    <t>DEC</t>
  </si>
  <si>
    <t>SIMON WERU</t>
  </si>
  <si>
    <t>PAINTSSILK</t>
  </si>
  <si>
    <t>PAINTS CROWNMATT+SANDPAPERS+FILLER</t>
  </si>
  <si>
    <t>PAINTSSILK 10/12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</si>
</sst>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;\-#,##0.00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left" vertical="center"/>
    </xf>
    <xf numFmtId="3" fontId="4" fillId="0" borderId="1" xfId="0" applyNumberFormat="1" applyFont="1" applyBorder="1"/>
    <xf numFmtId="0" fontId="5" fillId="0" borderId="1" xfId="0" applyFont="1" applyBorder="1"/>
    <xf numFmtId="3" fontId="6" fillId="0" borderId="1" xfId="0" applyNumberFormat="1" applyFont="1" applyBorder="1"/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Fill="1" applyBorder="1" applyAlignment="1">
      <alignment horizontal="center"/>
    </xf>
    <xf numFmtId="165" fontId="5" fillId="0" borderId="1" xfId="1" applyNumberFormat="1" applyFont="1" applyBorder="1"/>
    <xf numFmtId="3" fontId="5" fillId="0" borderId="1" xfId="0" applyNumberFormat="1" applyFont="1" applyBorder="1"/>
    <xf numFmtId="0" fontId="5" fillId="0" borderId="1" xfId="0" applyFont="1" applyFill="1" applyBorder="1"/>
    <xf numFmtId="49" fontId="10" fillId="0" borderId="1" xfId="0" applyNumberFormat="1" applyFont="1" applyBorder="1"/>
    <xf numFmtId="165" fontId="6" fillId="0" borderId="1" xfId="0" applyNumberFormat="1" applyFont="1" applyBorder="1"/>
    <xf numFmtId="49" fontId="4" fillId="0" borderId="1" xfId="0" applyNumberFormat="1" applyFont="1" applyBorder="1"/>
    <xf numFmtId="4" fontId="5" fillId="0" borderId="1" xfId="0" applyNumberFormat="1" applyFont="1" applyBorder="1"/>
    <xf numFmtId="164" fontId="4" fillId="0" borderId="1" xfId="0" applyNumberFormat="1" applyFont="1" applyBorder="1"/>
    <xf numFmtId="0" fontId="5" fillId="0" borderId="0" xfId="0" applyFont="1" applyBorder="1"/>
    <xf numFmtId="49" fontId="4" fillId="0" borderId="0" xfId="0" applyNumberFormat="1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0" fontId="11" fillId="0" borderId="0" xfId="0" applyFont="1"/>
    <xf numFmtId="0" fontId="12" fillId="0" borderId="0" xfId="0" applyFont="1"/>
    <xf numFmtId="0" fontId="8" fillId="0" borderId="1" xfId="0" applyFont="1" applyBorder="1"/>
    <xf numFmtId="9" fontId="5" fillId="0" borderId="1" xfId="0" applyNumberFormat="1" applyFont="1" applyBorder="1"/>
    <xf numFmtId="0" fontId="9" fillId="0" borderId="1" xfId="0" applyFont="1" applyBorder="1"/>
    <xf numFmtId="14" fontId="5" fillId="0" borderId="1" xfId="0" applyNumberFormat="1" applyFont="1" applyBorder="1"/>
    <xf numFmtId="14" fontId="5" fillId="0" borderId="1" xfId="0" applyNumberFormat="1" applyFont="1" applyFill="1" applyBorder="1"/>
    <xf numFmtId="43" fontId="9" fillId="0" borderId="0" xfId="0" applyNumberFormat="1" applyFont="1"/>
    <xf numFmtId="0" fontId="7" fillId="0" borderId="0" xfId="0" applyFont="1" applyAlignment="1">
      <alignment horizontal="right"/>
    </xf>
    <xf numFmtId="165" fontId="5" fillId="0" borderId="1" xfId="0" applyNumberFormat="1" applyFont="1" applyBorder="1"/>
    <xf numFmtId="3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F6" sqref="F6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7109375" customWidth="1"/>
  </cols>
  <sheetData>
    <row r="1" spans="1:9" ht="15.75" x14ac:dyDescent="0.25">
      <c r="A1" s="6"/>
      <c r="B1" s="7"/>
      <c r="C1" s="8" t="s">
        <v>31</v>
      </c>
      <c r="D1" s="9"/>
      <c r="E1" s="10"/>
      <c r="F1" s="6"/>
      <c r="G1" s="11"/>
      <c r="H1" s="11"/>
      <c r="I1" s="11"/>
    </row>
    <row r="2" spans="1:9" ht="15.75" x14ac:dyDescent="0.25">
      <c r="A2" s="6"/>
      <c r="B2" s="7"/>
      <c r="C2" s="8" t="s">
        <v>0</v>
      </c>
      <c r="D2" s="1"/>
      <c r="E2" s="10"/>
      <c r="F2" s="6"/>
      <c r="G2" s="11"/>
      <c r="H2" s="11"/>
      <c r="I2" s="11"/>
    </row>
    <row r="3" spans="1:9" ht="15.75" x14ac:dyDescent="0.25">
      <c r="A3" s="6"/>
      <c r="B3" s="7" t="s">
        <v>1</v>
      </c>
      <c r="C3" s="8" t="s">
        <v>2</v>
      </c>
      <c r="D3" s="7"/>
      <c r="E3" s="10"/>
      <c r="F3" s="6"/>
      <c r="G3" s="11"/>
      <c r="H3" s="11"/>
      <c r="I3" s="11"/>
    </row>
    <row r="4" spans="1:9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9" x14ac:dyDescent="0.25">
      <c r="A5" s="3">
        <v>1</v>
      </c>
      <c r="B5" s="3" t="s">
        <v>24</v>
      </c>
      <c r="C5" s="3"/>
      <c r="D5" s="15">
        <v>5000</v>
      </c>
      <c r="E5" s="16">
        <f>C5+D5</f>
        <v>5000</v>
      </c>
      <c r="F5" s="2">
        <v>3800</v>
      </c>
      <c r="G5" s="16">
        <f>E5-F5</f>
        <v>1200</v>
      </c>
      <c r="H5" s="11"/>
      <c r="I5" s="11"/>
    </row>
    <row r="6" spans="1:9" x14ac:dyDescent="0.25">
      <c r="A6" s="3">
        <v>2</v>
      </c>
      <c r="B6" s="3" t="s">
        <v>25</v>
      </c>
      <c r="C6" s="3"/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9" x14ac:dyDescent="0.25">
      <c r="A7" s="3">
        <v>3</v>
      </c>
      <c r="B7" s="3" t="s">
        <v>26</v>
      </c>
      <c r="C7" s="3"/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9" x14ac:dyDescent="0.25">
      <c r="A8" s="3">
        <v>4</v>
      </c>
      <c r="B8" s="3" t="s">
        <v>27</v>
      </c>
      <c r="C8" s="3"/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9" x14ac:dyDescent="0.25">
      <c r="A9" s="3">
        <v>5</v>
      </c>
      <c r="B9" s="17" t="s">
        <v>28</v>
      </c>
      <c r="C9" s="17"/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9" x14ac:dyDescent="0.25">
      <c r="A10" s="3"/>
      <c r="B10" s="18" t="s">
        <v>9</v>
      </c>
      <c r="C10" s="18"/>
      <c r="D10" s="19">
        <f>SUM(D5:D9)</f>
        <v>35000</v>
      </c>
      <c r="E10" s="4">
        <f>SUM(E5:E9)</f>
        <v>35000</v>
      </c>
      <c r="F10" s="4">
        <f>SUM(F5:F9)</f>
        <v>33800</v>
      </c>
      <c r="G10" s="4">
        <f>SUM(G5:G9)</f>
        <v>1200</v>
      </c>
      <c r="H10" s="11"/>
      <c r="I10" s="11"/>
    </row>
    <row r="11" spans="1:9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9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9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9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9" s="5" customFormat="1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17</v>
      </c>
      <c r="C18" s="16">
        <f>D10</f>
        <v>35000</v>
      </c>
      <c r="D18" s="3"/>
      <c r="E18" s="3"/>
      <c r="F18" s="3" t="s">
        <v>17</v>
      </c>
      <c r="G18" s="16">
        <f>F10</f>
        <v>33800</v>
      </c>
      <c r="H18" s="3"/>
      <c r="I18" s="3"/>
    </row>
    <row r="19" spans="1:9" x14ac:dyDescent="0.25">
      <c r="A19" s="11"/>
      <c r="B19" s="3" t="s">
        <v>4</v>
      </c>
      <c r="C19" s="16"/>
      <c r="D19" s="3"/>
      <c r="E19" s="3"/>
      <c r="F19" s="3" t="s">
        <v>4</v>
      </c>
      <c r="G19" s="16"/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30</v>
      </c>
      <c r="C22" s="3"/>
      <c r="D22" s="3">
        <v>31500</v>
      </c>
      <c r="E22" s="3"/>
      <c r="F22" s="32" t="s">
        <v>30</v>
      </c>
      <c r="G22" s="3"/>
      <c r="H22" s="3">
        <v>31500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31500</v>
      </c>
      <c r="D26" s="4">
        <f>SUM(D22:D25)</f>
        <v>31500</v>
      </c>
      <c r="E26" s="4">
        <f>C26-D26</f>
        <v>0</v>
      </c>
      <c r="F26" s="13" t="s">
        <v>9</v>
      </c>
      <c r="G26" s="4">
        <f>G18+G19-H20</f>
        <v>30300</v>
      </c>
      <c r="H26" s="4">
        <f>SUM(H22:H25)</f>
        <v>31500</v>
      </c>
      <c r="I26" s="4">
        <f>G26-H26</f>
        <v>-1200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21</v>
      </c>
      <c r="C30" s="6"/>
      <c r="D30" s="6" t="s">
        <v>22</v>
      </c>
      <c r="E30" s="11"/>
      <c r="F30" s="6" t="s">
        <v>31</v>
      </c>
      <c r="G30" s="11"/>
      <c r="H30" s="11"/>
      <c r="I30" s="11"/>
    </row>
    <row r="31" spans="1:9" x14ac:dyDescent="0.25">
      <c r="A31" s="11"/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  <c r="I32" s="11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10" sqref="E10"/>
    </sheetView>
  </sheetViews>
  <sheetFormatPr defaultRowHeight="15" x14ac:dyDescent="0.25"/>
  <cols>
    <col min="1" max="1" width="16.5703125" customWidth="1"/>
  </cols>
  <sheetData>
    <row r="1" spans="1:9" ht="15.75" x14ac:dyDescent="0.25">
      <c r="A1" s="7"/>
      <c r="B1" s="8" t="s">
        <v>31</v>
      </c>
      <c r="C1" s="9"/>
      <c r="D1" s="10"/>
      <c r="E1" s="6"/>
      <c r="F1" s="11"/>
      <c r="G1" s="11"/>
      <c r="H1" s="11"/>
    </row>
    <row r="2" spans="1:9" ht="15.75" x14ac:dyDescent="0.25">
      <c r="B2" s="8" t="s">
        <v>0</v>
      </c>
      <c r="C2" s="1"/>
      <c r="D2" s="10"/>
      <c r="E2" s="6"/>
      <c r="F2" s="11"/>
      <c r="G2" s="11"/>
      <c r="H2" s="11"/>
    </row>
    <row r="3" spans="1:9" ht="15.75" x14ac:dyDescent="0.25">
      <c r="A3" s="7" t="s">
        <v>1</v>
      </c>
      <c r="B3" s="8" t="s">
        <v>88</v>
      </c>
      <c r="C3" s="7"/>
      <c r="D3" s="10"/>
      <c r="E3" s="6"/>
      <c r="F3" s="11"/>
      <c r="G3" s="11"/>
      <c r="H3" s="11"/>
    </row>
    <row r="4" spans="1:9" x14ac:dyDescent="0.25">
      <c r="A4" s="12" t="s">
        <v>3</v>
      </c>
      <c r="B4" s="12" t="s">
        <v>4</v>
      </c>
      <c r="C4" s="12" t="s">
        <v>5</v>
      </c>
      <c r="D4" s="13" t="s">
        <v>6</v>
      </c>
      <c r="E4" s="12" t="s">
        <v>7</v>
      </c>
      <c r="F4" s="14" t="s">
        <v>8</v>
      </c>
      <c r="G4" s="11"/>
      <c r="H4" s="11"/>
    </row>
    <row r="5" spans="1:9" x14ac:dyDescent="0.25">
      <c r="A5" s="3" t="s">
        <v>52</v>
      </c>
      <c r="B5" s="16">
        <f>'FEBRUARY 20'!G5:G9</f>
        <v>1100</v>
      </c>
      <c r="C5" s="15">
        <v>5000</v>
      </c>
      <c r="D5" s="16">
        <f>B5+C5</f>
        <v>6100</v>
      </c>
      <c r="E5" s="2">
        <v>5200</v>
      </c>
      <c r="F5" s="16">
        <f>D5-E5</f>
        <v>900</v>
      </c>
      <c r="G5" s="11"/>
      <c r="H5" s="11"/>
    </row>
    <row r="6" spans="1:9" x14ac:dyDescent="0.25">
      <c r="A6" s="3" t="s">
        <v>25</v>
      </c>
      <c r="B6" s="16">
        <f>'FEBRUARY 20'!G6:G10</f>
        <v>0</v>
      </c>
      <c r="C6" s="15">
        <v>5000</v>
      </c>
      <c r="D6" s="16">
        <f t="shared" ref="D6:D8" si="0">B6+C6</f>
        <v>5000</v>
      </c>
      <c r="E6" s="2">
        <v>5000</v>
      </c>
      <c r="F6" s="16">
        <f t="shared" ref="F6:F9" si="1">D6-E6</f>
        <v>0</v>
      </c>
      <c r="G6" s="11"/>
      <c r="H6" s="11"/>
    </row>
    <row r="7" spans="1:9" x14ac:dyDescent="0.25">
      <c r="A7" s="3" t="s">
        <v>26</v>
      </c>
      <c r="B7" s="16">
        <f>'FEBRUARY 20'!G7:G11</f>
        <v>0</v>
      </c>
      <c r="C7" s="15">
        <v>5000</v>
      </c>
      <c r="D7" s="16">
        <f t="shared" si="0"/>
        <v>5000</v>
      </c>
      <c r="E7" s="2">
        <v>5000</v>
      </c>
      <c r="F7" s="16">
        <f t="shared" si="1"/>
        <v>0</v>
      </c>
      <c r="G7" s="11"/>
      <c r="H7" s="11"/>
    </row>
    <row r="8" spans="1:9" x14ac:dyDescent="0.25">
      <c r="A8" s="3" t="s">
        <v>69</v>
      </c>
      <c r="B8" s="16">
        <f>'FEBRUARY 20'!G8:G12</f>
        <v>1500</v>
      </c>
      <c r="C8" s="15">
        <v>5000</v>
      </c>
      <c r="D8" s="16">
        <f t="shared" si="0"/>
        <v>6500</v>
      </c>
      <c r="E8" s="2"/>
      <c r="F8" s="16">
        <f t="shared" si="1"/>
        <v>6500</v>
      </c>
      <c r="G8" s="11"/>
      <c r="H8" s="11"/>
    </row>
    <row r="9" spans="1:9" x14ac:dyDescent="0.25">
      <c r="A9" s="17" t="s">
        <v>61</v>
      </c>
      <c r="B9" s="16">
        <f>'FEBRUARY 20'!G9:G13</f>
        <v>0</v>
      </c>
      <c r="C9" s="15">
        <v>20000</v>
      </c>
      <c r="D9" s="16">
        <f>B9+C9</f>
        <v>20000</v>
      </c>
      <c r="E9" s="2">
        <f>9000+6000+5000</f>
        <v>20000</v>
      </c>
      <c r="F9" s="16">
        <f t="shared" si="1"/>
        <v>0</v>
      </c>
      <c r="G9" s="11"/>
      <c r="H9" s="11"/>
    </row>
    <row r="10" spans="1:9" x14ac:dyDescent="0.25">
      <c r="A10" s="18" t="s">
        <v>9</v>
      </c>
      <c r="B10" s="16">
        <f>SUM(B5:B9)</f>
        <v>2600</v>
      </c>
      <c r="C10" s="19">
        <f>SUM(C5:C9)</f>
        <v>40000</v>
      </c>
      <c r="D10" s="4">
        <f>SUM(D5:D9)</f>
        <v>42600</v>
      </c>
      <c r="E10" s="4">
        <f>SUM(E5:E9)</f>
        <v>35200</v>
      </c>
      <c r="F10" s="4">
        <f>SUM(F5:F9)</f>
        <v>7400</v>
      </c>
      <c r="G10" s="11"/>
      <c r="H10" s="11"/>
    </row>
    <row r="11" spans="1:9" x14ac:dyDescent="0.25">
      <c r="A11" s="20"/>
      <c r="B11" s="20"/>
      <c r="C11" s="3"/>
      <c r="D11" s="21"/>
      <c r="E11" s="22"/>
      <c r="F11" s="21"/>
      <c r="G11" s="11"/>
      <c r="H11" s="11"/>
    </row>
    <row r="12" spans="1:9" x14ac:dyDescent="0.25">
      <c r="A12" s="24"/>
      <c r="B12" s="24"/>
      <c r="C12" s="23"/>
      <c r="D12" s="25"/>
      <c r="E12" s="26"/>
      <c r="F12" s="25"/>
      <c r="G12" s="11"/>
      <c r="H12" s="11"/>
    </row>
    <row r="13" spans="1:9" x14ac:dyDescent="0.25">
      <c r="A13" s="24"/>
      <c r="B13" s="24"/>
      <c r="C13" s="23"/>
      <c r="D13" s="25"/>
      <c r="E13" s="26"/>
      <c r="F13" s="25"/>
      <c r="G13" s="11"/>
      <c r="H13" s="11"/>
    </row>
    <row r="14" spans="1:9" x14ac:dyDescent="0.25">
      <c r="A14" s="24"/>
      <c r="B14" s="24"/>
      <c r="C14" s="23"/>
      <c r="D14" s="25"/>
      <c r="E14" s="26"/>
      <c r="F14" s="25"/>
      <c r="G14" s="11"/>
      <c r="H14" s="11"/>
    </row>
    <row r="15" spans="1:9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</row>
    <row r="16" spans="1:9" x14ac:dyDescent="0.25">
      <c r="A16" s="28" t="s">
        <v>11</v>
      </c>
      <c r="B16" s="28"/>
      <c r="C16" s="28"/>
      <c r="D16" s="28"/>
      <c r="E16" s="28" t="s">
        <v>12</v>
      </c>
      <c r="F16" s="28"/>
      <c r="G16" s="28"/>
      <c r="H16" s="28"/>
      <c r="I16" s="5"/>
    </row>
    <row r="17" spans="1:8" ht="15.75" x14ac:dyDescent="0.25">
      <c r="A17" s="29" t="s">
        <v>13</v>
      </c>
      <c r="B17" s="29" t="s">
        <v>14</v>
      </c>
      <c r="C17" s="29" t="s">
        <v>15</v>
      </c>
      <c r="D17" s="29" t="s">
        <v>16</v>
      </c>
      <c r="E17" s="29" t="s">
        <v>13</v>
      </c>
      <c r="F17" s="29" t="s">
        <v>14</v>
      </c>
      <c r="G17" s="29" t="s">
        <v>15</v>
      </c>
      <c r="H17" s="29" t="s">
        <v>16</v>
      </c>
    </row>
    <row r="18" spans="1:8" x14ac:dyDescent="0.25">
      <c r="A18" s="3" t="s">
        <v>87</v>
      </c>
      <c r="B18" s="16">
        <f>C10</f>
        <v>40000</v>
      </c>
      <c r="C18" s="3"/>
      <c r="D18" s="3"/>
      <c r="E18" s="3" t="s">
        <v>87</v>
      </c>
      <c r="F18" s="16">
        <f>E10</f>
        <v>35200</v>
      </c>
      <c r="G18" s="3"/>
      <c r="H18" s="3"/>
    </row>
    <row r="19" spans="1:8" x14ac:dyDescent="0.25">
      <c r="A19" s="3" t="s">
        <v>4</v>
      </c>
      <c r="B19" s="16">
        <f>'FEBRUARY 20'!E28</f>
        <v>131</v>
      </c>
      <c r="C19" s="3"/>
      <c r="D19" s="3"/>
      <c r="E19" s="3" t="s">
        <v>4</v>
      </c>
      <c r="F19" s="16">
        <f>'FEBRUARY 20'!I28</f>
        <v>-2469</v>
      </c>
      <c r="G19" s="3"/>
      <c r="H19" s="3"/>
    </row>
    <row r="20" spans="1:8" x14ac:dyDescent="0.25">
      <c r="A20" s="3" t="s">
        <v>55</v>
      </c>
      <c r="B20" s="16"/>
      <c r="C20" s="3"/>
      <c r="D20" s="3"/>
      <c r="E20" s="3" t="s">
        <v>55</v>
      </c>
      <c r="F20" s="16"/>
      <c r="G20" s="3"/>
      <c r="H20" s="3"/>
    </row>
    <row r="21" spans="1:8" x14ac:dyDescent="0.25">
      <c r="A21" s="3" t="s">
        <v>63</v>
      </c>
      <c r="B21" s="16"/>
      <c r="C21" s="3"/>
      <c r="D21" s="3"/>
      <c r="E21" s="3" t="s">
        <v>63</v>
      </c>
      <c r="F21" s="16"/>
      <c r="G21" s="3"/>
      <c r="H21" s="3"/>
    </row>
    <row r="22" spans="1:8" x14ac:dyDescent="0.25">
      <c r="A22" s="3" t="s">
        <v>29</v>
      </c>
      <c r="B22" s="30">
        <v>0.1</v>
      </c>
      <c r="C22" s="3">
        <f>B22*B18</f>
        <v>4000</v>
      </c>
      <c r="D22" s="3"/>
      <c r="E22" s="3" t="s">
        <v>29</v>
      </c>
      <c r="F22" s="30">
        <v>0.1</v>
      </c>
      <c r="G22" s="31">
        <f>C22</f>
        <v>4000</v>
      </c>
      <c r="H22" s="31"/>
    </row>
    <row r="23" spans="1:8" x14ac:dyDescent="0.25">
      <c r="A23" s="13" t="s">
        <v>23</v>
      </c>
      <c r="B23" s="3"/>
      <c r="C23" s="3"/>
      <c r="D23" s="3"/>
      <c r="E23" s="13" t="s">
        <v>23</v>
      </c>
      <c r="F23" s="3"/>
      <c r="G23" s="3"/>
      <c r="H23" s="3"/>
    </row>
    <row r="24" spans="1:8" x14ac:dyDescent="0.25">
      <c r="A24" s="32" t="s">
        <v>62</v>
      </c>
      <c r="B24" s="30">
        <v>0.3</v>
      </c>
      <c r="C24" s="36"/>
      <c r="D24" s="3"/>
      <c r="E24" s="32" t="s">
        <v>62</v>
      </c>
      <c r="F24" s="30">
        <v>0.3</v>
      </c>
      <c r="G24" s="36"/>
      <c r="H24" s="3"/>
    </row>
    <row r="25" spans="1:8" x14ac:dyDescent="0.25">
      <c r="A25" s="33" t="s">
        <v>89</v>
      </c>
      <c r="B25" s="3"/>
      <c r="C25" s="16">
        <v>26000</v>
      </c>
      <c r="D25" s="3"/>
      <c r="E25" s="33" t="s">
        <v>89</v>
      </c>
      <c r="F25" s="3"/>
      <c r="G25" s="16">
        <v>26000</v>
      </c>
      <c r="H25" s="3"/>
    </row>
    <row r="26" spans="1:8" x14ac:dyDescent="0.25">
      <c r="A26" s="32"/>
      <c r="B26" s="3"/>
      <c r="C26" s="3"/>
      <c r="D26" s="3"/>
      <c r="E26" s="32"/>
      <c r="F26" s="3"/>
      <c r="G26" s="3"/>
      <c r="H26" s="3"/>
    </row>
    <row r="27" spans="1:8" x14ac:dyDescent="0.25">
      <c r="A27" s="17"/>
      <c r="B27" s="3"/>
      <c r="C27" s="3"/>
      <c r="D27" s="3"/>
      <c r="E27" s="17"/>
      <c r="F27" s="3"/>
      <c r="G27" s="3"/>
      <c r="H27" s="3"/>
    </row>
    <row r="28" spans="1:8" x14ac:dyDescent="0.25">
      <c r="A28" s="13" t="s">
        <v>9</v>
      </c>
      <c r="B28" s="4">
        <f>B18+B19+B20+B21-C22</f>
        <v>36131</v>
      </c>
      <c r="C28" s="4">
        <f>SUM(C24:C27)</f>
        <v>26000</v>
      </c>
      <c r="D28" s="4">
        <f>B28-C28</f>
        <v>10131</v>
      </c>
      <c r="E28" s="13" t="s">
        <v>9</v>
      </c>
      <c r="F28" s="4">
        <f>F18+F19+F20+F21-G22</f>
        <v>28731</v>
      </c>
      <c r="G28" s="4">
        <f>SUM(G24:G27)</f>
        <v>26000</v>
      </c>
      <c r="H28" s="4">
        <f>F28-G28</f>
        <v>2731</v>
      </c>
    </row>
    <row r="29" spans="1:8" x14ac:dyDescent="0.25">
      <c r="A29" s="6"/>
      <c r="B29" s="6"/>
      <c r="C29" s="6"/>
      <c r="D29" s="11"/>
      <c r="E29" s="11"/>
      <c r="F29" s="11"/>
      <c r="G29" s="11"/>
      <c r="H29" s="11"/>
    </row>
    <row r="30" spans="1:8" x14ac:dyDescent="0.25">
      <c r="A30" s="6" t="s">
        <v>18</v>
      </c>
      <c r="B30" s="11"/>
      <c r="C30" s="35" t="s">
        <v>19</v>
      </c>
      <c r="D30" s="11"/>
      <c r="E30" s="6" t="s">
        <v>20</v>
      </c>
      <c r="F30" s="11"/>
      <c r="G30" s="11"/>
      <c r="H30" s="11"/>
    </row>
    <row r="31" spans="1:8" x14ac:dyDescent="0.25">
      <c r="A31" s="11"/>
      <c r="B31" s="11"/>
      <c r="C31" s="6"/>
      <c r="D31" s="11"/>
      <c r="E31" s="11"/>
      <c r="F31" s="11"/>
      <c r="G31" s="11"/>
      <c r="H31" s="11"/>
    </row>
    <row r="32" spans="1:8" x14ac:dyDescent="0.25">
      <c r="A32" s="6" t="s">
        <v>38</v>
      </c>
      <c r="B32" s="6"/>
      <c r="C32" s="6" t="s">
        <v>22</v>
      </c>
      <c r="D32" s="11"/>
      <c r="E32" s="6" t="s">
        <v>31</v>
      </c>
      <c r="F32" s="11"/>
      <c r="G32" s="11"/>
      <c r="H32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L26" sqref="L26"/>
    </sheetView>
  </sheetViews>
  <sheetFormatPr defaultRowHeight="15" x14ac:dyDescent="0.25"/>
  <cols>
    <col min="1" max="1" width="16.28515625" customWidth="1"/>
    <col min="2" max="3" width="7.85546875" customWidth="1"/>
    <col min="4" max="4" width="7.140625" customWidth="1"/>
    <col min="5" max="5" width="8.140625" customWidth="1"/>
  </cols>
  <sheetData>
    <row r="1" spans="1:9" ht="15.75" x14ac:dyDescent="0.25">
      <c r="A1" s="7"/>
      <c r="B1" s="8" t="s">
        <v>31</v>
      </c>
      <c r="C1" s="9"/>
      <c r="D1" s="10"/>
      <c r="E1" s="6"/>
      <c r="F1" s="11"/>
      <c r="G1" s="11"/>
      <c r="H1" s="11"/>
    </row>
    <row r="2" spans="1:9" ht="15.75" x14ac:dyDescent="0.25">
      <c r="B2" s="8" t="s">
        <v>0</v>
      </c>
      <c r="C2" s="1"/>
      <c r="D2" s="10"/>
      <c r="E2" s="6"/>
      <c r="F2" s="11"/>
      <c r="G2" s="11"/>
      <c r="H2" s="11"/>
    </row>
    <row r="3" spans="1:9" ht="15.75" x14ac:dyDescent="0.25">
      <c r="A3" s="7" t="s">
        <v>1</v>
      </c>
      <c r="B3" s="8" t="s">
        <v>90</v>
      </c>
      <c r="C3" s="7"/>
      <c r="D3" s="10"/>
      <c r="E3" s="6"/>
      <c r="F3" s="11"/>
      <c r="G3" s="11"/>
      <c r="H3" s="11"/>
    </row>
    <row r="4" spans="1:9" x14ac:dyDescent="0.25">
      <c r="A4" s="12" t="s">
        <v>3</v>
      </c>
      <c r="B4" s="12" t="s">
        <v>4</v>
      </c>
      <c r="C4" s="12" t="s">
        <v>5</v>
      </c>
      <c r="D4" s="13" t="s">
        <v>6</v>
      </c>
      <c r="E4" s="12" t="s">
        <v>7</v>
      </c>
      <c r="F4" s="14" t="s">
        <v>8</v>
      </c>
      <c r="G4" s="11"/>
      <c r="H4" s="11"/>
    </row>
    <row r="5" spans="1:9" x14ac:dyDescent="0.25">
      <c r="A5" s="3" t="s">
        <v>52</v>
      </c>
      <c r="B5" s="16">
        <f>'MARCH 20'!F5:F9</f>
        <v>900</v>
      </c>
      <c r="C5" s="15">
        <v>5000</v>
      </c>
      <c r="D5" s="16">
        <f>B5+C5</f>
        <v>5900</v>
      </c>
      <c r="E5" s="2">
        <v>4000</v>
      </c>
      <c r="F5" s="16">
        <f>D5-E5</f>
        <v>1900</v>
      </c>
      <c r="G5" s="11"/>
      <c r="H5" s="11"/>
    </row>
    <row r="6" spans="1:9" x14ac:dyDescent="0.25">
      <c r="A6" s="3" t="s">
        <v>25</v>
      </c>
      <c r="B6" s="16">
        <f>'MARCH 20'!F6:F10</f>
        <v>0</v>
      </c>
      <c r="C6" s="15">
        <v>5000</v>
      </c>
      <c r="D6" s="16">
        <f t="shared" ref="D6:D8" si="0">B6+C6</f>
        <v>5000</v>
      </c>
      <c r="E6" s="2">
        <v>5000</v>
      </c>
      <c r="F6" s="16">
        <f t="shared" ref="F6:F9" si="1">D6-E6</f>
        <v>0</v>
      </c>
      <c r="G6" s="11"/>
      <c r="H6" s="11"/>
    </row>
    <row r="7" spans="1:9" x14ac:dyDescent="0.25">
      <c r="A7" s="3" t="s">
        <v>26</v>
      </c>
      <c r="B7" s="16">
        <f>'MARCH 20'!F7:F11</f>
        <v>0</v>
      </c>
      <c r="C7" s="15">
        <v>5000</v>
      </c>
      <c r="D7" s="16">
        <f t="shared" si="0"/>
        <v>5000</v>
      </c>
      <c r="E7" s="2">
        <v>5000</v>
      </c>
      <c r="F7" s="16">
        <f t="shared" si="1"/>
        <v>0</v>
      </c>
      <c r="G7" s="11"/>
      <c r="H7" s="11"/>
    </row>
    <row r="8" spans="1:9" x14ac:dyDescent="0.25">
      <c r="A8" s="3" t="s">
        <v>69</v>
      </c>
      <c r="B8" s="16">
        <f>'MARCH 20'!F8:F12</f>
        <v>6500</v>
      </c>
      <c r="C8" s="15">
        <v>5000</v>
      </c>
      <c r="D8" s="16">
        <f t="shared" si="0"/>
        <v>11500</v>
      </c>
      <c r="E8" s="2"/>
      <c r="F8" s="16">
        <f t="shared" si="1"/>
        <v>11500</v>
      </c>
      <c r="G8" s="11"/>
      <c r="H8" s="11"/>
    </row>
    <row r="9" spans="1:9" x14ac:dyDescent="0.25">
      <c r="A9" s="17" t="s">
        <v>61</v>
      </c>
      <c r="B9" s="16">
        <f>'MARCH 20'!F9:F13</f>
        <v>0</v>
      </c>
      <c r="C9" s="15">
        <v>20000</v>
      </c>
      <c r="D9" s="16">
        <f>B9+C9</f>
        <v>20000</v>
      </c>
      <c r="E9" s="2">
        <f>20000</f>
        <v>20000</v>
      </c>
      <c r="F9" s="16">
        <f t="shared" si="1"/>
        <v>0</v>
      </c>
      <c r="G9" s="11" t="s">
        <v>94</v>
      </c>
      <c r="H9" s="11"/>
    </row>
    <row r="10" spans="1:9" x14ac:dyDescent="0.25">
      <c r="A10" s="18" t="s">
        <v>9</v>
      </c>
      <c r="B10" s="16">
        <f>SUM(B5:B9)</f>
        <v>7400</v>
      </c>
      <c r="C10" s="19">
        <f>SUM(C5:C9)</f>
        <v>40000</v>
      </c>
      <c r="D10" s="4">
        <f>SUM(D5:D9)</f>
        <v>47400</v>
      </c>
      <c r="E10" s="4">
        <f>SUM(E5:E9)</f>
        <v>34000</v>
      </c>
      <c r="F10" s="4">
        <f>SUM(F5:F9)</f>
        <v>13400</v>
      </c>
      <c r="G10" s="11"/>
      <c r="H10" s="11"/>
    </row>
    <row r="11" spans="1:9" x14ac:dyDescent="0.25">
      <c r="A11" s="20"/>
      <c r="B11" s="20"/>
      <c r="C11" s="3"/>
      <c r="D11" s="21"/>
      <c r="E11" s="22"/>
      <c r="F11" s="21"/>
      <c r="G11" s="11"/>
      <c r="H11" s="11"/>
    </row>
    <row r="12" spans="1:9" x14ac:dyDescent="0.25">
      <c r="A12" s="24"/>
      <c r="B12" s="24"/>
      <c r="C12" s="23"/>
      <c r="D12" s="25"/>
      <c r="E12" s="26"/>
      <c r="F12" s="25"/>
      <c r="G12" s="11"/>
      <c r="H12" s="11"/>
    </row>
    <row r="13" spans="1:9" x14ac:dyDescent="0.25">
      <c r="A13" s="24"/>
      <c r="B13" s="24"/>
      <c r="C13" s="23"/>
      <c r="D13" s="25"/>
      <c r="E13" s="26"/>
      <c r="F13" s="25"/>
      <c r="G13" s="11"/>
      <c r="H13" s="11"/>
    </row>
    <row r="14" spans="1:9" x14ac:dyDescent="0.25">
      <c r="A14" s="24"/>
      <c r="B14" s="24"/>
      <c r="C14" s="23"/>
      <c r="D14" s="25"/>
      <c r="E14" s="26"/>
      <c r="F14" s="25"/>
      <c r="G14" s="11"/>
      <c r="H14" s="11"/>
    </row>
    <row r="15" spans="1:9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</row>
    <row r="16" spans="1:9" x14ac:dyDescent="0.25">
      <c r="A16" s="28" t="s">
        <v>11</v>
      </c>
      <c r="B16" s="28"/>
      <c r="C16" s="28"/>
      <c r="D16" s="28"/>
      <c r="E16" s="28" t="s">
        <v>12</v>
      </c>
      <c r="F16" s="28"/>
      <c r="G16" s="28"/>
      <c r="H16" s="28"/>
      <c r="I16" s="5"/>
    </row>
    <row r="17" spans="1:10" ht="15.75" x14ac:dyDescent="0.25">
      <c r="A17" s="29" t="s">
        <v>13</v>
      </c>
      <c r="B17" s="29" t="s">
        <v>14</v>
      </c>
      <c r="C17" s="29" t="s">
        <v>15</v>
      </c>
      <c r="D17" s="29" t="s">
        <v>16</v>
      </c>
      <c r="E17" s="29" t="s">
        <v>13</v>
      </c>
      <c r="F17" s="29" t="s">
        <v>14</v>
      </c>
      <c r="G17" s="29" t="s">
        <v>15</v>
      </c>
      <c r="H17" s="29" t="s">
        <v>16</v>
      </c>
    </row>
    <row r="18" spans="1:10" x14ac:dyDescent="0.25">
      <c r="A18" s="3" t="s">
        <v>91</v>
      </c>
      <c r="B18" s="16">
        <f>C10</f>
        <v>40000</v>
      </c>
      <c r="C18" s="3"/>
      <c r="D18" s="3"/>
      <c r="E18" s="3" t="s">
        <v>91</v>
      </c>
      <c r="F18" s="16">
        <f>E10</f>
        <v>34000</v>
      </c>
      <c r="G18" s="3"/>
      <c r="H18" s="3"/>
    </row>
    <row r="19" spans="1:10" x14ac:dyDescent="0.25">
      <c r="A19" s="3" t="s">
        <v>4</v>
      </c>
      <c r="B19" s="16">
        <f>'MARCH 20'!D28</f>
        <v>10131</v>
      </c>
      <c r="C19" s="3"/>
      <c r="D19" s="3"/>
      <c r="E19" s="3" t="s">
        <v>4</v>
      </c>
      <c r="F19" s="16">
        <f>'MARCH 20'!H28</f>
        <v>2731</v>
      </c>
      <c r="G19" s="3"/>
      <c r="H19" s="3"/>
    </row>
    <row r="20" spans="1:10" x14ac:dyDescent="0.25">
      <c r="A20" s="3"/>
      <c r="B20" s="16"/>
      <c r="C20" s="3"/>
      <c r="D20" s="3"/>
      <c r="E20" s="3"/>
      <c r="F20" s="16"/>
      <c r="G20" s="3"/>
      <c r="H20" s="3"/>
    </row>
    <row r="21" spans="1:10" x14ac:dyDescent="0.25">
      <c r="A21" s="3" t="s">
        <v>63</v>
      </c>
      <c r="B21" s="16"/>
      <c r="C21" s="3"/>
      <c r="D21" s="3"/>
      <c r="E21" s="3" t="s">
        <v>63</v>
      </c>
      <c r="F21" s="16"/>
      <c r="G21" s="3"/>
      <c r="H21" s="3"/>
    </row>
    <row r="22" spans="1:10" x14ac:dyDescent="0.25">
      <c r="A22" s="3" t="s">
        <v>29</v>
      </c>
      <c r="B22" s="30">
        <v>0.1</v>
      </c>
      <c r="C22" s="3">
        <f>B22*B18</f>
        <v>4000</v>
      </c>
      <c r="D22" s="3"/>
      <c r="E22" s="3" t="s">
        <v>29</v>
      </c>
      <c r="F22" s="30">
        <v>0.1</v>
      </c>
      <c r="G22" s="31">
        <f>F22*B18</f>
        <v>4000</v>
      </c>
      <c r="H22" s="31"/>
    </row>
    <row r="23" spans="1:10" x14ac:dyDescent="0.25">
      <c r="A23" s="13" t="s">
        <v>23</v>
      </c>
      <c r="B23" s="3"/>
      <c r="C23" s="3"/>
      <c r="D23" s="3"/>
      <c r="E23" s="13" t="s">
        <v>23</v>
      </c>
      <c r="F23" s="3"/>
      <c r="G23" s="3"/>
      <c r="H23" s="3"/>
    </row>
    <row r="24" spans="1:10" x14ac:dyDescent="0.25">
      <c r="A24" s="32" t="s">
        <v>93</v>
      </c>
      <c r="B24" s="30"/>
      <c r="C24" s="36">
        <v>4061</v>
      </c>
      <c r="D24" s="3"/>
      <c r="E24" s="32" t="s">
        <v>93</v>
      </c>
      <c r="F24" s="30"/>
      <c r="G24" s="36">
        <v>4061</v>
      </c>
      <c r="H24" s="3"/>
    </row>
    <row r="25" spans="1:10" x14ac:dyDescent="0.25">
      <c r="A25" s="33" t="s">
        <v>104</v>
      </c>
      <c r="B25" s="3"/>
      <c r="C25" s="16">
        <v>20000</v>
      </c>
      <c r="D25" s="3"/>
      <c r="E25" s="33" t="s">
        <v>104</v>
      </c>
      <c r="F25" s="3"/>
      <c r="G25" s="16">
        <v>20000</v>
      </c>
      <c r="H25" s="3"/>
    </row>
    <row r="26" spans="1:10" x14ac:dyDescent="0.25">
      <c r="A26" s="32"/>
      <c r="B26" s="3"/>
      <c r="C26" s="3"/>
      <c r="D26" s="3"/>
      <c r="E26" s="32"/>
      <c r="F26" s="3"/>
      <c r="G26" s="3"/>
      <c r="H26" s="3"/>
    </row>
    <row r="27" spans="1:10" x14ac:dyDescent="0.25">
      <c r="A27" s="17"/>
      <c r="B27" s="3"/>
      <c r="C27" s="3"/>
      <c r="D27" s="3"/>
      <c r="E27" s="17"/>
      <c r="F27" s="3"/>
      <c r="G27" s="3"/>
      <c r="H27" s="3"/>
      <c r="J27">
        <f>10000</f>
        <v>10000</v>
      </c>
    </row>
    <row r="28" spans="1:10" x14ac:dyDescent="0.25">
      <c r="A28" s="13" t="s">
        <v>9</v>
      </c>
      <c r="B28" s="4">
        <f>B18+B19+B20+B21-C22</f>
        <v>46131</v>
      </c>
      <c r="C28" s="4">
        <f>SUM(C24:C27)</f>
        <v>24061</v>
      </c>
      <c r="D28" s="4">
        <f>B28-C28</f>
        <v>22070</v>
      </c>
      <c r="E28" s="13" t="s">
        <v>9</v>
      </c>
      <c r="F28" s="4">
        <f>F18+F19+F20+F21-G22</f>
        <v>32731</v>
      </c>
      <c r="G28" s="4">
        <f>SUM(G24:G27)</f>
        <v>24061</v>
      </c>
      <c r="H28" s="4">
        <f>F28-G28</f>
        <v>8670</v>
      </c>
      <c r="J28" s="37">
        <f>J27+E10</f>
        <v>44000</v>
      </c>
    </row>
    <row r="29" spans="1:10" x14ac:dyDescent="0.25">
      <c r="A29" s="6"/>
      <c r="B29" s="6"/>
      <c r="C29" s="6"/>
      <c r="D29" s="11"/>
      <c r="E29" s="11"/>
      <c r="F29" s="11"/>
      <c r="G29" s="11"/>
      <c r="H29" s="11"/>
      <c r="J29" s="37">
        <f>J28-G22</f>
        <v>40000</v>
      </c>
    </row>
    <row r="30" spans="1:10" x14ac:dyDescent="0.25">
      <c r="A30" s="6" t="s">
        <v>18</v>
      </c>
      <c r="B30" s="11"/>
      <c r="C30" s="35" t="s">
        <v>19</v>
      </c>
      <c r="D30" s="11"/>
      <c r="E30" s="6" t="s">
        <v>20</v>
      </c>
      <c r="F30" s="11"/>
      <c r="G30" s="11"/>
      <c r="H30" s="11"/>
      <c r="J30" s="37">
        <f>J29-G24</f>
        <v>35939</v>
      </c>
    </row>
    <row r="31" spans="1:10" x14ac:dyDescent="0.25">
      <c r="A31" s="11"/>
      <c r="B31" s="11"/>
      <c r="C31" s="6"/>
      <c r="D31" s="11"/>
      <c r="E31" s="11"/>
      <c r="F31" s="11"/>
      <c r="G31" s="11"/>
      <c r="H31" s="11"/>
    </row>
    <row r="32" spans="1:10" x14ac:dyDescent="0.25">
      <c r="A32" s="6" t="s">
        <v>38</v>
      </c>
      <c r="B32" s="6"/>
      <c r="C32" s="6" t="s">
        <v>22</v>
      </c>
      <c r="D32" s="11"/>
      <c r="E32" s="6" t="s">
        <v>31</v>
      </c>
      <c r="F32" s="11"/>
      <c r="G32" s="11"/>
      <c r="H32" s="11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J27" sqref="J27"/>
    </sheetView>
  </sheetViews>
  <sheetFormatPr defaultRowHeight="15" x14ac:dyDescent="0.25"/>
  <cols>
    <col min="1" max="1" width="16.7109375" customWidth="1"/>
  </cols>
  <sheetData>
    <row r="1" spans="1:9" ht="15.75" x14ac:dyDescent="0.25">
      <c r="A1" s="7"/>
      <c r="B1" s="8" t="s">
        <v>31</v>
      </c>
      <c r="C1" s="9"/>
      <c r="D1" s="10"/>
      <c r="E1" s="6"/>
      <c r="F1" s="11"/>
      <c r="G1" s="11"/>
      <c r="H1" s="11"/>
    </row>
    <row r="2" spans="1:9" ht="15.75" x14ac:dyDescent="0.25">
      <c r="B2" s="8" t="s">
        <v>0</v>
      </c>
      <c r="C2" s="1"/>
      <c r="D2" s="10"/>
      <c r="E2" s="6"/>
      <c r="F2" s="11"/>
      <c r="G2" s="11"/>
      <c r="H2" s="11"/>
    </row>
    <row r="3" spans="1:9" ht="15.75" x14ac:dyDescent="0.25">
      <c r="A3" s="7" t="s">
        <v>1</v>
      </c>
      <c r="B3" s="8" t="s">
        <v>98</v>
      </c>
      <c r="C3" s="7"/>
      <c r="D3" s="10"/>
      <c r="E3" s="6"/>
      <c r="F3" s="11"/>
      <c r="G3" s="11"/>
      <c r="H3" s="11"/>
    </row>
    <row r="4" spans="1:9" x14ac:dyDescent="0.25">
      <c r="A4" s="12" t="s">
        <v>3</v>
      </c>
      <c r="B4" s="12" t="s">
        <v>4</v>
      </c>
      <c r="C4" s="12" t="s">
        <v>5</v>
      </c>
      <c r="D4" s="13" t="s">
        <v>6</v>
      </c>
      <c r="E4" s="12" t="s">
        <v>7</v>
      </c>
      <c r="F4" s="14" t="s">
        <v>8</v>
      </c>
      <c r="G4" s="11"/>
    </row>
    <row r="5" spans="1:9" x14ac:dyDescent="0.25">
      <c r="A5" s="3" t="s">
        <v>52</v>
      </c>
      <c r="B5" s="16">
        <f>'APRIL 20'!F5:F9</f>
        <v>1900</v>
      </c>
      <c r="C5" s="15">
        <v>5000</v>
      </c>
      <c r="D5" s="16">
        <f>B5+C5</f>
        <v>6900</v>
      </c>
      <c r="E5" s="2">
        <v>4500</v>
      </c>
      <c r="F5" s="16">
        <f>D5-E5</f>
        <v>2400</v>
      </c>
      <c r="H5" s="11"/>
      <c r="I5" s="11"/>
    </row>
    <row r="6" spans="1:9" x14ac:dyDescent="0.25">
      <c r="A6" s="3" t="s">
        <v>25</v>
      </c>
      <c r="B6" s="16">
        <f>'APRIL 20'!F6:F10</f>
        <v>0</v>
      </c>
      <c r="C6" s="15">
        <v>5000</v>
      </c>
      <c r="D6" s="16">
        <f t="shared" ref="D6:D8" si="0">B6+C6</f>
        <v>5000</v>
      </c>
      <c r="E6" s="2">
        <v>5000</v>
      </c>
      <c r="F6" s="16">
        <f t="shared" ref="F6:F9" si="1">D6-E6</f>
        <v>0</v>
      </c>
      <c r="G6" s="11"/>
      <c r="H6" s="11"/>
    </row>
    <row r="7" spans="1:9" x14ac:dyDescent="0.25">
      <c r="A7" s="3" t="s">
        <v>26</v>
      </c>
      <c r="B7" s="16">
        <f>'APRIL 20'!F7:F11</f>
        <v>0</v>
      </c>
      <c r="C7" s="15">
        <v>5000</v>
      </c>
      <c r="D7" s="16">
        <f t="shared" si="0"/>
        <v>5000</v>
      </c>
      <c r="E7" s="2">
        <v>4000</v>
      </c>
      <c r="F7" s="16">
        <f t="shared" si="1"/>
        <v>1000</v>
      </c>
      <c r="G7" s="11"/>
      <c r="H7" s="11"/>
    </row>
    <row r="8" spans="1:9" x14ac:dyDescent="0.25">
      <c r="A8" s="3" t="s">
        <v>69</v>
      </c>
      <c r="B8" s="16">
        <f>'APRIL 20'!F8:F12</f>
        <v>11500</v>
      </c>
      <c r="C8" s="15">
        <v>5000</v>
      </c>
      <c r="D8" s="16">
        <f t="shared" si="0"/>
        <v>16500</v>
      </c>
      <c r="E8" s="2"/>
      <c r="F8" s="16">
        <f t="shared" si="1"/>
        <v>16500</v>
      </c>
      <c r="G8" s="11"/>
      <c r="H8" s="11"/>
    </row>
    <row r="9" spans="1:9" x14ac:dyDescent="0.25">
      <c r="A9" s="17" t="s">
        <v>95</v>
      </c>
      <c r="B9" s="16">
        <f>'APRIL 20'!F9:F13</f>
        <v>0</v>
      </c>
      <c r="C9" s="15"/>
      <c r="D9" s="16">
        <f>B9+C9</f>
        <v>0</v>
      </c>
      <c r="E9" s="2"/>
      <c r="F9" s="16">
        <f t="shared" si="1"/>
        <v>0</v>
      </c>
      <c r="G9" s="11"/>
      <c r="H9" s="11"/>
    </row>
    <row r="10" spans="1:9" x14ac:dyDescent="0.25">
      <c r="A10" s="18" t="s">
        <v>9</v>
      </c>
      <c r="B10" s="16">
        <f>SUM(B5:B9)</f>
        <v>13400</v>
      </c>
      <c r="C10" s="19">
        <f>SUM(C5:C9)</f>
        <v>20000</v>
      </c>
      <c r="D10" s="4">
        <f>SUM(D5:D9)</f>
        <v>33400</v>
      </c>
      <c r="E10" s="4">
        <f>SUM(E5:E9)</f>
        <v>13500</v>
      </c>
      <c r="F10" s="4">
        <f>SUM(F5:F9)</f>
        <v>19900</v>
      </c>
      <c r="G10" s="11"/>
      <c r="H10" s="11"/>
    </row>
    <row r="11" spans="1:9" x14ac:dyDescent="0.25">
      <c r="A11" s="20"/>
      <c r="B11" s="20"/>
      <c r="C11" s="3"/>
      <c r="D11" s="21"/>
      <c r="E11" s="22"/>
      <c r="F11" s="21"/>
      <c r="G11" s="11"/>
      <c r="H11" s="11"/>
    </row>
    <row r="12" spans="1:9" x14ac:dyDescent="0.25">
      <c r="A12" s="24"/>
      <c r="B12" s="24"/>
      <c r="C12" s="23"/>
      <c r="D12" s="25"/>
      <c r="E12" s="26"/>
      <c r="F12" s="25"/>
      <c r="G12" s="11"/>
    </row>
    <row r="13" spans="1:9" x14ac:dyDescent="0.25">
      <c r="A13" s="24"/>
      <c r="B13" s="24"/>
      <c r="C13" s="23"/>
      <c r="D13" s="25"/>
      <c r="E13" s="26"/>
      <c r="F13" s="25"/>
      <c r="G13" s="11"/>
      <c r="H13" s="11"/>
    </row>
    <row r="14" spans="1:9" x14ac:dyDescent="0.25">
      <c r="A14" s="24"/>
      <c r="B14" s="24"/>
      <c r="C14" s="23"/>
      <c r="D14" s="25"/>
      <c r="E14" s="26"/>
      <c r="F14" s="25"/>
      <c r="G14" s="11"/>
      <c r="H14" s="11"/>
    </row>
    <row r="15" spans="1:9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</row>
    <row r="16" spans="1:9" x14ac:dyDescent="0.25">
      <c r="A16" s="28" t="s">
        <v>11</v>
      </c>
      <c r="B16" s="28"/>
      <c r="C16" s="28"/>
      <c r="D16" s="28"/>
      <c r="E16" s="28" t="s">
        <v>12</v>
      </c>
      <c r="F16" s="28"/>
      <c r="G16" s="28"/>
      <c r="H16" s="28"/>
      <c r="I16" s="5"/>
    </row>
    <row r="17" spans="1:8" ht="15.75" x14ac:dyDescent="0.25">
      <c r="A17" s="29" t="s">
        <v>13</v>
      </c>
      <c r="B17" s="29" t="s">
        <v>14</v>
      </c>
      <c r="C17" s="29" t="s">
        <v>15</v>
      </c>
      <c r="D17" s="29" t="s">
        <v>16</v>
      </c>
      <c r="E17" s="29" t="s">
        <v>13</v>
      </c>
      <c r="F17" s="29" t="s">
        <v>14</v>
      </c>
      <c r="G17" s="29" t="s">
        <v>15</v>
      </c>
      <c r="H17" s="29" t="s">
        <v>16</v>
      </c>
    </row>
    <row r="18" spans="1:8" x14ac:dyDescent="0.25">
      <c r="A18" s="3" t="s">
        <v>92</v>
      </c>
      <c r="B18" s="16">
        <f>C10</f>
        <v>20000</v>
      </c>
      <c r="C18" s="3"/>
      <c r="D18" s="3"/>
      <c r="E18" s="3" t="s">
        <v>91</v>
      </c>
      <c r="F18" s="16">
        <f>E10</f>
        <v>13500</v>
      </c>
      <c r="G18" s="3"/>
      <c r="H18" s="3"/>
    </row>
    <row r="19" spans="1:8" x14ac:dyDescent="0.25">
      <c r="A19" s="3" t="s">
        <v>4</v>
      </c>
      <c r="B19" s="16">
        <f>'APRIL 20'!D28</f>
        <v>22070</v>
      </c>
      <c r="C19" s="3"/>
      <c r="D19" s="3"/>
      <c r="E19" s="3" t="s">
        <v>4</v>
      </c>
      <c r="F19" s="16">
        <f>'APRIL 20'!H28</f>
        <v>8670</v>
      </c>
      <c r="G19" s="3"/>
      <c r="H19" s="3"/>
    </row>
    <row r="20" spans="1:8" x14ac:dyDescent="0.25">
      <c r="A20" s="3"/>
      <c r="B20" s="16"/>
      <c r="C20" s="3"/>
      <c r="D20" s="3"/>
      <c r="E20" s="3"/>
      <c r="F20" s="16"/>
      <c r="G20" s="3"/>
      <c r="H20" s="3"/>
    </row>
    <row r="21" spans="1:8" x14ac:dyDescent="0.25">
      <c r="A21" s="3" t="s">
        <v>63</v>
      </c>
      <c r="B21" s="16"/>
      <c r="C21" s="3"/>
      <c r="D21" s="3"/>
      <c r="E21" s="3" t="s">
        <v>63</v>
      </c>
      <c r="F21" s="16"/>
      <c r="G21" s="3"/>
      <c r="H21" s="3"/>
    </row>
    <row r="22" spans="1:8" x14ac:dyDescent="0.25">
      <c r="A22" s="3" t="s">
        <v>29</v>
      </c>
      <c r="B22" s="30">
        <v>0.1</v>
      </c>
      <c r="C22" s="3">
        <f>B22*B18</f>
        <v>2000</v>
      </c>
      <c r="D22" s="3"/>
      <c r="E22" s="3" t="s">
        <v>29</v>
      </c>
      <c r="F22" s="30">
        <v>0.1</v>
      </c>
      <c r="G22" s="31">
        <f>F22*B18</f>
        <v>2000</v>
      </c>
      <c r="H22" s="31"/>
    </row>
    <row r="23" spans="1:8" x14ac:dyDescent="0.25">
      <c r="A23" s="13" t="s">
        <v>23</v>
      </c>
      <c r="B23" s="3"/>
      <c r="C23" s="3"/>
      <c r="D23" s="3"/>
      <c r="E23" s="13" t="s">
        <v>23</v>
      </c>
      <c r="F23" s="3"/>
      <c r="G23" s="3"/>
      <c r="H23" s="3"/>
    </row>
    <row r="24" spans="1:8" x14ac:dyDescent="0.25">
      <c r="A24" s="32" t="s">
        <v>93</v>
      </c>
      <c r="B24" s="30"/>
      <c r="C24" s="36">
        <v>12097</v>
      </c>
      <c r="D24" s="3"/>
      <c r="E24" s="32" t="s">
        <v>93</v>
      </c>
      <c r="F24" s="30"/>
      <c r="G24" s="36">
        <v>12097</v>
      </c>
      <c r="H24" s="3"/>
    </row>
    <row r="25" spans="1:8" x14ac:dyDescent="0.25">
      <c r="A25" s="33" t="s">
        <v>96</v>
      </c>
      <c r="B25" s="3"/>
      <c r="C25" s="16">
        <v>10087</v>
      </c>
      <c r="D25" s="3"/>
      <c r="E25" s="33" t="s">
        <v>96</v>
      </c>
      <c r="F25" s="3"/>
      <c r="G25" s="16">
        <v>10087</v>
      </c>
      <c r="H25" s="3"/>
    </row>
    <row r="26" spans="1:8" x14ac:dyDescent="0.25">
      <c r="A26" s="32"/>
      <c r="B26" s="3"/>
      <c r="C26" s="3"/>
      <c r="D26" s="3"/>
      <c r="E26" s="32"/>
      <c r="F26" s="3"/>
      <c r="G26" s="3"/>
      <c r="H26" s="3"/>
    </row>
    <row r="27" spans="1:8" x14ac:dyDescent="0.25">
      <c r="A27" s="17"/>
      <c r="B27" s="3"/>
      <c r="C27" s="3"/>
      <c r="D27" s="3"/>
      <c r="E27" s="17"/>
      <c r="F27" s="3"/>
      <c r="G27" s="3"/>
      <c r="H27" s="3"/>
    </row>
    <row r="28" spans="1:8" x14ac:dyDescent="0.25">
      <c r="A28" s="13" t="s">
        <v>9</v>
      </c>
      <c r="B28" s="4">
        <f>B18+B19+B20+B21-C22</f>
        <v>40070</v>
      </c>
      <c r="C28" s="4">
        <f>SUM(C24:C27)</f>
        <v>22184</v>
      </c>
      <c r="D28" s="4">
        <f>B28-C28</f>
        <v>17886</v>
      </c>
      <c r="E28" s="13" t="s">
        <v>9</v>
      </c>
      <c r="F28" s="4">
        <f>F18+F19+F20+F21-G22</f>
        <v>20170</v>
      </c>
      <c r="G28" s="4">
        <f>SUM(G24:G27)</f>
        <v>22184</v>
      </c>
      <c r="H28" s="4">
        <f>F28-G28</f>
        <v>-2014</v>
      </c>
    </row>
    <row r="29" spans="1:8" x14ac:dyDescent="0.25">
      <c r="A29" s="6"/>
      <c r="B29" s="6"/>
      <c r="C29" s="6"/>
      <c r="D29" s="11"/>
      <c r="E29" s="11"/>
      <c r="F29" s="11"/>
      <c r="G29" s="11"/>
      <c r="H29" s="11"/>
    </row>
    <row r="30" spans="1:8" x14ac:dyDescent="0.25">
      <c r="A30" s="6" t="s">
        <v>18</v>
      </c>
      <c r="B30" s="11"/>
      <c r="C30" s="35" t="s">
        <v>19</v>
      </c>
      <c r="D30" s="11"/>
      <c r="E30" s="6" t="s">
        <v>20</v>
      </c>
      <c r="F30" s="11"/>
      <c r="G30" s="11"/>
      <c r="H30" s="11"/>
    </row>
    <row r="31" spans="1:8" x14ac:dyDescent="0.25">
      <c r="A31" s="11"/>
      <c r="B31" s="11"/>
      <c r="C31" s="6"/>
      <c r="D31" s="11"/>
      <c r="E31" s="11"/>
      <c r="F31" s="11"/>
      <c r="G31" s="11"/>
      <c r="H31" s="11"/>
    </row>
    <row r="32" spans="1:8" x14ac:dyDescent="0.25">
      <c r="A32" s="6" t="s">
        <v>38</v>
      </c>
      <c r="B32" s="6"/>
      <c r="C32" s="6" t="s">
        <v>22</v>
      </c>
      <c r="D32" s="11"/>
      <c r="E32" s="6" t="s">
        <v>31</v>
      </c>
      <c r="F32" s="11"/>
      <c r="G32" s="11"/>
      <c r="H32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11" sqref="K11"/>
    </sheetView>
  </sheetViews>
  <sheetFormatPr defaultRowHeight="15" x14ac:dyDescent="0.25"/>
  <cols>
    <col min="1" max="1" width="16" customWidth="1"/>
    <col min="5" max="5" width="10.42578125" customWidth="1"/>
  </cols>
  <sheetData>
    <row r="1" spans="1:9" ht="15.75" x14ac:dyDescent="0.25">
      <c r="A1" s="7"/>
      <c r="B1" s="8" t="s">
        <v>31</v>
      </c>
      <c r="C1" s="9"/>
      <c r="D1" s="10"/>
      <c r="E1" s="6"/>
      <c r="F1" s="11"/>
      <c r="G1" s="11"/>
      <c r="H1" s="11"/>
    </row>
    <row r="2" spans="1:9" ht="15.75" x14ac:dyDescent="0.25">
      <c r="B2" s="8" t="s">
        <v>0</v>
      </c>
      <c r="C2" s="1"/>
      <c r="D2" s="10"/>
      <c r="E2" s="6"/>
      <c r="F2" s="11"/>
      <c r="G2" s="11"/>
      <c r="H2" s="11"/>
    </row>
    <row r="3" spans="1:9" ht="15.75" x14ac:dyDescent="0.25">
      <c r="A3" s="7" t="s">
        <v>1</v>
      </c>
      <c r="B3" s="8" t="s">
        <v>97</v>
      </c>
      <c r="C3" s="7"/>
      <c r="D3" s="10"/>
      <c r="E3" s="6"/>
      <c r="F3" s="11"/>
      <c r="G3" s="11"/>
      <c r="H3" s="11"/>
    </row>
    <row r="4" spans="1:9" x14ac:dyDescent="0.25">
      <c r="A4" s="12" t="s">
        <v>3</v>
      </c>
      <c r="B4" s="12" t="s">
        <v>4</v>
      </c>
      <c r="C4" s="12" t="s">
        <v>5</v>
      </c>
      <c r="D4" s="13" t="s">
        <v>6</v>
      </c>
      <c r="E4" s="12" t="s">
        <v>7</v>
      </c>
      <c r="F4" s="14" t="s">
        <v>8</v>
      </c>
      <c r="G4" s="11"/>
    </row>
    <row r="5" spans="1:9" x14ac:dyDescent="0.25">
      <c r="A5" s="3" t="s">
        <v>52</v>
      </c>
      <c r="B5" s="16">
        <f>'MAY 20'!F5:F9</f>
        <v>2400</v>
      </c>
      <c r="C5" s="15">
        <v>5000</v>
      </c>
      <c r="D5" s="16">
        <f>B5+C5</f>
        <v>7400</v>
      </c>
      <c r="E5" s="2">
        <f>5000</f>
        <v>5000</v>
      </c>
      <c r="F5" s="16">
        <f>D5-E5</f>
        <v>2400</v>
      </c>
      <c r="H5" s="11"/>
      <c r="I5" s="11"/>
    </row>
    <row r="6" spans="1:9" x14ac:dyDescent="0.25">
      <c r="A6" s="3" t="s">
        <v>25</v>
      </c>
      <c r="B6" s="16">
        <f>'MAY 20'!F6:F10</f>
        <v>0</v>
      </c>
      <c r="C6" s="15">
        <v>5000</v>
      </c>
      <c r="D6" s="16">
        <f t="shared" ref="D6:D7" si="0">B6+C6</f>
        <v>5000</v>
      </c>
      <c r="E6" s="2">
        <v>5000</v>
      </c>
      <c r="F6" s="16">
        <f t="shared" ref="F6:F7" si="1">D6-E6</f>
        <v>0</v>
      </c>
      <c r="G6" s="11"/>
      <c r="H6" s="11"/>
    </row>
    <row r="7" spans="1:9" x14ac:dyDescent="0.25">
      <c r="A7" s="3" t="s">
        <v>26</v>
      </c>
      <c r="B7" s="16">
        <f>'MAY 20'!F7:F11</f>
        <v>1000</v>
      </c>
      <c r="C7" s="15">
        <v>5000</v>
      </c>
      <c r="D7" s="16">
        <f t="shared" si="0"/>
        <v>6000</v>
      </c>
      <c r="E7" s="2">
        <v>5000</v>
      </c>
      <c r="F7" s="16">
        <f t="shared" si="1"/>
        <v>1000</v>
      </c>
      <c r="G7" s="11"/>
      <c r="H7" s="11"/>
    </row>
    <row r="8" spans="1:9" x14ac:dyDescent="0.25">
      <c r="A8" s="3" t="s">
        <v>69</v>
      </c>
      <c r="B8" s="16">
        <f>'MAY 20'!F8:F12</f>
        <v>16500</v>
      </c>
      <c r="C8" s="15"/>
      <c r="D8" s="16">
        <f>B8+C8</f>
        <v>16500</v>
      </c>
      <c r="E8" s="2"/>
      <c r="F8" s="16"/>
      <c r="G8" s="11" t="s">
        <v>101</v>
      </c>
      <c r="H8" s="11"/>
    </row>
    <row r="9" spans="1:9" x14ac:dyDescent="0.25">
      <c r="A9" s="17" t="s">
        <v>99</v>
      </c>
      <c r="B9" s="16">
        <f>'MAY 20'!F9:F13</f>
        <v>0</v>
      </c>
      <c r="C9" s="15">
        <v>20000</v>
      </c>
      <c r="D9" s="16">
        <f>B9+C9</f>
        <v>20000</v>
      </c>
      <c r="E9" s="2">
        <v>20000</v>
      </c>
      <c r="F9" s="16">
        <f>D9-E9</f>
        <v>0</v>
      </c>
      <c r="G9" s="11"/>
      <c r="H9" s="11"/>
    </row>
    <row r="10" spans="1:9" x14ac:dyDescent="0.25">
      <c r="A10" s="18" t="s">
        <v>9</v>
      </c>
      <c r="B10" s="16">
        <f>SUM(B5:B9)</f>
        <v>19900</v>
      </c>
      <c r="C10" s="19">
        <f>SUM(C5:C9)</f>
        <v>35000</v>
      </c>
      <c r="D10" s="4">
        <f>SUM(D5:D9)</f>
        <v>54900</v>
      </c>
      <c r="E10" s="4">
        <f>SUM(E5:E9)</f>
        <v>35000</v>
      </c>
      <c r="F10" s="4">
        <f>SUM(F5:F9)</f>
        <v>3400</v>
      </c>
      <c r="G10" s="11"/>
      <c r="H10" s="11"/>
    </row>
    <row r="11" spans="1:9" x14ac:dyDescent="0.25">
      <c r="A11" s="20"/>
      <c r="B11" s="20"/>
      <c r="C11" s="3"/>
      <c r="D11" s="21"/>
      <c r="E11" s="22"/>
      <c r="F11" s="21"/>
      <c r="G11" s="11"/>
      <c r="H11" s="11"/>
    </row>
    <row r="12" spans="1:9" x14ac:dyDescent="0.25">
      <c r="A12" s="24"/>
      <c r="B12" s="24"/>
      <c r="C12" s="23"/>
      <c r="D12" s="25"/>
      <c r="E12" s="26"/>
      <c r="F12" s="25"/>
      <c r="G12" s="11"/>
    </row>
    <row r="13" spans="1:9" x14ac:dyDescent="0.25">
      <c r="A13" s="24"/>
      <c r="B13" s="24"/>
      <c r="C13" s="23"/>
      <c r="D13" s="25"/>
      <c r="E13" s="26"/>
      <c r="F13" s="25"/>
      <c r="G13" s="11"/>
      <c r="H13" s="11"/>
    </row>
    <row r="14" spans="1:9" x14ac:dyDescent="0.25">
      <c r="A14" s="24"/>
      <c r="B14" s="24"/>
      <c r="C14" s="23"/>
      <c r="D14" s="25"/>
      <c r="E14" s="26"/>
      <c r="F14" s="25"/>
      <c r="G14" s="11"/>
      <c r="H14" s="11"/>
    </row>
    <row r="15" spans="1:9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</row>
    <row r="16" spans="1:9" x14ac:dyDescent="0.25">
      <c r="A16" s="28" t="s">
        <v>11</v>
      </c>
      <c r="B16" s="28"/>
      <c r="C16" s="28"/>
      <c r="D16" s="28"/>
      <c r="E16" s="28" t="s">
        <v>12</v>
      </c>
      <c r="F16" s="28"/>
      <c r="G16" s="28"/>
      <c r="H16" s="28"/>
      <c r="I16" s="5"/>
    </row>
    <row r="17" spans="1:8" ht="15.75" x14ac:dyDescent="0.25">
      <c r="A17" s="29" t="s">
        <v>13</v>
      </c>
      <c r="B17" s="29" t="s">
        <v>14</v>
      </c>
      <c r="C17" s="29" t="s">
        <v>15</v>
      </c>
      <c r="D17" s="29" t="s">
        <v>16</v>
      </c>
      <c r="E17" s="29" t="s">
        <v>13</v>
      </c>
      <c r="F17" s="29" t="s">
        <v>14</v>
      </c>
      <c r="G17" s="29" t="s">
        <v>15</v>
      </c>
      <c r="H17" s="29" t="s">
        <v>16</v>
      </c>
    </row>
    <row r="18" spans="1:8" x14ac:dyDescent="0.25">
      <c r="A18" s="3" t="s">
        <v>17</v>
      </c>
      <c r="B18" s="16">
        <f>C10</f>
        <v>35000</v>
      </c>
      <c r="C18" s="3"/>
      <c r="D18" s="3"/>
      <c r="E18" s="3" t="s">
        <v>17</v>
      </c>
      <c r="F18" s="16">
        <f>E10</f>
        <v>35000</v>
      </c>
      <c r="G18" s="3"/>
      <c r="H18" s="3"/>
    </row>
    <row r="19" spans="1:8" x14ac:dyDescent="0.25">
      <c r="A19" s="3" t="s">
        <v>4</v>
      </c>
      <c r="B19" s="16">
        <f>'MAY 20'!D28</f>
        <v>17886</v>
      </c>
      <c r="C19" s="3"/>
      <c r="D19" s="3"/>
      <c r="E19" s="3" t="s">
        <v>4</v>
      </c>
      <c r="F19" s="16">
        <f>'MAY 20'!H28</f>
        <v>-2014</v>
      </c>
      <c r="G19" s="3"/>
      <c r="H19" s="3"/>
    </row>
    <row r="20" spans="1:8" x14ac:dyDescent="0.25">
      <c r="A20" s="3" t="s">
        <v>55</v>
      </c>
      <c r="B20" s="16">
        <v>20000</v>
      </c>
      <c r="C20" s="3"/>
      <c r="D20" s="3"/>
      <c r="E20" s="3" t="s">
        <v>55</v>
      </c>
      <c r="F20" s="16">
        <v>20000</v>
      </c>
      <c r="G20" s="3"/>
      <c r="H20" s="3"/>
    </row>
    <row r="21" spans="1:8" x14ac:dyDescent="0.25">
      <c r="A21" s="3" t="s">
        <v>63</v>
      </c>
      <c r="B21" s="16">
        <v>1500</v>
      </c>
      <c r="C21" s="3"/>
      <c r="D21" s="3"/>
      <c r="E21" s="3" t="s">
        <v>63</v>
      </c>
      <c r="F21" s="16">
        <v>1500</v>
      </c>
      <c r="G21" s="3"/>
      <c r="H21" s="3"/>
    </row>
    <row r="22" spans="1:8" x14ac:dyDescent="0.25">
      <c r="A22" s="3" t="s">
        <v>29</v>
      </c>
      <c r="B22" s="30">
        <v>0.1</v>
      </c>
      <c r="C22" s="3">
        <f>B22*B18</f>
        <v>3500</v>
      </c>
      <c r="D22" s="3"/>
      <c r="E22" s="3" t="s">
        <v>29</v>
      </c>
      <c r="F22" s="30">
        <v>0.1</v>
      </c>
      <c r="G22" s="31">
        <f>F22*B18</f>
        <v>3500</v>
      </c>
      <c r="H22" s="31"/>
    </row>
    <row r="23" spans="1:8" x14ac:dyDescent="0.25">
      <c r="A23" s="13" t="s">
        <v>23</v>
      </c>
      <c r="B23" s="3"/>
      <c r="C23" s="3"/>
      <c r="D23" s="3"/>
      <c r="E23" s="13" t="s">
        <v>23</v>
      </c>
      <c r="F23" s="3"/>
      <c r="G23" s="3"/>
      <c r="H23" s="3"/>
    </row>
    <row r="24" spans="1:8" x14ac:dyDescent="0.25">
      <c r="A24" s="32" t="s">
        <v>100</v>
      </c>
      <c r="B24" s="30">
        <v>0.3</v>
      </c>
      <c r="C24" s="36">
        <f>B24*C9</f>
        <v>6000</v>
      </c>
      <c r="D24" s="3"/>
      <c r="E24" s="32" t="s">
        <v>100</v>
      </c>
      <c r="F24" s="30">
        <v>0.3</v>
      </c>
      <c r="G24" s="36">
        <f>F24*C9</f>
        <v>6000</v>
      </c>
      <c r="H24" s="3"/>
    </row>
    <row r="25" spans="1:8" x14ac:dyDescent="0.25">
      <c r="A25" s="33" t="s">
        <v>103</v>
      </c>
      <c r="B25" s="3"/>
      <c r="C25" s="16">
        <v>16500</v>
      </c>
      <c r="D25" s="3"/>
      <c r="E25" s="33"/>
      <c r="F25" s="3"/>
      <c r="G25" s="16"/>
      <c r="H25" s="3"/>
    </row>
    <row r="26" spans="1:8" x14ac:dyDescent="0.25">
      <c r="A26" s="32" t="s">
        <v>102</v>
      </c>
      <c r="B26" s="3"/>
      <c r="C26" s="3">
        <v>38386</v>
      </c>
      <c r="D26" s="3"/>
      <c r="E26" s="32" t="s">
        <v>102</v>
      </c>
      <c r="F26" s="3"/>
      <c r="G26" s="3">
        <v>38386</v>
      </c>
      <c r="H26" s="3"/>
    </row>
    <row r="27" spans="1:8" x14ac:dyDescent="0.25">
      <c r="A27" s="17" t="s">
        <v>106</v>
      </c>
      <c r="B27" s="3"/>
      <c r="C27" s="3">
        <v>10207</v>
      </c>
      <c r="D27" s="3"/>
      <c r="E27" s="17" t="s">
        <v>106</v>
      </c>
      <c r="F27" s="3"/>
      <c r="G27" s="3">
        <v>10207</v>
      </c>
      <c r="H27" s="3"/>
    </row>
    <row r="28" spans="1:8" x14ac:dyDescent="0.25">
      <c r="A28" s="13" t="s">
        <v>9</v>
      </c>
      <c r="B28" s="4">
        <f>B18+B19+B20+B21-C22</f>
        <v>70886</v>
      </c>
      <c r="C28" s="4">
        <f>SUM(C24:C27)</f>
        <v>71093</v>
      </c>
      <c r="D28" s="4">
        <f>B28-C28</f>
        <v>-207</v>
      </c>
      <c r="E28" s="13" t="s">
        <v>9</v>
      </c>
      <c r="F28" s="4">
        <f>F18+F19+F20+F21-G22</f>
        <v>50986</v>
      </c>
      <c r="G28" s="4">
        <f>SUM(G24:G27)</f>
        <v>54593</v>
      </c>
      <c r="H28" s="4">
        <f>F28-G28</f>
        <v>-3607</v>
      </c>
    </row>
    <row r="29" spans="1:8" x14ac:dyDescent="0.25">
      <c r="A29" s="6"/>
      <c r="B29" s="6"/>
      <c r="C29" s="6"/>
      <c r="D29" s="11"/>
      <c r="E29" s="11"/>
      <c r="F29" s="11"/>
      <c r="G29" s="11"/>
      <c r="H29" s="11"/>
    </row>
    <row r="30" spans="1:8" x14ac:dyDescent="0.25">
      <c r="A30" s="6" t="s">
        <v>18</v>
      </c>
      <c r="B30" s="11"/>
      <c r="C30" s="35" t="s">
        <v>19</v>
      </c>
      <c r="D30" s="11"/>
      <c r="E30" s="6" t="s">
        <v>20</v>
      </c>
      <c r="F30" s="11"/>
      <c r="G30" s="11"/>
      <c r="H30" s="11"/>
    </row>
    <row r="31" spans="1:8" x14ac:dyDescent="0.25">
      <c r="A31" s="11"/>
      <c r="B31" s="11"/>
      <c r="C31" s="6"/>
      <c r="D31" s="11"/>
      <c r="E31" s="11"/>
      <c r="F31" s="11"/>
      <c r="G31" s="11"/>
      <c r="H31" s="11"/>
    </row>
    <row r="32" spans="1:8" x14ac:dyDescent="0.25">
      <c r="A32" s="6" t="s">
        <v>38</v>
      </c>
      <c r="B32" s="6"/>
      <c r="C32" s="6" t="s">
        <v>22</v>
      </c>
      <c r="D32" s="11"/>
      <c r="E32" s="6" t="s">
        <v>31</v>
      </c>
      <c r="F32" s="11"/>
      <c r="G32" s="11"/>
      <c r="H32" s="11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K37" sqref="K37"/>
    </sheetView>
  </sheetViews>
  <sheetFormatPr defaultRowHeight="15" x14ac:dyDescent="0.25"/>
  <cols>
    <col min="1" max="1" width="18.425781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105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'JUNE 20'!F5:F9</f>
        <v>2400</v>
      </c>
      <c r="C5" s="16"/>
      <c r="D5" s="15">
        <v>5000</v>
      </c>
      <c r="E5" s="16">
        <f>B5+D5+C5</f>
        <v>7400</v>
      </c>
      <c r="F5" s="2">
        <v>5000</v>
      </c>
      <c r="G5" s="16">
        <f>E5-F5</f>
        <v>2400</v>
      </c>
      <c r="I5" s="11"/>
      <c r="J5" s="11"/>
    </row>
    <row r="6" spans="1:10" x14ac:dyDescent="0.25">
      <c r="A6" s="3" t="s">
        <v>25</v>
      </c>
      <c r="B6" s="16">
        <f>'JUNE 20'!F6:F10</f>
        <v>0</v>
      </c>
      <c r="C6" s="16"/>
      <c r="D6" s="15">
        <v>5000</v>
      </c>
      <c r="E6" s="16">
        <f t="shared" ref="E6:E9" si="0">B6+D6+C6</f>
        <v>5000</v>
      </c>
      <c r="F6" s="2">
        <v>5000</v>
      </c>
      <c r="G6" s="16">
        <f t="shared" ref="G6" si="1">E6-F6</f>
        <v>0</v>
      </c>
      <c r="H6" s="11"/>
      <c r="I6" s="11"/>
    </row>
    <row r="7" spans="1:10" x14ac:dyDescent="0.25">
      <c r="A7" s="3" t="s">
        <v>26</v>
      </c>
      <c r="B7" s="16">
        <f>'JUNE 20'!F7:F11</f>
        <v>1000</v>
      </c>
      <c r="C7" s="16"/>
      <c r="D7" s="15">
        <v>5000</v>
      </c>
      <c r="E7" s="16">
        <f t="shared" si="0"/>
        <v>6000</v>
      </c>
      <c r="F7" s="2">
        <f>5500</f>
        <v>5500</v>
      </c>
      <c r="G7" s="16">
        <f>E7-F7</f>
        <v>500</v>
      </c>
      <c r="H7" s="11"/>
      <c r="I7" s="11"/>
    </row>
    <row r="8" spans="1:10" x14ac:dyDescent="0.25">
      <c r="A8" s="3" t="s">
        <v>107</v>
      </c>
      <c r="B8" s="16">
        <f>'JUNE 20'!F8:F12</f>
        <v>0</v>
      </c>
      <c r="C8" s="16">
        <v>5000</v>
      </c>
      <c r="D8" s="15">
        <v>5000</v>
      </c>
      <c r="E8" s="16">
        <f t="shared" si="0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'JUNE 20'!F9:F13</f>
        <v>0</v>
      </c>
      <c r="C9" s="16"/>
      <c r="D9" s="15">
        <v>20000</v>
      </c>
      <c r="E9" s="16">
        <f t="shared" si="0"/>
        <v>20000</v>
      </c>
      <c r="F9" s="2"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 t="shared" ref="B10:G10" si="2">SUM(B5:B9)</f>
        <v>3400</v>
      </c>
      <c r="C10" s="16">
        <f t="shared" si="2"/>
        <v>5000</v>
      </c>
      <c r="D10" s="19">
        <f t="shared" si="2"/>
        <v>40000</v>
      </c>
      <c r="E10" s="4">
        <f t="shared" si="2"/>
        <v>48400</v>
      </c>
      <c r="F10" s="4">
        <f t="shared" si="2"/>
        <v>40500</v>
      </c>
      <c r="G10" s="4">
        <f t="shared" si="2"/>
        <v>7900</v>
      </c>
      <c r="H10" s="11"/>
      <c r="I10" s="11"/>
    </row>
    <row r="11" spans="1:10" x14ac:dyDescent="0.25">
      <c r="A11" s="20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33</v>
      </c>
      <c r="B18" s="16">
        <f>D10</f>
        <v>40000</v>
      </c>
      <c r="C18" s="16"/>
      <c r="D18" s="3"/>
      <c r="E18" s="3"/>
      <c r="F18" s="3" t="s">
        <v>33</v>
      </c>
      <c r="G18" s="16">
        <f>F10</f>
        <v>40500</v>
      </c>
      <c r="H18" s="3"/>
      <c r="I18" s="3"/>
    </row>
    <row r="19" spans="1:9" x14ac:dyDescent="0.25">
      <c r="A19" s="3" t="s">
        <v>4</v>
      </c>
      <c r="B19" s="16">
        <f>'JUNE 20'!D28</f>
        <v>-207</v>
      </c>
      <c r="C19" s="16"/>
      <c r="D19" s="3"/>
      <c r="E19" s="3"/>
      <c r="F19" s="3" t="s">
        <v>4</v>
      </c>
      <c r="G19" s="16">
        <f>'JUNE 20'!H28</f>
        <v>-3607</v>
      </c>
      <c r="H19" s="3"/>
      <c r="I19" s="3"/>
    </row>
    <row r="20" spans="1:9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>
        <f>B24*D8</f>
        <v>1500</v>
      </c>
      <c r="E24" s="3"/>
      <c r="F24" s="32" t="s">
        <v>100</v>
      </c>
      <c r="G24" s="30">
        <v>0.3</v>
      </c>
      <c r="H24" s="36">
        <f>G24*D8</f>
        <v>1500</v>
      </c>
      <c r="I24" s="3"/>
    </row>
    <row r="25" spans="1:9" x14ac:dyDescent="0.25">
      <c r="A25" s="33" t="s">
        <v>108</v>
      </c>
      <c r="B25" s="3"/>
      <c r="C25" s="3"/>
      <c r="D25" s="16">
        <f>4040+61</f>
        <v>4101</v>
      </c>
      <c r="E25" s="3"/>
      <c r="F25" s="33" t="s">
        <v>108</v>
      </c>
      <c r="G25" s="3"/>
      <c r="H25" s="16">
        <f>4040+61</f>
        <v>4101</v>
      </c>
      <c r="I25" s="3"/>
    </row>
    <row r="26" spans="1:9" x14ac:dyDescent="0.25">
      <c r="A26" s="32" t="s">
        <v>110</v>
      </c>
      <c r="B26" s="3"/>
      <c r="C26" s="3"/>
      <c r="D26" s="3">
        <v>20000</v>
      </c>
      <c r="E26" s="3"/>
      <c r="F26" s="32" t="s">
        <v>110</v>
      </c>
      <c r="G26" s="3"/>
      <c r="H26" s="3">
        <v>20000</v>
      </c>
      <c r="I26" s="3"/>
    </row>
    <row r="27" spans="1:9" x14ac:dyDescent="0.25">
      <c r="A27" s="17" t="s">
        <v>109</v>
      </c>
      <c r="B27" s="3"/>
      <c r="C27" s="3"/>
      <c r="D27" s="3">
        <v>10192</v>
      </c>
      <c r="E27" s="3"/>
      <c r="F27" s="17" t="s">
        <v>109</v>
      </c>
      <c r="G27" s="3"/>
      <c r="H27" s="3">
        <v>10192</v>
      </c>
      <c r="I27" s="3"/>
    </row>
    <row r="28" spans="1:9" x14ac:dyDescent="0.25">
      <c r="A28" s="13" t="s">
        <v>9</v>
      </c>
      <c r="B28" s="4">
        <f>B18+B19+B20+B21-D22</f>
        <v>35793</v>
      </c>
      <c r="C28" s="4"/>
      <c r="D28" s="4">
        <f>SUM(D24:D27)</f>
        <v>35793</v>
      </c>
      <c r="E28" s="4">
        <f>B28-D28</f>
        <v>0</v>
      </c>
      <c r="F28" s="13" t="s">
        <v>9</v>
      </c>
      <c r="G28" s="4">
        <f>G18+G19+G20+G21-H22</f>
        <v>32893</v>
      </c>
      <c r="H28" s="4">
        <f>SUM(H24:H27)</f>
        <v>35793</v>
      </c>
      <c r="I28" s="4">
        <f>G28-H28</f>
        <v>-2900</v>
      </c>
    </row>
    <row r="29" spans="1:9" x14ac:dyDescent="0.25">
      <c r="A29" s="6"/>
      <c r="B29" s="6"/>
      <c r="C29" s="6"/>
      <c r="D29" s="6"/>
      <c r="E29" s="11"/>
      <c r="F29" s="11"/>
      <c r="G29" s="11"/>
      <c r="H29" s="11"/>
      <c r="I29" s="11"/>
    </row>
    <row r="30" spans="1:9" x14ac:dyDescent="0.25">
      <c r="A30" s="6" t="s">
        <v>18</v>
      </c>
      <c r="B30" s="11"/>
      <c r="C30" s="11"/>
      <c r="D30" s="35" t="s">
        <v>19</v>
      </c>
      <c r="E30" s="11"/>
      <c r="F30" s="6" t="s">
        <v>20</v>
      </c>
      <c r="G30" s="11"/>
      <c r="H30" s="11"/>
      <c r="I30" s="11"/>
    </row>
    <row r="31" spans="1:9" x14ac:dyDescent="0.25">
      <c r="A31" s="11"/>
      <c r="B31" s="11"/>
      <c r="C31" s="11"/>
      <c r="D31" s="6"/>
      <c r="E31" s="11"/>
      <c r="F31" s="11"/>
      <c r="G31" s="11"/>
      <c r="H31" s="11"/>
      <c r="I31" s="11"/>
    </row>
    <row r="32" spans="1:9" x14ac:dyDescent="0.25">
      <c r="A32" s="6" t="s">
        <v>38</v>
      </c>
      <c r="B32" s="6"/>
      <c r="C32" s="6"/>
      <c r="D32" s="6" t="s">
        <v>22</v>
      </c>
      <c r="E32" s="11"/>
      <c r="F32" s="6" t="s">
        <v>31</v>
      </c>
      <c r="G32" s="11"/>
      <c r="H32" s="11"/>
      <c r="I32" s="11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H11" sqref="H11"/>
    </sheetView>
  </sheetViews>
  <sheetFormatPr defaultRowHeight="15" x14ac:dyDescent="0.25"/>
  <cols>
    <col min="1" max="1" width="17.140625" customWidth="1"/>
    <col min="5" max="5" width="9.285156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111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'JULY 20'!G5:G9</f>
        <v>2400</v>
      </c>
      <c r="C5" s="16"/>
      <c r="D5" s="15">
        <v>5000</v>
      </c>
      <c r="E5" s="16">
        <f>B5+C5+D5</f>
        <v>7400</v>
      </c>
      <c r="F5" s="2">
        <v>5000</v>
      </c>
      <c r="G5" s="16">
        <f>E5-F5</f>
        <v>2400</v>
      </c>
      <c r="I5" s="11"/>
      <c r="J5" s="11"/>
    </row>
    <row r="6" spans="1:10" x14ac:dyDescent="0.25">
      <c r="A6" s="3" t="s">
        <v>25</v>
      </c>
      <c r="B6" s="16">
        <f>'JULY 20'!G6:G10</f>
        <v>0</v>
      </c>
      <c r="C6" s="16"/>
      <c r="D6" s="15">
        <v>5000</v>
      </c>
      <c r="E6" s="16">
        <f t="shared" ref="E6:E9" si="0">B6+C6+D6</f>
        <v>5000</v>
      </c>
      <c r="F6" s="2">
        <f t="shared" ref="F6:F9" si="1">B6+C6+D6</f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26</v>
      </c>
      <c r="B7" s="16">
        <f>'JULY 20'!G7:G11</f>
        <v>500</v>
      </c>
      <c r="C7" s="16"/>
      <c r="D7" s="15">
        <v>5000</v>
      </c>
      <c r="E7" s="16">
        <f t="shared" si="0"/>
        <v>5500</v>
      </c>
      <c r="F7" s="2">
        <v>5000</v>
      </c>
      <c r="G7" s="16">
        <f>E7-F7</f>
        <v>500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0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'JULY 20'!G9:G13</f>
        <v>0</v>
      </c>
      <c r="C9" s="16">
        <f t="shared" ref="C9" si="3">SUM(B9)</f>
        <v>0</v>
      </c>
      <c r="D9" s="15">
        <v>20000</v>
      </c>
      <c r="E9" s="16">
        <f t="shared" si="0"/>
        <v>20000</v>
      </c>
      <c r="F9" s="2">
        <f t="shared" si="1"/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 t="shared" ref="B10:G10" si="4">SUM(B5:B9)</f>
        <v>2900</v>
      </c>
      <c r="C10" s="16">
        <f t="shared" si="4"/>
        <v>5000</v>
      </c>
      <c r="D10" s="19">
        <f t="shared" si="4"/>
        <v>40000</v>
      </c>
      <c r="E10" s="4">
        <f t="shared" si="4"/>
        <v>47900</v>
      </c>
      <c r="F10" s="4">
        <f t="shared" si="4"/>
        <v>40000</v>
      </c>
      <c r="G10" s="4">
        <f t="shared" si="4"/>
        <v>7900</v>
      </c>
      <c r="H10" s="11"/>
      <c r="I10" s="11"/>
    </row>
    <row r="11" spans="1:10" x14ac:dyDescent="0.25">
      <c r="A11" s="20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16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6" x14ac:dyDescent="0.25">
      <c r="A18" s="3" t="s">
        <v>36</v>
      </c>
      <c r="B18" s="16">
        <f>D10</f>
        <v>40000</v>
      </c>
      <c r="C18" s="16"/>
      <c r="D18" s="3"/>
      <c r="E18" s="3"/>
      <c r="F18" s="3" t="s">
        <v>36</v>
      </c>
      <c r="G18" s="16">
        <f>F10</f>
        <v>40000</v>
      </c>
      <c r="H18" s="3"/>
      <c r="I18" s="3"/>
    </row>
    <row r="19" spans="1:16" x14ac:dyDescent="0.25">
      <c r="A19" s="3" t="s">
        <v>4</v>
      </c>
      <c r="B19" s="16">
        <f>'JULY 20'!E28</f>
        <v>0</v>
      </c>
      <c r="C19" s="16"/>
      <c r="D19" s="3"/>
      <c r="E19" s="3"/>
      <c r="F19" s="3" t="s">
        <v>4</v>
      </c>
      <c r="G19" s="16">
        <f>'JULY 20'!I28</f>
        <v>-2900</v>
      </c>
      <c r="H19" s="3"/>
      <c r="I19" s="3"/>
    </row>
    <row r="20" spans="1:16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6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6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16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6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6" x14ac:dyDescent="0.25">
      <c r="A25" s="33" t="s">
        <v>113</v>
      </c>
      <c r="B25" s="3"/>
      <c r="C25" s="3"/>
      <c r="D25" s="16">
        <v>8087</v>
      </c>
      <c r="E25" s="3"/>
      <c r="F25" s="33" t="s">
        <v>113</v>
      </c>
      <c r="G25" s="3"/>
      <c r="H25" s="16">
        <v>8087</v>
      </c>
      <c r="I25" s="3"/>
    </row>
    <row r="26" spans="1:16" x14ac:dyDescent="0.25">
      <c r="A26" s="32" t="s">
        <v>115</v>
      </c>
      <c r="B26" s="3"/>
      <c r="C26" s="3"/>
      <c r="D26" s="3">
        <v>27913</v>
      </c>
      <c r="E26" s="3"/>
      <c r="F26" s="32" t="s">
        <v>115</v>
      </c>
      <c r="G26" s="3"/>
      <c r="H26" s="3">
        <v>27913</v>
      </c>
      <c r="I26" s="3"/>
      <c r="L26" t="s">
        <v>114</v>
      </c>
      <c r="P26" t="s">
        <v>112</v>
      </c>
    </row>
    <row r="27" spans="1:16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6" x14ac:dyDescent="0.25">
      <c r="A28" s="13" t="s">
        <v>9</v>
      </c>
      <c r="B28" s="4">
        <f>B18+B19+B20+B21-D22</f>
        <v>36000</v>
      </c>
      <c r="C28" s="4"/>
      <c r="D28" s="4">
        <f>SUM(D24:D27)</f>
        <v>36000</v>
      </c>
      <c r="E28" s="4">
        <f>B28-D28</f>
        <v>0</v>
      </c>
      <c r="F28" s="13" t="s">
        <v>9</v>
      </c>
      <c r="G28" s="4">
        <f>G18+G19+G20+G21-H22</f>
        <v>33100</v>
      </c>
      <c r="H28" s="4">
        <f>SUM(H24:H27)</f>
        <v>36000</v>
      </c>
      <c r="I28" s="4">
        <f>G28-H28</f>
        <v>-2900</v>
      </c>
    </row>
    <row r="29" spans="1:16" x14ac:dyDescent="0.25">
      <c r="A29" s="6"/>
      <c r="B29" s="6"/>
      <c r="C29" s="6"/>
      <c r="D29" s="6"/>
      <c r="E29" s="11"/>
      <c r="F29" s="11"/>
      <c r="G29" s="11"/>
      <c r="H29" s="11"/>
      <c r="I29" s="11"/>
    </row>
    <row r="30" spans="1:16" x14ac:dyDescent="0.25">
      <c r="A30" s="6" t="s">
        <v>18</v>
      </c>
      <c r="B30" s="11"/>
      <c r="C30" s="11"/>
      <c r="D30" s="35" t="s">
        <v>19</v>
      </c>
      <c r="E30" s="11"/>
      <c r="F30" s="6" t="s">
        <v>20</v>
      </c>
      <c r="G30" s="11"/>
      <c r="H30" s="11"/>
      <c r="I30" s="11"/>
    </row>
    <row r="31" spans="1:16" x14ac:dyDescent="0.25">
      <c r="A31" s="11"/>
      <c r="B31" s="11"/>
      <c r="C31" s="11"/>
      <c r="D31" s="6"/>
      <c r="E31" s="11"/>
      <c r="F31" s="11"/>
      <c r="G31" s="11"/>
      <c r="H31" s="11"/>
      <c r="I31" s="11"/>
    </row>
    <row r="32" spans="1:16" x14ac:dyDescent="0.25">
      <c r="A32" s="6" t="s">
        <v>38</v>
      </c>
      <c r="B32" s="6"/>
      <c r="C32" s="6"/>
      <c r="D32" s="6" t="s">
        <v>22</v>
      </c>
      <c r="E32" s="11"/>
      <c r="F32" s="6" t="s">
        <v>31</v>
      </c>
      <c r="G32" s="11"/>
      <c r="H32" s="11"/>
      <c r="I32" s="11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L20" sqref="L20"/>
    </sheetView>
  </sheetViews>
  <sheetFormatPr defaultRowHeight="15" x14ac:dyDescent="0.25"/>
  <cols>
    <col min="1" max="1" width="17.57031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116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'AUGUST 20'!G5:G9</f>
        <v>2400</v>
      </c>
      <c r="C5" s="16"/>
      <c r="D5" s="15">
        <v>5000</v>
      </c>
      <c r="E5" s="16">
        <f>B5+D5+C5</f>
        <v>7400</v>
      </c>
      <c r="F5" s="2">
        <f>2500</f>
        <v>2500</v>
      </c>
      <c r="G5" s="16">
        <f>E5-F5</f>
        <v>4900</v>
      </c>
      <c r="I5" s="11"/>
      <c r="J5" s="11"/>
    </row>
    <row r="6" spans="1:10" x14ac:dyDescent="0.25">
      <c r="A6" s="3" t="s">
        <v>25</v>
      </c>
      <c r="B6" s="16">
        <f>'AUGUST 20'!G6:G10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26</v>
      </c>
      <c r="B7" s="16">
        <f>'AUGUST 20'!G7:G11</f>
        <v>500</v>
      </c>
      <c r="C7" s="16"/>
      <c r="D7" s="15">
        <v>5000</v>
      </c>
      <c r="E7" s="16">
        <f t="shared" si="1"/>
        <v>5500</v>
      </c>
      <c r="F7" s="2">
        <f>5000</f>
        <v>5000</v>
      </c>
      <c r="G7" s="16">
        <f>E7-F7</f>
        <v>500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'AUGUST 20'!G9:G13</f>
        <v>0</v>
      </c>
      <c r="C9" s="16">
        <f t="shared" si="0"/>
        <v>0</v>
      </c>
      <c r="D9" s="15">
        <v>20000</v>
      </c>
      <c r="E9" s="16">
        <f t="shared" si="1"/>
        <v>20000</v>
      </c>
      <c r="F9" s="2"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 t="shared" ref="B10:G10" si="3">SUM(B5:B9)</f>
        <v>2900</v>
      </c>
      <c r="C10" s="16">
        <f t="shared" si="3"/>
        <v>5000</v>
      </c>
      <c r="D10" s="19">
        <f t="shared" si="3"/>
        <v>40000</v>
      </c>
      <c r="E10" s="4">
        <f t="shared" si="3"/>
        <v>47900</v>
      </c>
      <c r="F10" s="4">
        <f t="shared" si="3"/>
        <v>37500</v>
      </c>
      <c r="G10" s="4">
        <f t="shared" si="3"/>
        <v>10400</v>
      </c>
      <c r="H10" s="11"/>
      <c r="I10" s="11"/>
    </row>
    <row r="11" spans="1:10" x14ac:dyDescent="0.25">
      <c r="A11" s="20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41</v>
      </c>
      <c r="B18" s="16">
        <f>D10</f>
        <v>40000</v>
      </c>
      <c r="C18" s="16"/>
      <c r="D18" s="3"/>
      <c r="E18" s="3"/>
      <c r="F18" s="3" t="s">
        <v>41</v>
      </c>
      <c r="G18" s="16">
        <f>F10</f>
        <v>37500</v>
      </c>
      <c r="H18" s="3"/>
      <c r="I18" s="3"/>
    </row>
    <row r="19" spans="1:9" x14ac:dyDescent="0.25">
      <c r="A19" s="3" t="s">
        <v>4</v>
      </c>
      <c r="B19" s="16">
        <f>'AUGUST 20'!E28</f>
        <v>0</v>
      </c>
      <c r="C19" s="16"/>
      <c r="D19" s="3"/>
      <c r="E19" s="3"/>
      <c r="F19" s="3" t="s">
        <v>4</v>
      </c>
      <c r="G19" s="16">
        <f>'AUGUST 20'!I28</f>
        <v>-2900</v>
      </c>
      <c r="H19" s="3"/>
      <c r="I19" s="3"/>
    </row>
    <row r="20" spans="1:9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9" x14ac:dyDescent="0.25">
      <c r="A25" s="33" t="s">
        <v>117</v>
      </c>
      <c r="B25" s="3"/>
      <c r="C25" s="3"/>
      <c r="D25" s="16">
        <v>15097</v>
      </c>
      <c r="E25" s="3"/>
      <c r="F25" s="33" t="s">
        <v>117</v>
      </c>
      <c r="G25" s="3"/>
      <c r="H25" s="3">
        <v>15097</v>
      </c>
      <c r="I25" s="16"/>
    </row>
    <row r="26" spans="1:9" x14ac:dyDescent="0.25">
      <c r="A26" s="32" t="s">
        <v>118</v>
      </c>
      <c r="B26" s="3"/>
      <c r="C26" s="3"/>
      <c r="D26" s="3">
        <v>21000</v>
      </c>
      <c r="E26" s="3"/>
      <c r="F26" s="32" t="s">
        <v>118</v>
      </c>
      <c r="G26" s="3"/>
      <c r="H26" s="3">
        <v>21000</v>
      </c>
      <c r="I26" s="3"/>
    </row>
    <row r="27" spans="1:9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9" x14ac:dyDescent="0.25">
      <c r="A28" s="13" t="s">
        <v>9</v>
      </c>
      <c r="B28" s="4">
        <f>B18+B19+B20+B21-D22</f>
        <v>36000</v>
      </c>
      <c r="C28" s="4"/>
      <c r="D28" s="4">
        <f>SUM(D24:D27)</f>
        <v>36097</v>
      </c>
      <c r="E28" s="4">
        <f>B28-D28</f>
        <v>-97</v>
      </c>
      <c r="F28" s="13" t="s">
        <v>9</v>
      </c>
      <c r="G28" s="4">
        <f>G18+G19+G20+G21-H22</f>
        <v>30600</v>
      </c>
      <c r="H28" s="4">
        <f>SUM(H24:H27)</f>
        <v>36097</v>
      </c>
      <c r="I28" s="4">
        <f>G28-H28</f>
        <v>-5497</v>
      </c>
    </row>
    <row r="29" spans="1:9" x14ac:dyDescent="0.25">
      <c r="A29" s="6"/>
      <c r="B29" s="6"/>
      <c r="C29" s="6"/>
      <c r="D29" s="6"/>
      <c r="E29" s="11"/>
      <c r="F29" s="11"/>
      <c r="G29" s="11"/>
      <c r="H29" s="11"/>
      <c r="I29" s="11"/>
    </row>
    <row r="30" spans="1:9" x14ac:dyDescent="0.25">
      <c r="A30" s="6" t="s">
        <v>18</v>
      </c>
      <c r="B30" s="11"/>
      <c r="C30" s="11"/>
      <c r="D30" s="35" t="s">
        <v>19</v>
      </c>
      <c r="E30" s="11"/>
      <c r="F30" s="6" t="s">
        <v>20</v>
      </c>
      <c r="G30" s="11"/>
      <c r="H30" s="11"/>
      <c r="I30" s="11"/>
    </row>
    <row r="31" spans="1:9" x14ac:dyDescent="0.25">
      <c r="A31" s="11"/>
      <c r="B31" s="11"/>
      <c r="C31" s="11"/>
      <c r="D31" s="6"/>
      <c r="E31" s="11"/>
      <c r="F31" s="11"/>
      <c r="G31" s="11"/>
      <c r="H31" s="11"/>
      <c r="I31" s="11"/>
    </row>
    <row r="32" spans="1:9" x14ac:dyDescent="0.25">
      <c r="A32" s="6" t="s">
        <v>38</v>
      </c>
      <c r="B32" s="6"/>
      <c r="C32" s="6"/>
      <c r="D32" s="6" t="s">
        <v>22</v>
      </c>
      <c r="E32" s="11"/>
      <c r="F32" s="6" t="s">
        <v>31</v>
      </c>
      <c r="G32" s="11"/>
      <c r="H32" s="11"/>
      <c r="I32" s="11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13" sqref="L13"/>
    </sheetView>
  </sheetViews>
  <sheetFormatPr defaultRowHeight="15" x14ac:dyDescent="0.25"/>
  <cols>
    <col min="1" max="1" width="16.8554687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119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'SEPTEMBER 20'!G5:G10</f>
        <v>4900</v>
      </c>
      <c r="C5" s="16"/>
      <c r="D5" s="15">
        <v>5000</v>
      </c>
      <c r="E5" s="16">
        <f>B5+D5+C5</f>
        <v>9900</v>
      </c>
      <c r="F5" s="2">
        <f>2000+2000</f>
        <v>4000</v>
      </c>
      <c r="G5" s="16">
        <f>E5-F5</f>
        <v>5900</v>
      </c>
      <c r="I5" s="11"/>
      <c r="J5" s="11"/>
    </row>
    <row r="6" spans="1:10" x14ac:dyDescent="0.25">
      <c r="A6" s="3" t="s">
        <v>25</v>
      </c>
      <c r="B6" s="16">
        <f>'SEPTEMBER 20'!G6:G11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26</v>
      </c>
      <c r="B7" s="16">
        <f>'SEPTEMBER 20'!G7:G12</f>
        <v>500</v>
      </c>
      <c r="C7" s="16"/>
      <c r="D7" s="15"/>
      <c r="E7" s="16">
        <f t="shared" si="1"/>
        <v>500</v>
      </c>
      <c r="F7" s="2"/>
      <c r="G7" s="16"/>
      <c r="H7" s="11" t="s">
        <v>120</v>
      </c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'SEPTEMBER 20'!G9:G14</f>
        <v>0</v>
      </c>
      <c r="C9" s="16">
        <f t="shared" si="0"/>
        <v>0</v>
      </c>
      <c r="D9" s="15">
        <v>20000</v>
      </c>
      <c r="E9" s="16">
        <f t="shared" si="1"/>
        <v>20000</v>
      </c>
      <c r="F9" s="2"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'SEPTEMBER 20'!G10:G15</f>
        <v>10400</v>
      </c>
      <c r="C10" s="16">
        <f t="shared" ref="C10:G10" si="3">SUM(C5:C9)</f>
        <v>5000</v>
      </c>
      <c r="D10" s="19">
        <f t="shared" si="3"/>
        <v>35000</v>
      </c>
      <c r="E10" s="4">
        <f t="shared" si="3"/>
        <v>45400</v>
      </c>
      <c r="F10" s="4">
        <f t="shared" si="3"/>
        <v>34000</v>
      </c>
      <c r="G10" s="4">
        <f t="shared" si="3"/>
        <v>10900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43</v>
      </c>
      <c r="B18" s="16">
        <f>D10</f>
        <v>35000</v>
      </c>
      <c r="C18" s="16"/>
      <c r="D18" s="3"/>
      <c r="E18" s="3"/>
      <c r="F18" s="3" t="s">
        <v>43</v>
      </c>
      <c r="G18" s="16">
        <f>F10</f>
        <v>34000</v>
      </c>
      <c r="H18" s="3"/>
      <c r="I18" s="3"/>
    </row>
    <row r="19" spans="1:9" x14ac:dyDescent="0.25">
      <c r="A19" s="3" t="s">
        <v>4</v>
      </c>
      <c r="B19" s="16">
        <f>'SEPTEMBER 20'!E28</f>
        <v>-97</v>
      </c>
      <c r="C19" s="16"/>
      <c r="D19" s="3"/>
      <c r="E19" s="3"/>
      <c r="F19" s="3" t="s">
        <v>4</v>
      </c>
      <c r="G19" s="16">
        <f>'SEPTEMBER 20'!I28</f>
        <v>-5497</v>
      </c>
      <c r="H19" s="3"/>
      <c r="I19" s="3"/>
    </row>
    <row r="20" spans="1:9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3500</v>
      </c>
      <c r="E22" s="3"/>
      <c r="F22" s="3" t="s">
        <v>29</v>
      </c>
      <c r="G22" s="30">
        <v>0.1</v>
      </c>
      <c r="H22" s="31">
        <f>G22*B18</f>
        <v>3500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9" x14ac:dyDescent="0.25">
      <c r="A25" s="33" t="s">
        <v>121</v>
      </c>
      <c r="B25" s="3"/>
      <c r="C25" s="3"/>
      <c r="D25" s="16">
        <v>500</v>
      </c>
      <c r="E25" s="3"/>
      <c r="F25" s="33"/>
      <c r="G25" s="3"/>
      <c r="H25" s="3"/>
      <c r="I25" s="16"/>
    </row>
    <row r="26" spans="1:9" x14ac:dyDescent="0.25">
      <c r="A26" s="32" t="s">
        <v>122</v>
      </c>
      <c r="B26" s="3"/>
      <c r="C26" s="3"/>
      <c r="D26" s="3">
        <f>9087+1000</f>
        <v>10087</v>
      </c>
      <c r="E26" s="3"/>
      <c r="F26" s="32" t="s">
        <v>122</v>
      </c>
      <c r="G26" s="3"/>
      <c r="H26" s="3">
        <v>10087</v>
      </c>
      <c r="I26" s="3"/>
    </row>
    <row r="27" spans="1:9" x14ac:dyDescent="0.25">
      <c r="A27" s="17" t="s">
        <v>124</v>
      </c>
      <c r="B27" s="3"/>
      <c r="C27" s="3"/>
      <c r="D27" s="3">
        <v>10087</v>
      </c>
      <c r="E27" s="3"/>
      <c r="F27" s="17" t="s">
        <v>124</v>
      </c>
      <c r="G27" s="3"/>
      <c r="H27" s="3">
        <v>10087</v>
      </c>
      <c r="I27" s="3"/>
    </row>
    <row r="28" spans="1:9" x14ac:dyDescent="0.25">
      <c r="A28" s="17" t="s">
        <v>125</v>
      </c>
      <c r="B28" s="3"/>
      <c r="C28" s="3"/>
      <c r="D28" s="3">
        <v>4800</v>
      </c>
      <c r="E28" s="3"/>
      <c r="F28" s="17" t="s">
        <v>125</v>
      </c>
      <c r="G28" s="3"/>
      <c r="H28" s="3">
        <v>4800</v>
      </c>
      <c r="I28" s="3"/>
    </row>
    <row r="29" spans="1:9" x14ac:dyDescent="0.25">
      <c r="A29" s="13" t="s">
        <v>9</v>
      </c>
      <c r="B29" s="4">
        <f>B18+B19+B20+B21-D22</f>
        <v>31403</v>
      </c>
      <c r="C29" s="4"/>
      <c r="D29" s="4">
        <f>SUM(D24:D28)</f>
        <v>25474</v>
      </c>
      <c r="E29" s="4">
        <f>B29-D29</f>
        <v>5929</v>
      </c>
      <c r="F29" s="13" t="s">
        <v>9</v>
      </c>
      <c r="G29" s="4">
        <f>G18+G19+G20+G21-H22</f>
        <v>25003</v>
      </c>
      <c r="H29" s="4">
        <f>SUM(H24:H28)</f>
        <v>24974</v>
      </c>
      <c r="I29" s="4">
        <f>G29-H29</f>
        <v>29</v>
      </c>
    </row>
    <row r="30" spans="1:9" x14ac:dyDescent="0.25">
      <c r="A30" s="6"/>
      <c r="B30" s="6"/>
      <c r="C30" s="6"/>
      <c r="D30" s="6"/>
      <c r="E30" s="11"/>
      <c r="F30" s="11"/>
      <c r="G30" s="11"/>
      <c r="H30" s="11"/>
      <c r="I30" s="11"/>
    </row>
    <row r="31" spans="1:9" x14ac:dyDescent="0.25">
      <c r="A31" s="6" t="s">
        <v>18</v>
      </c>
      <c r="B31" s="11"/>
      <c r="C31" s="11"/>
      <c r="D31" s="35" t="s">
        <v>19</v>
      </c>
      <c r="E31" s="11"/>
      <c r="F31" s="6" t="s">
        <v>20</v>
      </c>
      <c r="G31" s="11"/>
      <c r="H31" s="11"/>
      <c r="I31" s="11"/>
    </row>
    <row r="32" spans="1:9" x14ac:dyDescent="0.25">
      <c r="A32" s="11"/>
      <c r="B32" s="11"/>
      <c r="C32" s="11"/>
      <c r="D32" s="6"/>
      <c r="E32" s="11"/>
      <c r="F32" s="11"/>
      <c r="G32" s="11"/>
      <c r="H32" s="11"/>
      <c r="I32" s="11"/>
    </row>
    <row r="33" spans="1:9" x14ac:dyDescent="0.25">
      <c r="A33" s="6" t="s">
        <v>38</v>
      </c>
      <c r="B33" s="6"/>
      <c r="C33" s="6"/>
      <c r="D33" s="6" t="s">
        <v>22</v>
      </c>
      <c r="E33" s="11"/>
      <c r="F33" s="6" t="s">
        <v>31</v>
      </c>
      <c r="G33" s="11"/>
      <c r="H33" s="11"/>
      <c r="I33" s="11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9" sqref="H9"/>
    </sheetView>
  </sheetViews>
  <sheetFormatPr defaultRowHeight="15" x14ac:dyDescent="0.25"/>
  <cols>
    <col min="1" max="1" width="18.285156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123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'OCTOBER 2020'!G5:G10</f>
        <v>5900</v>
      </c>
      <c r="C5" s="16"/>
      <c r="D5" s="15">
        <v>5000</v>
      </c>
      <c r="E5" s="16">
        <f>B5+D5+C5</f>
        <v>10900</v>
      </c>
      <c r="F5" s="2">
        <v>5000</v>
      </c>
      <c r="G5" s="16">
        <f>E5-F5</f>
        <v>5900</v>
      </c>
      <c r="I5" s="11"/>
      <c r="J5" s="11"/>
    </row>
    <row r="6" spans="1:10" x14ac:dyDescent="0.25">
      <c r="A6" s="3" t="s">
        <v>25</v>
      </c>
      <c r="B6" s="16">
        <f>'OCTOBER 2020'!G6:G11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/>
      <c r="C7" s="16">
        <v>5000</v>
      </c>
      <c r="D7" s="15">
        <v>5000</v>
      </c>
      <c r="E7" s="16">
        <f t="shared" si="1"/>
        <v>10000</v>
      </c>
      <c r="F7" s="2">
        <v>10000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'OCTOBER 2020'!G9:G14</f>
        <v>0</v>
      </c>
      <c r="C9" s="16">
        <f t="shared" si="0"/>
        <v>0</v>
      </c>
      <c r="D9" s="15">
        <v>20000</v>
      </c>
      <c r="E9" s="16">
        <f t="shared" si="1"/>
        <v>20000</v>
      </c>
      <c r="F9" s="2">
        <f>20000</f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5900</v>
      </c>
      <c r="C10" s="16">
        <f t="shared" ref="C10:G10" si="3">SUM(C5:C9)</f>
        <v>10000</v>
      </c>
      <c r="D10" s="19">
        <f t="shared" si="3"/>
        <v>40000</v>
      </c>
      <c r="E10" s="4">
        <f t="shared" si="3"/>
        <v>55900</v>
      </c>
      <c r="F10" s="4">
        <f t="shared" si="3"/>
        <v>45000</v>
      </c>
      <c r="G10" s="4">
        <f t="shared" si="3"/>
        <v>10900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46</v>
      </c>
      <c r="B18" s="16">
        <f>D10</f>
        <v>40000</v>
      </c>
      <c r="C18" s="16"/>
      <c r="D18" s="3"/>
      <c r="E18" s="3"/>
      <c r="F18" s="3" t="s">
        <v>46</v>
      </c>
      <c r="G18" s="16">
        <f>F10</f>
        <v>45000</v>
      </c>
      <c r="H18" s="3"/>
      <c r="I18" s="3"/>
    </row>
    <row r="19" spans="1:9" x14ac:dyDescent="0.25">
      <c r="A19" s="3" t="s">
        <v>4</v>
      </c>
      <c r="B19" s="16">
        <f>'OCTOBER 2020'!E29</f>
        <v>5929</v>
      </c>
      <c r="C19" s="16"/>
      <c r="D19" s="3"/>
      <c r="E19" s="3"/>
      <c r="F19" s="3" t="s">
        <v>4</v>
      </c>
      <c r="G19" s="16">
        <f>'OCTOBER 2020'!I29</f>
        <v>29</v>
      </c>
      <c r="H19" s="3"/>
      <c r="I19" s="3"/>
    </row>
    <row r="20" spans="1:9" x14ac:dyDescent="0.25">
      <c r="A20" s="3" t="s">
        <v>55</v>
      </c>
      <c r="B20" s="16">
        <v>5000</v>
      </c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>
        <f>B24*D7</f>
        <v>1500</v>
      </c>
      <c r="E24" s="3"/>
      <c r="F24" s="32" t="s">
        <v>100</v>
      </c>
      <c r="G24" s="30">
        <v>0.3</v>
      </c>
      <c r="H24" s="36">
        <f>G24*D7</f>
        <v>1500</v>
      </c>
      <c r="I24" s="3"/>
    </row>
    <row r="25" spans="1:9" x14ac:dyDescent="0.25">
      <c r="A25" s="33" t="s">
        <v>127</v>
      </c>
      <c r="B25" s="3"/>
      <c r="C25" s="3"/>
      <c r="D25" s="16">
        <v>2730</v>
      </c>
      <c r="E25" s="3"/>
      <c r="F25" s="33" t="s">
        <v>127</v>
      </c>
      <c r="G25" s="3"/>
      <c r="H25" s="3">
        <v>2730</v>
      </c>
      <c r="I25" s="16"/>
    </row>
    <row r="26" spans="1:9" x14ac:dyDescent="0.25">
      <c r="A26" s="32" t="s">
        <v>128</v>
      </c>
      <c r="B26" s="3"/>
      <c r="C26" s="3"/>
      <c r="D26" s="3">
        <v>1000</v>
      </c>
      <c r="E26" s="3"/>
      <c r="F26" s="32" t="s">
        <v>128</v>
      </c>
      <c r="G26" s="3"/>
      <c r="H26" s="3">
        <v>1000</v>
      </c>
      <c r="I26" s="3"/>
    </row>
    <row r="27" spans="1:9" x14ac:dyDescent="0.25">
      <c r="A27" s="17" t="s">
        <v>129</v>
      </c>
      <c r="B27" s="3"/>
      <c r="C27" s="3"/>
      <c r="D27" s="3">
        <v>30800</v>
      </c>
      <c r="E27" s="3"/>
      <c r="F27" s="17" t="s">
        <v>129</v>
      </c>
      <c r="G27" s="3"/>
      <c r="H27" s="3">
        <v>30800</v>
      </c>
      <c r="I27" s="3"/>
    </row>
    <row r="28" spans="1:9" x14ac:dyDescent="0.25">
      <c r="A28" s="32" t="s">
        <v>130</v>
      </c>
      <c r="B28" s="3"/>
      <c r="C28" s="3"/>
      <c r="D28" s="3">
        <v>10087</v>
      </c>
      <c r="E28" s="3"/>
      <c r="F28" s="32" t="s">
        <v>131</v>
      </c>
      <c r="G28" s="3"/>
      <c r="H28" s="3">
        <v>10087</v>
      </c>
      <c r="I28" s="3"/>
    </row>
    <row r="29" spans="1:9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9" x14ac:dyDescent="0.25">
      <c r="A30" s="13" t="s">
        <v>9</v>
      </c>
      <c r="B30" s="4">
        <f>B18+B19+B20+B21-D22</f>
        <v>46929</v>
      </c>
      <c r="C30" s="4"/>
      <c r="D30" s="4">
        <f>SUM(D24:D29)</f>
        <v>46117</v>
      </c>
      <c r="E30" s="4">
        <f>B30-D30</f>
        <v>812</v>
      </c>
      <c r="F30" s="13" t="s">
        <v>9</v>
      </c>
      <c r="G30" s="4">
        <f>G18+G19+G20+G21-H22</f>
        <v>41029</v>
      </c>
      <c r="H30" s="4">
        <f>SUM(H24:H29)</f>
        <v>46117</v>
      </c>
      <c r="I30" s="4">
        <f>G30-H30</f>
        <v>-5088</v>
      </c>
    </row>
    <row r="31" spans="1:9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9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" right="0" top="0.75" bottom="0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L8" sqref="L8"/>
    </sheetView>
  </sheetViews>
  <sheetFormatPr defaultRowHeight="15" x14ac:dyDescent="0.25"/>
  <cols>
    <col min="1" max="1" width="16.1406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132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NOVEMBER20!G5:G9</f>
        <v>5900</v>
      </c>
      <c r="C5" s="16"/>
      <c r="D5" s="15">
        <v>5000</v>
      </c>
      <c r="E5" s="16">
        <f>B5+D5+C5</f>
        <v>10900</v>
      </c>
      <c r="F5" s="2">
        <f>5000</f>
        <v>5000</v>
      </c>
      <c r="G5" s="16">
        <f>E5-F5</f>
        <v>5900</v>
      </c>
      <c r="I5" s="11"/>
      <c r="J5" s="11"/>
    </row>
    <row r="6" spans="1:10" x14ac:dyDescent="0.25">
      <c r="A6" s="3" t="s">
        <v>25</v>
      </c>
      <c r="B6" s="16">
        <f>NOVEMBER20!G6:G10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NOVEMBER20!G7:G11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NOVEMBER20!G9:G13</f>
        <v>0</v>
      </c>
      <c r="C9" s="16">
        <f t="shared" si="0"/>
        <v>0</v>
      </c>
      <c r="D9" s="15">
        <v>20000</v>
      </c>
      <c r="E9" s="16">
        <f t="shared" si="1"/>
        <v>20000</v>
      </c>
      <c r="F9" s="2"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5900</v>
      </c>
      <c r="C10" s="16">
        <f t="shared" ref="C10:G10" si="3">SUM(C5:C9)</f>
        <v>5000</v>
      </c>
      <c r="D10" s="19">
        <f t="shared" si="3"/>
        <v>40000</v>
      </c>
      <c r="E10" s="4">
        <f t="shared" si="3"/>
        <v>50900</v>
      </c>
      <c r="F10" s="4">
        <f>SUM(F5:F9)</f>
        <v>40000</v>
      </c>
      <c r="G10" s="4">
        <f t="shared" si="3"/>
        <v>10900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49</v>
      </c>
      <c r="B18" s="16">
        <f>D10</f>
        <v>40000</v>
      </c>
      <c r="C18" s="16"/>
      <c r="D18" s="3"/>
      <c r="E18" s="3"/>
      <c r="F18" s="3" t="s">
        <v>49</v>
      </c>
      <c r="G18" s="16">
        <f>F10</f>
        <v>40000</v>
      </c>
      <c r="H18" s="3"/>
      <c r="I18" s="3"/>
    </row>
    <row r="19" spans="1:9" x14ac:dyDescent="0.25">
      <c r="A19" s="3" t="s">
        <v>4</v>
      </c>
      <c r="B19" s="16">
        <f>NOVEMBER20!E30</f>
        <v>812</v>
      </c>
      <c r="C19" s="16"/>
      <c r="D19" s="3"/>
      <c r="E19" s="3"/>
      <c r="F19" s="3" t="s">
        <v>4</v>
      </c>
      <c r="G19" s="16">
        <f>NOVEMBER20!I30</f>
        <v>-5088</v>
      </c>
      <c r="H19" s="3"/>
      <c r="I19" s="3"/>
    </row>
    <row r="20" spans="1:9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9" x14ac:dyDescent="0.25">
      <c r="A25" s="33"/>
      <c r="B25" s="3"/>
      <c r="C25" s="3"/>
      <c r="D25" s="16"/>
      <c r="E25" s="3"/>
      <c r="F25" s="33"/>
      <c r="G25" s="3"/>
      <c r="H25" s="3"/>
      <c r="I25" s="16"/>
    </row>
    <row r="26" spans="1:9" x14ac:dyDescent="0.25">
      <c r="A26" s="32" t="s">
        <v>134</v>
      </c>
      <c r="B26" s="3"/>
      <c r="C26" s="3"/>
      <c r="D26" s="3">
        <v>10087</v>
      </c>
      <c r="E26" s="3"/>
      <c r="F26" s="32" t="s">
        <v>134</v>
      </c>
      <c r="G26" s="3"/>
      <c r="H26" s="3">
        <v>10087</v>
      </c>
      <c r="I26" s="3"/>
    </row>
    <row r="27" spans="1:9" x14ac:dyDescent="0.25">
      <c r="A27" s="17" t="s">
        <v>135</v>
      </c>
      <c r="B27" s="3"/>
      <c r="C27" s="3"/>
      <c r="D27" s="3">
        <v>20825</v>
      </c>
      <c r="E27" s="3"/>
      <c r="F27" s="17" t="s">
        <v>135</v>
      </c>
      <c r="G27" s="3"/>
      <c r="H27" s="3">
        <v>20825</v>
      </c>
      <c r="I27" s="3"/>
    </row>
    <row r="28" spans="1:9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9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9" x14ac:dyDescent="0.25">
      <c r="A30" s="13" t="s">
        <v>9</v>
      </c>
      <c r="B30" s="4">
        <f>B18+B19+B20+B21-D22</f>
        <v>36812</v>
      </c>
      <c r="C30" s="4"/>
      <c r="D30" s="4">
        <f>SUM(D24:D29)</f>
        <v>30912</v>
      </c>
      <c r="E30" s="4">
        <f>B30-D30</f>
        <v>5900</v>
      </c>
      <c r="F30" s="13" t="s">
        <v>9</v>
      </c>
      <c r="G30" s="4">
        <f>G18+G19+G20+G21-H22</f>
        <v>30912</v>
      </c>
      <c r="H30" s="4">
        <f>SUM(H24:H29)</f>
        <v>30912</v>
      </c>
      <c r="I30" s="4">
        <f>G30-H30</f>
        <v>0</v>
      </c>
    </row>
    <row r="31" spans="1:9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9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30" sqref="B30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7109375" customWidth="1"/>
  </cols>
  <sheetData>
    <row r="1" spans="1:9" ht="15.75" x14ac:dyDescent="0.25">
      <c r="A1" s="6"/>
      <c r="B1" s="7"/>
      <c r="C1" s="8" t="s">
        <v>31</v>
      </c>
      <c r="D1" s="9"/>
      <c r="E1" s="10"/>
      <c r="F1" s="6"/>
      <c r="G1" s="11"/>
      <c r="H1" s="11"/>
      <c r="I1" s="11"/>
    </row>
    <row r="2" spans="1:9" ht="15.75" x14ac:dyDescent="0.25">
      <c r="A2" s="6"/>
      <c r="B2" s="7"/>
      <c r="C2" s="8" t="s">
        <v>0</v>
      </c>
      <c r="D2" s="1"/>
      <c r="E2" s="10"/>
      <c r="F2" s="6"/>
      <c r="G2" s="11"/>
      <c r="H2" s="11"/>
      <c r="I2" s="11"/>
    </row>
    <row r="3" spans="1:9" ht="15.75" x14ac:dyDescent="0.25">
      <c r="A3" s="6"/>
      <c r="B3" s="7" t="s">
        <v>1</v>
      </c>
      <c r="C3" s="8" t="s">
        <v>32</v>
      </c>
      <c r="D3" s="7"/>
      <c r="E3" s="10"/>
      <c r="F3" s="6"/>
      <c r="G3" s="11"/>
      <c r="H3" s="11"/>
      <c r="I3" s="11"/>
    </row>
    <row r="4" spans="1:9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9" x14ac:dyDescent="0.25">
      <c r="A5" s="3">
        <v>1</v>
      </c>
      <c r="B5" s="3" t="s">
        <v>24</v>
      </c>
      <c r="C5" s="16">
        <f>JUNE!G5:G10</f>
        <v>1200</v>
      </c>
      <c r="D5" s="15">
        <v>5000</v>
      </c>
      <c r="E5" s="16">
        <f>C5+D5</f>
        <v>6200</v>
      </c>
      <c r="F5" s="2">
        <v>2000</v>
      </c>
      <c r="G5" s="16">
        <f>E5-F5</f>
        <v>4200</v>
      </c>
      <c r="H5" s="11"/>
      <c r="I5" s="11"/>
    </row>
    <row r="6" spans="1:9" x14ac:dyDescent="0.25">
      <c r="A6" s="3">
        <v>2</v>
      </c>
      <c r="B6" s="3" t="s">
        <v>25</v>
      </c>
      <c r="C6" s="16">
        <f>JUNE!G6:G11</f>
        <v>0</v>
      </c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9" x14ac:dyDescent="0.25">
      <c r="A7" s="3">
        <v>3</v>
      </c>
      <c r="B7" s="3" t="s">
        <v>26</v>
      </c>
      <c r="C7" s="16">
        <f>JUNE!G7:G12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9" x14ac:dyDescent="0.25">
      <c r="A8" s="3">
        <v>4</v>
      </c>
      <c r="B8" s="3" t="s">
        <v>27</v>
      </c>
      <c r="C8" s="16">
        <f>JUNE!G8:G13</f>
        <v>0</v>
      </c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9" x14ac:dyDescent="0.25">
      <c r="A9" s="3">
        <v>5</v>
      </c>
      <c r="B9" s="17" t="s">
        <v>28</v>
      </c>
      <c r="C9" s="16">
        <f>JUNE!G9:G14</f>
        <v>0</v>
      </c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9" x14ac:dyDescent="0.25">
      <c r="A10" s="3"/>
      <c r="B10" s="18" t="s">
        <v>9</v>
      </c>
      <c r="C10" s="16">
        <f>JUNE!G10:G15</f>
        <v>1200</v>
      </c>
      <c r="D10" s="19">
        <f>SUM(D5:D9)</f>
        <v>35000</v>
      </c>
      <c r="E10" s="4">
        <f>SUM(E5:E9)</f>
        <v>36200</v>
      </c>
      <c r="F10" s="4">
        <f>SUM(F5:F9)</f>
        <v>32000</v>
      </c>
      <c r="G10" s="4">
        <f>SUM(G5:G9)</f>
        <v>4200</v>
      </c>
      <c r="H10" s="11"/>
      <c r="I10" s="11"/>
    </row>
    <row r="11" spans="1:9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9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9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9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9" s="5" customFormat="1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33</v>
      </c>
      <c r="C18" s="16">
        <f>D10</f>
        <v>35000</v>
      </c>
      <c r="D18" s="3"/>
      <c r="E18" s="3"/>
      <c r="F18" s="3" t="s">
        <v>33</v>
      </c>
      <c r="G18" s="16">
        <f>F10</f>
        <v>32000</v>
      </c>
      <c r="H18" s="3"/>
      <c r="I18" s="3"/>
    </row>
    <row r="19" spans="1:9" x14ac:dyDescent="0.25">
      <c r="A19" s="11"/>
      <c r="B19" s="3" t="s">
        <v>4</v>
      </c>
      <c r="C19" s="16"/>
      <c r="D19" s="3"/>
      <c r="E19" s="3"/>
      <c r="F19" s="3" t="s">
        <v>4</v>
      </c>
      <c r="G19" s="16">
        <f>JUNE!I26</f>
        <v>-1200</v>
      </c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34</v>
      </c>
      <c r="C22" s="3"/>
      <c r="D22" s="3">
        <v>31500</v>
      </c>
      <c r="E22" s="3"/>
      <c r="F22" s="32" t="s">
        <v>34</v>
      </c>
      <c r="G22" s="3"/>
      <c r="H22" s="3">
        <v>31500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31500</v>
      </c>
      <c r="D26" s="4">
        <f>SUM(D22:D25)</f>
        <v>31500</v>
      </c>
      <c r="E26" s="4">
        <f>C26-D26</f>
        <v>0</v>
      </c>
      <c r="F26" s="13" t="s">
        <v>9</v>
      </c>
      <c r="G26" s="4">
        <f>G18+G19-H20</f>
        <v>27300</v>
      </c>
      <c r="H26" s="4">
        <f>SUM(H22:H25)</f>
        <v>31500</v>
      </c>
      <c r="I26" s="4">
        <f>G26-H26</f>
        <v>-4200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21</v>
      </c>
      <c r="C30" s="6"/>
      <c r="D30" s="6" t="s">
        <v>22</v>
      </c>
      <c r="E30" s="11"/>
      <c r="F30" s="6" t="s">
        <v>31</v>
      </c>
      <c r="G30" s="11"/>
      <c r="H30" s="11"/>
      <c r="I30" s="11"/>
    </row>
    <row r="31" spans="1:9" x14ac:dyDescent="0.25">
      <c r="A31" s="11"/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  <c r="I32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1" sqref="H1"/>
    </sheetView>
  </sheetViews>
  <sheetFormatPr defaultRowHeight="15" x14ac:dyDescent="0.25"/>
  <cols>
    <col min="1" max="1" width="16.285156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133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'DECEMBER 20'!G5:G9</f>
        <v>5900</v>
      </c>
      <c r="C5" s="16"/>
      <c r="D5" s="15">
        <v>5000</v>
      </c>
      <c r="E5" s="16">
        <f>B5+D5+C5</f>
        <v>10900</v>
      </c>
      <c r="F5" s="2">
        <v>3000</v>
      </c>
      <c r="G5" s="16">
        <f>E5-F5</f>
        <v>7900</v>
      </c>
      <c r="I5" s="11"/>
      <c r="J5" s="11"/>
    </row>
    <row r="6" spans="1:10" x14ac:dyDescent="0.25">
      <c r="A6" s="3" t="s">
        <v>25</v>
      </c>
      <c r="B6" s="16">
        <f>'DECEMBER 20'!G6:G10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f>5000</f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'DECEMBER 20'!G7:G11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f>5000</f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'DECEMBER 20'!G9:G13</f>
        <v>0</v>
      </c>
      <c r="C9" s="16">
        <f t="shared" si="0"/>
        <v>0</v>
      </c>
      <c r="D9" s="15">
        <v>20000</v>
      </c>
      <c r="E9" s="16">
        <f t="shared" si="1"/>
        <v>20000</v>
      </c>
      <c r="F9" s="2"/>
      <c r="G9" s="16">
        <f>E9-F9</f>
        <v>20000</v>
      </c>
      <c r="H9" s="11"/>
      <c r="I9" s="11"/>
    </row>
    <row r="10" spans="1:10" x14ac:dyDescent="0.25">
      <c r="A10" s="18" t="s">
        <v>9</v>
      </c>
      <c r="B10" s="16">
        <f>SUM(B5:B9)</f>
        <v>5900</v>
      </c>
      <c r="C10" s="16">
        <f t="shared" ref="C10:G10" si="3">SUM(C5:C9)</f>
        <v>5000</v>
      </c>
      <c r="D10" s="19">
        <f t="shared" si="3"/>
        <v>40000</v>
      </c>
      <c r="E10" s="4">
        <f t="shared" si="3"/>
        <v>50900</v>
      </c>
      <c r="F10" s="4">
        <f>SUM(F5:F9)</f>
        <v>18000</v>
      </c>
      <c r="G10" s="4">
        <f t="shared" si="3"/>
        <v>32900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59</v>
      </c>
      <c r="B18" s="16">
        <f>D10</f>
        <v>40000</v>
      </c>
      <c r="C18" s="16"/>
      <c r="D18" s="3"/>
      <c r="E18" s="3"/>
      <c r="F18" s="3" t="s">
        <v>59</v>
      </c>
      <c r="G18" s="16">
        <f>F10</f>
        <v>18000</v>
      </c>
      <c r="H18" s="3"/>
      <c r="I18" s="3"/>
    </row>
    <row r="19" spans="1:9" x14ac:dyDescent="0.25">
      <c r="A19" s="3" t="s">
        <v>4</v>
      </c>
      <c r="B19" s="16">
        <f>'DECEMBER 20'!E30</f>
        <v>5900</v>
      </c>
      <c r="C19" s="16"/>
      <c r="D19" s="3"/>
      <c r="E19" s="3"/>
      <c r="F19" s="3" t="s">
        <v>4</v>
      </c>
      <c r="G19" s="16">
        <f>'DECEMBER 20'!I30</f>
        <v>0</v>
      </c>
      <c r="H19" s="3"/>
      <c r="I19" s="3"/>
    </row>
    <row r="20" spans="1:9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9" x14ac:dyDescent="0.25">
      <c r="A25" s="33" t="s">
        <v>136</v>
      </c>
      <c r="B25" s="3"/>
      <c r="C25" s="3"/>
      <c r="D25" s="16">
        <v>20000</v>
      </c>
      <c r="E25" s="3"/>
      <c r="F25" s="33"/>
      <c r="G25" s="3"/>
      <c r="H25" s="3"/>
      <c r="I25" s="16"/>
    </row>
    <row r="26" spans="1:9" x14ac:dyDescent="0.25">
      <c r="A26" s="32" t="s">
        <v>137</v>
      </c>
      <c r="B26" s="3"/>
      <c r="C26" s="3"/>
      <c r="D26" s="3">
        <v>10087</v>
      </c>
      <c r="E26" s="3"/>
      <c r="F26" s="32" t="s">
        <v>137</v>
      </c>
      <c r="G26" s="3"/>
      <c r="H26" s="3">
        <v>10087</v>
      </c>
      <c r="I26" s="3"/>
    </row>
    <row r="27" spans="1:9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9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9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9" x14ac:dyDescent="0.25">
      <c r="A30" s="13" t="s">
        <v>9</v>
      </c>
      <c r="B30" s="4">
        <f>B18+B19+B20+B21-D22</f>
        <v>41900</v>
      </c>
      <c r="C30" s="4"/>
      <c r="D30" s="4">
        <f>SUM(D24:D29)</f>
        <v>30087</v>
      </c>
      <c r="E30" s="4">
        <f>B30-D30</f>
        <v>11813</v>
      </c>
      <c r="F30" s="13" t="s">
        <v>9</v>
      </c>
      <c r="G30" s="4">
        <f>G18+G19+G20+G21-H22</f>
        <v>14000</v>
      </c>
      <c r="H30" s="4">
        <f>SUM(H24:H29)</f>
        <v>10087</v>
      </c>
      <c r="I30" s="4">
        <f>G30-H30</f>
        <v>3913</v>
      </c>
    </row>
    <row r="31" spans="1:9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9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D8" sqref="D8"/>
    </sheetView>
  </sheetViews>
  <sheetFormatPr defaultRowHeight="15" x14ac:dyDescent="0.25"/>
  <cols>
    <col min="1" max="1" width="16.710937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138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'JANUARY 21'!G5:G9</f>
        <v>7900</v>
      </c>
      <c r="C5" s="16"/>
      <c r="D5" s="15">
        <v>5000</v>
      </c>
      <c r="E5" s="16">
        <f>B5+D5+C5</f>
        <v>12900</v>
      </c>
      <c r="F5" s="2">
        <f>6000</f>
        <v>6000</v>
      </c>
      <c r="G5" s="16">
        <f>E5-F5</f>
        <v>6900</v>
      </c>
      <c r="I5" s="11"/>
      <c r="J5" s="11"/>
    </row>
    <row r="6" spans="1:10" x14ac:dyDescent="0.25">
      <c r="A6" s="3" t="s">
        <v>25</v>
      </c>
      <c r="B6" s="16">
        <f>'JANUARY 21'!G6:G10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'JANUARY 21'!G7:G11</f>
        <v>0</v>
      </c>
      <c r="C7" s="16"/>
      <c r="D7" s="15">
        <v>5000</v>
      </c>
      <c r="E7" s="16">
        <f t="shared" si="1"/>
        <v>5000</v>
      </c>
      <c r="F7" s="2">
        <f>5000</f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/>
      <c r="B9" s="16"/>
      <c r="C9" s="16">
        <f t="shared" si="0"/>
        <v>0</v>
      </c>
      <c r="D9" s="15"/>
      <c r="E9" s="16">
        <f t="shared" si="1"/>
        <v>0</v>
      </c>
      <c r="F9" s="2"/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7900</v>
      </c>
      <c r="C10" s="16">
        <f t="shared" ref="C10:G10" si="3">SUM(C5:C9)</f>
        <v>5000</v>
      </c>
      <c r="D10" s="19">
        <f t="shared" si="3"/>
        <v>20000</v>
      </c>
      <c r="E10" s="4">
        <f t="shared" si="3"/>
        <v>32900</v>
      </c>
      <c r="F10" s="4">
        <f>SUM(F5:F9)</f>
        <v>21000</v>
      </c>
      <c r="G10" s="4">
        <f t="shared" si="3"/>
        <v>11900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12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2" x14ac:dyDescent="0.25">
      <c r="A18" s="3" t="s">
        <v>66</v>
      </c>
      <c r="B18" s="16">
        <f>D10</f>
        <v>20000</v>
      </c>
      <c r="C18" s="16"/>
      <c r="D18" s="3"/>
      <c r="E18" s="3"/>
      <c r="F18" s="3" t="s">
        <v>66</v>
      </c>
      <c r="G18" s="16">
        <f>F10</f>
        <v>21000</v>
      </c>
      <c r="H18" s="3"/>
      <c r="I18" s="3"/>
    </row>
    <row r="19" spans="1:12" x14ac:dyDescent="0.25">
      <c r="A19" s="3" t="s">
        <v>4</v>
      </c>
      <c r="B19" s="16">
        <f>'JANUARY 21'!E30</f>
        <v>11813</v>
      </c>
      <c r="C19" s="16"/>
      <c r="D19" s="3"/>
      <c r="E19" s="3"/>
      <c r="F19" s="3" t="s">
        <v>4</v>
      </c>
      <c r="G19" s="16">
        <f>'JANUARY 21'!I30</f>
        <v>3913</v>
      </c>
      <c r="H19" s="3"/>
      <c r="I19" s="3"/>
    </row>
    <row r="20" spans="1:12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2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2" x14ac:dyDescent="0.25">
      <c r="A22" s="3" t="s">
        <v>29</v>
      </c>
      <c r="B22" s="30">
        <v>0.1</v>
      </c>
      <c r="C22" s="30"/>
      <c r="D22" s="3">
        <f>B22*B18</f>
        <v>2000</v>
      </c>
      <c r="E22" s="3"/>
      <c r="F22" s="3" t="s">
        <v>29</v>
      </c>
      <c r="G22" s="30">
        <v>0.1</v>
      </c>
      <c r="H22" s="31">
        <f>G22*B18</f>
        <v>2000</v>
      </c>
      <c r="I22" s="31"/>
    </row>
    <row r="23" spans="1:12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2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2" x14ac:dyDescent="0.25">
      <c r="A25" s="33" t="s">
        <v>139</v>
      </c>
      <c r="B25" s="3"/>
      <c r="C25" s="3"/>
      <c r="D25" s="16">
        <v>22900</v>
      </c>
      <c r="E25" s="3"/>
      <c r="F25" s="33" t="s">
        <v>139</v>
      </c>
      <c r="G25" s="3"/>
      <c r="H25" s="3">
        <v>22900</v>
      </c>
      <c r="I25" s="16"/>
    </row>
    <row r="26" spans="1:12" x14ac:dyDescent="0.25">
      <c r="A26" s="32"/>
      <c r="B26" s="3"/>
      <c r="C26" s="3"/>
      <c r="D26" s="3"/>
      <c r="E26" s="3"/>
      <c r="F26" s="32"/>
      <c r="G26" s="3"/>
      <c r="H26" s="3"/>
      <c r="I26" s="3"/>
    </row>
    <row r="27" spans="1:12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2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2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2" x14ac:dyDescent="0.25">
      <c r="A30" s="13" t="s">
        <v>9</v>
      </c>
      <c r="B30" s="4">
        <f>B18+B19+B20+B21-D22</f>
        <v>29813</v>
      </c>
      <c r="C30" s="4"/>
      <c r="D30" s="4">
        <f>SUM(D24:D29)</f>
        <v>22900</v>
      </c>
      <c r="E30" s="4">
        <f>B30-D30</f>
        <v>6913</v>
      </c>
      <c r="F30" s="13" t="s">
        <v>9</v>
      </c>
      <c r="G30" s="4">
        <f>G18+G19+G20+G21-H22</f>
        <v>22913</v>
      </c>
      <c r="H30" s="4">
        <f>SUM(H24:H29)</f>
        <v>22900</v>
      </c>
      <c r="I30" s="4">
        <f>G30-H30</f>
        <v>13</v>
      </c>
    </row>
    <row r="31" spans="1:12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2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  <c r="L32" s="37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M22" sqref="M22"/>
    </sheetView>
  </sheetViews>
  <sheetFormatPr defaultRowHeight="15" x14ac:dyDescent="0.25"/>
  <cols>
    <col min="1" max="1" width="16.85546875" customWidth="1"/>
    <col min="6" max="6" width="11.5703125" customWidth="1"/>
  </cols>
  <sheetData>
    <row r="1" spans="1:10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140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'FEBRUARY 21'!G5:G9</f>
        <v>6900</v>
      </c>
      <c r="C5" s="16"/>
      <c r="D5" s="15">
        <v>5000</v>
      </c>
      <c r="E5" s="16">
        <f>B5+D5+C5</f>
        <v>11900</v>
      </c>
      <c r="F5" s="2">
        <v>5000</v>
      </c>
      <c r="G5" s="16">
        <f>E5-F5</f>
        <v>6900</v>
      </c>
      <c r="I5" s="11"/>
      <c r="J5" s="11"/>
    </row>
    <row r="6" spans="1:10" x14ac:dyDescent="0.25">
      <c r="A6" s="3" t="s">
        <v>25</v>
      </c>
      <c r="B6" s="16">
        <f>'FEBRUARY 21'!G6:G10</f>
        <v>0</v>
      </c>
      <c r="C6" s="16">
        <f t="shared" ref="C6" si="0">SUM(B6)</f>
        <v>0</v>
      </c>
      <c r="D6" s="15">
        <v>5000</v>
      </c>
      <c r="E6" s="16">
        <f t="shared" ref="E6:E9" si="1">B6+D6+C6</f>
        <v>5000</v>
      </c>
      <c r="F6" s="2">
        <f>5000</f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'FEBRUARY 21'!G7:G11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f>5000</f>
        <v>5000</v>
      </c>
      <c r="G8" s="16">
        <f>E8-F8</f>
        <v>5000</v>
      </c>
      <c r="H8" s="11"/>
      <c r="I8" s="11"/>
    </row>
    <row r="9" spans="1:10" x14ac:dyDescent="0.25">
      <c r="A9" s="17" t="s">
        <v>144</v>
      </c>
      <c r="B9" s="16">
        <f>'FEBRUARY 21'!G9:G13</f>
        <v>0</v>
      </c>
      <c r="C9" s="16">
        <v>20000</v>
      </c>
      <c r="D9" s="15">
        <v>20000</v>
      </c>
      <c r="E9" s="16">
        <f t="shared" si="1"/>
        <v>40000</v>
      </c>
      <c r="F9" s="2">
        <v>40000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6900</v>
      </c>
      <c r="C10" s="16">
        <f t="shared" ref="C10:G10" si="3">SUM(C5:C9)</f>
        <v>25000</v>
      </c>
      <c r="D10" s="19">
        <f t="shared" si="3"/>
        <v>40000</v>
      </c>
      <c r="E10" s="4">
        <f t="shared" si="3"/>
        <v>71900</v>
      </c>
      <c r="F10" s="4">
        <f>SUM(F5:F9)</f>
        <v>60000</v>
      </c>
      <c r="G10" s="4">
        <f t="shared" si="3"/>
        <v>11900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12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2" x14ac:dyDescent="0.25">
      <c r="A18" s="3" t="s">
        <v>87</v>
      </c>
      <c r="B18" s="16">
        <f>D10</f>
        <v>40000</v>
      </c>
      <c r="C18" s="16"/>
      <c r="D18" s="3"/>
      <c r="E18" s="3"/>
      <c r="F18" s="3" t="s">
        <v>87</v>
      </c>
      <c r="G18" s="16">
        <f>F10</f>
        <v>60000</v>
      </c>
      <c r="H18" s="3"/>
      <c r="I18" s="3"/>
    </row>
    <row r="19" spans="1:12" x14ac:dyDescent="0.25">
      <c r="A19" s="3" t="s">
        <v>4</v>
      </c>
      <c r="B19" s="16">
        <f>'FEBRUARY 21'!E30</f>
        <v>6913</v>
      </c>
      <c r="C19" s="16"/>
      <c r="D19" s="3"/>
      <c r="E19" s="3"/>
      <c r="F19" s="3" t="s">
        <v>4</v>
      </c>
      <c r="G19" s="16">
        <f>'FEBRUARY 21'!I30</f>
        <v>13</v>
      </c>
      <c r="H19" s="3"/>
      <c r="I19" s="3"/>
    </row>
    <row r="20" spans="1:12" x14ac:dyDescent="0.25">
      <c r="A20" s="3" t="s">
        <v>55</v>
      </c>
      <c r="B20" s="16">
        <v>20000</v>
      </c>
      <c r="C20" s="16"/>
      <c r="D20" s="3"/>
      <c r="E20" s="3"/>
      <c r="F20" s="3" t="s">
        <v>55</v>
      </c>
      <c r="G20" s="16"/>
      <c r="H20" s="3"/>
      <c r="I20" s="3"/>
    </row>
    <row r="21" spans="1:12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2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D22</f>
        <v>4000</v>
      </c>
      <c r="I22" s="31"/>
    </row>
    <row r="23" spans="1:12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  <c r="L23" s="38"/>
    </row>
    <row r="24" spans="1:12" x14ac:dyDescent="0.25">
      <c r="A24" s="32" t="s">
        <v>100</v>
      </c>
      <c r="B24" s="30">
        <v>0.3</v>
      </c>
      <c r="C24" s="30"/>
      <c r="D24" s="36">
        <f>B24*B20</f>
        <v>6000</v>
      </c>
      <c r="E24" s="3"/>
      <c r="F24" s="32" t="s">
        <v>100</v>
      </c>
      <c r="G24" s="30">
        <v>0.3</v>
      </c>
      <c r="H24" s="36">
        <f>D24</f>
        <v>6000</v>
      </c>
      <c r="I24" s="3"/>
      <c r="L24" s="38"/>
    </row>
    <row r="25" spans="1:12" x14ac:dyDescent="0.25">
      <c r="A25" s="33" t="s">
        <v>141</v>
      </c>
      <c r="B25" s="3"/>
      <c r="C25" s="3"/>
      <c r="D25" s="16">
        <v>18102</v>
      </c>
      <c r="E25" s="3"/>
      <c r="F25" s="33" t="s">
        <v>141</v>
      </c>
      <c r="G25" s="3"/>
      <c r="H25" s="3">
        <v>18102</v>
      </c>
      <c r="I25" s="16"/>
    </row>
    <row r="26" spans="1:12" ht="15.75" x14ac:dyDescent="0.25">
      <c r="A26" s="32" t="s">
        <v>142</v>
      </c>
      <c r="B26" s="3"/>
      <c r="C26" s="3"/>
      <c r="D26" s="3">
        <v>1522</v>
      </c>
      <c r="E26" s="3"/>
      <c r="F26" s="32" t="s">
        <v>142</v>
      </c>
      <c r="G26" s="3"/>
      <c r="H26" s="3">
        <v>1522</v>
      </c>
      <c r="I26" s="3"/>
      <c r="K26" s="7"/>
    </row>
    <row r="27" spans="1:12" x14ac:dyDescent="0.25">
      <c r="A27" s="17" t="s">
        <v>143</v>
      </c>
      <c r="B27" s="3"/>
      <c r="C27" s="3"/>
      <c r="D27" s="3">
        <v>9087</v>
      </c>
      <c r="E27" s="3"/>
      <c r="F27" s="17" t="s">
        <v>143</v>
      </c>
      <c r="G27" s="3"/>
      <c r="H27" s="3">
        <v>9087</v>
      </c>
      <c r="I27" s="3"/>
    </row>
    <row r="28" spans="1:12" x14ac:dyDescent="0.25">
      <c r="A28" s="32" t="s">
        <v>145</v>
      </c>
      <c r="B28" s="3"/>
      <c r="C28" s="3"/>
      <c r="D28" s="3">
        <v>21407</v>
      </c>
      <c r="E28" s="3"/>
      <c r="F28" s="32" t="s">
        <v>145</v>
      </c>
      <c r="G28" s="3"/>
      <c r="H28" s="3">
        <v>21407</v>
      </c>
      <c r="I28" s="3"/>
    </row>
    <row r="29" spans="1:12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2" x14ac:dyDescent="0.25">
      <c r="A30" s="13" t="s">
        <v>9</v>
      </c>
      <c r="B30" s="4">
        <f>B18+B19+B20+B21-D22</f>
        <v>62913</v>
      </c>
      <c r="C30" s="4"/>
      <c r="D30" s="4">
        <f>SUM(D24:D29)</f>
        <v>56118</v>
      </c>
      <c r="E30" s="4">
        <f>B30-D30</f>
        <v>6795</v>
      </c>
      <c r="F30" s="13" t="s">
        <v>9</v>
      </c>
      <c r="G30" s="4">
        <f>G18+G19+G20+G21-H22</f>
        <v>56013</v>
      </c>
      <c r="H30" s="4">
        <f>SUM(H24:H29)</f>
        <v>56118</v>
      </c>
      <c r="I30" s="4">
        <f>G30-H30</f>
        <v>-105</v>
      </c>
    </row>
    <row r="31" spans="1:12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2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  <c r="L32" s="37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" right="0" top="0" bottom="0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sqref="A1:K34"/>
    </sheetView>
  </sheetViews>
  <sheetFormatPr defaultRowHeight="15" x14ac:dyDescent="0.25"/>
  <cols>
    <col min="1" max="1" width="18.85546875" customWidth="1"/>
    <col min="6" max="6" width="10.140625" customWidth="1"/>
  </cols>
  <sheetData>
    <row r="1" spans="1:10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147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'MARCH 21'!G5:G10</f>
        <v>6900</v>
      </c>
      <c r="C5" s="16"/>
      <c r="D5" s="15">
        <v>5000</v>
      </c>
      <c r="E5" s="16">
        <f>B5+D5+C5</f>
        <v>11900</v>
      </c>
      <c r="F5" s="2">
        <v>5000</v>
      </c>
      <c r="G5" s="16">
        <f>E5-F5</f>
        <v>6900</v>
      </c>
      <c r="I5" s="11"/>
      <c r="J5" s="11"/>
    </row>
    <row r="6" spans="1:10" x14ac:dyDescent="0.25">
      <c r="A6" s="3" t="s">
        <v>25</v>
      </c>
      <c r="B6" s="16">
        <f>'MARCH 21'!G6:G11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'MARCH 21'!G7:G12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146</v>
      </c>
      <c r="B9" s="16">
        <f>'MARCH 21'!G9:G14</f>
        <v>0</v>
      </c>
      <c r="C9" s="16">
        <f>SUM(B9)</f>
        <v>0</v>
      </c>
      <c r="D9" s="15"/>
      <c r="E9" s="16">
        <f>B9+D9+C9</f>
        <v>0</v>
      </c>
      <c r="F9" s="2"/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6900</v>
      </c>
      <c r="C10" s="16">
        <f t="shared" ref="C10:G10" si="3">SUM(C5:C9)</f>
        <v>5000</v>
      </c>
      <c r="D10" s="19">
        <f t="shared" si="3"/>
        <v>20000</v>
      </c>
      <c r="E10" s="4">
        <f t="shared" si="3"/>
        <v>31900</v>
      </c>
      <c r="F10" s="4">
        <f>SUM(F5:F9)</f>
        <v>20000</v>
      </c>
      <c r="G10" s="4">
        <f t="shared" si="3"/>
        <v>11900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12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2" x14ac:dyDescent="0.25">
      <c r="A18" s="3" t="s">
        <v>91</v>
      </c>
      <c r="B18" s="16">
        <f>D10</f>
        <v>20000</v>
      </c>
      <c r="C18" s="16"/>
      <c r="D18" s="3"/>
      <c r="E18" s="3"/>
      <c r="F18" s="3" t="s">
        <v>91</v>
      </c>
      <c r="G18" s="16">
        <f>F10</f>
        <v>20000</v>
      </c>
      <c r="H18" s="3"/>
      <c r="I18" s="3"/>
    </row>
    <row r="19" spans="1:12" x14ac:dyDescent="0.25">
      <c r="A19" s="3" t="s">
        <v>4</v>
      </c>
      <c r="B19" s="16">
        <f>'MARCH 21'!E30</f>
        <v>6795</v>
      </c>
      <c r="C19" s="16"/>
      <c r="D19" s="3"/>
      <c r="E19" s="3"/>
      <c r="F19" s="3" t="s">
        <v>4</v>
      </c>
      <c r="G19" s="16">
        <f>'MARCH 21'!I30</f>
        <v>-105</v>
      </c>
      <c r="H19" s="3"/>
      <c r="I19" s="3"/>
    </row>
    <row r="20" spans="1:12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2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2" x14ac:dyDescent="0.25">
      <c r="A22" s="3" t="s">
        <v>29</v>
      </c>
      <c r="B22" s="30">
        <v>0.1</v>
      </c>
      <c r="C22" s="30"/>
      <c r="D22" s="3">
        <f>B22*B18</f>
        <v>2000</v>
      </c>
      <c r="E22" s="3"/>
      <c r="F22" s="3" t="s">
        <v>29</v>
      </c>
      <c r="G22" s="30">
        <v>0.1</v>
      </c>
      <c r="H22" s="31">
        <f>G22*B18</f>
        <v>2000</v>
      </c>
      <c r="I22" s="31"/>
    </row>
    <row r="23" spans="1:12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2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2" x14ac:dyDescent="0.25">
      <c r="A25" s="33" t="s">
        <v>148</v>
      </c>
      <c r="B25" s="3"/>
      <c r="C25" s="3"/>
      <c r="D25" s="16">
        <v>18000</v>
      </c>
      <c r="E25" s="3"/>
      <c r="F25" s="33" t="s">
        <v>148</v>
      </c>
      <c r="G25" s="3"/>
      <c r="H25" s="3">
        <v>18000</v>
      </c>
      <c r="I25" s="16"/>
    </row>
    <row r="26" spans="1:12" ht="15.75" x14ac:dyDescent="0.25">
      <c r="A26" s="32"/>
      <c r="B26" s="3"/>
      <c r="C26" s="3"/>
      <c r="D26" s="3"/>
      <c r="E26" s="3"/>
      <c r="F26" s="32"/>
      <c r="G26" s="3"/>
      <c r="H26" s="3"/>
      <c r="I26" s="3"/>
      <c r="K26" s="7"/>
    </row>
    <row r="27" spans="1:12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2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2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2" x14ac:dyDescent="0.25">
      <c r="A30" s="13" t="s">
        <v>9</v>
      </c>
      <c r="B30" s="4">
        <f>B18+B19+B20+B21-D22</f>
        <v>24795</v>
      </c>
      <c r="C30" s="4"/>
      <c r="D30" s="4">
        <f>SUM(D24:D29)</f>
        <v>18000</v>
      </c>
      <c r="E30" s="4">
        <f>B30-D30</f>
        <v>6795</v>
      </c>
      <c r="F30" s="13" t="s">
        <v>9</v>
      </c>
      <c r="G30" s="4">
        <f>G18+G19+G20+G21-H22</f>
        <v>17895</v>
      </c>
      <c r="H30" s="4">
        <f>SUM(H24:H29)</f>
        <v>18000</v>
      </c>
      <c r="I30" s="4">
        <f>G30-H30</f>
        <v>-105</v>
      </c>
    </row>
    <row r="31" spans="1:12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2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  <c r="L32" s="37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L28" sqref="L28"/>
    </sheetView>
  </sheetViews>
  <sheetFormatPr defaultRowHeight="15" x14ac:dyDescent="0.25"/>
  <cols>
    <col min="1" max="1" width="22.140625" customWidth="1"/>
  </cols>
  <sheetData>
    <row r="1" spans="1:10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149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'MARCH 21'!G5:G10</f>
        <v>6900</v>
      </c>
      <c r="C5" s="16"/>
      <c r="D5" s="15">
        <v>5000</v>
      </c>
      <c r="E5" s="16">
        <f>B5+D5+C5</f>
        <v>11900</v>
      </c>
      <c r="F5" s="2">
        <f>6000</f>
        <v>6000</v>
      </c>
      <c r="G5" s="16">
        <f>E5-F5</f>
        <v>5900</v>
      </c>
      <c r="I5" s="11"/>
      <c r="J5" s="11"/>
    </row>
    <row r="6" spans="1:10" x14ac:dyDescent="0.25">
      <c r="A6" s="3" t="s">
        <v>25</v>
      </c>
      <c r="B6" s="16">
        <f>'MARCH 21'!G6:G11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'MARCH 21'!G7:G12</f>
        <v>0</v>
      </c>
      <c r="C7" s="16"/>
      <c r="D7" s="15">
        <v>5000</v>
      </c>
      <c r="E7" s="16">
        <f t="shared" si="1"/>
        <v>5000</v>
      </c>
      <c r="F7" s="2">
        <f>5000</f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146</v>
      </c>
      <c r="B9" s="16">
        <f>'MARCH 21'!G9:G14</f>
        <v>0</v>
      </c>
      <c r="C9" s="16">
        <f>SUM(B9)</f>
        <v>0</v>
      </c>
      <c r="D9" s="15">
        <v>20000</v>
      </c>
      <c r="E9" s="16">
        <f>B9+D9+C9</f>
        <v>20000</v>
      </c>
      <c r="F9" s="2"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6900</v>
      </c>
      <c r="C10" s="16">
        <f t="shared" ref="C10:G10" si="3">SUM(C5:C9)</f>
        <v>5000</v>
      </c>
      <c r="D10" s="19">
        <f t="shared" si="3"/>
        <v>40000</v>
      </c>
      <c r="E10" s="4">
        <f t="shared" si="3"/>
        <v>51900</v>
      </c>
      <c r="F10" s="4">
        <f>SUM(F5:F9)</f>
        <v>41000</v>
      </c>
      <c r="G10" s="4">
        <f t="shared" si="3"/>
        <v>10900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11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1" x14ac:dyDescent="0.25">
      <c r="A18" s="3" t="s">
        <v>92</v>
      </c>
      <c r="B18" s="16">
        <f>D10</f>
        <v>40000</v>
      </c>
      <c r="C18" s="16"/>
      <c r="D18" s="3"/>
      <c r="E18" s="3"/>
      <c r="F18" s="3" t="s">
        <v>92</v>
      </c>
      <c r="G18" s="16">
        <f>F10</f>
        <v>41000</v>
      </c>
      <c r="H18" s="3"/>
      <c r="I18" s="3"/>
    </row>
    <row r="19" spans="1:11" x14ac:dyDescent="0.25">
      <c r="A19" s="3" t="s">
        <v>4</v>
      </c>
      <c r="B19" s="16">
        <f>'APRIL 21'!E30</f>
        <v>6795</v>
      </c>
      <c r="C19" s="16"/>
      <c r="D19" s="3"/>
      <c r="E19" s="3"/>
      <c r="F19" s="3" t="s">
        <v>4</v>
      </c>
      <c r="G19" s="16">
        <f>'APRIL 21'!I30</f>
        <v>-105</v>
      </c>
      <c r="H19" s="3"/>
      <c r="I19" s="3"/>
    </row>
    <row r="20" spans="1:11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1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1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11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1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1" x14ac:dyDescent="0.25">
      <c r="A25" s="33" t="s">
        <v>150</v>
      </c>
      <c r="B25" s="3"/>
      <c r="C25" s="3"/>
      <c r="D25" s="16">
        <f>3500</f>
        <v>3500</v>
      </c>
      <c r="E25" s="3"/>
      <c r="F25" s="33" t="s">
        <v>150</v>
      </c>
      <c r="G25" s="3"/>
      <c r="H25" s="3">
        <v>3500</v>
      </c>
      <c r="I25" s="16"/>
    </row>
    <row r="26" spans="1:11" ht="15.75" x14ac:dyDescent="0.25">
      <c r="A26" s="32" t="s">
        <v>151</v>
      </c>
      <c r="B26" s="3"/>
      <c r="C26" s="3"/>
      <c r="D26" s="3">
        <v>900</v>
      </c>
      <c r="E26" s="3"/>
      <c r="F26" s="32" t="s">
        <v>151</v>
      </c>
      <c r="G26" s="3"/>
      <c r="H26" s="3">
        <v>900</v>
      </c>
      <c r="I26" s="3"/>
      <c r="K26" s="7"/>
    </row>
    <row r="27" spans="1:11" x14ac:dyDescent="0.25">
      <c r="A27" s="17" t="s">
        <v>152</v>
      </c>
      <c r="B27" s="3"/>
      <c r="C27" s="3"/>
      <c r="D27" s="3">
        <v>32495</v>
      </c>
      <c r="E27" s="3"/>
      <c r="F27" s="17" t="s">
        <v>152</v>
      </c>
      <c r="G27" s="3"/>
      <c r="H27" s="3">
        <v>32495</v>
      </c>
      <c r="I27" s="3"/>
    </row>
    <row r="28" spans="1:11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1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1" x14ac:dyDescent="0.25">
      <c r="A30" s="13" t="s">
        <v>9</v>
      </c>
      <c r="B30" s="4">
        <f>B18+B19+B20+B21-D22</f>
        <v>42795</v>
      </c>
      <c r="C30" s="4"/>
      <c r="D30" s="4">
        <f>SUM(D24:D29)</f>
        <v>36895</v>
      </c>
      <c r="E30" s="4">
        <f>B30-D30</f>
        <v>5900</v>
      </c>
      <c r="F30" s="13" t="s">
        <v>9</v>
      </c>
      <c r="G30" s="4">
        <f>G18+G19+G20+G21-H22</f>
        <v>36895</v>
      </c>
      <c r="H30" s="4">
        <f>SUM(H24:H29)</f>
        <v>36895</v>
      </c>
      <c r="I30" s="4">
        <f>G30-H30</f>
        <v>0</v>
      </c>
    </row>
    <row r="31" spans="1:11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1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4" workbookViewId="0">
      <selection activeCell="K32" sqref="K32"/>
    </sheetView>
  </sheetViews>
  <sheetFormatPr defaultRowHeight="15" x14ac:dyDescent="0.25"/>
  <cols>
    <col min="1" max="1" width="23.425781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153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'MAY 21'!G5:G10</f>
        <v>5900</v>
      </c>
      <c r="C5" s="16"/>
      <c r="D5" s="15">
        <v>5000</v>
      </c>
      <c r="E5" s="16">
        <f>B5+D5+C5</f>
        <v>10900</v>
      </c>
      <c r="F5" s="2">
        <v>6000</v>
      </c>
      <c r="G5" s="16">
        <f>E5-F5</f>
        <v>4900</v>
      </c>
      <c r="I5" s="11"/>
    </row>
    <row r="6" spans="1:9" x14ac:dyDescent="0.25">
      <c r="A6" s="3" t="s">
        <v>25</v>
      </c>
      <c r="B6" s="16">
        <f>'MAY 21'!G6:G11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f>5000</f>
        <v>5000</v>
      </c>
      <c r="G6" s="16">
        <f t="shared" ref="G6" si="2">E6-F6</f>
        <v>0</v>
      </c>
      <c r="H6" s="11"/>
      <c r="I6" s="11"/>
    </row>
    <row r="7" spans="1:9" x14ac:dyDescent="0.25">
      <c r="A7" s="3" t="s">
        <v>126</v>
      </c>
      <c r="B7" s="16">
        <f>'MAY 21'!G7:G12</f>
        <v>0</v>
      </c>
      <c r="C7" s="16"/>
      <c r="D7" s="15">
        <v>5000</v>
      </c>
      <c r="E7" s="16">
        <f t="shared" si="1"/>
        <v>5000</v>
      </c>
      <c r="F7" s="2">
        <f>5000</f>
        <v>5000</v>
      </c>
      <c r="G7" s="16">
        <f>E7-F7</f>
        <v>0</v>
      </c>
      <c r="H7" s="11"/>
      <c r="I7" s="11"/>
    </row>
    <row r="8" spans="1:9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/>
      <c r="G8" s="16">
        <f>E8-F8</f>
        <v>10000</v>
      </c>
      <c r="H8" s="11"/>
      <c r="I8" s="11"/>
    </row>
    <row r="9" spans="1:9" x14ac:dyDescent="0.25">
      <c r="A9" s="17" t="s">
        <v>146</v>
      </c>
      <c r="B9" s="16">
        <f>'MAY 21'!G9:G14</f>
        <v>0</v>
      </c>
      <c r="C9" s="16">
        <f>SUM(B9)</f>
        <v>0</v>
      </c>
      <c r="D9" s="15">
        <v>20000</v>
      </c>
      <c r="E9" s="16">
        <f>B9+D9+C9</f>
        <v>20000</v>
      </c>
      <c r="F9" s="2">
        <f>20000</f>
        <v>20000</v>
      </c>
      <c r="G9" s="16">
        <f>E9-F9</f>
        <v>0</v>
      </c>
      <c r="H9" s="11"/>
      <c r="I9" s="11"/>
    </row>
    <row r="10" spans="1:9" x14ac:dyDescent="0.25">
      <c r="A10" s="18" t="s">
        <v>9</v>
      </c>
      <c r="B10" s="16">
        <f>'MAY 21'!G10:G15</f>
        <v>10900</v>
      </c>
      <c r="C10" s="16">
        <f t="shared" ref="C10:G10" si="3">SUM(C5:C9)</f>
        <v>5000</v>
      </c>
      <c r="D10" s="19">
        <f t="shared" si="3"/>
        <v>40000</v>
      </c>
      <c r="E10" s="4">
        <f t="shared" si="3"/>
        <v>50900</v>
      </c>
      <c r="F10" s="4">
        <f>SUM(F5:F9)</f>
        <v>36000</v>
      </c>
      <c r="G10" s="4">
        <f t="shared" si="3"/>
        <v>14900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17</v>
      </c>
      <c r="B18" s="16">
        <f>D10</f>
        <v>40000</v>
      </c>
      <c r="C18" s="16"/>
      <c r="D18" s="3"/>
      <c r="E18" s="3"/>
      <c r="F18" s="3" t="s">
        <v>17</v>
      </c>
      <c r="G18" s="16">
        <f>F10</f>
        <v>36000</v>
      </c>
      <c r="H18" s="3"/>
      <c r="I18" s="3"/>
    </row>
    <row r="19" spans="1:10" x14ac:dyDescent="0.25">
      <c r="A19" s="3" t="s">
        <v>154</v>
      </c>
      <c r="B19" s="16">
        <v>1000</v>
      </c>
      <c r="C19" s="16"/>
      <c r="D19" s="3"/>
      <c r="E19" s="3"/>
      <c r="F19" s="3" t="s">
        <v>4</v>
      </c>
      <c r="G19" s="16">
        <f>'MAY 21'!I30</f>
        <v>0</v>
      </c>
      <c r="H19" s="3"/>
      <c r="I19" s="3"/>
    </row>
    <row r="20" spans="1:10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0" x14ac:dyDescent="0.25">
      <c r="A25" s="33" t="s">
        <v>155</v>
      </c>
      <c r="B25" s="3"/>
      <c r="C25" s="3"/>
      <c r="D25" s="16">
        <v>25500</v>
      </c>
      <c r="E25" s="3"/>
      <c r="F25" s="33" t="s">
        <v>155</v>
      </c>
      <c r="G25" s="3"/>
      <c r="H25" s="3">
        <v>25500</v>
      </c>
      <c r="I25" s="16"/>
    </row>
    <row r="26" spans="1:10" x14ac:dyDescent="0.25">
      <c r="A26" s="32" t="s">
        <v>157</v>
      </c>
      <c r="B26" s="3"/>
      <c r="C26" s="3"/>
      <c r="D26" s="3">
        <v>10087</v>
      </c>
      <c r="E26" s="3"/>
      <c r="F26" s="32" t="s">
        <v>157</v>
      </c>
      <c r="G26" s="3"/>
      <c r="H26" s="3">
        <v>10087</v>
      </c>
      <c r="I26" s="3"/>
    </row>
    <row r="27" spans="1:10" x14ac:dyDescent="0.25">
      <c r="A27" s="17" t="s">
        <v>158</v>
      </c>
      <c r="B27" s="3"/>
      <c r="C27" s="3"/>
      <c r="D27" s="3">
        <v>1500</v>
      </c>
      <c r="E27" s="3"/>
      <c r="F27" s="17" t="s">
        <v>158</v>
      </c>
      <c r="G27" s="3"/>
      <c r="H27" s="3">
        <v>1500</v>
      </c>
      <c r="I27" s="3"/>
    </row>
    <row r="28" spans="1:10" x14ac:dyDescent="0.25">
      <c r="A28" s="32" t="s">
        <v>159</v>
      </c>
      <c r="B28" s="3"/>
      <c r="C28" s="3"/>
      <c r="D28" s="3">
        <v>750</v>
      </c>
      <c r="E28" s="3"/>
      <c r="F28" s="32" t="s">
        <v>159</v>
      </c>
      <c r="G28" s="3"/>
      <c r="H28" s="3">
        <v>750</v>
      </c>
      <c r="I28" s="3"/>
    </row>
    <row r="29" spans="1:10" x14ac:dyDescent="0.25">
      <c r="A29" s="17"/>
      <c r="B29" s="3"/>
      <c r="C29" s="3"/>
      <c r="D29" s="3"/>
      <c r="E29" s="3"/>
      <c r="F29" s="17"/>
      <c r="G29" s="3"/>
      <c r="H29" s="3"/>
      <c r="I29" s="3"/>
      <c r="J29" s="38"/>
    </row>
    <row r="30" spans="1:10" x14ac:dyDescent="0.25">
      <c r="A30" s="13" t="s">
        <v>9</v>
      </c>
      <c r="B30" s="4">
        <f>B18+B19+B20+B21-D22</f>
        <v>37000</v>
      </c>
      <c r="C30" s="4"/>
      <c r="D30" s="4">
        <f>SUM(D24:D29)</f>
        <v>37837</v>
      </c>
      <c r="E30" s="4">
        <f>B30-D30</f>
        <v>-837</v>
      </c>
      <c r="F30" s="13" t="s">
        <v>9</v>
      </c>
      <c r="G30" s="4">
        <f>G18+G19+G20+G21-H22</f>
        <v>32000</v>
      </c>
      <c r="H30" s="4">
        <f>SUM(H24:H29)</f>
        <v>37837</v>
      </c>
      <c r="I30" s="4">
        <f>G30-H30</f>
        <v>-5837</v>
      </c>
    </row>
    <row r="31" spans="1:10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0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L26" sqref="L26"/>
    </sheetView>
  </sheetViews>
  <sheetFormatPr defaultRowHeight="15" x14ac:dyDescent="0.25"/>
  <cols>
    <col min="1" max="1" width="17.425781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156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'JUNE 21'!G5:G9</f>
        <v>4900</v>
      </c>
      <c r="C5" s="16"/>
      <c r="D5" s="15">
        <v>5000</v>
      </c>
      <c r="E5" s="16">
        <f>B5+D5+C5</f>
        <v>9900</v>
      </c>
      <c r="F5" s="2">
        <f>5000</f>
        <v>5000</v>
      </c>
      <c r="G5" s="16">
        <f>E5-F5</f>
        <v>4900</v>
      </c>
      <c r="I5" s="11"/>
    </row>
    <row r="6" spans="1:9" x14ac:dyDescent="0.25">
      <c r="A6" s="3" t="s">
        <v>25</v>
      </c>
      <c r="B6" s="16">
        <f>'JUNE 21'!G6:G10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9" x14ac:dyDescent="0.25">
      <c r="A7" s="3" t="s">
        <v>126</v>
      </c>
      <c r="B7" s="16">
        <f>'JUNE 21'!G7:G11</f>
        <v>0</v>
      </c>
      <c r="C7" s="16"/>
      <c r="D7" s="15">
        <v>5000</v>
      </c>
      <c r="E7" s="16">
        <f t="shared" si="1"/>
        <v>5000</v>
      </c>
      <c r="F7" s="2">
        <f>5000</f>
        <v>5000</v>
      </c>
      <c r="G7" s="16">
        <f>E7-F7</f>
        <v>0</v>
      </c>
      <c r="H7" s="11"/>
      <c r="I7" s="11"/>
    </row>
    <row r="8" spans="1:9" x14ac:dyDescent="0.25">
      <c r="A8" s="3" t="s">
        <v>107</v>
      </c>
      <c r="B8" s="16">
        <v>5000</v>
      </c>
      <c r="C8" s="16">
        <v>5000</v>
      </c>
      <c r="D8" s="15">
        <v>5000</v>
      </c>
      <c r="E8" s="16">
        <f t="shared" si="1"/>
        <v>15000</v>
      </c>
      <c r="F8" s="2">
        <f>5000</f>
        <v>5000</v>
      </c>
      <c r="G8" s="16">
        <f>E8-F8</f>
        <v>10000</v>
      </c>
      <c r="H8" s="11"/>
      <c r="I8" s="11"/>
    </row>
    <row r="9" spans="1:9" x14ac:dyDescent="0.25">
      <c r="A9" s="17"/>
      <c r="B9" s="16">
        <f>'JUNE 21'!G9:G13</f>
        <v>0</v>
      </c>
      <c r="C9" s="16">
        <f>SUM(B9)</f>
        <v>0</v>
      </c>
      <c r="D9" s="15"/>
      <c r="E9" s="16">
        <f>B9+D9+C9</f>
        <v>0</v>
      </c>
      <c r="F9" s="2"/>
      <c r="G9" s="16">
        <f>E9-F9</f>
        <v>0</v>
      </c>
      <c r="H9" s="11"/>
      <c r="I9" s="11"/>
    </row>
    <row r="10" spans="1:9" x14ac:dyDescent="0.25">
      <c r="A10" s="18" t="s">
        <v>9</v>
      </c>
      <c r="B10" s="16">
        <f>SUM(B5:B9)</f>
        <v>9900</v>
      </c>
      <c r="C10" s="16">
        <f t="shared" ref="C10:G10" si="3">SUM(C5:C9)</f>
        <v>5000</v>
      </c>
      <c r="D10" s="19">
        <f t="shared" si="3"/>
        <v>20000</v>
      </c>
      <c r="E10" s="4">
        <f t="shared" si="3"/>
        <v>34900</v>
      </c>
      <c r="F10" s="4">
        <f>SUM(F5:F9)</f>
        <v>20000</v>
      </c>
      <c r="G10" s="4">
        <f t="shared" si="3"/>
        <v>14900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33</v>
      </c>
      <c r="B18" s="16">
        <f>D10</f>
        <v>20000</v>
      </c>
      <c r="C18" s="16"/>
      <c r="D18" s="3"/>
      <c r="E18" s="3"/>
      <c r="F18" s="3" t="s">
        <v>33</v>
      </c>
      <c r="G18" s="16">
        <f>F10</f>
        <v>20000</v>
      </c>
      <c r="H18" s="3"/>
      <c r="I18" s="3"/>
    </row>
    <row r="19" spans="1:10" x14ac:dyDescent="0.25">
      <c r="A19" s="3" t="s">
        <v>154</v>
      </c>
      <c r="B19" s="16">
        <f>'JUNE 21'!E30</f>
        <v>-837</v>
      </c>
      <c r="C19" s="16"/>
      <c r="D19" s="3"/>
      <c r="E19" s="3"/>
      <c r="F19" s="3" t="s">
        <v>4</v>
      </c>
      <c r="G19" s="16">
        <f>'JUNE 21'!I30</f>
        <v>-5837</v>
      </c>
      <c r="H19" s="3"/>
      <c r="I19" s="3"/>
    </row>
    <row r="20" spans="1:10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2000</v>
      </c>
      <c r="E22" s="3"/>
      <c r="F22" s="3" t="s">
        <v>29</v>
      </c>
      <c r="G22" s="30">
        <v>0.1</v>
      </c>
      <c r="H22" s="31">
        <f>G22*B18</f>
        <v>2000</v>
      </c>
      <c r="I22" s="31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0" x14ac:dyDescent="0.25">
      <c r="A25" s="33"/>
      <c r="B25" s="3"/>
      <c r="C25" s="3"/>
      <c r="D25" s="16"/>
      <c r="E25" s="3"/>
      <c r="F25" s="33"/>
      <c r="G25" s="3"/>
      <c r="H25" s="3"/>
      <c r="I25" s="16"/>
    </row>
    <row r="26" spans="1:10" x14ac:dyDescent="0.25">
      <c r="A26" s="32" t="s">
        <v>161</v>
      </c>
      <c r="B26" s="3"/>
      <c r="C26" s="3"/>
      <c r="D26" s="3">
        <v>7075</v>
      </c>
      <c r="E26" s="3"/>
      <c r="F26" s="32" t="s">
        <v>161</v>
      </c>
      <c r="G26" s="3"/>
      <c r="H26" s="3">
        <v>7075</v>
      </c>
      <c r="I26" s="3"/>
    </row>
    <row r="27" spans="1:10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0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0" x14ac:dyDescent="0.25">
      <c r="A29" s="17"/>
      <c r="B29" s="3"/>
      <c r="C29" s="3"/>
      <c r="D29" s="3"/>
      <c r="E29" s="3"/>
      <c r="F29" s="17"/>
      <c r="G29" s="3"/>
      <c r="H29" s="3"/>
      <c r="I29" s="3"/>
      <c r="J29" s="38"/>
    </row>
    <row r="30" spans="1:10" x14ac:dyDescent="0.25">
      <c r="A30" s="13" t="s">
        <v>9</v>
      </c>
      <c r="B30" s="4">
        <f>B18+B19+B20+B21-D22</f>
        <v>17163</v>
      </c>
      <c r="C30" s="4"/>
      <c r="D30" s="4">
        <f>SUM(D24:D29)</f>
        <v>7075</v>
      </c>
      <c r="E30" s="4">
        <f>B30-D30</f>
        <v>10088</v>
      </c>
      <c r="F30" s="13" t="s">
        <v>9</v>
      </c>
      <c r="G30" s="4">
        <f>G18+G19+G20+G21-H22</f>
        <v>12163</v>
      </c>
      <c r="H30" s="4">
        <f>SUM(H24:H29)</f>
        <v>7075</v>
      </c>
      <c r="I30" s="4">
        <f>G30-H30</f>
        <v>5088</v>
      </c>
    </row>
    <row r="31" spans="1:10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0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4" workbookViewId="0">
      <selection activeCell="K35" sqref="K35"/>
    </sheetView>
  </sheetViews>
  <sheetFormatPr defaultRowHeight="15" x14ac:dyDescent="0.25"/>
  <cols>
    <col min="1" max="1" width="17.5703125" customWidth="1"/>
    <col min="2" max="2" width="11.140625" customWidth="1"/>
    <col min="3" max="4" width="10" customWidth="1"/>
    <col min="5" max="5" width="10.7109375" customWidth="1"/>
    <col min="6" max="6" width="9.28515625" customWidth="1"/>
    <col min="7" max="7" width="10.1406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160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'JUNE 21'!G5:G9</f>
        <v>4900</v>
      </c>
      <c r="C5" s="16"/>
      <c r="D5" s="15">
        <v>5000</v>
      </c>
      <c r="E5" s="16">
        <f>B5+D5+C5</f>
        <v>9900</v>
      </c>
      <c r="F5" s="2">
        <f>3000</f>
        <v>3000</v>
      </c>
      <c r="G5" s="16">
        <f>E5-F5</f>
        <v>6900</v>
      </c>
      <c r="I5" s="11"/>
    </row>
    <row r="6" spans="1:9" x14ac:dyDescent="0.25">
      <c r="A6" s="3" t="s">
        <v>25</v>
      </c>
      <c r="B6" s="16">
        <f>'JUNE 21'!G6:G10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9" x14ac:dyDescent="0.25">
      <c r="A7" s="3" t="s">
        <v>126</v>
      </c>
      <c r="B7" s="16">
        <f>'JUNE 21'!G7:G11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9" x14ac:dyDescent="0.25">
      <c r="A8" s="3" t="s">
        <v>107</v>
      </c>
      <c r="B8" s="16">
        <v>5000</v>
      </c>
      <c r="C8" s="16">
        <v>5000</v>
      </c>
      <c r="D8" s="15">
        <v>5000</v>
      </c>
      <c r="E8" s="16">
        <f t="shared" si="1"/>
        <v>15000</v>
      </c>
      <c r="F8" s="2">
        <f>4600</f>
        <v>4600</v>
      </c>
      <c r="G8" s="16">
        <f>E8-F8</f>
        <v>10400</v>
      </c>
      <c r="H8" s="11"/>
      <c r="I8" s="11"/>
    </row>
    <row r="9" spans="1:9" x14ac:dyDescent="0.25">
      <c r="A9" s="17"/>
      <c r="B9" s="16">
        <f>'JUNE 21'!G9:G13</f>
        <v>0</v>
      </c>
      <c r="C9" s="16">
        <f>SUM(B9)</f>
        <v>0</v>
      </c>
      <c r="D9" s="15"/>
      <c r="E9" s="16">
        <f>B9+D9+C9</f>
        <v>0</v>
      </c>
      <c r="F9" s="2"/>
      <c r="G9" s="16">
        <f>E9-F9</f>
        <v>0</v>
      </c>
      <c r="H9" s="11"/>
      <c r="I9" s="11"/>
    </row>
    <row r="10" spans="1:9" x14ac:dyDescent="0.25">
      <c r="A10" s="18" t="s">
        <v>9</v>
      </c>
      <c r="B10" s="16">
        <f>SUM(B5:B9)</f>
        <v>9900</v>
      </c>
      <c r="C10" s="16">
        <f t="shared" ref="C10:G10" si="3">SUM(C5:C9)</f>
        <v>5000</v>
      </c>
      <c r="D10" s="19">
        <f t="shared" si="3"/>
        <v>20000</v>
      </c>
      <c r="E10" s="4">
        <f t="shared" si="3"/>
        <v>34900</v>
      </c>
      <c r="F10" s="4">
        <f>SUM(F5:F9)</f>
        <v>17600</v>
      </c>
      <c r="G10" s="4">
        <f t="shared" si="3"/>
        <v>17300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36</v>
      </c>
      <c r="B18" s="16">
        <f>D10</f>
        <v>20000</v>
      </c>
      <c r="C18" s="16"/>
      <c r="D18" s="3"/>
      <c r="E18" s="3"/>
      <c r="F18" s="3" t="s">
        <v>36</v>
      </c>
      <c r="G18" s="16">
        <f>F10</f>
        <v>17600</v>
      </c>
      <c r="H18" s="3"/>
      <c r="I18" s="3"/>
    </row>
    <row r="19" spans="1:10" x14ac:dyDescent="0.25">
      <c r="A19" s="3" t="s">
        <v>163</v>
      </c>
      <c r="B19" s="16">
        <f>'JULY 21'!E30</f>
        <v>10088</v>
      </c>
      <c r="C19" s="16"/>
      <c r="D19" s="3"/>
      <c r="E19" s="3"/>
      <c r="F19" s="3" t="s">
        <v>4</v>
      </c>
      <c r="G19" s="16">
        <f>'JULY 21'!I30</f>
        <v>5088</v>
      </c>
      <c r="H19" s="3"/>
      <c r="I19" s="3"/>
    </row>
    <row r="20" spans="1:10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2000</v>
      </c>
      <c r="E22" s="3"/>
      <c r="F22" s="3" t="s">
        <v>29</v>
      </c>
      <c r="G22" s="30">
        <v>0.1</v>
      </c>
      <c r="H22" s="31">
        <f>G22*B18</f>
        <v>2000</v>
      </c>
      <c r="I22" s="31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0" x14ac:dyDescent="0.25">
      <c r="A25" s="33" t="s">
        <v>162</v>
      </c>
      <c r="B25" s="3"/>
      <c r="C25" s="3"/>
      <c r="D25" s="16">
        <v>10087</v>
      </c>
      <c r="E25" s="3"/>
      <c r="F25" s="33" t="s">
        <v>162</v>
      </c>
      <c r="G25" s="3"/>
      <c r="H25" s="3">
        <v>10087</v>
      </c>
      <c r="I25" s="16"/>
    </row>
    <row r="26" spans="1:10" x14ac:dyDescent="0.25">
      <c r="A26" s="32" t="s">
        <v>164</v>
      </c>
      <c r="B26" s="3"/>
      <c r="C26" s="3"/>
      <c r="D26" s="3">
        <v>10600</v>
      </c>
      <c r="E26" s="3"/>
      <c r="F26" s="32" t="s">
        <v>164</v>
      </c>
      <c r="G26" s="3"/>
      <c r="H26" s="3">
        <v>10600</v>
      </c>
      <c r="I26" s="3"/>
    </row>
    <row r="27" spans="1:10" x14ac:dyDescent="0.25">
      <c r="A27" s="17" t="s">
        <v>167</v>
      </c>
      <c r="B27" s="3"/>
      <c r="C27" s="3"/>
      <c r="D27" s="3">
        <v>1500</v>
      </c>
      <c r="E27" s="3"/>
      <c r="F27" s="17" t="s">
        <v>167</v>
      </c>
      <c r="G27" s="3"/>
      <c r="H27" s="3">
        <v>1500</v>
      </c>
      <c r="I27" s="3"/>
    </row>
    <row r="28" spans="1:10" x14ac:dyDescent="0.25">
      <c r="A28" s="32" t="s">
        <v>168</v>
      </c>
      <c r="B28" s="3"/>
      <c r="C28" s="3"/>
      <c r="D28" s="3">
        <v>100</v>
      </c>
      <c r="E28" s="3"/>
      <c r="F28" s="32" t="s">
        <v>168</v>
      </c>
      <c r="G28" s="3"/>
      <c r="H28" s="3">
        <v>100</v>
      </c>
      <c r="I28" s="3"/>
    </row>
    <row r="29" spans="1:10" x14ac:dyDescent="0.25">
      <c r="A29" s="32" t="s">
        <v>171</v>
      </c>
      <c r="B29" s="3"/>
      <c r="C29" s="3"/>
      <c r="D29" s="3">
        <v>3000</v>
      </c>
      <c r="E29" s="3"/>
      <c r="F29" s="32" t="s">
        <v>171</v>
      </c>
      <c r="G29" s="3"/>
      <c r="H29" s="3">
        <v>3000</v>
      </c>
      <c r="I29" s="3"/>
    </row>
    <row r="30" spans="1:10" x14ac:dyDescent="0.25">
      <c r="A30" s="17" t="s">
        <v>169</v>
      </c>
      <c r="B30" s="3"/>
      <c r="C30" s="3"/>
      <c r="D30" s="3">
        <v>4087</v>
      </c>
      <c r="E30" s="3"/>
      <c r="F30" s="17" t="s">
        <v>169</v>
      </c>
      <c r="G30" s="3"/>
      <c r="H30" s="3">
        <v>4087</v>
      </c>
      <c r="I30" s="3"/>
      <c r="J30" s="38"/>
    </row>
    <row r="31" spans="1:10" x14ac:dyDescent="0.25">
      <c r="A31" s="13" t="s">
        <v>9</v>
      </c>
      <c r="B31" s="4">
        <f>B18+B19+B20+B21-D22</f>
        <v>28088</v>
      </c>
      <c r="C31" s="4"/>
      <c r="D31" s="4">
        <f>SUM(D24:D30)</f>
        <v>29374</v>
      </c>
      <c r="E31" s="4">
        <f>B31-D31</f>
        <v>-1286</v>
      </c>
      <c r="F31" s="13" t="s">
        <v>9</v>
      </c>
      <c r="G31" s="4">
        <f>G18+G19+G20+G21-H22</f>
        <v>20688</v>
      </c>
      <c r="H31" s="4">
        <f>SUM(H24:H30)</f>
        <v>29374</v>
      </c>
      <c r="I31" s="4">
        <f>G31-H31</f>
        <v>-8686</v>
      </c>
    </row>
    <row r="32" spans="1:10" x14ac:dyDescent="0.25">
      <c r="A32" s="6"/>
      <c r="B32" s="6"/>
      <c r="C32" s="6"/>
      <c r="D32" s="6"/>
      <c r="E32" s="11"/>
      <c r="F32" s="11"/>
      <c r="G32" s="11"/>
      <c r="H32" s="11"/>
      <c r="I32" s="11"/>
    </row>
    <row r="33" spans="1:9" x14ac:dyDescent="0.25">
      <c r="A33" s="6" t="s">
        <v>18</v>
      </c>
      <c r="B33" s="11"/>
      <c r="C33" s="11"/>
      <c r="D33" s="35" t="s">
        <v>19</v>
      </c>
      <c r="E33" s="11"/>
      <c r="F33" s="6" t="s">
        <v>20</v>
      </c>
      <c r="G33" s="11"/>
      <c r="H33" s="11"/>
      <c r="I33" s="11"/>
    </row>
    <row r="34" spans="1:9" x14ac:dyDescent="0.25">
      <c r="A34" s="11"/>
      <c r="B34" s="11"/>
      <c r="C34" s="11"/>
      <c r="D34" s="6"/>
      <c r="E34" s="11"/>
      <c r="F34" s="11"/>
      <c r="G34" s="11"/>
      <c r="H34" s="11"/>
      <c r="I34" s="11"/>
    </row>
    <row r="35" spans="1:9" x14ac:dyDescent="0.25">
      <c r="A35" s="6" t="s">
        <v>38</v>
      </c>
      <c r="B35" s="6"/>
      <c r="C35" s="6"/>
      <c r="D35" s="6" t="s">
        <v>22</v>
      </c>
      <c r="E35" s="11"/>
      <c r="F35" s="6" t="s">
        <v>31</v>
      </c>
      <c r="G35" s="11"/>
      <c r="H35" s="11"/>
      <c r="I35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6" sqref="A6"/>
    </sheetView>
  </sheetViews>
  <sheetFormatPr defaultRowHeight="15" x14ac:dyDescent="0.25"/>
  <cols>
    <col min="1" max="1" width="17.285156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165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'AUGUST 21'!G5:G10</f>
        <v>6900</v>
      </c>
      <c r="C5" s="16"/>
      <c r="D5" s="15">
        <v>5000</v>
      </c>
      <c r="E5" s="16">
        <f>B5+D5+C5</f>
        <v>11900</v>
      </c>
      <c r="F5" s="2">
        <f>5000</f>
        <v>5000</v>
      </c>
      <c r="G5" s="16">
        <f>E5-F5</f>
        <v>6900</v>
      </c>
      <c r="I5" s="11"/>
    </row>
    <row r="6" spans="1:9" x14ac:dyDescent="0.25">
      <c r="A6" s="3" t="s">
        <v>25</v>
      </c>
      <c r="B6" s="16">
        <f>'AUGUST 21'!G6:G11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9" x14ac:dyDescent="0.25">
      <c r="A7" s="3" t="s">
        <v>126</v>
      </c>
      <c r="B7" s="16">
        <f>'AUGUST 21'!G7:G12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9" x14ac:dyDescent="0.25">
      <c r="A8" s="3" t="s">
        <v>107</v>
      </c>
      <c r="B8" s="16">
        <v>5400</v>
      </c>
      <c r="C8" s="16">
        <v>5000</v>
      </c>
      <c r="D8" s="15">
        <v>5000</v>
      </c>
      <c r="E8" s="16">
        <f t="shared" si="1"/>
        <v>15400</v>
      </c>
      <c r="F8" s="2">
        <f>5000+2500</f>
        <v>7500</v>
      </c>
      <c r="G8" s="16">
        <f>E8-F8</f>
        <v>7900</v>
      </c>
      <c r="H8" s="11"/>
      <c r="I8" s="11"/>
    </row>
    <row r="9" spans="1:9" x14ac:dyDescent="0.25">
      <c r="A9" s="17" t="s">
        <v>166</v>
      </c>
      <c r="B9" s="16">
        <f>'AUGUST 21'!G9:G14</f>
        <v>0</v>
      </c>
      <c r="C9" s="16">
        <f>20000+1500</f>
        <v>21500</v>
      </c>
      <c r="D9" s="15">
        <v>20000</v>
      </c>
      <c r="E9" s="16">
        <f>B9+D9+C9</f>
        <v>41500</v>
      </c>
      <c r="F9" s="2">
        <f>20000+10000+6000+1500</f>
        <v>37500</v>
      </c>
      <c r="G9" s="16">
        <f>E9-F9</f>
        <v>4000</v>
      </c>
      <c r="H9" s="11"/>
      <c r="I9" s="11"/>
    </row>
    <row r="10" spans="1:9" x14ac:dyDescent="0.25">
      <c r="A10" s="18" t="s">
        <v>9</v>
      </c>
      <c r="B10" s="16">
        <f>SUM(B5:B9)</f>
        <v>12300</v>
      </c>
      <c r="C10" s="16">
        <f t="shared" ref="C10:G10" si="3">SUM(C5:C9)</f>
        <v>26500</v>
      </c>
      <c r="D10" s="19">
        <f t="shared" si="3"/>
        <v>40000</v>
      </c>
      <c r="E10" s="4">
        <f t="shared" si="3"/>
        <v>78800</v>
      </c>
      <c r="F10" s="4">
        <f>SUM(F5:F9)</f>
        <v>60000</v>
      </c>
      <c r="G10" s="4">
        <f t="shared" si="3"/>
        <v>18800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41</v>
      </c>
      <c r="B18" s="16">
        <f>D10</f>
        <v>40000</v>
      </c>
      <c r="C18" s="16"/>
      <c r="D18" s="3"/>
      <c r="E18" s="3"/>
      <c r="F18" s="3" t="s">
        <v>42</v>
      </c>
      <c r="G18" s="16">
        <f>F10</f>
        <v>60000</v>
      </c>
      <c r="H18" s="3"/>
      <c r="I18" s="3"/>
    </row>
    <row r="19" spans="1:10" x14ac:dyDescent="0.25">
      <c r="A19" s="3" t="s">
        <v>163</v>
      </c>
      <c r="B19" s="16">
        <f>'AUGUST 21'!E31</f>
        <v>-1286</v>
      </c>
      <c r="C19" s="16"/>
      <c r="D19" s="3"/>
      <c r="E19" s="3"/>
      <c r="F19" s="3" t="s">
        <v>4</v>
      </c>
      <c r="G19" s="16">
        <f>'AUGUST 21'!I31</f>
        <v>-8686</v>
      </c>
      <c r="H19" s="3"/>
      <c r="I19" s="3"/>
    </row>
    <row r="20" spans="1:10" x14ac:dyDescent="0.25">
      <c r="A20" s="3" t="s">
        <v>55</v>
      </c>
      <c r="B20" s="16">
        <v>20000</v>
      </c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>
        <v>1500</v>
      </c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>
        <f>B24*D9</f>
        <v>6000</v>
      </c>
      <c r="E24" s="3"/>
      <c r="F24" s="32" t="s">
        <v>100</v>
      </c>
      <c r="G24" s="30">
        <v>0.3</v>
      </c>
      <c r="H24" s="36">
        <f>G24*D9</f>
        <v>6000</v>
      </c>
      <c r="I24" s="3"/>
    </row>
    <row r="25" spans="1:10" x14ac:dyDescent="0.25">
      <c r="A25" s="33" t="s">
        <v>173</v>
      </c>
      <c r="B25" s="3"/>
      <c r="C25" s="3"/>
      <c r="D25" s="16">
        <v>10087</v>
      </c>
      <c r="E25" s="3"/>
      <c r="F25" s="33" t="s">
        <v>173</v>
      </c>
      <c r="G25" s="3"/>
      <c r="H25" s="3">
        <v>10087</v>
      </c>
      <c r="I25" s="16"/>
    </row>
    <row r="26" spans="1:10" x14ac:dyDescent="0.25">
      <c r="A26" s="32" t="s">
        <v>172</v>
      </c>
      <c r="B26" s="3"/>
      <c r="C26" s="3"/>
      <c r="D26" s="3">
        <v>31000</v>
      </c>
      <c r="E26" s="3"/>
      <c r="F26" s="32" t="s">
        <v>172</v>
      </c>
      <c r="G26" s="3"/>
      <c r="H26" s="3">
        <v>31000</v>
      </c>
      <c r="I26" s="3"/>
    </row>
    <row r="27" spans="1:10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0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0" x14ac:dyDescent="0.25">
      <c r="A29" s="17"/>
      <c r="B29" s="3"/>
      <c r="C29" s="3"/>
      <c r="D29" s="3"/>
      <c r="E29" s="3"/>
      <c r="F29" s="17"/>
      <c r="G29" s="3"/>
      <c r="H29" s="3"/>
      <c r="I29" s="3"/>
      <c r="J29" s="38"/>
    </row>
    <row r="30" spans="1:10" x14ac:dyDescent="0.25">
      <c r="A30" s="13" t="s">
        <v>9</v>
      </c>
      <c r="B30" s="4">
        <f>B18+B19+B20+B21-D22</f>
        <v>56214</v>
      </c>
      <c r="C30" s="4"/>
      <c r="D30" s="4">
        <f>SUM(D24:D29)</f>
        <v>47087</v>
      </c>
      <c r="E30" s="4">
        <f>B30-D30</f>
        <v>9127</v>
      </c>
      <c r="F30" s="13" t="s">
        <v>9</v>
      </c>
      <c r="G30" s="4">
        <f>G18+G19+G20+G21-H22</f>
        <v>47314</v>
      </c>
      <c r="H30" s="4">
        <f>SUM(H24:H29)</f>
        <v>47087</v>
      </c>
      <c r="I30" s="4">
        <f>G30-H30</f>
        <v>227</v>
      </c>
    </row>
    <row r="31" spans="1:10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0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12" x14ac:dyDescent="0.25">
      <c r="A33" s="11"/>
      <c r="B33" s="11"/>
      <c r="C33" s="11"/>
      <c r="D33" s="6"/>
      <c r="E33" s="11"/>
      <c r="F33" s="11"/>
      <c r="G33" s="11"/>
      <c r="H33" s="11"/>
      <c r="I33" s="11"/>
      <c r="L33">
        <f>25*10</f>
        <v>250</v>
      </c>
    </row>
    <row r="34" spans="1:12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G6" sqref="G6"/>
    </sheetView>
  </sheetViews>
  <sheetFormatPr defaultRowHeight="15" x14ac:dyDescent="0.25"/>
  <cols>
    <col min="1" max="1" width="17.285156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170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'SEPT 21'!G5:G9</f>
        <v>6900</v>
      </c>
      <c r="C5" s="16"/>
      <c r="D5" s="15">
        <v>5000</v>
      </c>
      <c r="E5" s="16">
        <f>B5+D5+C5</f>
        <v>11900</v>
      </c>
      <c r="F5" s="2">
        <f>5000</f>
        <v>5000</v>
      </c>
      <c r="G5" s="16">
        <f>E5-F5</f>
        <v>6900</v>
      </c>
      <c r="I5" s="11"/>
    </row>
    <row r="6" spans="1:9" x14ac:dyDescent="0.25">
      <c r="A6" s="3" t="s">
        <v>25</v>
      </c>
      <c r="B6" s="16">
        <f>'SEPT 21'!G6:G10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:G9" si="2">E6-F6</f>
        <v>0</v>
      </c>
      <c r="H6" s="11"/>
      <c r="I6" s="11"/>
    </row>
    <row r="7" spans="1:9" x14ac:dyDescent="0.25">
      <c r="A7" s="3" t="s">
        <v>126</v>
      </c>
      <c r="B7" s="16">
        <f>'SEPT 21'!G7:G11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 t="shared" si="2"/>
        <v>0</v>
      </c>
      <c r="H7" s="11"/>
      <c r="I7" s="11"/>
    </row>
    <row r="8" spans="1:9" x14ac:dyDescent="0.25">
      <c r="A8" s="3" t="s">
        <v>107</v>
      </c>
      <c r="B8" s="16">
        <v>2900</v>
      </c>
      <c r="C8" s="16">
        <v>5000</v>
      </c>
      <c r="D8" s="15">
        <v>5000</v>
      </c>
      <c r="E8" s="16">
        <f t="shared" si="1"/>
        <v>12900</v>
      </c>
      <c r="F8" s="2">
        <f>2500</f>
        <v>2500</v>
      </c>
      <c r="G8" s="16">
        <f t="shared" si="2"/>
        <v>10400</v>
      </c>
      <c r="H8" s="11"/>
      <c r="I8" s="11"/>
    </row>
    <row r="9" spans="1:9" x14ac:dyDescent="0.25">
      <c r="A9" s="17" t="s">
        <v>166</v>
      </c>
      <c r="B9" s="16">
        <f>'SEPT 21'!G9:G13</f>
        <v>4000</v>
      </c>
      <c r="C9" s="16"/>
      <c r="D9" s="15">
        <v>20000</v>
      </c>
      <c r="E9" s="16">
        <f>B9+D9+C9</f>
        <v>24000</v>
      </c>
      <c r="F9" s="2">
        <f>4000+20000</f>
        <v>24000</v>
      </c>
      <c r="G9" s="16">
        <f t="shared" si="2"/>
        <v>0</v>
      </c>
      <c r="H9" s="11"/>
      <c r="I9" s="11"/>
    </row>
    <row r="10" spans="1:9" x14ac:dyDescent="0.25">
      <c r="A10" s="18" t="s">
        <v>9</v>
      </c>
      <c r="B10" s="16">
        <f>SUM(B5:B9)</f>
        <v>13800</v>
      </c>
      <c r="C10" s="16">
        <f t="shared" ref="C10:E10" si="3">SUM(C5:C9)</f>
        <v>5000</v>
      </c>
      <c r="D10" s="19">
        <f t="shared" si="3"/>
        <v>40000</v>
      </c>
      <c r="E10" s="4">
        <f t="shared" si="3"/>
        <v>58800</v>
      </c>
      <c r="F10" s="4">
        <f>SUM(F5:F9)</f>
        <v>41500</v>
      </c>
      <c r="G10" s="16">
        <f>'SEPT 21'!G10:G15</f>
        <v>18800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43</v>
      </c>
      <c r="B18" s="16">
        <f>D10</f>
        <v>40000</v>
      </c>
      <c r="C18" s="16"/>
      <c r="D18" s="3"/>
      <c r="E18" s="3"/>
      <c r="F18" s="3" t="s">
        <v>43</v>
      </c>
      <c r="G18" s="16">
        <f>F10</f>
        <v>41500</v>
      </c>
      <c r="H18" s="3"/>
      <c r="I18" s="3"/>
    </row>
    <row r="19" spans="1:10" x14ac:dyDescent="0.25">
      <c r="A19" s="3" t="s">
        <v>163</v>
      </c>
      <c r="B19" s="16">
        <f>'SEPT 21'!E30</f>
        <v>9127</v>
      </c>
      <c r="C19" s="16"/>
      <c r="D19" s="3"/>
      <c r="E19" s="3"/>
      <c r="F19" s="3" t="s">
        <v>4</v>
      </c>
      <c r="G19" s="16">
        <f>'SEPT 21'!I30</f>
        <v>227</v>
      </c>
      <c r="H19" s="3"/>
      <c r="I19" s="3"/>
    </row>
    <row r="20" spans="1:10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0" x14ac:dyDescent="0.25">
      <c r="A25" s="33" t="s">
        <v>169</v>
      </c>
      <c r="B25" s="3"/>
      <c r="C25" s="3"/>
      <c r="D25" s="16">
        <v>4000</v>
      </c>
      <c r="E25" s="3"/>
      <c r="F25" s="33" t="s">
        <v>169</v>
      </c>
      <c r="G25" s="3"/>
      <c r="H25" s="3">
        <v>4000</v>
      </c>
      <c r="I25" s="16"/>
    </row>
    <row r="26" spans="1:10" x14ac:dyDescent="0.25">
      <c r="A26" s="32" t="s">
        <v>177</v>
      </c>
      <c r="B26" s="3"/>
      <c r="C26" s="3"/>
      <c r="D26" s="3">
        <v>20000</v>
      </c>
      <c r="E26" s="3"/>
      <c r="F26" s="32" t="s">
        <v>177</v>
      </c>
      <c r="G26" s="3"/>
      <c r="H26" s="3">
        <v>20000</v>
      </c>
      <c r="I26" s="3"/>
      <c r="J26" t="s">
        <v>174</v>
      </c>
    </row>
    <row r="27" spans="1:10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0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0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0" x14ac:dyDescent="0.25">
      <c r="A30" s="13" t="s">
        <v>9</v>
      </c>
      <c r="B30" s="4">
        <f>B18+B19+B20+B21-D22</f>
        <v>45127</v>
      </c>
      <c r="C30" s="4"/>
      <c r="D30" s="4">
        <f>SUM(D24:D29)</f>
        <v>24000</v>
      </c>
      <c r="E30" s="4">
        <f>B30-D30</f>
        <v>21127</v>
      </c>
      <c r="F30" s="13" t="s">
        <v>9</v>
      </c>
      <c r="G30" s="4">
        <f>G18+G19+G20+G21-H22</f>
        <v>37727</v>
      </c>
      <c r="H30" s="4">
        <f>SUM(H24:H29)</f>
        <v>24000</v>
      </c>
      <c r="I30" s="4">
        <f>G30-H30</f>
        <v>13727</v>
      </c>
    </row>
    <row r="31" spans="1:10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0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28" sqref="D28"/>
    </sheetView>
  </sheetViews>
  <sheetFormatPr defaultRowHeight="15" x14ac:dyDescent="0.25"/>
  <cols>
    <col min="2" max="2" width="20.7109375" customWidth="1"/>
  </cols>
  <sheetData>
    <row r="1" spans="1:12" ht="15.75" x14ac:dyDescent="0.25">
      <c r="A1" s="6"/>
      <c r="B1" s="7"/>
      <c r="C1" s="8" t="s">
        <v>31</v>
      </c>
      <c r="D1" s="9"/>
      <c r="E1" s="10"/>
      <c r="F1" s="6"/>
      <c r="G1" s="11"/>
      <c r="H1" s="11"/>
      <c r="I1" s="11"/>
    </row>
    <row r="2" spans="1:12" ht="15.75" x14ac:dyDescent="0.25">
      <c r="A2" s="6"/>
      <c r="B2" s="7"/>
      <c r="C2" s="8" t="s">
        <v>0</v>
      </c>
      <c r="D2" s="1"/>
      <c r="E2" s="10"/>
      <c r="F2" s="6"/>
      <c r="G2" s="11"/>
      <c r="H2" s="11"/>
      <c r="I2" s="11"/>
    </row>
    <row r="3" spans="1:12" ht="15.75" x14ac:dyDescent="0.25">
      <c r="A3" s="6"/>
      <c r="B3" s="7" t="s">
        <v>1</v>
      </c>
      <c r="C3" s="8" t="s">
        <v>35</v>
      </c>
      <c r="D3" s="7"/>
      <c r="E3" s="10"/>
      <c r="F3" s="6"/>
      <c r="G3" s="11"/>
      <c r="H3" s="11"/>
      <c r="I3" s="11"/>
    </row>
    <row r="4" spans="1:12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2" x14ac:dyDescent="0.25">
      <c r="A5" s="3">
        <v>1</v>
      </c>
      <c r="B5" s="3" t="s">
        <v>24</v>
      </c>
      <c r="C5" s="16">
        <f>JULY!G5:G10</f>
        <v>4200</v>
      </c>
      <c r="D5" s="15">
        <v>5000</v>
      </c>
      <c r="E5" s="16">
        <f>C5+D5</f>
        <v>9200</v>
      </c>
      <c r="F5" s="2">
        <v>5000</v>
      </c>
      <c r="G5" s="16">
        <f>E5-F5</f>
        <v>4200</v>
      </c>
      <c r="H5" s="11"/>
      <c r="I5" s="11"/>
    </row>
    <row r="6" spans="1:12" x14ac:dyDescent="0.25">
      <c r="A6" s="3">
        <v>2</v>
      </c>
      <c r="B6" s="3" t="s">
        <v>25</v>
      </c>
      <c r="C6" s="16">
        <f>JULY!G6:G11</f>
        <v>0</v>
      </c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2" x14ac:dyDescent="0.25">
      <c r="A7" s="3">
        <v>3</v>
      </c>
      <c r="B7" s="3" t="s">
        <v>26</v>
      </c>
      <c r="C7" s="16">
        <f>JULY!G7:G12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2" x14ac:dyDescent="0.25">
      <c r="A8" s="3">
        <v>4</v>
      </c>
      <c r="B8" s="3" t="s">
        <v>27</v>
      </c>
      <c r="C8" s="16">
        <f>JULY!G8:G13</f>
        <v>0</v>
      </c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12" x14ac:dyDescent="0.25">
      <c r="A9" s="3">
        <v>5</v>
      </c>
      <c r="B9" s="17" t="s">
        <v>28</v>
      </c>
      <c r="C9" s="16">
        <f>JULY!G9:G14</f>
        <v>0</v>
      </c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12" x14ac:dyDescent="0.25">
      <c r="A10" s="3"/>
      <c r="B10" s="18" t="s">
        <v>9</v>
      </c>
      <c r="C10" s="16">
        <f>JULY!G10:G15</f>
        <v>4200</v>
      </c>
      <c r="D10" s="19">
        <f>SUM(D5:D9)</f>
        <v>35000</v>
      </c>
      <c r="E10" s="4">
        <f>SUM(E5:E9)</f>
        <v>39200</v>
      </c>
      <c r="F10" s="4">
        <f>SUM(F5:F9)</f>
        <v>35000</v>
      </c>
      <c r="G10" s="4">
        <f>SUM(G5:G9)</f>
        <v>4200</v>
      </c>
      <c r="H10" s="11"/>
      <c r="I10" s="11"/>
    </row>
    <row r="11" spans="1:12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2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2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2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2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2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  <c r="K16" s="5"/>
      <c r="L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36</v>
      </c>
      <c r="C18" s="16">
        <f>D10</f>
        <v>35000</v>
      </c>
      <c r="D18" s="3"/>
      <c r="E18" s="3"/>
      <c r="F18" s="3" t="s">
        <v>36</v>
      </c>
      <c r="G18" s="16">
        <f>F10</f>
        <v>35000</v>
      </c>
      <c r="H18" s="3"/>
      <c r="I18" s="3"/>
    </row>
    <row r="19" spans="1:9" x14ac:dyDescent="0.25">
      <c r="A19" s="11"/>
      <c r="B19" s="3" t="s">
        <v>4</v>
      </c>
      <c r="C19" s="16">
        <f>JULY!E26</f>
        <v>0</v>
      </c>
      <c r="D19" s="3"/>
      <c r="E19" s="3"/>
      <c r="F19" s="3" t="s">
        <v>4</v>
      </c>
      <c r="G19" s="16">
        <f>JULY!I26</f>
        <v>-4200</v>
      </c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37</v>
      </c>
      <c r="C22" s="3"/>
      <c r="D22" s="3">
        <v>30500</v>
      </c>
      <c r="E22" s="3"/>
      <c r="F22" s="32" t="s">
        <v>37</v>
      </c>
      <c r="G22" s="3"/>
      <c r="H22" s="3">
        <v>30500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31500</v>
      </c>
      <c r="D26" s="4">
        <f>SUM(D22:D25)</f>
        <v>30500</v>
      </c>
      <c r="E26" s="4">
        <f>C26-D26</f>
        <v>1000</v>
      </c>
      <c r="F26" s="13" t="s">
        <v>9</v>
      </c>
      <c r="G26" s="4">
        <f>G18+G19-H20</f>
        <v>27300</v>
      </c>
      <c r="H26" s="4">
        <f>SUM(H22:H25)</f>
        <v>30500</v>
      </c>
      <c r="I26" s="4">
        <f>G26-H26</f>
        <v>-3200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38</v>
      </c>
      <c r="C30" s="6"/>
      <c r="D30" s="6" t="s">
        <v>22</v>
      </c>
      <c r="E30" s="11"/>
      <c r="F30" s="6" t="s">
        <v>31</v>
      </c>
      <c r="G30" s="11"/>
      <c r="H30" s="11"/>
      <c r="I30" s="11"/>
    </row>
    <row r="31" spans="1:9" x14ac:dyDescent="0.25">
      <c r="A31" s="11"/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  <c r="I32" s="11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22" sqref="J22"/>
    </sheetView>
  </sheetViews>
  <sheetFormatPr defaultRowHeight="15" x14ac:dyDescent="0.25"/>
  <cols>
    <col min="1" max="1" width="17.28515625" customWidth="1"/>
    <col min="6" max="6" width="14.285156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175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'OCTOBER 21'!G5</f>
        <v>6900</v>
      </c>
      <c r="C5" s="16"/>
      <c r="D5" s="15">
        <v>5000</v>
      </c>
      <c r="E5" s="16">
        <f>B5+D5+C5</f>
        <v>11900</v>
      </c>
      <c r="F5" s="2">
        <v>3000</v>
      </c>
      <c r="G5" s="16">
        <f>E5-F5</f>
        <v>8900</v>
      </c>
      <c r="I5" s="11"/>
    </row>
    <row r="6" spans="1:9" x14ac:dyDescent="0.25">
      <c r="A6" s="3" t="s">
        <v>25</v>
      </c>
      <c r="B6" s="16">
        <f>'OCTOBER 21'!G6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f>1500+3500</f>
        <v>5000</v>
      </c>
      <c r="G6" s="16">
        <f t="shared" ref="G6:G9" si="2">E6-F6</f>
        <v>0</v>
      </c>
      <c r="H6" s="11"/>
      <c r="I6" s="11"/>
    </row>
    <row r="7" spans="1:9" x14ac:dyDescent="0.25">
      <c r="A7" s="3" t="s">
        <v>126</v>
      </c>
      <c r="B7" s="16">
        <f>'OCTOBER 21'!G7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 t="shared" si="2"/>
        <v>0</v>
      </c>
      <c r="H7" s="11"/>
      <c r="I7" s="11"/>
    </row>
    <row r="8" spans="1:9" x14ac:dyDescent="0.25">
      <c r="A8" s="3" t="s">
        <v>107</v>
      </c>
      <c r="B8" s="16">
        <f>'OCTOBER 21'!G8</f>
        <v>10400</v>
      </c>
      <c r="C8" s="16"/>
      <c r="D8" s="15">
        <v>5000</v>
      </c>
      <c r="E8" s="16">
        <f t="shared" si="1"/>
        <v>15400</v>
      </c>
      <c r="F8" s="2">
        <v>5000</v>
      </c>
      <c r="G8" s="16">
        <f t="shared" si="2"/>
        <v>10400</v>
      </c>
      <c r="H8" s="11"/>
      <c r="I8" s="11"/>
    </row>
    <row r="9" spans="1:9" x14ac:dyDescent="0.25">
      <c r="A9" s="17"/>
      <c r="B9" s="16">
        <f>'OCTOBER 21'!G9</f>
        <v>0</v>
      </c>
      <c r="C9" s="16"/>
      <c r="D9" s="15"/>
      <c r="E9" s="16">
        <f>B9+D9+C9</f>
        <v>0</v>
      </c>
      <c r="F9" s="2"/>
      <c r="G9" s="16">
        <f t="shared" si="2"/>
        <v>0</v>
      </c>
      <c r="H9" s="11"/>
      <c r="I9" s="11"/>
    </row>
    <row r="10" spans="1:9" x14ac:dyDescent="0.25">
      <c r="A10" s="18" t="s">
        <v>9</v>
      </c>
      <c r="B10" s="16">
        <f>SUM(B5:B9)</f>
        <v>17300</v>
      </c>
      <c r="C10" s="16">
        <f t="shared" ref="C10:E10" si="3">SUM(C5:C9)</f>
        <v>0</v>
      </c>
      <c r="D10" s="19">
        <f t="shared" si="3"/>
        <v>20000</v>
      </c>
      <c r="E10" s="4">
        <f t="shared" si="3"/>
        <v>37300</v>
      </c>
      <c r="F10" s="4">
        <f>SUM(F5:F9)</f>
        <v>18000</v>
      </c>
      <c r="G10" s="16">
        <f>SUM(G5:G9)</f>
        <v>19300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176</v>
      </c>
      <c r="B18" s="16">
        <f>D10</f>
        <v>20000</v>
      </c>
      <c r="C18" s="16"/>
      <c r="D18" s="3"/>
      <c r="E18" s="3"/>
      <c r="F18" s="3" t="s">
        <v>176</v>
      </c>
      <c r="G18" s="16">
        <f>F10</f>
        <v>18000</v>
      </c>
      <c r="H18" s="3"/>
      <c r="I18" s="3"/>
    </row>
    <row r="19" spans="1:10" x14ac:dyDescent="0.25">
      <c r="A19" s="3" t="s">
        <v>163</v>
      </c>
      <c r="B19" s="16">
        <f>'OCTOBER 21'!E30</f>
        <v>21127</v>
      </c>
      <c r="C19" s="16"/>
      <c r="D19" s="3"/>
      <c r="E19" s="3"/>
      <c r="F19" s="3" t="s">
        <v>4</v>
      </c>
      <c r="G19" s="16">
        <f>'OCTOBER 21'!I30</f>
        <v>13727</v>
      </c>
      <c r="H19" s="3"/>
      <c r="I19" s="3"/>
    </row>
    <row r="20" spans="1:10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2000</v>
      </c>
      <c r="E22" s="3"/>
      <c r="F22" s="3" t="s">
        <v>29</v>
      </c>
      <c r="G22" s="30">
        <v>0.1</v>
      </c>
      <c r="H22" s="31">
        <f>G22*B18</f>
        <v>2000</v>
      </c>
      <c r="I22" s="31"/>
      <c r="J22" s="37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0" x14ac:dyDescent="0.25">
      <c r="A25" s="33" t="s">
        <v>169</v>
      </c>
      <c r="B25" s="3"/>
      <c r="C25" s="3"/>
      <c r="D25" s="16"/>
      <c r="E25" s="3"/>
      <c r="F25" s="33" t="s">
        <v>169</v>
      </c>
      <c r="G25" s="3"/>
      <c r="H25" s="3"/>
      <c r="I25" s="16"/>
    </row>
    <row r="26" spans="1:10" x14ac:dyDescent="0.25">
      <c r="A26" s="32" t="s">
        <v>178</v>
      </c>
      <c r="B26" s="3"/>
      <c r="C26" s="3"/>
      <c r="D26" s="3">
        <v>13097</v>
      </c>
      <c r="E26" s="3"/>
      <c r="F26" s="32" t="s">
        <v>178</v>
      </c>
      <c r="G26" s="3"/>
      <c r="H26" s="3">
        <v>13097</v>
      </c>
      <c r="I26" s="3"/>
      <c r="J26" t="s">
        <v>174</v>
      </c>
    </row>
    <row r="27" spans="1:10" x14ac:dyDescent="0.25">
      <c r="A27" s="17" t="s">
        <v>180</v>
      </c>
      <c r="B27" s="3"/>
      <c r="C27" s="3"/>
      <c r="D27" s="3">
        <v>10000</v>
      </c>
      <c r="E27" s="3"/>
      <c r="F27" s="17" t="s">
        <v>180</v>
      </c>
      <c r="G27" s="3"/>
      <c r="H27" s="3">
        <v>10000</v>
      </c>
      <c r="I27" s="3"/>
      <c r="J27" s="37"/>
    </row>
    <row r="28" spans="1:10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0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0" x14ac:dyDescent="0.25">
      <c r="A30" s="13" t="s">
        <v>9</v>
      </c>
      <c r="B30" s="4">
        <f>B18+B19+B20+B21-D22</f>
        <v>39127</v>
      </c>
      <c r="C30" s="4"/>
      <c r="D30" s="4">
        <f>SUM(D24:D29)</f>
        <v>23097</v>
      </c>
      <c r="E30" s="4">
        <f>B30-D30</f>
        <v>16030</v>
      </c>
      <c r="F30" s="13" t="s">
        <v>9</v>
      </c>
      <c r="G30" s="4">
        <f>G18+G19+G20+G21-H22</f>
        <v>29727</v>
      </c>
      <c r="H30" s="4">
        <f>SUM(H24:H29)</f>
        <v>23097</v>
      </c>
      <c r="I30" s="4">
        <f>G30-H30</f>
        <v>6630</v>
      </c>
    </row>
    <row r="31" spans="1:10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0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F7" sqref="F7"/>
    </sheetView>
  </sheetViews>
  <sheetFormatPr defaultRowHeight="15" x14ac:dyDescent="0.25"/>
  <cols>
    <col min="1" max="1" width="16.7109375" customWidth="1"/>
    <col min="2" max="2" width="18" customWidth="1"/>
    <col min="3" max="3" width="12.28515625" customWidth="1"/>
    <col min="4" max="4" width="12.42578125" customWidth="1"/>
    <col min="5" max="5" width="13.8554687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179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'NOVEMBER 21'!G5</f>
        <v>8900</v>
      </c>
      <c r="C5" s="16"/>
      <c r="D5" s="15">
        <v>5000</v>
      </c>
      <c r="E5" s="16">
        <f>B5+D5+C5</f>
        <v>13900</v>
      </c>
      <c r="F5" s="2"/>
      <c r="G5" s="16">
        <f>E5-F5</f>
        <v>13900</v>
      </c>
      <c r="I5" s="11"/>
    </row>
    <row r="6" spans="1:9" x14ac:dyDescent="0.25">
      <c r="A6" s="3" t="s">
        <v>25</v>
      </c>
      <c r="B6" s="16">
        <f>'NOVEMBER 21'!G6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:G9" si="2">E6-F6</f>
        <v>0</v>
      </c>
      <c r="H6" s="11"/>
      <c r="I6" s="11"/>
    </row>
    <row r="7" spans="1:9" x14ac:dyDescent="0.25">
      <c r="A7" s="3" t="s">
        <v>126</v>
      </c>
      <c r="B7" s="16">
        <f>'NOVEMBER 21'!G7</f>
        <v>0</v>
      </c>
      <c r="C7" s="16"/>
      <c r="D7" s="15">
        <v>5000</v>
      </c>
      <c r="E7" s="16">
        <f t="shared" si="1"/>
        <v>5000</v>
      </c>
      <c r="F7" s="2"/>
      <c r="G7" s="16">
        <f t="shared" si="2"/>
        <v>5000</v>
      </c>
      <c r="H7" s="11"/>
      <c r="I7" s="11"/>
    </row>
    <row r="8" spans="1:9" x14ac:dyDescent="0.25">
      <c r="A8" s="3" t="s">
        <v>107</v>
      </c>
      <c r="B8" s="16">
        <f>'NOVEMBER 21'!G8</f>
        <v>10400</v>
      </c>
      <c r="C8" s="16"/>
      <c r="D8" s="15">
        <v>5000</v>
      </c>
      <c r="E8" s="16">
        <f t="shared" si="1"/>
        <v>15400</v>
      </c>
      <c r="F8" s="2">
        <f>3000+1000</f>
        <v>4000</v>
      </c>
      <c r="G8" s="16">
        <f t="shared" si="2"/>
        <v>11400</v>
      </c>
      <c r="H8" s="11"/>
      <c r="I8" s="11"/>
    </row>
    <row r="9" spans="1:9" x14ac:dyDescent="0.25">
      <c r="A9" s="17" t="s">
        <v>182</v>
      </c>
      <c r="B9" s="16"/>
      <c r="C9" s="16">
        <v>21500</v>
      </c>
      <c r="D9" s="15">
        <v>20000</v>
      </c>
      <c r="E9" s="16">
        <f>B9+D9+C9</f>
        <v>41500</v>
      </c>
      <c r="F9" s="2">
        <v>41500</v>
      </c>
      <c r="G9" s="16">
        <f t="shared" si="2"/>
        <v>0</v>
      </c>
      <c r="H9" s="11"/>
      <c r="I9" s="11"/>
    </row>
    <row r="10" spans="1:9" x14ac:dyDescent="0.25">
      <c r="A10" s="18" t="s">
        <v>9</v>
      </c>
      <c r="B10" s="16">
        <f>SUM(B5:B9)</f>
        <v>19300</v>
      </c>
      <c r="C10" s="16">
        <f t="shared" ref="C10:E10" si="3">SUM(C5:C9)</f>
        <v>21500</v>
      </c>
      <c r="D10" s="19">
        <f t="shared" si="3"/>
        <v>40000</v>
      </c>
      <c r="E10" s="4">
        <f t="shared" si="3"/>
        <v>80800</v>
      </c>
      <c r="F10" s="4">
        <f>SUM(F5:F9)</f>
        <v>50500</v>
      </c>
      <c r="G10" s="16">
        <f>SUM(G5:G9)</f>
        <v>30300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 t="s">
        <v>12</v>
      </c>
      <c r="F16" s="28"/>
      <c r="G16" s="28"/>
      <c r="H16" s="28"/>
    </row>
    <row r="17" spans="1:15" ht="15.75" x14ac:dyDescent="0.25">
      <c r="A17" s="29" t="s">
        <v>13</v>
      </c>
      <c r="B17" s="29" t="s">
        <v>14</v>
      </c>
      <c r="C17" s="29" t="s">
        <v>15</v>
      </c>
      <c r="D17" s="29" t="s">
        <v>16</v>
      </c>
      <c r="E17" s="29" t="s">
        <v>13</v>
      </c>
      <c r="F17" s="29" t="s">
        <v>14</v>
      </c>
      <c r="G17" s="29" t="s">
        <v>15</v>
      </c>
      <c r="H17" s="29" t="s">
        <v>16</v>
      </c>
    </row>
    <row r="18" spans="1:15" x14ac:dyDescent="0.25">
      <c r="A18" s="3" t="s">
        <v>181</v>
      </c>
      <c r="B18" s="16">
        <f>D10</f>
        <v>40000</v>
      </c>
      <c r="C18" s="3"/>
      <c r="D18" s="3"/>
      <c r="E18" s="3" t="s">
        <v>181</v>
      </c>
      <c r="F18" s="16">
        <f>F10</f>
        <v>50500</v>
      </c>
      <c r="G18" s="3"/>
      <c r="H18" s="3"/>
    </row>
    <row r="19" spans="1:15" x14ac:dyDescent="0.25">
      <c r="A19" s="3" t="s">
        <v>163</v>
      </c>
      <c r="B19" s="16">
        <f>'NOVEMBER 21'!E30</f>
        <v>16030</v>
      </c>
      <c r="C19" s="3"/>
      <c r="D19" s="3"/>
      <c r="E19" s="3" t="s">
        <v>4</v>
      </c>
      <c r="F19" s="16">
        <f>'NOVEMBER 21'!I30</f>
        <v>6630</v>
      </c>
      <c r="G19" s="3"/>
      <c r="H19" s="3"/>
    </row>
    <row r="20" spans="1:15" x14ac:dyDescent="0.25">
      <c r="A20" s="3" t="s">
        <v>55</v>
      </c>
      <c r="B20" s="16">
        <v>20000</v>
      </c>
      <c r="C20" s="3"/>
      <c r="D20" s="3"/>
      <c r="E20" s="3" t="s">
        <v>55</v>
      </c>
      <c r="F20" s="16"/>
      <c r="G20" s="3"/>
      <c r="H20" s="3"/>
    </row>
    <row r="21" spans="1:15" x14ac:dyDescent="0.25">
      <c r="A21" s="3" t="s">
        <v>63</v>
      </c>
      <c r="B21" s="16">
        <f>1500</f>
        <v>1500</v>
      </c>
      <c r="C21" s="3"/>
      <c r="D21" s="3"/>
      <c r="E21" s="3" t="s">
        <v>63</v>
      </c>
      <c r="F21" s="16"/>
      <c r="G21" s="3"/>
      <c r="H21" s="3"/>
    </row>
    <row r="22" spans="1:15" x14ac:dyDescent="0.25">
      <c r="A22" s="3" t="s">
        <v>29</v>
      </c>
      <c r="B22" s="30">
        <v>0.1</v>
      </c>
      <c r="C22" s="3">
        <f>B22*B18</f>
        <v>4000</v>
      </c>
      <c r="D22" s="3"/>
      <c r="E22" s="3" t="s">
        <v>29</v>
      </c>
      <c r="F22" s="30">
        <v>0.1</v>
      </c>
      <c r="G22" s="31">
        <f>F22*B18</f>
        <v>4000</v>
      </c>
      <c r="H22" s="31"/>
      <c r="O22" s="30"/>
    </row>
    <row r="23" spans="1:15" x14ac:dyDescent="0.25">
      <c r="A23" s="13" t="s">
        <v>23</v>
      </c>
      <c r="B23" s="3"/>
      <c r="C23" s="3"/>
      <c r="D23" s="3"/>
      <c r="E23" s="13" t="s">
        <v>23</v>
      </c>
      <c r="F23" s="3"/>
      <c r="G23" s="3"/>
      <c r="H23" s="3"/>
    </row>
    <row r="24" spans="1:15" x14ac:dyDescent="0.25">
      <c r="A24" s="32" t="s">
        <v>100</v>
      </c>
      <c r="B24" s="30">
        <v>0.3</v>
      </c>
      <c r="C24" s="36">
        <f>B24*D9</f>
        <v>6000</v>
      </c>
      <c r="D24" s="3"/>
      <c r="E24" s="32" t="s">
        <v>100</v>
      </c>
      <c r="F24" s="30">
        <v>0.3</v>
      </c>
      <c r="G24" s="36">
        <f>F24*D9</f>
        <v>6000</v>
      </c>
      <c r="H24" s="3"/>
    </row>
    <row r="25" spans="1:15" x14ac:dyDescent="0.25">
      <c r="A25" s="33" t="s">
        <v>169</v>
      </c>
      <c r="B25" s="3"/>
      <c r="C25" s="16"/>
      <c r="D25" s="3"/>
      <c r="E25" s="33" t="s">
        <v>169</v>
      </c>
      <c r="F25" s="3"/>
      <c r="G25" s="3"/>
      <c r="H25" s="16"/>
    </row>
    <row r="26" spans="1:15" x14ac:dyDescent="0.25">
      <c r="A26" s="32" t="s">
        <v>184</v>
      </c>
      <c r="B26" s="3"/>
      <c r="C26" s="3">
        <v>5400</v>
      </c>
      <c r="D26" s="3"/>
      <c r="E26" s="32" t="s">
        <v>184</v>
      </c>
      <c r="F26" s="3"/>
      <c r="G26" s="3">
        <v>5400</v>
      </c>
      <c r="H26" s="3"/>
    </row>
    <row r="27" spans="1:15" x14ac:dyDescent="0.25">
      <c r="A27" s="17" t="s">
        <v>185</v>
      </c>
      <c r="B27" s="3"/>
      <c r="C27" s="3">
        <v>11000</v>
      </c>
      <c r="D27" s="3"/>
      <c r="E27" s="17" t="s">
        <v>183</v>
      </c>
      <c r="F27" s="3"/>
      <c r="G27" s="3">
        <v>11000</v>
      </c>
      <c r="H27" s="3"/>
    </row>
    <row r="28" spans="1:15" x14ac:dyDescent="0.25">
      <c r="A28" s="32"/>
      <c r="B28" s="3"/>
      <c r="C28" s="3"/>
      <c r="D28" s="3"/>
      <c r="E28" s="32"/>
      <c r="F28" s="3"/>
      <c r="G28" s="3"/>
      <c r="H28" s="3"/>
    </row>
    <row r="29" spans="1:15" x14ac:dyDescent="0.25">
      <c r="A29" s="17"/>
      <c r="B29" s="3"/>
      <c r="C29" s="3"/>
      <c r="D29" s="3"/>
      <c r="E29" s="17"/>
      <c r="F29" s="3"/>
      <c r="G29" s="3"/>
      <c r="H29" s="3"/>
    </row>
    <row r="30" spans="1:15" x14ac:dyDescent="0.25">
      <c r="A30" s="13" t="s">
        <v>9</v>
      </c>
      <c r="B30" s="4">
        <f>B18+B19+B20+B21-C22</f>
        <v>73530</v>
      </c>
      <c r="C30" s="4">
        <f>SUM(C24:C29)</f>
        <v>22400</v>
      </c>
      <c r="D30" s="4">
        <f>B30-C30</f>
        <v>51130</v>
      </c>
      <c r="E30" s="13" t="s">
        <v>9</v>
      </c>
      <c r="F30" s="4">
        <f>F18+F19+F20+F21-G22</f>
        <v>53130</v>
      </c>
      <c r="G30" s="4">
        <f>SUM(G24:G29)</f>
        <v>22400</v>
      </c>
      <c r="H30" s="4">
        <f>F30-G30</f>
        <v>30730</v>
      </c>
    </row>
    <row r="31" spans="1:15" x14ac:dyDescent="0.25">
      <c r="A31" s="6"/>
      <c r="B31" s="6"/>
      <c r="C31" s="6"/>
      <c r="D31" s="11"/>
      <c r="E31" s="11"/>
      <c r="F31" s="11"/>
      <c r="G31" s="11"/>
      <c r="H31" s="11"/>
    </row>
    <row r="32" spans="1:15" x14ac:dyDescent="0.25">
      <c r="A32" s="6" t="s">
        <v>18</v>
      </c>
      <c r="B32" s="11"/>
      <c r="C32" s="35" t="s">
        <v>19</v>
      </c>
      <c r="D32" s="11"/>
      <c r="E32" s="6" t="s">
        <v>20</v>
      </c>
      <c r="F32" s="11"/>
      <c r="G32" s="11"/>
      <c r="H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L33" sqref="L33"/>
    </sheetView>
  </sheetViews>
  <sheetFormatPr defaultRowHeight="15" x14ac:dyDescent="0.25"/>
  <cols>
    <col min="2" max="2" width="15.85546875" customWidth="1"/>
  </cols>
  <sheetData>
    <row r="1" spans="1:10" ht="15.75" x14ac:dyDescent="0.25">
      <c r="A1" s="6"/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B2" s="7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39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24</v>
      </c>
      <c r="C5" s="16">
        <f>AUGUST19!G5:G10</f>
        <v>4200</v>
      </c>
      <c r="D5" s="15">
        <v>5000</v>
      </c>
      <c r="E5" s="16">
        <f>C5+D5</f>
        <v>9200</v>
      </c>
      <c r="F5" s="2">
        <v>5300</v>
      </c>
      <c r="G5" s="16">
        <f>E5-F5</f>
        <v>3900</v>
      </c>
      <c r="H5" s="11"/>
      <c r="I5" s="11"/>
    </row>
    <row r="6" spans="1:10" x14ac:dyDescent="0.25">
      <c r="A6" s="3">
        <v>2</v>
      </c>
      <c r="B6" s="3" t="s">
        <v>25</v>
      </c>
      <c r="C6" s="16">
        <f>AUGUST19!G6:G11</f>
        <v>0</v>
      </c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AUGUST19!G7:G12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27</v>
      </c>
      <c r="C8" s="16">
        <f>AUGUST19!G8:G13</f>
        <v>0</v>
      </c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10" x14ac:dyDescent="0.25">
      <c r="A9" s="3">
        <v>5</v>
      </c>
      <c r="B9" s="17" t="s">
        <v>28</v>
      </c>
      <c r="C9" s="16">
        <f>AUGUST19!G9:G14</f>
        <v>0</v>
      </c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AUGUST19!G10:G15</f>
        <v>4200</v>
      </c>
      <c r="D10" s="19">
        <f>SUM(D5:D9)</f>
        <v>35000</v>
      </c>
      <c r="E10" s="4">
        <f>SUM(E5:E9)</f>
        <v>39200</v>
      </c>
      <c r="F10" s="4">
        <f>SUM(F5:F9)</f>
        <v>35300</v>
      </c>
      <c r="G10" s="4">
        <f>SUM(G5:G9)</f>
        <v>3900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41</v>
      </c>
      <c r="C18" s="16">
        <f>D10</f>
        <v>35000</v>
      </c>
      <c r="D18" s="3"/>
      <c r="E18" s="3"/>
      <c r="F18" s="3" t="s">
        <v>42</v>
      </c>
      <c r="G18" s="16">
        <f>F10</f>
        <v>35300</v>
      </c>
      <c r="H18" s="3"/>
      <c r="I18" s="3"/>
    </row>
    <row r="19" spans="1:9" x14ac:dyDescent="0.25">
      <c r="A19" s="11"/>
      <c r="B19" s="3" t="s">
        <v>4</v>
      </c>
      <c r="C19" s="16">
        <f>AUGUST19!E26</f>
        <v>1000</v>
      </c>
      <c r="D19" s="3"/>
      <c r="E19" s="3"/>
      <c r="F19" s="3" t="s">
        <v>4</v>
      </c>
      <c r="G19" s="16">
        <f>AUGUST19!I26</f>
        <v>-3200</v>
      </c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40</v>
      </c>
      <c r="C22" s="3"/>
      <c r="D22" s="3">
        <v>32500</v>
      </c>
      <c r="E22" s="3"/>
      <c r="F22" s="32" t="s">
        <v>40</v>
      </c>
      <c r="G22" s="3"/>
      <c r="H22" s="3">
        <v>32500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32500</v>
      </c>
      <c r="D26" s="4">
        <f>SUM(D22:D25)</f>
        <v>32500</v>
      </c>
      <c r="E26" s="4">
        <f>C26-D26</f>
        <v>0</v>
      </c>
      <c r="F26" s="13" t="s">
        <v>9</v>
      </c>
      <c r="G26" s="4">
        <f>G18+G19-H20</f>
        <v>28600</v>
      </c>
      <c r="H26" s="4">
        <f>SUM(H22:H25)</f>
        <v>32500</v>
      </c>
      <c r="I26" s="4">
        <f>G26-H26</f>
        <v>-3900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38</v>
      </c>
      <c r="C30" s="6"/>
      <c r="D30" s="6" t="s">
        <v>22</v>
      </c>
      <c r="E30" s="11"/>
      <c r="F30" s="6" t="s">
        <v>31</v>
      </c>
      <c r="G30" s="11"/>
      <c r="H30" s="11"/>
      <c r="I30" s="1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M18" sqref="M18"/>
    </sheetView>
  </sheetViews>
  <sheetFormatPr defaultRowHeight="15" x14ac:dyDescent="0.25"/>
  <cols>
    <col min="2" max="2" width="14.28515625" customWidth="1"/>
    <col min="6" max="6" width="11.7109375" bestFit="1" customWidth="1"/>
  </cols>
  <sheetData>
    <row r="1" spans="1:10" ht="15.75" x14ac:dyDescent="0.25"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44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24</v>
      </c>
      <c r="C5" s="16">
        <f>'SEPTEMBER 19'!G5:G10</f>
        <v>3900</v>
      </c>
      <c r="D5" s="15">
        <v>5000</v>
      </c>
      <c r="E5" s="16">
        <f>C5+D5</f>
        <v>8900</v>
      </c>
      <c r="F5" s="2">
        <f>5000+3000</f>
        <v>8000</v>
      </c>
      <c r="G5" s="16">
        <f>E5-F5</f>
        <v>900</v>
      </c>
      <c r="H5" s="11"/>
      <c r="I5" s="11"/>
    </row>
    <row r="6" spans="1:10" x14ac:dyDescent="0.25">
      <c r="A6" s="3">
        <v>2</v>
      </c>
      <c r="B6" s="3" t="s">
        <v>25</v>
      </c>
      <c r="C6" s="16">
        <f>'SEPTEMBER 19'!G6:G11</f>
        <v>0</v>
      </c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'SEPTEMBER 19'!G7:G12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27</v>
      </c>
      <c r="C8" s="16">
        <f>'SEPTEMBER 19'!G8:G13</f>
        <v>0</v>
      </c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10" x14ac:dyDescent="0.25">
      <c r="A9" s="3">
        <v>5</v>
      </c>
      <c r="B9" s="17" t="s">
        <v>28</v>
      </c>
      <c r="C9" s="16">
        <f>'SEPTEMBER 19'!G9:G14</f>
        <v>0</v>
      </c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'SEPTEMBER 19'!G10:G15</f>
        <v>3900</v>
      </c>
      <c r="D10" s="19">
        <f>SUM(D5:D9)</f>
        <v>35000</v>
      </c>
      <c r="E10" s="4">
        <f>SUM(E5:E9)</f>
        <v>38900</v>
      </c>
      <c r="F10" s="4">
        <f>SUM(F5:F9)</f>
        <v>38000</v>
      </c>
      <c r="G10" s="4">
        <f>SUM(G5:G9)</f>
        <v>900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43</v>
      </c>
      <c r="C18" s="16">
        <f>D10</f>
        <v>35000</v>
      </c>
      <c r="D18" s="3"/>
      <c r="E18" s="3"/>
      <c r="F18" s="3" t="s">
        <v>43</v>
      </c>
      <c r="G18" s="16">
        <f>F10</f>
        <v>38000</v>
      </c>
      <c r="H18" s="3"/>
      <c r="I18" s="3"/>
    </row>
    <row r="19" spans="1:9" x14ac:dyDescent="0.25">
      <c r="A19" s="11"/>
      <c r="B19" s="3" t="s">
        <v>4</v>
      </c>
      <c r="C19" s="16">
        <f>'SEPTEMBER 19'!E26</f>
        <v>0</v>
      </c>
      <c r="D19" s="3"/>
      <c r="E19" s="3"/>
      <c r="F19" s="3" t="s">
        <v>4</v>
      </c>
      <c r="G19" s="16">
        <f>'SEPTEMBER 19'!I26</f>
        <v>-3900</v>
      </c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45</v>
      </c>
      <c r="C22" s="3"/>
      <c r="D22" s="3">
        <v>31605</v>
      </c>
      <c r="E22" s="3"/>
      <c r="F22" s="32" t="s">
        <v>45</v>
      </c>
      <c r="G22" s="3"/>
      <c r="H22" s="3">
        <v>31605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31500</v>
      </c>
      <c r="D26" s="4">
        <f>SUM(D22:D25)</f>
        <v>31605</v>
      </c>
      <c r="E26" s="4">
        <f>C26-D26</f>
        <v>-105</v>
      </c>
      <c r="F26" s="13" t="s">
        <v>9</v>
      </c>
      <c r="G26" s="4">
        <f>G18+G19-H20</f>
        <v>30600</v>
      </c>
      <c r="H26" s="4">
        <f>SUM(H22:H25)</f>
        <v>31605</v>
      </c>
      <c r="I26" s="4">
        <f>G26-H26</f>
        <v>-1005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38</v>
      </c>
      <c r="C30" s="6"/>
      <c r="D30" s="6" t="s">
        <v>22</v>
      </c>
      <c r="E30" s="11"/>
      <c r="F30" s="6" t="s">
        <v>31</v>
      </c>
      <c r="G30" s="11"/>
      <c r="H30" s="11"/>
      <c r="I3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5" sqref="H5"/>
    </sheetView>
  </sheetViews>
  <sheetFormatPr defaultRowHeight="15" x14ac:dyDescent="0.25"/>
  <cols>
    <col min="1" max="1" width="2" bestFit="1" customWidth="1"/>
    <col min="2" max="2" width="18" customWidth="1"/>
    <col min="6" max="6" width="11.7109375" bestFit="1" customWidth="1"/>
  </cols>
  <sheetData>
    <row r="1" spans="1:10" ht="15.75" x14ac:dyDescent="0.25"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47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24</v>
      </c>
      <c r="C5" s="16">
        <f>'OCTOBER 19'!G5:G9</f>
        <v>900</v>
      </c>
      <c r="D5" s="15">
        <v>5000</v>
      </c>
      <c r="E5" s="16">
        <f>C5+D5</f>
        <v>5900</v>
      </c>
      <c r="F5" s="2">
        <f>3000+2000</f>
        <v>5000</v>
      </c>
      <c r="G5" s="16">
        <f>E5-F5</f>
        <v>900</v>
      </c>
      <c r="H5" s="11"/>
      <c r="I5" s="11"/>
    </row>
    <row r="6" spans="1:10" x14ac:dyDescent="0.25">
      <c r="A6" s="3">
        <v>2</v>
      </c>
      <c r="B6" s="3" t="s">
        <v>25</v>
      </c>
      <c r="C6" s="16">
        <f>'OCTOBER 19'!G6:G10</f>
        <v>0</v>
      </c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'OCTOBER 19'!G7:G11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27</v>
      </c>
      <c r="C8" s="16">
        <f>'OCTOBER 19'!G8:G12</f>
        <v>0</v>
      </c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10" x14ac:dyDescent="0.25">
      <c r="A9" s="3">
        <v>5</v>
      </c>
      <c r="B9" s="17" t="s">
        <v>28</v>
      </c>
      <c r="C9" s="16">
        <f>'OCTOBER 19'!G9:G13</f>
        <v>0</v>
      </c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SUM(C5:C9)</f>
        <v>900</v>
      </c>
      <c r="D10" s="19">
        <f>SUM(D5:D9)</f>
        <v>35000</v>
      </c>
      <c r="E10" s="4">
        <f>SUM(E5:E9)</f>
        <v>35900</v>
      </c>
      <c r="F10" s="4">
        <f>SUM(F5:F9)</f>
        <v>35000</v>
      </c>
      <c r="G10" s="4">
        <f>SUM(G5:G9)</f>
        <v>900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46</v>
      </c>
      <c r="C18" s="16">
        <f>D10</f>
        <v>35000</v>
      </c>
      <c r="D18" s="3"/>
      <c r="E18" s="3"/>
      <c r="F18" s="3" t="s">
        <v>46</v>
      </c>
      <c r="G18" s="16">
        <f>F10</f>
        <v>35000</v>
      </c>
      <c r="H18" s="3"/>
      <c r="I18" s="3"/>
    </row>
    <row r="19" spans="1:9" x14ac:dyDescent="0.25">
      <c r="A19" s="11"/>
      <c r="B19" s="3" t="s">
        <v>4</v>
      </c>
      <c r="C19" s="16">
        <f>'OCTOBER 19'!E26</f>
        <v>-105</v>
      </c>
      <c r="D19" s="3"/>
      <c r="E19" s="3"/>
      <c r="F19" s="3" t="s">
        <v>4</v>
      </c>
      <c r="G19" s="16">
        <f>'OCTOBER 19'!I26</f>
        <v>-1005</v>
      </c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48</v>
      </c>
      <c r="C22" s="3"/>
      <c r="D22" s="3">
        <v>31300</v>
      </c>
      <c r="E22" s="3"/>
      <c r="F22" s="32" t="s">
        <v>48</v>
      </c>
      <c r="G22" s="3"/>
      <c r="H22" s="3">
        <v>31300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31395</v>
      </c>
      <c r="D26" s="4">
        <f>SUM(D22:D25)</f>
        <v>31300</v>
      </c>
      <c r="E26" s="4">
        <f>C26-D26</f>
        <v>95</v>
      </c>
      <c r="F26" s="13" t="s">
        <v>9</v>
      </c>
      <c r="G26" s="4">
        <f>G18+G19-H20</f>
        <v>30495</v>
      </c>
      <c r="H26" s="4">
        <f>SUM(H22:H25)</f>
        <v>31300</v>
      </c>
      <c r="I26" s="4">
        <f>G26-H26</f>
        <v>-805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38</v>
      </c>
      <c r="C30" s="6"/>
      <c r="D30" s="6" t="s">
        <v>22</v>
      </c>
      <c r="E30" s="11"/>
      <c r="F30" s="6" t="s">
        <v>31</v>
      </c>
      <c r="G30" s="11"/>
      <c r="H30" s="11"/>
      <c r="I30" s="1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K26" sqref="K26"/>
    </sheetView>
  </sheetViews>
  <sheetFormatPr defaultRowHeight="15" x14ac:dyDescent="0.25"/>
  <cols>
    <col min="1" max="1" width="2" bestFit="1" customWidth="1"/>
    <col min="2" max="2" width="17.42578125" customWidth="1"/>
    <col min="5" max="5" width="6.85546875" customWidth="1"/>
    <col min="6" max="6" width="9.28515625" customWidth="1"/>
    <col min="7" max="7" width="10.85546875" customWidth="1"/>
    <col min="8" max="9" width="9.42578125" customWidth="1"/>
  </cols>
  <sheetData>
    <row r="1" spans="1:10" ht="15.75" x14ac:dyDescent="0.25"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50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52</v>
      </c>
      <c r="C5" s="16">
        <f>'NOVEMBER 19'!G5:G10</f>
        <v>900</v>
      </c>
      <c r="D5" s="15">
        <v>5000</v>
      </c>
      <c r="E5" s="16">
        <f>C5+D5</f>
        <v>5900</v>
      </c>
      <c r="F5" s="2">
        <v>5000</v>
      </c>
      <c r="G5" s="16">
        <f>E5-F5</f>
        <v>900</v>
      </c>
      <c r="H5" s="11"/>
      <c r="I5" s="11"/>
    </row>
    <row r="6" spans="1:10" x14ac:dyDescent="0.25">
      <c r="A6" s="3">
        <v>2</v>
      </c>
      <c r="B6" s="3" t="s">
        <v>25</v>
      </c>
      <c r="C6" s="16">
        <f>'NOVEMBER 19'!G6:G11</f>
        <v>0</v>
      </c>
      <c r="D6" s="15">
        <v>5000</v>
      </c>
      <c r="E6" s="16">
        <f t="shared" ref="E6:E8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'NOVEMBER 19'!G7:G12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51</v>
      </c>
      <c r="C8" s="16">
        <f>'NOVEMBER 19'!G8:G13</f>
        <v>0</v>
      </c>
      <c r="D8" s="15">
        <v>5000</v>
      </c>
      <c r="E8" s="16">
        <f t="shared" si="0"/>
        <v>5000</v>
      </c>
      <c r="F8" s="2"/>
      <c r="G8" s="16">
        <f t="shared" si="1"/>
        <v>5000</v>
      </c>
      <c r="H8" s="11"/>
      <c r="I8" s="11"/>
    </row>
    <row r="9" spans="1:10" x14ac:dyDescent="0.25">
      <c r="A9" s="3">
        <v>5</v>
      </c>
      <c r="B9" s="17" t="s">
        <v>54</v>
      </c>
      <c r="C9" s="16">
        <f>'NOVEMBER 19'!G9:G14</f>
        <v>0</v>
      </c>
      <c r="D9" s="15">
        <v>10000</v>
      </c>
      <c r="E9" s="16">
        <f>C9+D9</f>
        <v>10000</v>
      </c>
      <c r="F9" s="2">
        <v>10000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SUM(C5:C9)</f>
        <v>900</v>
      </c>
      <c r="D10" s="19">
        <f>SUM(D5:D9)</f>
        <v>30000</v>
      </c>
      <c r="E10" s="4">
        <f>SUM(E5:E9)</f>
        <v>30900</v>
      </c>
      <c r="F10" s="4">
        <f>SUM(F5:F9)</f>
        <v>25000</v>
      </c>
      <c r="G10" s="4">
        <f>SUM(G5:G9)</f>
        <v>5900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49</v>
      </c>
      <c r="C18" s="16">
        <f>D10</f>
        <v>30000</v>
      </c>
      <c r="D18" s="3"/>
      <c r="E18" s="3"/>
      <c r="F18" s="3" t="s">
        <v>49</v>
      </c>
      <c r="G18" s="16">
        <f>F10</f>
        <v>25000</v>
      </c>
      <c r="H18" s="3"/>
      <c r="I18" s="3"/>
    </row>
    <row r="19" spans="1:9" x14ac:dyDescent="0.25">
      <c r="A19" s="11"/>
      <c r="B19" s="3" t="s">
        <v>4</v>
      </c>
      <c r="C19" s="16">
        <f>'NOVEMBER 19'!E26</f>
        <v>95</v>
      </c>
      <c r="D19" s="3"/>
      <c r="E19" s="3"/>
      <c r="F19" s="3" t="s">
        <v>4</v>
      </c>
      <c r="G19" s="16">
        <f>'NOVEMBER 19'!I26</f>
        <v>-805</v>
      </c>
      <c r="H19" s="3"/>
      <c r="I19" s="3"/>
    </row>
    <row r="20" spans="1:9" x14ac:dyDescent="0.25">
      <c r="A20" s="11"/>
      <c r="B20" s="3" t="s">
        <v>55</v>
      </c>
      <c r="C20" s="16">
        <v>20000</v>
      </c>
      <c r="D20" s="3"/>
      <c r="E20" s="3"/>
      <c r="F20" s="3" t="s">
        <v>55</v>
      </c>
      <c r="G20" s="16">
        <v>20000</v>
      </c>
      <c r="H20" s="3"/>
      <c r="I20" s="3"/>
    </row>
    <row r="21" spans="1:9" x14ac:dyDescent="0.25">
      <c r="A21" s="11"/>
      <c r="B21" s="3" t="s">
        <v>63</v>
      </c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11"/>
      <c r="B22" s="3" t="s">
        <v>29</v>
      </c>
      <c r="C22" s="30">
        <v>0.1</v>
      </c>
      <c r="D22" s="3">
        <f>C22*C18</f>
        <v>3000</v>
      </c>
      <c r="E22" s="3"/>
      <c r="F22" s="3" t="s">
        <v>29</v>
      </c>
      <c r="G22" s="30">
        <v>0.1</v>
      </c>
      <c r="H22" s="31">
        <f>D22</f>
        <v>3000</v>
      </c>
      <c r="I22" s="31"/>
    </row>
    <row r="23" spans="1:9" x14ac:dyDescent="0.25">
      <c r="A23" s="11"/>
      <c r="B23" s="13" t="s">
        <v>23</v>
      </c>
      <c r="C23" s="30">
        <v>0.3</v>
      </c>
      <c r="D23" s="36"/>
      <c r="E23" s="3"/>
      <c r="F23" s="13" t="s">
        <v>23</v>
      </c>
      <c r="G23" s="30">
        <v>0.3</v>
      </c>
      <c r="H23" s="36"/>
      <c r="I23" s="3"/>
    </row>
    <row r="24" spans="1:9" x14ac:dyDescent="0.25">
      <c r="A24" s="11"/>
      <c r="B24" s="32" t="s">
        <v>53</v>
      </c>
      <c r="C24" s="32"/>
      <c r="D24" s="3">
        <v>600</v>
      </c>
      <c r="E24" s="3"/>
      <c r="F24" s="32" t="s">
        <v>53</v>
      </c>
      <c r="G24" s="32"/>
      <c r="H24" s="3">
        <v>600</v>
      </c>
      <c r="I24" s="3"/>
    </row>
    <row r="25" spans="1:9" x14ac:dyDescent="0.25">
      <c r="A25" s="11"/>
      <c r="B25" s="33" t="s">
        <v>56</v>
      </c>
      <c r="C25" s="3"/>
      <c r="D25" s="3">
        <v>15000</v>
      </c>
      <c r="E25" s="3"/>
      <c r="F25" s="33" t="s">
        <v>56</v>
      </c>
      <c r="G25" s="3"/>
      <c r="H25" s="3">
        <v>15000</v>
      </c>
      <c r="I25" s="3"/>
    </row>
    <row r="26" spans="1:9" x14ac:dyDescent="0.25">
      <c r="A26" s="11"/>
      <c r="B26" s="32" t="s">
        <v>57</v>
      </c>
      <c r="C26" s="3"/>
      <c r="D26" s="3">
        <v>10820</v>
      </c>
      <c r="E26" s="3"/>
      <c r="F26" s="32" t="s">
        <v>57</v>
      </c>
      <c r="G26" s="3"/>
      <c r="H26" s="3">
        <v>10820</v>
      </c>
      <c r="I26" s="3"/>
    </row>
    <row r="27" spans="1:9" x14ac:dyDescent="0.25">
      <c r="A27" s="11"/>
      <c r="B27" s="17" t="s">
        <v>58</v>
      </c>
      <c r="C27" s="3"/>
      <c r="D27" s="3">
        <v>17000</v>
      </c>
      <c r="E27" s="3"/>
      <c r="F27" s="17" t="s">
        <v>58</v>
      </c>
      <c r="G27" s="3"/>
      <c r="H27" s="3">
        <v>17000</v>
      </c>
      <c r="I27" s="3"/>
    </row>
    <row r="28" spans="1:9" x14ac:dyDescent="0.25">
      <c r="A28" s="34"/>
      <c r="B28" s="13" t="s">
        <v>9</v>
      </c>
      <c r="C28" s="4">
        <f>C18+C19+C20+C21-D22-D23</f>
        <v>47095</v>
      </c>
      <c r="D28" s="4">
        <f>SUM(D24:D27)</f>
        <v>43420</v>
      </c>
      <c r="E28" s="4">
        <f>C28-D28</f>
        <v>3675</v>
      </c>
      <c r="F28" s="13" t="s">
        <v>9</v>
      </c>
      <c r="G28" s="4">
        <f>G18+G19+G20+G21-H22-H23</f>
        <v>41195</v>
      </c>
      <c r="H28" s="4">
        <f>SUM(H24:H27)</f>
        <v>43420</v>
      </c>
      <c r="I28" s="4">
        <f>G28-H28</f>
        <v>-2225</v>
      </c>
    </row>
    <row r="29" spans="1:9" x14ac:dyDescent="0.25">
      <c r="A29" s="34"/>
      <c r="B29" s="6"/>
      <c r="C29" s="6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18</v>
      </c>
      <c r="C30" s="11"/>
      <c r="D30" s="35" t="s">
        <v>19</v>
      </c>
      <c r="E30" s="11"/>
      <c r="F30" s="6" t="s">
        <v>20</v>
      </c>
      <c r="G30" s="11"/>
      <c r="H30" s="11"/>
      <c r="I30" s="11"/>
    </row>
    <row r="31" spans="1:9" x14ac:dyDescent="0.25">
      <c r="A31" s="11"/>
      <c r="B31" s="11"/>
      <c r="C31" s="11"/>
      <c r="D31" s="6"/>
      <c r="E31" s="11"/>
      <c r="F31" s="11"/>
      <c r="G31" s="11"/>
      <c r="H31" s="11"/>
      <c r="I31" s="11"/>
    </row>
    <row r="32" spans="1:9" x14ac:dyDescent="0.25">
      <c r="A32" s="11"/>
      <c r="B32" s="6" t="s">
        <v>38</v>
      </c>
      <c r="C32" s="6"/>
      <c r="D32" s="6" t="s">
        <v>22</v>
      </c>
      <c r="E32" s="11"/>
      <c r="F32" s="6" t="s">
        <v>31</v>
      </c>
      <c r="G32" s="11"/>
      <c r="H32" s="11"/>
      <c r="I32" s="11"/>
    </row>
  </sheetData>
  <pageMargins left="0.7" right="0.7" top="0.75" bottom="0.75" header="0.3" footer="0.3"/>
  <pageSetup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B6" workbookViewId="0">
      <selection activeCell="L13" sqref="L13"/>
    </sheetView>
  </sheetViews>
  <sheetFormatPr defaultRowHeight="15" x14ac:dyDescent="0.25"/>
  <cols>
    <col min="1" max="1" width="2.5703125" customWidth="1"/>
    <col min="2" max="2" width="16.85546875" customWidth="1"/>
    <col min="3" max="3" width="21.140625" customWidth="1"/>
    <col min="5" max="5" width="6.7109375" customWidth="1"/>
    <col min="7" max="7" width="11.28515625" customWidth="1"/>
    <col min="8" max="8" width="6.5703125" bestFit="1" customWidth="1"/>
    <col min="9" max="9" width="6.28515625" customWidth="1"/>
  </cols>
  <sheetData>
    <row r="1" spans="1:10" ht="15.75" x14ac:dyDescent="0.25"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60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52</v>
      </c>
      <c r="C5" s="16">
        <f>'DECEMBER 19'!G5:G9</f>
        <v>900</v>
      </c>
      <c r="D5" s="15">
        <v>5000</v>
      </c>
      <c r="E5" s="16">
        <f>C5+D5</f>
        <v>5900</v>
      </c>
      <c r="F5" s="2">
        <v>5000</v>
      </c>
      <c r="G5" s="16">
        <f>E5-F5</f>
        <v>900</v>
      </c>
      <c r="H5" s="11"/>
      <c r="I5" s="11"/>
    </row>
    <row r="6" spans="1:10" x14ac:dyDescent="0.25">
      <c r="A6" s="3">
        <v>2</v>
      </c>
      <c r="B6" s="3" t="s">
        <v>25</v>
      </c>
      <c r="C6" s="16">
        <f>'DECEMBER 19'!G6:G10</f>
        <v>0</v>
      </c>
      <c r="D6" s="15">
        <v>5000</v>
      </c>
      <c r="E6" s="16">
        <f t="shared" ref="E6:E8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'DECEMBER 19'!G7:G11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51</v>
      </c>
      <c r="C8" s="16">
        <f>'DECEMBER 19'!G8:G12</f>
        <v>5000</v>
      </c>
      <c r="D8" s="15">
        <v>5000</v>
      </c>
      <c r="E8" s="16">
        <f t="shared" si="0"/>
        <v>10000</v>
      </c>
      <c r="F8" s="2"/>
      <c r="G8" s="16">
        <f t="shared" si="1"/>
        <v>10000</v>
      </c>
      <c r="H8" s="11"/>
      <c r="I8" s="11"/>
    </row>
    <row r="9" spans="1:10" x14ac:dyDescent="0.25">
      <c r="A9" s="3">
        <v>5</v>
      </c>
      <c r="B9" s="17" t="s">
        <v>61</v>
      </c>
      <c r="C9" s="16">
        <f>'DECEMBER 19'!G9:G13</f>
        <v>0</v>
      </c>
      <c r="D9" s="15">
        <v>10000</v>
      </c>
      <c r="E9" s="16">
        <f>C9+D9</f>
        <v>10000</v>
      </c>
      <c r="F9" s="2">
        <v>10000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'DECEMBER 19'!G10:G14</f>
        <v>5900</v>
      </c>
      <c r="D10" s="19">
        <f>SUM(D5:D9)</f>
        <v>30000</v>
      </c>
      <c r="E10" s="4">
        <f>SUM(E5:E9)</f>
        <v>35900</v>
      </c>
      <c r="F10" s="4">
        <f>SUM(F5:F9)</f>
        <v>25000</v>
      </c>
      <c r="G10" s="4">
        <f>SUM(G5:G9)</f>
        <v>10900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59</v>
      </c>
      <c r="C18" s="16">
        <f>D10</f>
        <v>30000</v>
      </c>
      <c r="D18" s="3"/>
      <c r="E18" s="3"/>
      <c r="F18" s="3" t="s">
        <v>59</v>
      </c>
      <c r="G18" s="16">
        <f>F10</f>
        <v>25000</v>
      </c>
      <c r="H18" s="3"/>
      <c r="I18" s="3"/>
    </row>
    <row r="19" spans="1:9" x14ac:dyDescent="0.25">
      <c r="A19" s="11"/>
      <c r="B19" s="3" t="s">
        <v>4</v>
      </c>
      <c r="C19" s="16">
        <f>'DECEMBER 19'!E28</f>
        <v>3675</v>
      </c>
      <c r="D19" s="3"/>
      <c r="E19" s="3"/>
      <c r="F19" s="3" t="s">
        <v>4</v>
      </c>
      <c r="G19" s="16">
        <f>'DECEMBER 19'!I28</f>
        <v>-2225</v>
      </c>
      <c r="H19" s="3"/>
      <c r="I19" s="3"/>
    </row>
    <row r="20" spans="1:9" x14ac:dyDescent="0.25">
      <c r="A20" s="11"/>
      <c r="B20" s="3" t="s">
        <v>55</v>
      </c>
      <c r="C20" s="16">
        <v>20000</v>
      </c>
      <c r="D20" s="3"/>
      <c r="E20" s="3"/>
      <c r="F20" s="3" t="s">
        <v>55</v>
      </c>
      <c r="G20" s="16">
        <v>20000</v>
      </c>
      <c r="H20" s="3"/>
      <c r="I20" s="3"/>
    </row>
    <row r="21" spans="1:9" x14ac:dyDescent="0.25">
      <c r="A21" s="11"/>
      <c r="B21" s="3" t="s">
        <v>63</v>
      </c>
      <c r="C21" s="16">
        <f>1500</f>
        <v>1500</v>
      </c>
      <c r="D21" s="3"/>
      <c r="E21" s="3"/>
      <c r="F21" s="3" t="s">
        <v>63</v>
      </c>
      <c r="G21" s="16">
        <f>1500</f>
        <v>1500</v>
      </c>
      <c r="H21" s="3"/>
      <c r="I21" s="3"/>
    </row>
    <row r="22" spans="1:9" x14ac:dyDescent="0.25">
      <c r="A22" s="11"/>
      <c r="B22" s="3" t="s">
        <v>29</v>
      </c>
      <c r="C22" s="30">
        <v>0.1</v>
      </c>
      <c r="D22" s="3">
        <f>C22*C18</f>
        <v>3000</v>
      </c>
      <c r="E22" s="3"/>
      <c r="F22" s="3" t="s">
        <v>29</v>
      </c>
      <c r="G22" s="30">
        <v>0.1</v>
      </c>
      <c r="H22" s="31">
        <f>D22</f>
        <v>3000</v>
      </c>
      <c r="I22" s="31"/>
    </row>
    <row r="23" spans="1:9" x14ac:dyDescent="0.25">
      <c r="A23" s="11"/>
      <c r="B23" s="13" t="s">
        <v>23</v>
      </c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11"/>
      <c r="B24" s="32" t="s">
        <v>62</v>
      </c>
      <c r="C24" s="30">
        <v>0.3</v>
      </c>
      <c r="D24" s="36">
        <f>C24*D9</f>
        <v>3000</v>
      </c>
      <c r="E24" s="3"/>
      <c r="F24" s="32" t="s">
        <v>62</v>
      </c>
      <c r="G24" s="30">
        <v>0.3</v>
      </c>
      <c r="H24" s="36">
        <f>G24*D9</f>
        <v>3000</v>
      </c>
      <c r="I24" s="3"/>
    </row>
    <row r="25" spans="1:9" x14ac:dyDescent="0.25">
      <c r="A25" s="11"/>
      <c r="B25" s="33" t="s">
        <v>64</v>
      </c>
      <c r="C25" s="3"/>
      <c r="D25" s="3">
        <v>19805</v>
      </c>
      <c r="E25" s="3"/>
      <c r="F25" s="33" t="s">
        <v>64</v>
      </c>
      <c r="G25" s="3"/>
      <c r="H25" s="3">
        <v>19805</v>
      </c>
      <c r="I25" s="3"/>
    </row>
    <row r="26" spans="1:9" x14ac:dyDescent="0.25">
      <c r="A26" s="11"/>
      <c r="B26" s="32" t="s">
        <v>76</v>
      </c>
      <c r="C26" s="3"/>
      <c r="D26" s="3">
        <v>1350</v>
      </c>
      <c r="E26" s="3"/>
      <c r="F26" s="32" t="s">
        <v>74</v>
      </c>
      <c r="G26" s="3"/>
      <c r="H26" s="3">
        <v>1350</v>
      </c>
      <c r="I26" s="3"/>
    </row>
    <row r="27" spans="1:9" x14ac:dyDescent="0.25">
      <c r="A27" s="11"/>
      <c r="B27" s="32" t="s">
        <v>73</v>
      </c>
      <c r="C27" s="3"/>
      <c r="D27" s="3">
        <v>1500</v>
      </c>
      <c r="E27" s="3"/>
      <c r="F27" s="32" t="s">
        <v>75</v>
      </c>
      <c r="G27" s="3"/>
      <c r="H27" s="3">
        <v>1500</v>
      </c>
      <c r="I27" s="3"/>
    </row>
    <row r="28" spans="1:9" x14ac:dyDescent="0.25">
      <c r="A28" s="11"/>
      <c r="B28" s="32" t="s">
        <v>70</v>
      </c>
      <c r="C28" s="3"/>
      <c r="D28" s="3">
        <v>4000</v>
      </c>
      <c r="E28" s="3"/>
      <c r="F28" s="32" t="s">
        <v>70</v>
      </c>
      <c r="G28" s="3"/>
      <c r="H28" s="3">
        <v>4000</v>
      </c>
      <c r="I28" s="3"/>
    </row>
    <row r="29" spans="1:9" x14ac:dyDescent="0.25">
      <c r="A29" s="11"/>
      <c r="B29" s="32" t="s">
        <v>71</v>
      </c>
      <c r="C29" s="3"/>
      <c r="D29" s="3">
        <v>1500</v>
      </c>
      <c r="E29" s="3"/>
      <c r="F29" s="32" t="s">
        <v>72</v>
      </c>
      <c r="G29" s="3"/>
      <c r="H29" s="3">
        <v>1500</v>
      </c>
      <c r="I29" s="3"/>
    </row>
    <row r="30" spans="1:9" x14ac:dyDescent="0.25">
      <c r="A30" s="11"/>
      <c r="B30" s="32" t="s">
        <v>80</v>
      </c>
      <c r="C30" s="3"/>
      <c r="D30" s="3">
        <v>4000</v>
      </c>
      <c r="E30" s="3"/>
      <c r="F30" s="32" t="s">
        <v>81</v>
      </c>
      <c r="G30" s="3"/>
      <c r="H30" s="3">
        <v>4000</v>
      </c>
      <c r="I30" s="3"/>
    </row>
    <row r="31" spans="1:9" x14ac:dyDescent="0.25">
      <c r="A31" s="11"/>
      <c r="B31" s="32" t="s">
        <v>82</v>
      </c>
      <c r="C31" s="3"/>
      <c r="D31" s="3">
        <v>1506</v>
      </c>
      <c r="E31" s="3"/>
      <c r="F31" s="32" t="s">
        <v>83</v>
      </c>
      <c r="G31" s="3"/>
      <c r="H31" s="3">
        <v>1506</v>
      </c>
      <c r="I31" s="3"/>
    </row>
    <row r="32" spans="1:9" x14ac:dyDescent="0.25">
      <c r="A32" s="11"/>
      <c r="B32" s="32" t="s">
        <v>79</v>
      </c>
      <c r="C32" s="3"/>
      <c r="D32" s="3">
        <f>2736+110</f>
        <v>2846</v>
      </c>
      <c r="E32" s="3"/>
      <c r="F32" s="32" t="s">
        <v>77</v>
      </c>
      <c r="G32" s="3"/>
      <c r="H32" s="3">
        <v>2846</v>
      </c>
      <c r="I32" s="3"/>
    </row>
    <row r="33" spans="1:9" x14ac:dyDescent="0.25">
      <c r="A33" s="11"/>
      <c r="B33" s="32" t="s">
        <v>86</v>
      </c>
      <c r="C33" s="3"/>
      <c r="D33" s="3">
        <v>2700</v>
      </c>
      <c r="E33" s="3"/>
      <c r="F33" s="32" t="s">
        <v>78</v>
      </c>
      <c r="G33" s="3"/>
      <c r="H33" s="3">
        <v>2700</v>
      </c>
      <c r="I33" s="3"/>
    </row>
    <row r="34" spans="1:9" x14ac:dyDescent="0.25">
      <c r="A34" s="11"/>
      <c r="B34" s="32" t="s">
        <v>68</v>
      </c>
      <c r="C34" s="3"/>
      <c r="D34" s="3">
        <v>2240</v>
      </c>
      <c r="E34" s="3"/>
      <c r="F34" s="32" t="s">
        <v>68</v>
      </c>
      <c r="G34" s="3"/>
      <c r="H34" s="3">
        <v>2240</v>
      </c>
      <c r="I34" s="3"/>
    </row>
    <row r="35" spans="1:9" x14ac:dyDescent="0.25">
      <c r="A35" s="11"/>
      <c r="B35" s="17" t="s">
        <v>53</v>
      </c>
      <c r="C35" s="3"/>
      <c r="D35" s="3">
        <v>1500</v>
      </c>
      <c r="E35" s="3"/>
      <c r="F35" s="17" t="s">
        <v>67</v>
      </c>
      <c r="G35" s="3"/>
      <c r="H35" s="3">
        <v>1500</v>
      </c>
      <c r="I35" s="3"/>
    </row>
    <row r="36" spans="1:9" x14ac:dyDescent="0.25">
      <c r="A36" s="11"/>
      <c r="B36" s="17"/>
      <c r="C36" s="3"/>
      <c r="D36" s="3"/>
      <c r="E36" s="3"/>
      <c r="F36" s="17"/>
      <c r="G36" s="3"/>
      <c r="H36" s="3"/>
      <c r="I36" s="3"/>
    </row>
    <row r="37" spans="1:9" x14ac:dyDescent="0.25">
      <c r="A37" s="11"/>
      <c r="B37" s="17"/>
      <c r="C37" s="3"/>
      <c r="D37" s="3"/>
      <c r="E37" s="3"/>
      <c r="F37" s="17"/>
      <c r="G37" s="3"/>
      <c r="H37" s="3"/>
      <c r="I37" s="3"/>
    </row>
    <row r="38" spans="1:9" x14ac:dyDescent="0.25">
      <c r="A38" s="34"/>
      <c r="B38" s="13" t="s">
        <v>9</v>
      </c>
      <c r="C38" s="4">
        <f>C18+C19+C20+C21-D22</f>
        <v>52175</v>
      </c>
      <c r="D38" s="4">
        <f>SUM(D24:D37)</f>
        <v>45947</v>
      </c>
      <c r="E38" s="4">
        <f>C38-D38</f>
        <v>6228</v>
      </c>
      <c r="F38" s="13" t="s">
        <v>9</v>
      </c>
      <c r="G38" s="4">
        <f>G18+G19+G20+G21-H22</f>
        <v>41275</v>
      </c>
      <c r="H38" s="4">
        <f>SUM(H24:H37)</f>
        <v>45947</v>
      </c>
      <c r="I38" s="4">
        <f>G38-H38</f>
        <v>-4672</v>
      </c>
    </row>
    <row r="39" spans="1:9" x14ac:dyDescent="0.25">
      <c r="A39" s="34"/>
      <c r="B39" s="6"/>
      <c r="C39" s="6"/>
      <c r="D39" s="6"/>
      <c r="E39" s="11"/>
      <c r="F39" s="11"/>
      <c r="G39" s="11"/>
      <c r="H39" s="11"/>
      <c r="I39" s="11"/>
    </row>
    <row r="40" spans="1:9" x14ac:dyDescent="0.25">
      <c r="A40" s="11"/>
      <c r="B40" s="6" t="s">
        <v>18</v>
      </c>
      <c r="C40" s="11"/>
      <c r="D40" s="35" t="s">
        <v>19</v>
      </c>
      <c r="E40" s="11"/>
      <c r="F40" s="6" t="s">
        <v>20</v>
      </c>
      <c r="G40" s="11"/>
      <c r="H40" s="11"/>
      <c r="I40" s="11"/>
    </row>
    <row r="41" spans="1:9" x14ac:dyDescent="0.25">
      <c r="A41" s="11"/>
      <c r="B41" s="11"/>
      <c r="C41" s="11"/>
      <c r="D41" s="6"/>
      <c r="E41" s="11"/>
      <c r="F41" s="11"/>
      <c r="G41" s="11"/>
      <c r="H41" s="11"/>
      <c r="I41" s="11"/>
    </row>
    <row r="42" spans="1:9" x14ac:dyDescent="0.25">
      <c r="A42" s="11"/>
      <c r="B42" s="6" t="s">
        <v>38</v>
      </c>
      <c r="C42" s="6"/>
      <c r="D42" s="6" t="s">
        <v>22</v>
      </c>
      <c r="E42" s="11"/>
      <c r="F42" s="6" t="s">
        <v>31</v>
      </c>
      <c r="G42" s="11"/>
      <c r="H42" s="11"/>
      <c r="I42" s="1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M17" sqref="M17"/>
    </sheetView>
  </sheetViews>
  <sheetFormatPr defaultRowHeight="15" x14ac:dyDescent="0.25"/>
  <cols>
    <col min="1" max="1" width="2" bestFit="1" customWidth="1"/>
    <col min="2" max="2" width="16.140625" customWidth="1"/>
  </cols>
  <sheetData>
    <row r="1" spans="1:10" ht="15.75" x14ac:dyDescent="0.25"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65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52</v>
      </c>
      <c r="C5" s="16">
        <f>'JANUARY 20'!G5:G9</f>
        <v>900</v>
      </c>
      <c r="D5" s="15">
        <v>5000</v>
      </c>
      <c r="E5" s="16">
        <f>C5+D5</f>
        <v>5900</v>
      </c>
      <c r="F5" s="2">
        <v>4800</v>
      </c>
      <c r="G5" s="16">
        <f>E5-F5</f>
        <v>1100</v>
      </c>
      <c r="H5" s="11"/>
      <c r="I5" s="11"/>
    </row>
    <row r="6" spans="1:10" x14ac:dyDescent="0.25">
      <c r="A6" s="3">
        <v>2</v>
      </c>
      <c r="B6" s="3" t="s">
        <v>25</v>
      </c>
      <c r="C6" s="16">
        <f>'JANUARY 20'!G6:G10</f>
        <v>0</v>
      </c>
      <c r="D6" s="15">
        <v>5000</v>
      </c>
      <c r="E6" s="16">
        <f t="shared" ref="E6:E8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'JANUARY 20'!G7:G11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69</v>
      </c>
      <c r="C8" s="16">
        <f>'JANUARY 20'!G8:G12</f>
        <v>10000</v>
      </c>
      <c r="D8" s="15">
        <v>5000</v>
      </c>
      <c r="E8" s="16">
        <f t="shared" si="0"/>
        <v>15000</v>
      </c>
      <c r="F8" s="2">
        <f>9000+4500</f>
        <v>13500</v>
      </c>
      <c r="G8" s="16">
        <f t="shared" si="1"/>
        <v>1500</v>
      </c>
      <c r="H8" s="11"/>
      <c r="I8" s="11"/>
    </row>
    <row r="9" spans="1:10" x14ac:dyDescent="0.25">
      <c r="A9" s="3">
        <v>5</v>
      </c>
      <c r="B9" s="17" t="s">
        <v>61</v>
      </c>
      <c r="C9" s="16">
        <f>'JANUARY 20'!G9:G13</f>
        <v>0</v>
      </c>
      <c r="D9" s="15">
        <v>20000</v>
      </c>
      <c r="E9" s="16">
        <f>C9+D9</f>
        <v>20000</v>
      </c>
      <c r="F9" s="2">
        <f>10000+10000</f>
        <v>20000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SUM(C5:C9)</f>
        <v>10900</v>
      </c>
      <c r="D10" s="19">
        <f>SUM(D5:D9)</f>
        <v>40000</v>
      </c>
      <c r="E10" s="4">
        <f>SUM(E5:E9)</f>
        <v>50900</v>
      </c>
      <c r="F10" s="4">
        <f>SUM(F5:F9)</f>
        <v>48300</v>
      </c>
      <c r="G10" s="4">
        <f>SUM(G5:G9)</f>
        <v>2600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66</v>
      </c>
      <c r="C18" s="16">
        <f>D10</f>
        <v>40000</v>
      </c>
      <c r="D18" s="3"/>
      <c r="E18" s="3"/>
      <c r="F18" s="3" t="s">
        <v>59</v>
      </c>
      <c r="G18" s="16">
        <f>F10</f>
        <v>48300</v>
      </c>
      <c r="H18" s="3"/>
      <c r="I18" s="3"/>
    </row>
    <row r="19" spans="1:9" x14ac:dyDescent="0.25">
      <c r="A19" s="11"/>
      <c r="B19" s="3" t="s">
        <v>4</v>
      </c>
      <c r="C19" s="16">
        <f>'JANUARY 20'!E38</f>
        <v>6228</v>
      </c>
      <c r="D19" s="3"/>
      <c r="E19" s="3"/>
      <c r="F19" s="3" t="s">
        <v>4</v>
      </c>
      <c r="G19" s="16">
        <f>'JANUARY 20'!I38</f>
        <v>-4672</v>
      </c>
      <c r="H19" s="3"/>
      <c r="I19" s="3"/>
    </row>
    <row r="20" spans="1:9" x14ac:dyDescent="0.25">
      <c r="A20" s="11"/>
      <c r="B20" s="3" t="s">
        <v>55</v>
      </c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11"/>
      <c r="B21" s="3" t="s">
        <v>63</v>
      </c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11"/>
      <c r="B22" s="3" t="s">
        <v>29</v>
      </c>
      <c r="C22" s="30">
        <v>0.1</v>
      </c>
      <c r="D22" s="3">
        <f>C22*C18</f>
        <v>4000</v>
      </c>
      <c r="E22" s="3"/>
      <c r="F22" s="3" t="s">
        <v>29</v>
      </c>
      <c r="G22" s="30">
        <v>0.1</v>
      </c>
      <c r="H22" s="31">
        <f>D22</f>
        <v>4000</v>
      </c>
      <c r="I22" s="31"/>
    </row>
    <row r="23" spans="1:9" x14ac:dyDescent="0.25">
      <c r="A23" s="11"/>
      <c r="B23" s="13" t="s">
        <v>23</v>
      </c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11"/>
      <c r="B24" s="32" t="s">
        <v>62</v>
      </c>
      <c r="C24" s="30">
        <v>0.3</v>
      </c>
      <c r="D24" s="36"/>
      <c r="E24" s="3"/>
      <c r="F24" s="32" t="s">
        <v>62</v>
      </c>
      <c r="G24" s="30">
        <v>0.3</v>
      </c>
      <c r="H24" s="36"/>
      <c r="I24" s="3"/>
    </row>
    <row r="25" spans="1:9" x14ac:dyDescent="0.25">
      <c r="A25" s="11"/>
      <c r="B25" s="33" t="s">
        <v>84</v>
      </c>
      <c r="C25" s="3"/>
      <c r="D25" s="16">
        <v>30000</v>
      </c>
      <c r="E25" s="3"/>
      <c r="F25" s="33" t="s">
        <v>84</v>
      </c>
      <c r="G25" s="3"/>
      <c r="H25" s="16">
        <v>30000</v>
      </c>
      <c r="I25" s="3"/>
    </row>
    <row r="26" spans="1:9" x14ac:dyDescent="0.25">
      <c r="A26" s="11"/>
      <c r="B26" s="32" t="s">
        <v>85</v>
      </c>
      <c r="C26" s="3"/>
      <c r="D26" s="3">
        <v>12097</v>
      </c>
      <c r="E26" s="3"/>
      <c r="F26" s="32" t="s">
        <v>85</v>
      </c>
      <c r="G26" s="3"/>
      <c r="H26" s="3">
        <v>12097</v>
      </c>
      <c r="I26" s="3"/>
    </row>
    <row r="27" spans="1:9" x14ac:dyDescent="0.25">
      <c r="A27" s="11"/>
      <c r="B27" s="17"/>
      <c r="C27" s="3"/>
      <c r="D27" s="3"/>
      <c r="E27" s="3"/>
      <c r="F27" s="17"/>
      <c r="G27" s="3"/>
      <c r="H27" s="3"/>
      <c r="I27" s="3"/>
    </row>
    <row r="28" spans="1:9" x14ac:dyDescent="0.25">
      <c r="A28" s="34"/>
      <c r="B28" s="13" t="s">
        <v>9</v>
      </c>
      <c r="C28" s="4">
        <f>C18+C19+C20+C21-D22</f>
        <v>42228</v>
      </c>
      <c r="D28" s="4">
        <f>SUM(D24:D27)</f>
        <v>42097</v>
      </c>
      <c r="E28" s="4">
        <f>C28-D28</f>
        <v>131</v>
      </c>
      <c r="F28" s="13" t="s">
        <v>9</v>
      </c>
      <c r="G28" s="4">
        <f>G18+G19+G20+G21-H22</f>
        <v>39628</v>
      </c>
      <c r="H28" s="4">
        <f>SUM(H24:H27)</f>
        <v>42097</v>
      </c>
      <c r="I28" s="4">
        <f>G28-H28</f>
        <v>-2469</v>
      </c>
    </row>
    <row r="29" spans="1:9" x14ac:dyDescent="0.25">
      <c r="A29" s="34"/>
      <c r="B29" s="6"/>
      <c r="C29" s="6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18</v>
      </c>
      <c r="C30" s="11"/>
      <c r="D30" s="35" t="s">
        <v>19</v>
      </c>
      <c r="E30" s="11"/>
      <c r="F30" s="6" t="s">
        <v>20</v>
      </c>
      <c r="G30" s="11"/>
      <c r="H30" s="11"/>
      <c r="I30" s="11"/>
    </row>
    <row r="31" spans="1:9" x14ac:dyDescent="0.25">
      <c r="A31" s="11"/>
      <c r="B31" s="11"/>
      <c r="C31" s="11"/>
      <c r="D31" s="6"/>
      <c r="E31" s="11"/>
      <c r="F31" s="11"/>
      <c r="G31" s="11"/>
      <c r="H31" s="11"/>
      <c r="I31" s="11"/>
    </row>
    <row r="32" spans="1:9" x14ac:dyDescent="0.25">
      <c r="A32" s="11"/>
      <c r="B32" s="6" t="s">
        <v>38</v>
      </c>
      <c r="C32" s="6"/>
      <c r="D32" s="6" t="s">
        <v>22</v>
      </c>
      <c r="E32" s="11"/>
      <c r="F32" s="6" t="s">
        <v>31</v>
      </c>
      <c r="G32" s="11"/>
      <c r="H32" s="11"/>
      <c r="I32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JUNE</vt:lpstr>
      <vt:lpstr>JULY</vt:lpstr>
      <vt:lpstr>AUGUST19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2021-12-17T07:59:52Z</dcterms:modified>
</cp:coreProperties>
</file>