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11310" firstSheet="15" activeTab="18"/>
  </bookViews>
  <sheets>
    <sheet name="JUNE 20" sheetId="1" r:id="rId1"/>
    <sheet name="JULY 20" sheetId="2" r:id="rId2"/>
    <sheet name="AUGUST 20" sheetId="3" r:id="rId3"/>
    <sheet name="SEPTEMBER 20" sheetId="4" r:id="rId4"/>
    <sheet name="OCTOBER 20" sheetId="5" r:id="rId5"/>
    <sheet name="NOVEMBER20" sheetId="6" r:id="rId6"/>
    <sheet name="DECEMBER 20" sheetId="7" r:id="rId7"/>
    <sheet name="JANUARY 21" sheetId="8" r:id="rId8"/>
    <sheet name="FEBRUARY 21" sheetId="9" r:id="rId9"/>
    <sheet name="MARCH 21" sheetId="10" r:id="rId10"/>
    <sheet name="APRIL21" sheetId="11" r:id="rId11"/>
    <sheet name="MAY 21" sheetId="12" r:id="rId12"/>
    <sheet name="JUNE 21" sheetId="13" r:id="rId13"/>
    <sheet name="JULY 21" sheetId="14" r:id="rId14"/>
    <sheet name="AUGUST 21" sheetId="15" r:id="rId15"/>
    <sheet name="SEPTEMBER 21" sheetId="16" r:id="rId16"/>
    <sheet name="OCTOBER 21" sheetId="17" r:id="rId17"/>
    <sheet name="NOVEMBER 21" sheetId="18" r:id="rId18"/>
    <sheet name="DECEMBER 21" sheetId="19" r:id="rId19"/>
  </sheets>
  <calcPr calcId="144525"/>
</workbook>
</file>

<file path=xl/calcChain.xml><?xml version="1.0" encoding="utf-8"?>
<calcChain xmlns="http://schemas.openxmlformats.org/spreadsheetml/2006/main">
  <c r="H20" i="19" l="1"/>
  <c r="H20" i="18"/>
  <c r="C20" i="19"/>
  <c r="C11" i="19"/>
  <c r="C6" i="19"/>
  <c r="C7" i="19"/>
  <c r="C8" i="19"/>
  <c r="C9" i="19"/>
  <c r="C10" i="19"/>
  <c r="C5" i="19"/>
  <c r="J34" i="19"/>
  <c r="E34" i="19"/>
  <c r="K11" i="19"/>
  <c r="C23" i="19" s="1"/>
  <c r="J11" i="19"/>
  <c r="C22" i="19" s="1"/>
  <c r="I11" i="19"/>
  <c r="C24" i="19" s="1"/>
  <c r="G11" i="19"/>
  <c r="H19" i="19" s="1"/>
  <c r="E11" i="19"/>
  <c r="C19" i="19" s="1"/>
  <c r="D11" i="19"/>
  <c r="F10" i="19"/>
  <c r="H10" i="19" s="1"/>
  <c r="F9" i="19"/>
  <c r="H9" i="19" s="1"/>
  <c r="F8" i="19"/>
  <c r="H8" i="19" s="1"/>
  <c r="F7" i="19"/>
  <c r="H7" i="19" s="1"/>
  <c r="F6" i="19"/>
  <c r="H6" i="19" s="1"/>
  <c r="F5" i="19"/>
  <c r="H22" i="19" l="1"/>
  <c r="J26" i="19"/>
  <c r="C34" i="19"/>
  <c r="F34" i="19" s="1"/>
  <c r="E26" i="19"/>
  <c r="F11" i="19"/>
  <c r="H5" i="19"/>
  <c r="H11" i="19" s="1"/>
  <c r="H34" i="19"/>
  <c r="K34" i="19" s="1"/>
  <c r="H23" i="19"/>
  <c r="J34" i="18"/>
  <c r="E34" i="18"/>
  <c r="C23" i="18"/>
  <c r="K11" i="18"/>
  <c r="H23" i="18" s="1"/>
  <c r="J11" i="18"/>
  <c r="H22" i="18" s="1"/>
  <c r="I11" i="18"/>
  <c r="C24" i="18" s="1"/>
  <c r="G11" i="18"/>
  <c r="H19" i="18" s="1"/>
  <c r="E11" i="18"/>
  <c r="C19" i="18" s="1"/>
  <c r="D11" i="18"/>
  <c r="C22" i="18" l="1"/>
  <c r="J26" i="18"/>
  <c r="E26" i="18"/>
  <c r="J34" i="17"/>
  <c r="E34" i="17"/>
  <c r="K11" i="17"/>
  <c r="C23" i="17" s="1"/>
  <c r="J11" i="17"/>
  <c r="C22" i="17" s="1"/>
  <c r="I11" i="17"/>
  <c r="C24" i="17" s="1"/>
  <c r="G11" i="17"/>
  <c r="H19" i="17" s="1"/>
  <c r="E11" i="17"/>
  <c r="C19" i="17" s="1"/>
  <c r="D11" i="17"/>
  <c r="J26" i="17" l="1"/>
  <c r="E26" i="17"/>
  <c r="H22" i="17"/>
  <c r="H23" i="17"/>
  <c r="J11" i="15" l="1"/>
  <c r="J11" i="16"/>
  <c r="J34" i="16" l="1"/>
  <c r="E34" i="16"/>
  <c r="H22" i="16"/>
  <c r="C22" i="16"/>
  <c r="K11" i="16"/>
  <c r="C23" i="16" s="1"/>
  <c r="I11" i="16"/>
  <c r="C24" i="16" s="1"/>
  <c r="G11" i="16"/>
  <c r="H19" i="16" s="1"/>
  <c r="E11" i="16"/>
  <c r="C19" i="16" s="1"/>
  <c r="D11" i="16"/>
  <c r="J26" i="16" l="1"/>
  <c r="E26" i="16"/>
  <c r="H23" i="16"/>
  <c r="J34" i="15"/>
  <c r="E34" i="15"/>
  <c r="K11" i="15"/>
  <c r="C23" i="15" s="1"/>
  <c r="C22" i="15"/>
  <c r="I11" i="15"/>
  <c r="C24" i="15" s="1"/>
  <c r="E11" i="15"/>
  <c r="C19" i="15" s="1"/>
  <c r="D11" i="15"/>
  <c r="G11" i="15"/>
  <c r="H19" i="15" s="1"/>
  <c r="J26" i="15" l="1"/>
  <c r="E26" i="15"/>
  <c r="H22" i="15"/>
  <c r="H23" i="15"/>
  <c r="G8" i="14"/>
  <c r="G5" i="14" l="1"/>
  <c r="G6" i="14" l="1"/>
  <c r="J34" i="14" l="1"/>
  <c r="E34" i="14"/>
  <c r="K11" i="14"/>
  <c r="C23" i="14" s="1"/>
  <c r="J11" i="14"/>
  <c r="C22" i="14" s="1"/>
  <c r="I11" i="14"/>
  <c r="C24" i="14" s="1"/>
  <c r="E11" i="14"/>
  <c r="C19" i="14" s="1"/>
  <c r="D11" i="14"/>
  <c r="G11" i="14"/>
  <c r="H19" i="14" s="1"/>
  <c r="J26" i="14" l="1"/>
  <c r="E26" i="14"/>
  <c r="H22" i="14"/>
  <c r="H23" i="14"/>
  <c r="G5" i="13"/>
  <c r="G8" i="13" l="1"/>
  <c r="J34" i="13" l="1"/>
  <c r="E34" i="13"/>
  <c r="K11" i="13"/>
  <c r="C23" i="13" s="1"/>
  <c r="I11" i="13"/>
  <c r="C24" i="13" s="1"/>
  <c r="G11" i="13"/>
  <c r="H19" i="13" s="1"/>
  <c r="E11" i="13"/>
  <c r="C19" i="13" s="1"/>
  <c r="D11" i="13"/>
  <c r="J11" i="13"/>
  <c r="J26" i="13" l="1"/>
  <c r="E26" i="13"/>
  <c r="C22" i="13"/>
  <c r="H22" i="13"/>
  <c r="H23" i="13"/>
  <c r="J8" i="12"/>
  <c r="J5" i="12"/>
  <c r="J34" i="12" l="1"/>
  <c r="E34" i="12"/>
  <c r="K11" i="12"/>
  <c r="C23" i="12" s="1"/>
  <c r="J11" i="12"/>
  <c r="C22" i="12" s="1"/>
  <c r="I11" i="12"/>
  <c r="C24" i="12" s="1"/>
  <c r="E11" i="12"/>
  <c r="C19" i="12" s="1"/>
  <c r="D11" i="12"/>
  <c r="G11" i="12"/>
  <c r="H19" i="12" s="1"/>
  <c r="J26" i="12" l="1"/>
  <c r="E26" i="12"/>
  <c r="H22" i="12"/>
  <c r="H23" i="12"/>
  <c r="G7" i="10"/>
  <c r="G8" i="11" l="1"/>
  <c r="J34" i="11" l="1"/>
  <c r="E34" i="11"/>
  <c r="K11" i="11"/>
  <c r="C23" i="11" s="1"/>
  <c r="J11" i="11"/>
  <c r="C22" i="11" s="1"/>
  <c r="I11" i="11"/>
  <c r="C24" i="11" s="1"/>
  <c r="G11" i="11"/>
  <c r="H19" i="11" s="1"/>
  <c r="E11" i="11"/>
  <c r="C19" i="11" s="1"/>
  <c r="D11" i="11"/>
  <c r="J26" i="11" l="1"/>
  <c r="E26" i="11"/>
  <c r="H22" i="11"/>
  <c r="H23" i="11"/>
  <c r="J34" i="10"/>
  <c r="E34" i="10"/>
  <c r="K11" i="10"/>
  <c r="C23" i="10" s="1"/>
  <c r="J11" i="10"/>
  <c r="C22" i="10" s="1"/>
  <c r="I11" i="10"/>
  <c r="C24" i="10" s="1"/>
  <c r="E11" i="10"/>
  <c r="C19" i="10" s="1"/>
  <c r="D11" i="10"/>
  <c r="G11" i="10"/>
  <c r="H19" i="10" s="1"/>
  <c r="H22" i="10" l="1"/>
  <c r="J26" i="10"/>
  <c r="E26" i="10"/>
  <c r="H23" i="10"/>
  <c r="G8" i="9"/>
  <c r="G5" i="9" l="1"/>
  <c r="J34" i="9" l="1"/>
  <c r="E34" i="9"/>
  <c r="K11" i="9"/>
  <c r="C23" i="9" s="1"/>
  <c r="J11" i="9"/>
  <c r="C22" i="9" s="1"/>
  <c r="I11" i="9"/>
  <c r="C24" i="9" s="1"/>
  <c r="E11" i="9"/>
  <c r="C19" i="9" s="1"/>
  <c r="D11" i="9"/>
  <c r="G11" i="9"/>
  <c r="H19" i="9" s="1"/>
  <c r="J26" i="9" l="1"/>
  <c r="E26" i="9"/>
  <c r="H22" i="9"/>
  <c r="H23" i="9"/>
  <c r="G8" i="8"/>
  <c r="J34" i="8" l="1"/>
  <c r="E34" i="8"/>
  <c r="K11" i="8"/>
  <c r="C23" i="8" s="1"/>
  <c r="J11" i="8"/>
  <c r="C22" i="8" s="1"/>
  <c r="I11" i="8"/>
  <c r="C24" i="8" s="1"/>
  <c r="G11" i="8"/>
  <c r="H19" i="8" s="1"/>
  <c r="E11" i="8"/>
  <c r="C19" i="8" s="1"/>
  <c r="D11" i="8"/>
  <c r="J26" i="8" l="1"/>
  <c r="E26" i="8"/>
  <c r="H22" i="8"/>
  <c r="H23" i="8"/>
  <c r="J34" i="7"/>
  <c r="E34" i="7"/>
  <c r="K11" i="7"/>
  <c r="C23" i="7" s="1"/>
  <c r="J11" i="7"/>
  <c r="C22" i="7" s="1"/>
  <c r="I11" i="7"/>
  <c r="C24" i="7" s="1"/>
  <c r="G11" i="7"/>
  <c r="H19" i="7" s="1"/>
  <c r="E11" i="7"/>
  <c r="C19" i="7" s="1"/>
  <c r="D11" i="7"/>
  <c r="J26" i="7" l="1"/>
  <c r="E26" i="7"/>
  <c r="H22" i="7"/>
  <c r="H23" i="7"/>
  <c r="I34" i="6" l="1"/>
  <c r="D34" i="6"/>
  <c r="K11" i="6"/>
  <c r="C23" i="6" s="1"/>
  <c r="J11" i="6"/>
  <c r="C22" i="6" s="1"/>
  <c r="I11" i="6"/>
  <c r="C24" i="6" s="1"/>
  <c r="G11" i="6"/>
  <c r="G19" i="6" s="1"/>
  <c r="E11" i="6"/>
  <c r="C19" i="6" s="1"/>
  <c r="I26" i="6" s="1"/>
  <c r="D11" i="6"/>
  <c r="G22" i="6" l="1"/>
  <c r="G23" i="6"/>
  <c r="D26" i="6"/>
  <c r="J34" i="5"/>
  <c r="E34" i="5"/>
  <c r="E11" i="5"/>
  <c r="C19" i="5" s="1"/>
  <c r="D11" i="5"/>
  <c r="K11" i="5"/>
  <c r="J11" i="5"/>
  <c r="I11" i="5"/>
  <c r="C24" i="5" s="1"/>
  <c r="G11" i="5"/>
  <c r="H19" i="5" s="1"/>
  <c r="C23" i="5" l="1"/>
  <c r="H23" i="5"/>
  <c r="C22" i="5"/>
  <c r="H22" i="5"/>
  <c r="J26" i="5"/>
  <c r="E26" i="5"/>
  <c r="G9" i="4"/>
  <c r="G8" i="4" l="1"/>
  <c r="G11" i="4" s="1"/>
  <c r="J9" i="4" l="1"/>
  <c r="I9" i="4"/>
  <c r="K9" i="4" l="1"/>
  <c r="K9" i="3"/>
  <c r="K11" i="4" l="1"/>
  <c r="J11" i="4"/>
  <c r="C22" i="4" s="1"/>
  <c r="J34" i="4" l="1"/>
  <c r="E34" i="4"/>
  <c r="C23" i="4"/>
  <c r="I11" i="4"/>
  <c r="C24" i="4" s="1"/>
  <c r="H19" i="4"/>
  <c r="E11" i="4"/>
  <c r="C19" i="4" s="1"/>
  <c r="D11" i="4"/>
  <c r="J26" i="4" l="1"/>
  <c r="E26" i="4"/>
  <c r="H22" i="4"/>
  <c r="H23" i="4"/>
  <c r="J28" i="3" l="1"/>
  <c r="E28" i="3"/>
  <c r="J34" i="3" l="1"/>
  <c r="E34" i="3"/>
  <c r="K11" i="3"/>
  <c r="C23" i="3" s="1"/>
  <c r="J11" i="3"/>
  <c r="C22" i="3" s="1"/>
  <c r="I11" i="3"/>
  <c r="C24" i="3" s="1"/>
  <c r="G11" i="3"/>
  <c r="H19" i="3" s="1"/>
  <c r="E11" i="3"/>
  <c r="C19" i="3" s="1"/>
  <c r="D11" i="3"/>
  <c r="J26" i="3" l="1"/>
  <c r="E26" i="3"/>
  <c r="H22" i="3"/>
  <c r="H23" i="3"/>
  <c r="J29" i="2"/>
  <c r="E29" i="2"/>
  <c r="O22" i="1" l="1"/>
  <c r="O21" i="1"/>
  <c r="O19" i="1"/>
  <c r="O18" i="1"/>
  <c r="O24" i="1" s="1"/>
  <c r="P22" i="1"/>
  <c r="J30" i="1" l="1"/>
  <c r="E30" i="1"/>
  <c r="N33" i="1" l="1"/>
  <c r="P28" i="1" s="1"/>
  <c r="J34" i="2" l="1"/>
  <c r="E34" i="2"/>
  <c r="K11" i="2"/>
  <c r="H23" i="2" s="1"/>
  <c r="J11" i="2"/>
  <c r="H22" i="2" s="1"/>
  <c r="I11" i="2"/>
  <c r="G11" i="2"/>
  <c r="H19" i="2" s="1"/>
  <c r="E11" i="2"/>
  <c r="C19" i="2" s="1"/>
  <c r="D11" i="2"/>
  <c r="J26" i="2" l="1"/>
  <c r="E26" i="2"/>
  <c r="C22" i="2"/>
  <c r="C23" i="2"/>
  <c r="C24" i="2"/>
  <c r="E34" i="1" l="1"/>
  <c r="J34" i="1"/>
  <c r="E11" i="1"/>
  <c r="C19" i="1" s="1"/>
  <c r="I11" i="1"/>
  <c r="K11" i="1"/>
  <c r="H23" i="1" s="1"/>
  <c r="J11" i="1"/>
  <c r="H22" i="1" s="1"/>
  <c r="D11" i="1"/>
  <c r="G11" i="1"/>
  <c r="H19" i="1" s="1"/>
  <c r="F10" i="1"/>
  <c r="H10" i="1" s="1"/>
  <c r="C10" i="2" s="1"/>
  <c r="F10" i="2" s="1"/>
  <c r="H10" i="2" s="1"/>
  <c r="C10" i="3" s="1"/>
  <c r="F10" i="3" s="1"/>
  <c r="H10" i="3" s="1"/>
  <c r="F9" i="1"/>
  <c r="H9" i="1" s="1"/>
  <c r="C9" i="2" s="1"/>
  <c r="F9" i="2" s="1"/>
  <c r="H9" i="2" s="1"/>
  <c r="C9" i="3" s="1"/>
  <c r="F9" i="3" s="1"/>
  <c r="H9" i="3" s="1"/>
  <c r="C9" i="4" s="1"/>
  <c r="F9" i="4" s="1"/>
  <c r="H9" i="4" s="1"/>
  <c r="C9" i="5" s="1"/>
  <c r="F9" i="5" s="1"/>
  <c r="H9" i="5" s="1"/>
  <c r="C9" i="6" s="1"/>
  <c r="F8" i="1"/>
  <c r="H8" i="1" s="1"/>
  <c r="C8" i="2" s="1"/>
  <c r="F8" i="2" s="1"/>
  <c r="H8" i="2" s="1"/>
  <c r="C8" i="3" s="1"/>
  <c r="F8" i="3" s="1"/>
  <c r="H8" i="3" s="1"/>
  <c r="C8" i="4" s="1"/>
  <c r="F8" i="4" s="1"/>
  <c r="H8" i="4" s="1"/>
  <c r="C8" i="5" s="1"/>
  <c r="F8" i="5" s="1"/>
  <c r="H8" i="5" s="1"/>
  <c r="C8" i="6" s="1"/>
  <c r="F7" i="1"/>
  <c r="H7" i="1" s="1"/>
  <c r="C7" i="2" s="1"/>
  <c r="F7" i="2" s="1"/>
  <c r="H7" i="2" s="1"/>
  <c r="C7" i="3" s="1"/>
  <c r="F7" i="3" s="1"/>
  <c r="H7" i="3" s="1"/>
  <c r="C7" i="4" s="1"/>
  <c r="F7" i="4" s="1"/>
  <c r="H7" i="4" s="1"/>
  <c r="C7" i="5" s="1"/>
  <c r="F7" i="5" s="1"/>
  <c r="H7" i="5" s="1"/>
  <c r="C7" i="6" s="1"/>
  <c r="F6" i="1"/>
  <c r="H6" i="1" s="1"/>
  <c r="C6" i="2" s="1"/>
  <c r="F6" i="2" s="1"/>
  <c r="H6" i="2" s="1"/>
  <c r="C6" i="3" s="1"/>
  <c r="F6" i="3" s="1"/>
  <c r="H6" i="3" s="1"/>
  <c r="C6" i="4" s="1"/>
  <c r="F6" i="4" s="1"/>
  <c r="H6" i="4" s="1"/>
  <c r="C6" i="5" s="1"/>
  <c r="F6" i="5" s="1"/>
  <c r="H6" i="5" s="1"/>
  <c r="C6" i="6" s="1"/>
  <c r="F5" i="1"/>
  <c r="C11" i="1"/>
  <c r="F6" i="6" l="1"/>
  <c r="H6" i="6" s="1"/>
  <c r="C6" i="7" s="1"/>
  <c r="F6" i="7" s="1"/>
  <c r="H6" i="7" s="1"/>
  <c r="F8" i="6"/>
  <c r="H8" i="6" s="1"/>
  <c r="C8" i="7" s="1"/>
  <c r="F8" i="7" s="1"/>
  <c r="H8" i="7" s="1"/>
  <c r="C10" i="5"/>
  <c r="F10" i="5" s="1"/>
  <c r="H10" i="5" s="1"/>
  <c r="C10" i="6" s="1"/>
  <c r="C10" i="4"/>
  <c r="F10" i="4" s="1"/>
  <c r="H10" i="4" s="1"/>
  <c r="F7" i="6"/>
  <c r="H7" i="6" s="1"/>
  <c r="C7" i="7" s="1"/>
  <c r="F7" i="7" s="1"/>
  <c r="H7" i="7" s="1"/>
  <c r="F9" i="6"/>
  <c r="H9" i="6" s="1"/>
  <c r="C9" i="7" s="1"/>
  <c r="F9" i="7" s="1"/>
  <c r="H9" i="7" s="1"/>
  <c r="J26" i="1"/>
  <c r="C23" i="1"/>
  <c r="H34" i="1"/>
  <c r="C22" i="1"/>
  <c r="F11" i="1"/>
  <c r="E26" i="1"/>
  <c r="H5" i="1"/>
  <c r="C9" i="8" l="1"/>
  <c r="F9" i="8" s="1"/>
  <c r="H9" i="8" s="1"/>
  <c r="C8" i="8"/>
  <c r="F8" i="8" s="1"/>
  <c r="H8" i="8" s="1"/>
  <c r="C7" i="8"/>
  <c r="F7" i="8" s="1"/>
  <c r="H7" i="8" s="1"/>
  <c r="C6" i="8"/>
  <c r="F6" i="8" s="1"/>
  <c r="H6" i="8" s="1"/>
  <c r="C34" i="1"/>
  <c r="F10" i="6"/>
  <c r="H10" i="6" s="1"/>
  <c r="C10" i="7" s="1"/>
  <c r="F10" i="7" s="1"/>
  <c r="H10" i="7" s="1"/>
  <c r="H11" i="1"/>
  <c r="C5" i="2"/>
  <c r="F34" i="1"/>
  <c r="C20" i="2" s="1"/>
  <c r="C34" i="2" s="1"/>
  <c r="F34" i="2" s="1"/>
  <c r="C20" i="3" s="1"/>
  <c r="C34" i="3" s="1"/>
  <c r="F34" i="3" s="1"/>
  <c r="C20" i="4" s="1"/>
  <c r="C34" i="4" s="1"/>
  <c r="F34" i="4" s="1"/>
  <c r="C20" i="5" s="1"/>
  <c r="C34" i="5" s="1"/>
  <c r="F34" i="5" s="1"/>
  <c r="C20" i="6" s="1"/>
  <c r="C34" i="6" s="1"/>
  <c r="E34" i="6" s="1"/>
  <c r="C20" i="7" s="1"/>
  <c r="C34" i="7" s="1"/>
  <c r="F34" i="7" s="1"/>
  <c r="C20" i="8" s="1"/>
  <c r="C34" i="8" s="1"/>
  <c r="F34" i="8" s="1"/>
  <c r="C20" i="9" s="1"/>
  <c r="C34" i="9" s="1"/>
  <c r="F34" i="9" s="1"/>
  <c r="C20" i="10" s="1"/>
  <c r="C34" i="10" s="1"/>
  <c r="F34" i="10" s="1"/>
  <c r="C20" i="11" s="1"/>
  <c r="C34" i="11" s="1"/>
  <c r="F34" i="11" s="1"/>
  <c r="C20" i="12" s="1"/>
  <c r="C34" i="12" s="1"/>
  <c r="F34" i="12" s="1"/>
  <c r="C20" i="13" s="1"/>
  <c r="C34" i="13" s="1"/>
  <c r="F34" i="13" s="1"/>
  <c r="C20" i="14" s="1"/>
  <c r="C34" i="14" s="1"/>
  <c r="F34" i="14" s="1"/>
  <c r="C20" i="15" s="1"/>
  <c r="C34" i="15" s="1"/>
  <c r="F34" i="15" s="1"/>
  <c r="C20" i="16" s="1"/>
  <c r="C34" i="16" s="1"/>
  <c r="F34" i="16" s="1"/>
  <c r="C20" i="17" s="1"/>
  <c r="C34" i="17" s="1"/>
  <c r="F34" i="17" s="1"/>
  <c r="C20" i="18" s="1"/>
  <c r="C34" i="18" s="1"/>
  <c r="F34" i="18" s="1"/>
  <c r="C6" i="9" l="1"/>
  <c r="F6" i="9" s="1"/>
  <c r="H6" i="9" s="1"/>
  <c r="C6" i="10"/>
  <c r="F6" i="10" s="1"/>
  <c r="H6" i="10" s="1"/>
  <c r="C6" i="11" s="1"/>
  <c r="F6" i="11" s="1"/>
  <c r="H6" i="11" s="1"/>
  <c r="C6" i="12" s="1"/>
  <c r="F6" i="12" s="1"/>
  <c r="H6" i="12" s="1"/>
  <c r="C6" i="13" s="1"/>
  <c r="F6" i="13" s="1"/>
  <c r="H6" i="13" s="1"/>
  <c r="C6" i="14" s="1"/>
  <c r="F6" i="14" s="1"/>
  <c r="H6" i="14" s="1"/>
  <c r="C6" i="15" s="1"/>
  <c r="F6" i="15" s="1"/>
  <c r="H6" i="15" s="1"/>
  <c r="C6" i="16" s="1"/>
  <c r="F6" i="16" s="1"/>
  <c r="H6" i="16" s="1"/>
  <c r="C6" i="17" s="1"/>
  <c r="F6" i="17" s="1"/>
  <c r="H6" i="17" s="1"/>
  <c r="C6" i="18" s="1"/>
  <c r="F6" i="18" s="1"/>
  <c r="H6" i="18" s="1"/>
  <c r="C8" i="9"/>
  <c r="F8" i="9" s="1"/>
  <c r="H8" i="9" s="1"/>
  <c r="C8" i="10"/>
  <c r="F8" i="10" s="1"/>
  <c r="H8" i="10" s="1"/>
  <c r="C8" i="11" s="1"/>
  <c r="F8" i="11" s="1"/>
  <c r="H8" i="11" s="1"/>
  <c r="C8" i="12" s="1"/>
  <c r="F8" i="12" s="1"/>
  <c r="H8" i="12" s="1"/>
  <c r="C8" i="13" s="1"/>
  <c r="F8" i="13" s="1"/>
  <c r="H8" i="13" s="1"/>
  <c r="C8" i="14" s="1"/>
  <c r="F8" i="14" s="1"/>
  <c r="H8" i="14" s="1"/>
  <c r="C8" i="15" s="1"/>
  <c r="F8" i="15" s="1"/>
  <c r="H8" i="15" s="1"/>
  <c r="C8" i="16" s="1"/>
  <c r="F8" i="16" s="1"/>
  <c r="H8" i="16" s="1"/>
  <c r="C8" i="17" s="1"/>
  <c r="F8" i="17" s="1"/>
  <c r="H8" i="17" s="1"/>
  <c r="C8" i="18" s="1"/>
  <c r="F8" i="18" s="1"/>
  <c r="H8" i="18" s="1"/>
  <c r="C7" i="9"/>
  <c r="F7" i="9" s="1"/>
  <c r="H7" i="9" s="1"/>
  <c r="C7" i="10"/>
  <c r="F7" i="10" s="1"/>
  <c r="H7" i="10" s="1"/>
  <c r="C7" i="11" s="1"/>
  <c r="F7" i="11" s="1"/>
  <c r="H7" i="11" s="1"/>
  <c r="C7" i="12" s="1"/>
  <c r="F7" i="12" s="1"/>
  <c r="H7" i="12" s="1"/>
  <c r="C7" i="13" s="1"/>
  <c r="F7" i="13" s="1"/>
  <c r="H7" i="13" s="1"/>
  <c r="C7" i="14" s="1"/>
  <c r="F7" i="14" s="1"/>
  <c r="H7" i="14" s="1"/>
  <c r="C7" i="15" s="1"/>
  <c r="F7" i="15" s="1"/>
  <c r="H7" i="15" s="1"/>
  <c r="C7" i="16" s="1"/>
  <c r="F7" i="16" s="1"/>
  <c r="H7" i="16" s="1"/>
  <c r="C7" i="17" s="1"/>
  <c r="F7" i="17" s="1"/>
  <c r="H7" i="17" s="1"/>
  <c r="C7" i="18" s="1"/>
  <c r="F7" i="18" s="1"/>
  <c r="H7" i="18" s="1"/>
  <c r="C9" i="9"/>
  <c r="F9" i="9" s="1"/>
  <c r="H9" i="9" s="1"/>
  <c r="C9" i="10"/>
  <c r="F9" i="10" s="1"/>
  <c r="H9" i="10" s="1"/>
  <c r="C9" i="11" s="1"/>
  <c r="F9" i="11" s="1"/>
  <c r="H9" i="11" s="1"/>
  <c r="C9" i="12" s="1"/>
  <c r="F9" i="12" s="1"/>
  <c r="H9" i="12" s="1"/>
  <c r="C9" i="13" s="1"/>
  <c r="F9" i="13" s="1"/>
  <c r="H9" i="13" s="1"/>
  <c r="C9" i="14" s="1"/>
  <c r="F9" i="14" s="1"/>
  <c r="H9" i="14" s="1"/>
  <c r="C9" i="16" s="1"/>
  <c r="F9" i="16" s="1"/>
  <c r="H9" i="16" s="1"/>
  <c r="C9" i="17" s="1"/>
  <c r="F9" i="17" s="1"/>
  <c r="H9" i="17" s="1"/>
  <c r="C9" i="18" s="1"/>
  <c r="F9" i="18" s="1"/>
  <c r="H9" i="18" s="1"/>
  <c r="C10" i="8"/>
  <c r="F10" i="8" s="1"/>
  <c r="H10" i="8" s="1"/>
  <c r="C9" i="15"/>
  <c r="F9" i="15" s="1"/>
  <c r="H9" i="15" s="1"/>
  <c r="C11" i="2"/>
  <c r="F5" i="2"/>
  <c r="K34" i="1"/>
  <c r="H20" i="2" s="1"/>
  <c r="H34" i="2" s="1"/>
  <c r="K34" i="2" s="1"/>
  <c r="H20" i="3" s="1"/>
  <c r="H34" i="3" s="1"/>
  <c r="K34" i="3" s="1"/>
  <c r="H20" i="4" s="1"/>
  <c r="H34" i="4" s="1"/>
  <c r="K34" i="4" s="1"/>
  <c r="H20" i="5" s="1"/>
  <c r="H34" i="5" s="1"/>
  <c r="K34" i="5" s="1"/>
  <c r="G20" i="6" s="1"/>
  <c r="G34" i="6" s="1"/>
  <c r="J34" i="6" s="1"/>
  <c r="C10" i="10" l="1"/>
  <c r="F10" i="10" s="1"/>
  <c r="H10" i="10" s="1"/>
  <c r="C10" i="11" s="1"/>
  <c r="F10" i="11" s="1"/>
  <c r="H10" i="11" s="1"/>
  <c r="C10" i="12" s="1"/>
  <c r="F10" i="12" s="1"/>
  <c r="H10" i="12" s="1"/>
  <c r="C10" i="13" s="1"/>
  <c r="F10" i="13" s="1"/>
  <c r="H10" i="13" s="1"/>
  <c r="C10" i="14" s="1"/>
  <c r="F10" i="14" s="1"/>
  <c r="H10" i="14" s="1"/>
  <c r="C10" i="15" s="1"/>
  <c r="F10" i="15" s="1"/>
  <c r="H10" i="15" s="1"/>
  <c r="C10" i="9"/>
  <c r="F10" i="9" s="1"/>
  <c r="H10" i="9" s="1"/>
  <c r="C10" i="16"/>
  <c r="F10" i="16" s="1"/>
  <c r="H10" i="16" s="1"/>
  <c r="C10" i="17" s="1"/>
  <c r="F10" i="17" s="1"/>
  <c r="H10" i="17" s="1"/>
  <c r="C10" i="18" s="1"/>
  <c r="F10" i="18" s="1"/>
  <c r="H10" i="18" s="1"/>
  <c r="H20" i="7"/>
  <c r="H34" i="7" s="1"/>
  <c r="K34" i="7" s="1"/>
  <c r="H20" i="8" s="1"/>
  <c r="H34" i="8" s="1"/>
  <c r="K34" i="8" s="1"/>
  <c r="H20" i="9" s="1"/>
  <c r="H34" i="9" s="1"/>
  <c r="K34" i="9" s="1"/>
  <c r="H20" i="10" s="1"/>
  <c r="H34" i="10" s="1"/>
  <c r="K34" i="10" s="1"/>
  <c r="H20" i="11" s="1"/>
  <c r="H34" i="11" s="1"/>
  <c r="K34" i="11" s="1"/>
  <c r="H20" i="12" s="1"/>
  <c r="H34" i="12" s="1"/>
  <c r="K34" i="12" s="1"/>
  <c r="H20" i="13" s="1"/>
  <c r="H34" i="13" s="1"/>
  <c r="K34" i="13" s="1"/>
  <c r="H20" i="14" s="1"/>
  <c r="H34" i="14" s="1"/>
  <c r="K34" i="14" s="1"/>
  <c r="H20" i="15" s="1"/>
  <c r="H34" i="15" s="1"/>
  <c r="K34" i="15" s="1"/>
  <c r="H20" i="16" s="1"/>
  <c r="H34" i="16" s="1"/>
  <c r="K34" i="16" s="1"/>
  <c r="H20" i="17" s="1"/>
  <c r="H34" i="17" s="1"/>
  <c r="K34" i="17" s="1"/>
  <c r="H34" i="18" s="1"/>
  <c r="K34" i="18" s="1"/>
  <c r="H18" i="7"/>
  <c r="F11" i="2"/>
  <c r="H5" i="2"/>
  <c r="H11" i="2" l="1"/>
  <c r="C5" i="3"/>
  <c r="F5" i="3" l="1"/>
  <c r="C11" i="3"/>
  <c r="F11" i="3" l="1"/>
  <c r="H5" i="3"/>
  <c r="H11" i="3" l="1"/>
  <c r="C5" i="4"/>
  <c r="F5" i="4" l="1"/>
  <c r="C11" i="4"/>
  <c r="H5" i="4" l="1"/>
  <c r="F11" i="4"/>
  <c r="H11" i="4" l="1"/>
  <c r="C5" i="5"/>
  <c r="F5" i="5" l="1"/>
  <c r="C11" i="5"/>
  <c r="H5" i="5" l="1"/>
  <c r="F11" i="5"/>
  <c r="C5" i="6" l="1"/>
  <c r="F5" i="6" s="1"/>
  <c r="H11" i="5"/>
  <c r="C11" i="6" l="1"/>
  <c r="C11" i="7"/>
  <c r="H5" i="6"/>
  <c r="F11" i="6"/>
  <c r="H11" i="6" l="1"/>
  <c r="C5" i="7"/>
  <c r="F5" i="7" s="1"/>
  <c r="F11" i="7" l="1"/>
  <c r="H5" i="7"/>
  <c r="H11" i="7" l="1"/>
  <c r="C5" i="8"/>
  <c r="F5" i="8" l="1"/>
  <c r="C11" i="8"/>
  <c r="F11" i="8" l="1"/>
  <c r="H5" i="8"/>
  <c r="H11" i="8" l="1"/>
  <c r="C5" i="9"/>
  <c r="C5" i="10"/>
  <c r="C11" i="9" l="1"/>
  <c r="F5" i="9"/>
  <c r="F5" i="10"/>
  <c r="C11" i="10"/>
  <c r="H5" i="9" l="1"/>
  <c r="H11" i="9" s="1"/>
  <c r="F11" i="9"/>
  <c r="F11" i="10"/>
  <c r="H5" i="10"/>
  <c r="H11" i="10" l="1"/>
  <c r="C11" i="11" s="1"/>
  <c r="C5" i="11"/>
  <c r="F5" i="11" s="1"/>
  <c r="H5" i="11" l="1"/>
  <c r="F11" i="11"/>
  <c r="C5" i="12" l="1"/>
  <c r="H11" i="11"/>
  <c r="F5" i="12" l="1"/>
  <c r="C11" i="12"/>
  <c r="H5" i="12" l="1"/>
  <c r="F11" i="12"/>
  <c r="C5" i="13" l="1"/>
  <c r="F5" i="13" s="1"/>
  <c r="H11" i="12"/>
  <c r="C11" i="13" s="1"/>
  <c r="H5" i="13" l="1"/>
  <c r="F11" i="13"/>
  <c r="C5" i="14" l="1"/>
  <c r="H11" i="13"/>
  <c r="F5" i="14" l="1"/>
  <c r="C11" i="14"/>
  <c r="H5" i="14" l="1"/>
  <c r="F11" i="14"/>
  <c r="C5" i="15" l="1"/>
  <c r="H11" i="14"/>
  <c r="C11" i="15" l="1"/>
  <c r="F5" i="15"/>
  <c r="F11" i="15" l="1"/>
  <c r="H5" i="15"/>
  <c r="H11" i="15" l="1"/>
  <c r="C5" i="16"/>
  <c r="C11" i="16" l="1"/>
  <c r="F5" i="16"/>
  <c r="H5" i="16" l="1"/>
  <c r="F11" i="16"/>
  <c r="H11" i="16" l="1"/>
  <c r="C5" i="17"/>
  <c r="F5" i="17" s="1"/>
  <c r="C11" i="17" l="1"/>
  <c r="C11" i="18"/>
  <c r="F11" i="17"/>
  <c r="H5" i="17"/>
  <c r="H11" i="17" l="1"/>
  <c r="C5" i="18"/>
  <c r="F5" i="18" s="1"/>
  <c r="H5" i="18" l="1"/>
  <c r="H11" i="18" s="1"/>
  <c r="F11" i="18"/>
</calcChain>
</file>

<file path=xl/sharedStrings.xml><?xml version="1.0" encoding="utf-8"?>
<sst xmlns="http://schemas.openxmlformats.org/spreadsheetml/2006/main" count="1084" uniqueCount="107">
  <si>
    <t xml:space="preserve">RENT STATEMENT </t>
  </si>
  <si>
    <t xml:space="preserve">                                                                                                                          </t>
  </si>
  <si>
    <t>FOR THE MONTH OF JUNE 2020</t>
  </si>
  <si>
    <t>NAME</t>
  </si>
  <si>
    <t>BF</t>
  </si>
  <si>
    <t>RENT</t>
  </si>
  <si>
    <t>TOTAL DUE</t>
  </si>
  <si>
    <t xml:space="preserve">PAID </t>
  </si>
  <si>
    <t>BALANCE</t>
  </si>
  <si>
    <t>TOTAL</t>
  </si>
  <si>
    <t>SUMMARY</t>
  </si>
  <si>
    <t xml:space="preserve">EXPECTED </t>
  </si>
  <si>
    <t>PAID</t>
  </si>
  <si>
    <t xml:space="preserve">DETAILS </t>
  </si>
  <si>
    <t xml:space="preserve">CR </t>
  </si>
  <si>
    <t>DR</t>
  </si>
  <si>
    <t>BL</t>
  </si>
  <si>
    <t>JUNE</t>
  </si>
  <si>
    <t>DEDUCTION</t>
  </si>
  <si>
    <t xml:space="preserve">COMMISSION </t>
  </si>
  <si>
    <t>PREPARED BY</t>
  </si>
  <si>
    <t>APPROVED  BY</t>
  </si>
  <si>
    <t>RECEIVED BY</t>
  </si>
  <si>
    <t>FLO</t>
  </si>
  <si>
    <t>GRACE</t>
  </si>
  <si>
    <t>PETER IRUNGU</t>
  </si>
  <si>
    <t>WATER</t>
  </si>
  <si>
    <t>ELECTRICITY</t>
  </si>
  <si>
    <t>DEP</t>
  </si>
  <si>
    <t>PETER</t>
  </si>
  <si>
    <t>ARREARS</t>
  </si>
  <si>
    <t>RACHAEL WANYOIKE</t>
  </si>
  <si>
    <t>JADIEL MACHARIA</t>
  </si>
  <si>
    <t>ERIC MURAGWA</t>
  </si>
  <si>
    <t>PAID ON 16/6</t>
  </si>
  <si>
    <t>FOR THE MONTH OF JULY 2020</t>
  </si>
  <si>
    <t>JULY</t>
  </si>
  <si>
    <t>PAID ON 27/6</t>
  </si>
  <si>
    <t>LL16000</t>
  </si>
  <si>
    <t>DANIEL MSAFIRI</t>
  </si>
  <si>
    <t>DANIEL PAID LL</t>
  </si>
  <si>
    <t>PAID ON 1/7</t>
  </si>
  <si>
    <t>DANIEL MSAFIRI(CHEMIST)</t>
  </si>
  <si>
    <t>DANIEL</t>
  </si>
  <si>
    <t>PAID ON 15/7</t>
  </si>
  <si>
    <t>FOR THE MONTH OF AUGUST 2020</t>
  </si>
  <si>
    <t>AUGUST</t>
  </si>
  <si>
    <t>AGNES</t>
  </si>
  <si>
    <t>LL</t>
  </si>
  <si>
    <t>AGNES PAID LL</t>
  </si>
  <si>
    <t>LETTING FEE</t>
  </si>
  <si>
    <t>PAID ON 15/8</t>
  </si>
  <si>
    <t>DANIEL TO PAY LL</t>
  </si>
  <si>
    <t xml:space="preserve"> THE MONTH OF SEPTEMBER 2020</t>
  </si>
  <si>
    <t>SEPTEMBER</t>
  </si>
  <si>
    <t>AGNESS WIRAKA</t>
  </si>
  <si>
    <t>VACCANT</t>
  </si>
  <si>
    <t xml:space="preserve"> THE MONTH OF OCTOBER 2020</t>
  </si>
  <si>
    <t>OCTOBER</t>
  </si>
  <si>
    <t>PAID ON 15/9</t>
  </si>
  <si>
    <t>PAID ON 16/10</t>
  </si>
  <si>
    <t xml:space="preserve"> THE MONTH OF NOVEMBER 2020</t>
  </si>
  <si>
    <t>NOVEMBER</t>
  </si>
  <si>
    <t>SUSAN WANJIRU</t>
  </si>
  <si>
    <t>PAID ON 17/11</t>
  </si>
  <si>
    <t xml:space="preserve"> THE MONTH OF DECEMBER 2020</t>
  </si>
  <si>
    <t>DECEMBER</t>
  </si>
  <si>
    <t>PAID ON 18/12</t>
  </si>
  <si>
    <t xml:space="preserve"> THE MONTH OF JANUARY  2021</t>
  </si>
  <si>
    <t>JANUARY</t>
  </si>
  <si>
    <t>CR</t>
  </si>
  <si>
    <t>PAID ON 31/12</t>
  </si>
  <si>
    <t>PAID ON 13/1</t>
  </si>
  <si>
    <t>JADIEL</t>
  </si>
  <si>
    <t>FEBRUARY</t>
  </si>
  <si>
    <t xml:space="preserve"> THE MONTH OF FEBRUARY  2021</t>
  </si>
  <si>
    <t>PAID ON 12/2</t>
  </si>
  <si>
    <t xml:space="preserve"> THE MONTH OF MARCH  2021</t>
  </si>
  <si>
    <t>MARCH</t>
  </si>
  <si>
    <t>KELVIN WAWERU</t>
  </si>
  <si>
    <t>KELVIN WAWERU PAID LL</t>
  </si>
  <si>
    <t>PAID ON 12/3</t>
  </si>
  <si>
    <t xml:space="preserve"> THE MONTH OF APRIL  2021</t>
  </si>
  <si>
    <t>APRIL</t>
  </si>
  <si>
    <t>PAID ON 13/4</t>
  </si>
  <si>
    <t xml:space="preserve"> THE MONTH OF MAY  2021</t>
  </si>
  <si>
    <t>MAY</t>
  </si>
  <si>
    <t>PAID ON 11/5</t>
  </si>
  <si>
    <t xml:space="preserve"> THE MONTH OF JUNE  2021</t>
  </si>
  <si>
    <t>PAID ON 15/6</t>
  </si>
  <si>
    <t xml:space="preserve"> THE MONTH OF JULY  2021</t>
  </si>
  <si>
    <t>PAID ON 12/7</t>
  </si>
  <si>
    <t xml:space="preserve"> THE MONTH OF AUGUST  2021</t>
  </si>
  <si>
    <t>PAID ON 11/8</t>
  </si>
  <si>
    <t xml:space="preserve"> THE MONTH OF SEPTEMBER  2021</t>
  </si>
  <si>
    <t>SUSAN WANJIKU</t>
  </si>
  <si>
    <t xml:space="preserve"> THE MONTH OF OCTOBER  2021</t>
  </si>
  <si>
    <t>AGNES LL</t>
  </si>
  <si>
    <t>DANIEL PAIDLL</t>
  </si>
  <si>
    <t>PAID ON 12/10</t>
  </si>
  <si>
    <t>NOV</t>
  </si>
  <si>
    <t>PRISCILLA KIBOR</t>
  </si>
  <si>
    <t xml:space="preserve"> THE MONTH OF NOVEMBER  2021</t>
  </si>
  <si>
    <t>PAID ON 12/11</t>
  </si>
  <si>
    <t xml:space="preserve"> THE MONTH OF DECEMBER  2021</t>
  </si>
  <si>
    <t>DEC</t>
  </si>
  <si>
    <t>PAID ON 16/12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</si>
</sst>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\-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5" fillId="0" borderId="1" xfId="0" applyFont="1" applyBorder="1"/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6" fillId="0" borderId="1" xfId="0" applyNumberFormat="1" applyFont="1" applyFill="1" applyBorder="1" applyAlignment="1">
      <alignment horizontal="center"/>
    </xf>
    <xf numFmtId="3" fontId="5" fillId="0" borderId="1" xfId="0" applyNumberFormat="1" applyFont="1" applyBorder="1"/>
    <xf numFmtId="3" fontId="8" fillId="0" borderId="1" xfId="0" applyNumberFormat="1" applyFont="1" applyBorder="1"/>
    <xf numFmtId="0" fontId="9" fillId="0" borderId="1" xfId="0" applyFont="1" applyBorder="1"/>
    <xf numFmtId="0" fontId="5" fillId="0" borderId="1" xfId="0" applyFont="1" applyFill="1" applyBorder="1"/>
    <xf numFmtId="49" fontId="10" fillId="0" borderId="1" xfId="0" applyNumberFormat="1" applyFont="1" applyBorder="1"/>
    <xf numFmtId="3" fontId="7" fillId="0" borderId="1" xfId="0" applyNumberFormat="1" applyFont="1" applyBorder="1"/>
    <xf numFmtId="3" fontId="11" fillId="0" borderId="1" xfId="0" applyNumberFormat="1" applyFont="1" applyBorder="1"/>
    <xf numFmtId="49" fontId="12" fillId="0" borderId="1" xfId="0" applyNumberFormat="1" applyFont="1" applyBorder="1"/>
    <xf numFmtId="4" fontId="5" fillId="0" borderId="1" xfId="0" applyNumberFormat="1" applyFont="1" applyBorder="1"/>
    <xf numFmtId="164" fontId="13" fillId="0" borderId="1" xfId="0" applyNumberFormat="1" applyFont="1" applyBorder="1"/>
    <xf numFmtId="0" fontId="5" fillId="0" borderId="0" xfId="0" applyFont="1" applyBorder="1"/>
    <xf numFmtId="49" fontId="12" fillId="0" borderId="0" xfId="0" applyNumberFormat="1" applyFont="1" applyBorder="1"/>
    <xf numFmtId="4" fontId="5" fillId="0" borderId="0" xfId="0" applyNumberFormat="1" applyFont="1" applyBorder="1"/>
    <xf numFmtId="164" fontId="13" fillId="0" borderId="0" xfId="0" applyNumberFormat="1" applyFont="1" applyBorder="1"/>
    <xf numFmtId="0" fontId="14" fillId="0" borderId="0" xfId="0" applyFont="1"/>
    <xf numFmtId="0" fontId="1" fillId="0" borderId="0" xfId="0" applyFont="1"/>
    <xf numFmtId="0" fontId="2" fillId="0" borderId="1" xfId="0" applyFont="1" applyBorder="1"/>
    <xf numFmtId="0" fontId="15" fillId="0" borderId="1" xfId="0" applyFont="1" applyBorder="1"/>
    <xf numFmtId="9" fontId="5" fillId="0" borderId="1" xfId="0" applyNumberFormat="1" applyFont="1" applyBorder="1"/>
    <xf numFmtId="14" fontId="5" fillId="0" borderId="1" xfId="0" applyNumberFormat="1" applyFont="1" applyBorder="1"/>
    <xf numFmtId="14" fontId="5" fillId="0" borderId="1" xfId="0" applyNumberFormat="1" applyFont="1" applyFill="1" applyBorder="1"/>
    <xf numFmtId="16" fontId="5" fillId="0" borderId="1" xfId="0" applyNumberFormat="1" applyFont="1" applyBorder="1"/>
    <xf numFmtId="0" fontId="5" fillId="0" borderId="2" xfId="0" applyFont="1" applyFill="1" applyBorder="1"/>
    <xf numFmtId="43" fontId="0" fillId="0" borderId="0" xfId="0" applyNumberFormat="1"/>
    <xf numFmtId="3" fontId="9" fillId="0" borderId="1" xfId="0" applyNumberFormat="1" applyFont="1" applyBorder="1"/>
    <xf numFmtId="3" fontId="0" fillId="0" borderId="0" xfId="0" applyNumberFormat="1"/>
    <xf numFmtId="0" fontId="3" fillId="0" borderId="0" xfId="0" applyFont="1" applyAlignment="1">
      <alignment horizontal="right"/>
    </xf>
    <xf numFmtId="16" fontId="5" fillId="0" borderId="2" xfId="0" applyNumberFormat="1" applyFont="1" applyBorder="1"/>
    <xf numFmtId="0" fontId="0" fillId="0" borderId="1" xfId="0" applyBorder="1"/>
    <xf numFmtId="0" fontId="1" fillId="0" borderId="1" xfId="0" applyFont="1" applyBorder="1"/>
    <xf numFmtId="9" fontId="0" fillId="0" borderId="0" xfId="0" applyNumberFormat="1"/>
    <xf numFmtId="3" fontId="0" fillId="0" borderId="1" xfId="0" applyNumberFormat="1" applyBorder="1"/>
    <xf numFmtId="3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4" fontId="5" fillId="0" borderId="4" xfId="0" applyNumberFormat="1" applyFont="1" applyFill="1" applyBorder="1"/>
    <xf numFmtId="0" fontId="5" fillId="0" borderId="5" xfId="0" applyFont="1" applyBorder="1"/>
    <xf numFmtId="0" fontId="14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4" workbookViewId="0">
      <selection activeCell="L20" sqref="L20"/>
    </sheetView>
  </sheetViews>
  <sheetFormatPr defaultRowHeight="15" x14ac:dyDescent="0.25"/>
  <cols>
    <col min="1" max="1" width="2" bestFit="1" customWidth="1"/>
    <col min="2" max="2" width="12.85546875" customWidth="1"/>
    <col min="3" max="3" width="8.5703125" customWidth="1"/>
    <col min="4" max="4" width="7.42578125" customWidth="1"/>
    <col min="5" max="5" width="8.85546875" customWidth="1"/>
    <col min="7" max="7" width="8" customWidth="1"/>
    <col min="8" max="8" width="8.140625" customWidth="1"/>
    <col min="9" max="9" width="7.42578125" customWidth="1"/>
    <col min="11" max="11" width="8.42578125" customWidth="1"/>
  </cols>
  <sheetData>
    <row r="1" spans="1:16" ht="15.75" x14ac:dyDescent="0.25">
      <c r="C1" s="1" t="s">
        <v>25</v>
      </c>
      <c r="D1" s="1"/>
      <c r="E1" s="2"/>
      <c r="F1" s="3"/>
      <c r="G1" s="4"/>
    </row>
    <row r="2" spans="1:16" ht="15.75" x14ac:dyDescent="0.25">
      <c r="A2" s="4"/>
      <c r="B2" s="4"/>
      <c r="C2" s="1" t="s">
        <v>0</v>
      </c>
      <c r="D2" s="1"/>
      <c r="E2" s="5"/>
      <c r="F2" s="3"/>
      <c r="G2" s="4"/>
    </row>
    <row r="3" spans="1:16" ht="15.75" x14ac:dyDescent="0.25">
      <c r="A3" s="4"/>
      <c r="B3" s="6" t="s">
        <v>1</v>
      </c>
      <c r="C3" s="1" t="s">
        <v>2</v>
      </c>
      <c r="D3" s="1"/>
      <c r="E3" s="6"/>
      <c r="F3" s="3"/>
      <c r="G3" s="4"/>
    </row>
    <row r="4" spans="1:16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7</v>
      </c>
      <c r="H4" s="10" t="s">
        <v>8</v>
      </c>
      <c r="I4" s="10" t="s">
        <v>30</v>
      </c>
      <c r="J4" s="40" t="s">
        <v>26</v>
      </c>
      <c r="K4" s="40" t="s">
        <v>27</v>
      </c>
      <c r="L4" s="26"/>
    </row>
    <row r="5" spans="1:16" x14ac:dyDescent="0.25">
      <c r="A5" s="7">
        <v>1</v>
      </c>
      <c r="B5" s="7" t="s">
        <v>31</v>
      </c>
      <c r="C5" s="11"/>
      <c r="D5" s="11"/>
      <c r="E5" s="7">
        <v>8000</v>
      </c>
      <c r="F5" s="11">
        <f t="shared" ref="F5:F10" si="0">C5+E5</f>
        <v>8000</v>
      </c>
      <c r="G5" s="12">
        <v>8000</v>
      </c>
      <c r="H5" s="11">
        <f t="shared" ref="H5:H10" si="1">F5-G5</f>
        <v>0</v>
      </c>
      <c r="I5" s="11"/>
      <c r="J5" s="39">
        <v>100</v>
      </c>
      <c r="K5" s="39"/>
      <c r="P5" s="29"/>
    </row>
    <row r="6" spans="1:16" x14ac:dyDescent="0.25">
      <c r="A6" s="7">
        <v>2</v>
      </c>
      <c r="B6" s="13" t="s">
        <v>32</v>
      </c>
      <c r="C6" s="11"/>
      <c r="D6" s="11"/>
      <c r="E6" s="7">
        <v>8000</v>
      </c>
      <c r="F6" s="11">
        <f t="shared" si="0"/>
        <v>8000</v>
      </c>
      <c r="G6" s="12">
        <v>8000</v>
      </c>
      <c r="H6" s="11">
        <f t="shared" si="1"/>
        <v>0</v>
      </c>
      <c r="I6" s="11"/>
      <c r="J6" s="39">
        <v>960</v>
      </c>
      <c r="K6" s="39">
        <v>748</v>
      </c>
    </row>
    <row r="7" spans="1:16" x14ac:dyDescent="0.25">
      <c r="A7" s="7">
        <v>3</v>
      </c>
      <c r="B7" s="7" t="s">
        <v>39</v>
      </c>
      <c r="C7" s="11">
        <v>32000</v>
      </c>
      <c r="D7" s="11"/>
      <c r="E7" s="7">
        <v>8000</v>
      </c>
      <c r="F7" s="11">
        <f t="shared" si="0"/>
        <v>40000</v>
      </c>
      <c r="G7" s="12">
        <v>16000</v>
      </c>
      <c r="H7" s="11">
        <f t="shared" si="1"/>
        <v>24000</v>
      </c>
      <c r="I7" s="11">
        <v>8000</v>
      </c>
      <c r="J7" s="39"/>
      <c r="K7" s="39"/>
      <c r="L7" t="s">
        <v>38</v>
      </c>
    </row>
    <row r="8" spans="1:16" x14ac:dyDescent="0.25">
      <c r="A8" s="7">
        <v>4</v>
      </c>
      <c r="B8" s="7"/>
      <c r="C8" s="11"/>
      <c r="D8" s="11"/>
      <c r="E8" s="7"/>
      <c r="F8" s="11">
        <f t="shared" si="0"/>
        <v>0</v>
      </c>
      <c r="G8" s="12"/>
      <c r="H8" s="11">
        <f t="shared" si="1"/>
        <v>0</v>
      </c>
      <c r="I8" s="11"/>
      <c r="J8" s="39"/>
      <c r="K8" s="39"/>
    </row>
    <row r="9" spans="1:16" x14ac:dyDescent="0.25">
      <c r="A9" s="7">
        <v>5</v>
      </c>
      <c r="B9" s="14" t="s">
        <v>33</v>
      </c>
      <c r="C9" s="11">
        <v>5000</v>
      </c>
      <c r="D9" s="11"/>
      <c r="E9" s="7">
        <v>8000</v>
      </c>
      <c r="F9" s="11">
        <f t="shared" si="0"/>
        <v>13000</v>
      </c>
      <c r="G9" s="12">
        <v>8000</v>
      </c>
      <c r="H9" s="11">
        <f t="shared" si="1"/>
        <v>5000</v>
      </c>
      <c r="I9" s="11"/>
      <c r="J9" s="39"/>
      <c r="K9" s="39">
        <v>2000</v>
      </c>
    </row>
    <row r="10" spans="1:16" x14ac:dyDescent="0.25">
      <c r="A10" s="7"/>
      <c r="B10" s="14"/>
      <c r="C10" s="11"/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6" x14ac:dyDescent="0.25">
      <c r="A11" s="7"/>
      <c r="B11" s="15" t="s">
        <v>9</v>
      </c>
      <c r="C11" s="11">
        <f t="shared" ref="C11:K11" si="2">SUM(C5:C10)</f>
        <v>37000</v>
      </c>
      <c r="D11" s="11">
        <f t="shared" si="2"/>
        <v>0</v>
      </c>
      <c r="E11" s="9">
        <f t="shared" si="2"/>
        <v>32000</v>
      </c>
      <c r="F11" s="16">
        <f t="shared" si="2"/>
        <v>69000</v>
      </c>
      <c r="G11" s="17">
        <f t="shared" si="2"/>
        <v>40000</v>
      </c>
      <c r="H11" s="16">
        <f t="shared" si="2"/>
        <v>29000</v>
      </c>
      <c r="I11" s="16">
        <f t="shared" si="2"/>
        <v>8000</v>
      </c>
      <c r="J11" s="39">
        <f t="shared" si="2"/>
        <v>1060</v>
      </c>
      <c r="K11" s="39">
        <f t="shared" si="2"/>
        <v>2748</v>
      </c>
    </row>
    <row r="12" spans="1:16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6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6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6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6" ht="23.25" x14ac:dyDescent="0.35">
      <c r="B16" s="25" t="s">
        <v>10</v>
      </c>
      <c r="K16" s="36"/>
    </row>
    <row r="17" spans="1:16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  <c r="L17" s="26"/>
    </row>
    <row r="18" spans="1:16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27" t="s">
        <v>14</v>
      </c>
      <c r="I18" s="27"/>
      <c r="J18" s="27" t="s">
        <v>15</v>
      </c>
      <c r="K18" s="27" t="s">
        <v>16</v>
      </c>
      <c r="N18">
        <v>3059</v>
      </c>
      <c r="O18">
        <f>N20</f>
        <v>5194</v>
      </c>
      <c r="P18">
        <v>51160</v>
      </c>
    </row>
    <row r="19" spans="1:16" x14ac:dyDescent="0.25">
      <c r="B19" s="7" t="s">
        <v>17</v>
      </c>
      <c r="C19" s="11">
        <f>E11</f>
        <v>32000</v>
      </c>
      <c r="D19" s="11"/>
      <c r="E19" s="7"/>
      <c r="F19" s="7"/>
      <c r="G19" s="7" t="s">
        <v>17</v>
      </c>
      <c r="H19" s="11">
        <f>G11</f>
        <v>40000</v>
      </c>
      <c r="I19" s="11"/>
      <c r="J19" s="7"/>
      <c r="K19" s="7"/>
      <c r="O19">
        <f>N27</f>
        <v>16000</v>
      </c>
      <c r="P19">
        <v>36751</v>
      </c>
    </row>
    <row r="20" spans="1:16" x14ac:dyDescent="0.25">
      <c r="B20" s="7" t="s">
        <v>4</v>
      </c>
      <c r="C20" s="11"/>
      <c r="D20" s="11"/>
      <c r="E20" s="11"/>
      <c r="F20" s="7"/>
      <c r="G20" s="7" t="s">
        <v>4</v>
      </c>
      <c r="H20" s="11"/>
      <c r="I20" s="11"/>
      <c r="J20" s="11"/>
      <c r="K20" s="7"/>
      <c r="N20">
        <v>5194</v>
      </c>
      <c r="P20">
        <v>11471</v>
      </c>
    </row>
    <row r="21" spans="1:16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  <c r="N21">
        <v>3499</v>
      </c>
      <c r="O21">
        <f>N30</f>
        <v>5016</v>
      </c>
      <c r="P21">
        <v>16407</v>
      </c>
    </row>
    <row r="22" spans="1:16" x14ac:dyDescent="0.25">
      <c r="B22" s="7" t="s">
        <v>26</v>
      </c>
      <c r="C22" s="11">
        <f>J11</f>
        <v>1060</v>
      </c>
      <c r="D22" s="11"/>
      <c r="E22" s="11"/>
      <c r="F22" s="7"/>
      <c r="G22" s="7" t="s">
        <v>26</v>
      </c>
      <c r="H22" s="11">
        <f>J11</f>
        <v>1060</v>
      </c>
      <c r="I22" s="11"/>
      <c r="J22" s="11"/>
      <c r="K22" s="7"/>
      <c r="O22">
        <f>9000</f>
        <v>9000</v>
      </c>
      <c r="P22">
        <f>SUM(P18:P21)</f>
        <v>115789</v>
      </c>
    </row>
    <row r="23" spans="1:16" x14ac:dyDescent="0.25">
      <c r="B23" s="7" t="s">
        <v>27</v>
      </c>
      <c r="C23" s="11">
        <f>K11</f>
        <v>2748</v>
      </c>
      <c r="D23" s="11"/>
      <c r="E23" s="11"/>
      <c r="F23" s="7"/>
      <c r="G23" s="7" t="s">
        <v>27</v>
      </c>
      <c r="H23" s="11">
        <f>K11</f>
        <v>2748</v>
      </c>
      <c r="I23" s="11"/>
      <c r="J23" s="11"/>
      <c r="K23" s="7"/>
      <c r="N23">
        <v>10590</v>
      </c>
      <c r="O23">
        <v>1900</v>
      </c>
    </row>
    <row r="24" spans="1:16" x14ac:dyDescent="0.25">
      <c r="B24" s="7" t="s">
        <v>30</v>
      </c>
      <c r="C24" s="11">
        <v>8000</v>
      </c>
      <c r="D24" s="11"/>
      <c r="E24" s="11"/>
      <c r="F24" s="7"/>
      <c r="G24" s="7" t="s">
        <v>30</v>
      </c>
      <c r="H24" s="11"/>
      <c r="I24" s="11"/>
      <c r="J24" s="11"/>
      <c r="K24" s="7"/>
      <c r="N24">
        <v>15440</v>
      </c>
      <c r="O24">
        <f>SUM(O18:O23)</f>
        <v>37110</v>
      </c>
    </row>
    <row r="25" spans="1:16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  <c r="N25">
        <v>3283</v>
      </c>
    </row>
    <row r="26" spans="1:16" x14ac:dyDescent="0.25">
      <c r="B26" s="7" t="s">
        <v>19</v>
      </c>
      <c r="C26" s="29">
        <v>0.1</v>
      </c>
      <c r="D26" s="29"/>
      <c r="E26" s="7">
        <f>C26*C19</f>
        <v>3200</v>
      </c>
      <c r="G26" s="7" t="s">
        <v>19</v>
      </c>
      <c r="H26" s="29">
        <v>0.1</v>
      </c>
      <c r="J26" s="7">
        <f>H26*C19</f>
        <v>3200</v>
      </c>
      <c r="K26" s="7"/>
      <c r="N26">
        <v>3232</v>
      </c>
    </row>
    <row r="27" spans="1:16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  <c r="N27">
        <v>16000</v>
      </c>
    </row>
    <row r="28" spans="1:16" x14ac:dyDescent="0.25">
      <c r="B28" s="31" t="s">
        <v>34</v>
      </c>
      <c r="E28" s="7">
        <v>9700</v>
      </c>
      <c r="F28" s="7"/>
      <c r="G28" s="31" t="s">
        <v>34</v>
      </c>
      <c r="J28" s="7">
        <v>9700</v>
      </c>
      <c r="K28" s="7"/>
      <c r="N28">
        <v>10819</v>
      </c>
      <c r="P28">
        <f>P22-N33</f>
        <v>32832</v>
      </c>
    </row>
    <row r="29" spans="1:16" x14ac:dyDescent="0.25">
      <c r="B29" s="7" t="s">
        <v>37</v>
      </c>
      <c r="C29" s="7"/>
      <c r="E29" s="7">
        <v>13000</v>
      </c>
      <c r="F29" s="7"/>
      <c r="G29" s="7" t="s">
        <v>37</v>
      </c>
      <c r="H29" s="7"/>
      <c r="J29" s="7">
        <v>13000</v>
      </c>
      <c r="K29" s="7"/>
      <c r="N29">
        <v>4917</v>
      </c>
    </row>
    <row r="30" spans="1:16" x14ac:dyDescent="0.25">
      <c r="B30" s="30" t="s">
        <v>40</v>
      </c>
      <c r="C30" s="32"/>
      <c r="D30" s="32"/>
      <c r="E30" s="7">
        <f>16000</f>
        <v>16000</v>
      </c>
      <c r="F30" s="7"/>
      <c r="G30" s="30" t="s">
        <v>40</v>
      </c>
      <c r="H30" s="32"/>
      <c r="I30" s="32"/>
      <c r="J30" s="7">
        <f>16000</f>
        <v>16000</v>
      </c>
      <c r="K30" s="7"/>
      <c r="N30">
        <v>5016</v>
      </c>
    </row>
    <row r="31" spans="1:16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6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  <c r="N32">
        <v>1908</v>
      </c>
    </row>
    <row r="33" spans="1:14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  <c r="N33">
        <f>SUM(N18:N32)</f>
        <v>82957</v>
      </c>
    </row>
    <row r="34" spans="1:14" x14ac:dyDescent="0.25">
      <c r="A34" s="34"/>
      <c r="B34" s="13" t="s">
        <v>9</v>
      </c>
      <c r="C34" s="35">
        <f>C19+C20+C21+C22+C23+C24-E26</f>
        <v>40608</v>
      </c>
      <c r="D34" s="35"/>
      <c r="E34" s="35">
        <f>SUM(E27:E33)</f>
        <v>38700</v>
      </c>
      <c r="F34" s="35">
        <f>C34-E34</f>
        <v>1908</v>
      </c>
      <c r="G34" s="13" t="s">
        <v>9</v>
      </c>
      <c r="H34" s="35">
        <f>H19+H20+H22+H23+H24-J26</f>
        <v>40608</v>
      </c>
      <c r="I34" s="35"/>
      <c r="J34" s="35">
        <f>SUM(J27:J33)</f>
        <v>38700</v>
      </c>
      <c r="K34" s="35">
        <f>H34-J34</f>
        <v>1908</v>
      </c>
    </row>
    <row r="35" spans="1:14" x14ac:dyDescent="0.25">
      <c r="A35" s="34"/>
      <c r="B35" s="4"/>
      <c r="C35" s="4"/>
      <c r="D35" s="4"/>
      <c r="E35" s="4"/>
      <c r="J35" s="36"/>
    </row>
    <row r="36" spans="1:14" x14ac:dyDescent="0.25">
      <c r="B36" s="4" t="s">
        <v>20</v>
      </c>
      <c r="E36" s="37" t="s">
        <v>21</v>
      </c>
      <c r="G36" s="4" t="s">
        <v>22</v>
      </c>
    </row>
    <row r="37" spans="1:14" x14ac:dyDescent="0.25">
      <c r="B37" s="4" t="s">
        <v>23</v>
      </c>
      <c r="C37" s="4"/>
      <c r="D37" s="4"/>
      <c r="E37" s="4" t="s">
        <v>24</v>
      </c>
      <c r="G37" s="4" t="s">
        <v>29</v>
      </c>
    </row>
    <row r="38" spans="1:14" x14ac:dyDescent="0.25">
      <c r="B38" s="4"/>
      <c r="C38" s="4"/>
      <c r="D38" s="4"/>
      <c r="E38" s="4"/>
      <c r="G38" s="4"/>
    </row>
  </sheetData>
  <pageMargins left="0" right="0" top="0.75" bottom="0.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M30" sqref="M30"/>
    </sheetView>
  </sheetViews>
  <sheetFormatPr defaultRowHeight="15" x14ac:dyDescent="0.25"/>
  <cols>
    <col min="2" max="2" width="14.42578125" customWidth="1"/>
  </cols>
  <sheetData>
    <row r="1" spans="1:12" ht="15.75" x14ac:dyDescent="0.25">
      <c r="C1" s="1" t="s">
        <v>25</v>
      </c>
      <c r="D1" s="1"/>
      <c r="E1" s="2"/>
      <c r="F1" s="3"/>
      <c r="G1" s="4"/>
    </row>
    <row r="2" spans="1:12" ht="15.75" x14ac:dyDescent="0.25">
      <c r="A2" s="4"/>
      <c r="C2" s="1" t="s">
        <v>0</v>
      </c>
      <c r="D2" s="1"/>
      <c r="E2" s="5"/>
      <c r="F2" s="3"/>
      <c r="G2" s="4"/>
    </row>
    <row r="3" spans="1:12" ht="15.75" x14ac:dyDescent="0.25">
      <c r="A3" s="4"/>
      <c r="B3" s="6" t="s">
        <v>1</v>
      </c>
      <c r="C3" s="1" t="s">
        <v>77</v>
      </c>
      <c r="D3" s="1"/>
      <c r="E3" s="6"/>
      <c r="F3" s="3"/>
      <c r="G3" s="4"/>
    </row>
    <row r="4" spans="1:12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2" x14ac:dyDescent="0.25">
      <c r="A5" s="7">
        <v>1</v>
      </c>
      <c r="B5" s="7" t="s">
        <v>63</v>
      </c>
      <c r="C5" s="11">
        <f>'JANUARY 21'!H5:H10</f>
        <v>0</v>
      </c>
      <c r="D5" s="11"/>
      <c r="E5" s="7">
        <v>8000</v>
      </c>
      <c r="F5" s="11">
        <f t="shared" ref="F5:F10" si="0">C5+E5</f>
        <v>8000</v>
      </c>
      <c r="G5" s="12">
        <v>8000</v>
      </c>
      <c r="H5" s="11">
        <f t="shared" ref="H5:H10" si="1">F5-G5</f>
        <v>0</v>
      </c>
      <c r="I5" s="11"/>
      <c r="J5" s="39"/>
      <c r="K5" s="39"/>
    </row>
    <row r="6" spans="1:12" x14ac:dyDescent="0.25">
      <c r="A6" s="7">
        <v>2</v>
      </c>
      <c r="B6" s="13" t="s">
        <v>79</v>
      </c>
      <c r="C6" s="11">
        <f>'JANUARY 21'!H6:H11</f>
        <v>0</v>
      </c>
      <c r="D6" s="11"/>
      <c r="E6" s="7">
        <v>10000</v>
      </c>
      <c r="F6" s="11">
        <f t="shared" si="0"/>
        <v>10000</v>
      </c>
      <c r="G6" s="12">
        <v>10000</v>
      </c>
      <c r="H6" s="11">
        <f t="shared" si="1"/>
        <v>0</v>
      </c>
      <c r="I6" s="11"/>
      <c r="J6" s="39"/>
      <c r="K6" s="39"/>
      <c r="L6" t="s">
        <v>48</v>
      </c>
    </row>
    <row r="7" spans="1:12" x14ac:dyDescent="0.25">
      <c r="A7" s="7">
        <v>3</v>
      </c>
      <c r="B7" s="7" t="s">
        <v>42</v>
      </c>
      <c r="C7" s="11">
        <f>'JANUARY 21'!H7:H12</f>
        <v>69000</v>
      </c>
      <c r="D7" s="11"/>
      <c r="E7" s="7">
        <v>15000</v>
      </c>
      <c r="F7" s="11">
        <f t="shared" si="0"/>
        <v>84000</v>
      </c>
      <c r="G7" s="12">
        <f>15000</f>
        <v>15000</v>
      </c>
      <c r="H7" s="11">
        <f t="shared" si="1"/>
        <v>69000</v>
      </c>
      <c r="I7" s="11"/>
      <c r="J7" s="39"/>
      <c r="K7" s="39"/>
    </row>
    <row r="8" spans="1:12" x14ac:dyDescent="0.25">
      <c r="A8" s="7">
        <v>4</v>
      </c>
      <c r="B8" s="7" t="s">
        <v>55</v>
      </c>
      <c r="C8" s="11">
        <f>'JANUARY 21'!H8:H13</f>
        <v>0</v>
      </c>
      <c r="D8" s="11"/>
      <c r="E8" s="7">
        <v>10000</v>
      </c>
      <c r="F8" s="11">
        <f t="shared" si="0"/>
        <v>10000</v>
      </c>
      <c r="G8" s="12">
        <v>10000</v>
      </c>
      <c r="H8" s="11">
        <f t="shared" si="1"/>
        <v>0</v>
      </c>
      <c r="I8" s="11"/>
      <c r="J8" s="39"/>
      <c r="K8" s="39"/>
    </row>
    <row r="9" spans="1:12" x14ac:dyDescent="0.25">
      <c r="A9" s="7">
        <v>5</v>
      </c>
      <c r="B9" s="14"/>
      <c r="C9" s="11">
        <f>'JANUARY 21'!H9:H14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2" x14ac:dyDescent="0.25">
      <c r="A10" s="7"/>
      <c r="B10" s="14"/>
      <c r="C10" s="11">
        <f>'JANUARY 21'!H10:H15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2" x14ac:dyDescent="0.25">
      <c r="A11" s="7"/>
      <c r="B11" s="15" t="s">
        <v>9</v>
      </c>
      <c r="C11" s="11">
        <f>SUM(C5:C10)</f>
        <v>69000</v>
      </c>
      <c r="D11" s="11">
        <f t="shared" ref="D11:I11" si="2">SUM(D5:D10)</f>
        <v>0</v>
      </c>
      <c r="E11" s="9">
        <f t="shared" si="2"/>
        <v>43000</v>
      </c>
      <c r="F11" s="16">
        <f t="shared" si="2"/>
        <v>112000</v>
      </c>
      <c r="G11" s="17">
        <f>SUM(G5:G10)</f>
        <v>43000</v>
      </c>
      <c r="H11" s="11">
        <f>SUM(H5:H10)</f>
        <v>69000</v>
      </c>
      <c r="I11" s="16">
        <f t="shared" si="2"/>
        <v>0</v>
      </c>
      <c r="J11" s="39">
        <f>SUM(J5:J10)</f>
        <v>0</v>
      </c>
      <c r="K11" s="42">
        <f>SUM(K5:K10)</f>
        <v>0</v>
      </c>
    </row>
    <row r="12" spans="1:12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2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2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2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2" ht="23.25" x14ac:dyDescent="0.35">
      <c r="B16" s="25" t="s">
        <v>10</v>
      </c>
      <c r="K16" s="36"/>
    </row>
    <row r="17" spans="1:11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1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43" t="s">
        <v>70</v>
      </c>
      <c r="I18" s="27"/>
      <c r="J18" s="27" t="s">
        <v>15</v>
      </c>
      <c r="K18" s="27" t="s">
        <v>16</v>
      </c>
    </row>
    <row r="19" spans="1:11" x14ac:dyDescent="0.25">
      <c r="B19" s="7" t="s">
        <v>78</v>
      </c>
      <c r="C19" s="11">
        <f>E11</f>
        <v>43000</v>
      </c>
      <c r="D19" s="11"/>
      <c r="E19" s="7"/>
      <c r="F19" s="7"/>
      <c r="G19" s="7" t="s">
        <v>78</v>
      </c>
      <c r="H19" s="11">
        <f>G11</f>
        <v>43000</v>
      </c>
      <c r="I19" s="11"/>
      <c r="J19" s="7"/>
      <c r="K19" s="7"/>
    </row>
    <row r="20" spans="1:11" x14ac:dyDescent="0.25">
      <c r="B20" s="7" t="s">
        <v>4</v>
      </c>
      <c r="C20" s="11">
        <f>'FEBRUARY 21'!F34</f>
        <v>401</v>
      </c>
      <c r="D20" s="11"/>
      <c r="E20" s="11"/>
      <c r="F20" s="7"/>
      <c r="G20" s="7" t="s">
        <v>4</v>
      </c>
      <c r="H20" s="11">
        <f>'FEBRUARY 21'!K34</f>
        <v>401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0</v>
      </c>
      <c r="D22" s="11"/>
      <c r="E22" s="11"/>
      <c r="F22" s="7"/>
      <c r="G22" s="7" t="s">
        <v>26</v>
      </c>
      <c r="H22" s="11">
        <f>J11</f>
        <v>0</v>
      </c>
      <c r="I22" s="11"/>
      <c r="J22" s="11"/>
      <c r="K22" s="7"/>
    </row>
    <row r="23" spans="1:11" x14ac:dyDescent="0.25">
      <c r="B23" s="7" t="s">
        <v>27</v>
      </c>
      <c r="C23" s="11">
        <f>K11</f>
        <v>0</v>
      </c>
      <c r="D23" s="11"/>
      <c r="E23" s="11"/>
      <c r="F23" s="7"/>
      <c r="G23" s="7" t="s">
        <v>27</v>
      </c>
      <c r="H23" s="11">
        <f>K11</f>
        <v>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4300</v>
      </c>
      <c r="G26" s="7" t="s">
        <v>19</v>
      </c>
      <c r="H26" s="29">
        <v>0.1</v>
      </c>
      <c r="J26" s="7">
        <f>H26*C19</f>
        <v>4300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31" t="s">
        <v>40</v>
      </c>
      <c r="E28" s="7">
        <v>15000</v>
      </c>
      <c r="F28" s="7"/>
      <c r="G28" s="31" t="s">
        <v>40</v>
      </c>
      <c r="J28" s="7">
        <v>15000</v>
      </c>
      <c r="K28" s="7"/>
    </row>
    <row r="29" spans="1:11" x14ac:dyDescent="0.25">
      <c r="B29" s="7" t="s">
        <v>80</v>
      </c>
      <c r="C29" s="7"/>
      <c r="E29" s="7">
        <v>10000</v>
      </c>
      <c r="F29" s="7"/>
      <c r="G29" s="7" t="s">
        <v>80</v>
      </c>
      <c r="H29" s="7"/>
      <c r="J29" s="7">
        <v>10000</v>
      </c>
      <c r="K29" s="7"/>
    </row>
    <row r="30" spans="1:11" x14ac:dyDescent="0.25">
      <c r="B30" s="30" t="s">
        <v>81</v>
      </c>
      <c r="C30" s="32"/>
      <c r="D30" s="32"/>
      <c r="E30" s="7">
        <v>14100</v>
      </c>
      <c r="F30" s="7"/>
      <c r="G30" s="30" t="s">
        <v>81</v>
      </c>
      <c r="H30" s="32"/>
      <c r="I30" s="32"/>
      <c r="J30" s="7">
        <v>14100</v>
      </c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39101</v>
      </c>
      <c r="D34" s="35"/>
      <c r="E34" s="35">
        <f>SUM(E27:E33)</f>
        <v>39100</v>
      </c>
      <c r="F34" s="35">
        <f>C34-E34</f>
        <v>1</v>
      </c>
      <c r="G34" s="13" t="s">
        <v>9</v>
      </c>
      <c r="H34" s="35">
        <f>H19+H20+H22+H23+H24-J26</f>
        <v>39101</v>
      </c>
      <c r="I34" s="35"/>
      <c r="J34" s="35">
        <f>SUM(J27:J33)</f>
        <v>39100</v>
      </c>
      <c r="K34" s="35">
        <f>H34-J34</f>
        <v>1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4" workbookViewId="0">
      <selection activeCell="I40" sqref="I40"/>
    </sheetView>
  </sheetViews>
  <sheetFormatPr defaultRowHeight="15" x14ac:dyDescent="0.25"/>
  <cols>
    <col min="2" max="2" width="15.140625" customWidth="1"/>
  </cols>
  <sheetData>
    <row r="1" spans="1:12" ht="15.75" x14ac:dyDescent="0.25">
      <c r="C1" s="1" t="s">
        <v>25</v>
      </c>
      <c r="D1" s="1"/>
      <c r="E1" s="2"/>
      <c r="F1" s="3"/>
      <c r="G1" s="4"/>
    </row>
    <row r="2" spans="1:12" ht="15.75" x14ac:dyDescent="0.25">
      <c r="A2" s="4"/>
      <c r="C2" s="1" t="s">
        <v>0</v>
      </c>
      <c r="D2" s="1"/>
      <c r="E2" s="5"/>
      <c r="F2" s="3"/>
      <c r="G2" s="4"/>
    </row>
    <row r="3" spans="1:12" ht="15.75" x14ac:dyDescent="0.25">
      <c r="A3" s="4"/>
      <c r="B3" s="6" t="s">
        <v>1</v>
      </c>
      <c r="C3" s="1" t="s">
        <v>82</v>
      </c>
      <c r="D3" s="1"/>
      <c r="E3" s="6"/>
      <c r="F3" s="3"/>
      <c r="G3" s="4"/>
    </row>
    <row r="4" spans="1:12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2" x14ac:dyDescent="0.25">
      <c r="A5" s="7">
        <v>1</v>
      </c>
      <c r="B5" s="7" t="s">
        <v>63</v>
      </c>
      <c r="C5" s="11">
        <f>'MARCH 21'!H5:H11</f>
        <v>0</v>
      </c>
      <c r="D5" s="11"/>
      <c r="E5" s="7">
        <v>8000</v>
      </c>
      <c r="F5" s="11">
        <f t="shared" ref="F5:F10" si="0">C5+E5</f>
        <v>8000</v>
      </c>
      <c r="G5" s="12">
        <v>8000</v>
      </c>
      <c r="H5" s="11">
        <f t="shared" ref="H5:H10" si="1">F5-G5</f>
        <v>0</v>
      </c>
      <c r="I5" s="11"/>
      <c r="J5" s="39"/>
      <c r="K5" s="39"/>
    </row>
    <row r="6" spans="1:12" x14ac:dyDescent="0.25">
      <c r="A6" s="7">
        <v>2</v>
      </c>
      <c r="B6" s="13" t="s">
        <v>79</v>
      </c>
      <c r="C6" s="11">
        <f>'MARCH 21'!H6:H12</f>
        <v>0</v>
      </c>
      <c r="D6" s="11"/>
      <c r="E6" s="7">
        <v>10000</v>
      </c>
      <c r="F6" s="11">
        <f t="shared" si="0"/>
        <v>10000</v>
      </c>
      <c r="G6" s="12">
        <v>10000</v>
      </c>
      <c r="H6" s="11">
        <f t="shared" si="1"/>
        <v>0</v>
      </c>
      <c r="I6" s="11"/>
      <c r="J6" s="39">
        <v>360</v>
      </c>
      <c r="K6" s="39"/>
      <c r="L6" t="s">
        <v>48</v>
      </c>
    </row>
    <row r="7" spans="1:12" x14ac:dyDescent="0.25">
      <c r="A7" s="7">
        <v>3</v>
      </c>
      <c r="B7" s="7" t="s">
        <v>42</v>
      </c>
      <c r="C7" s="11">
        <f>'MARCH 21'!H7:H13</f>
        <v>69000</v>
      </c>
      <c r="D7" s="11"/>
      <c r="E7" s="7">
        <v>15000</v>
      </c>
      <c r="F7" s="11">
        <f t="shared" si="0"/>
        <v>84000</v>
      </c>
      <c r="G7" s="12">
        <v>15000</v>
      </c>
      <c r="H7" s="11">
        <f t="shared" si="1"/>
        <v>69000</v>
      </c>
      <c r="I7" s="11"/>
      <c r="J7" s="39"/>
      <c r="K7" s="39"/>
    </row>
    <row r="8" spans="1:12" x14ac:dyDescent="0.25">
      <c r="A8" s="7">
        <v>4</v>
      </c>
      <c r="B8" s="7" t="s">
        <v>55</v>
      </c>
      <c r="C8" s="11">
        <f>'MARCH 21'!H8:H14</f>
        <v>0</v>
      </c>
      <c r="D8" s="11"/>
      <c r="E8" s="7">
        <v>10000</v>
      </c>
      <c r="F8" s="11">
        <f t="shared" si="0"/>
        <v>10000</v>
      </c>
      <c r="G8" s="12">
        <f>10000</f>
        <v>10000</v>
      </c>
      <c r="H8" s="11">
        <f t="shared" si="1"/>
        <v>0</v>
      </c>
      <c r="I8" s="11"/>
      <c r="J8" s="39"/>
      <c r="K8" s="39"/>
    </row>
    <row r="9" spans="1:12" x14ac:dyDescent="0.25">
      <c r="A9" s="7">
        <v>5</v>
      </c>
      <c r="B9" s="14"/>
      <c r="C9" s="11">
        <f>'MARCH 21'!H9:H15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2" x14ac:dyDescent="0.25">
      <c r="A10" s="7"/>
      <c r="B10" s="14"/>
      <c r="C10" s="11">
        <f>'MARCH 21'!H10:H16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2" x14ac:dyDescent="0.25">
      <c r="A11" s="7"/>
      <c r="B11" s="15" t="s">
        <v>9</v>
      </c>
      <c r="C11" s="11">
        <f>'MARCH 21'!H11:H17</f>
        <v>69000</v>
      </c>
      <c r="D11" s="11">
        <f t="shared" ref="D11:I11" si="2">SUM(D5:D10)</f>
        <v>0</v>
      </c>
      <c r="E11" s="9">
        <f t="shared" si="2"/>
        <v>43000</v>
      </c>
      <c r="F11" s="16">
        <f t="shared" si="2"/>
        <v>112000</v>
      </c>
      <c r="G11" s="17">
        <f>SUM(G5:G10)</f>
        <v>43000</v>
      </c>
      <c r="H11" s="11">
        <f>SUM(H5:H10)</f>
        <v>69000</v>
      </c>
      <c r="I11" s="16">
        <f t="shared" si="2"/>
        <v>0</v>
      </c>
      <c r="J11" s="39">
        <f>SUM(J5:J10)</f>
        <v>360</v>
      </c>
      <c r="K11" s="42">
        <f>SUM(K5:K10)</f>
        <v>0</v>
      </c>
    </row>
    <row r="12" spans="1:12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2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2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2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2" ht="23.25" x14ac:dyDescent="0.35">
      <c r="B16" s="25" t="s">
        <v>10</v>
      </c>
      <c r="K16" s="36"/>
    </row>
    <row r="17" spans="1:11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1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43" t="s">
        <v>70</v>
      </c>
      <c r="I18" s="27"/>
      <c r="J18" s="27" t="s">
        <v>15</v>
      </c>
      <c r="K18" s="27" t="s">
        <v>16</v>
      </c>
    </row>
    <row r="19" spans="1:11" x14ac:dyDescent="0.25">
      <c r="B19" s="7" t="s">
        <v>83</v>
      </c>
      <c r="C19" s="11">
        <f>E11</f>
        <v>43000</v>
      </c>
      <c r="D19" s="11"/>
      <c r="E19" s="7"/>
      <c r="F19" s="7"/>
      <c r="G19" s="7" t="s">
        <v>83</v>
      </c>
      <c r="H19" s="11">
        <f>G11</f>
        <v>43000</v>
      </c>
      <c r="I19" s="11"/>
      <c r="J19" s="7"/>
      <c r="K19" s="7"/>
    </row>
    <row r="20" spans="1:11" x14ac:dyDescent="0.25">
      <c r="B20" s="7" t="s">
        <v>4</v>
      </c>
      <c r="C20" s="11">
        <f>'MARCH 21'!F34</f>
        <v>1</v>
      </c>
      <c r="D20" s="11"/>
      <c r="E20" s="11"/>
      <c r="F20" s="7"/>
      <c r="G20" s="7" t="s">
        <v>4</v>
      </c>
      <c r="H20" s="11">
        <f>'MARCH 21'!K34</f>
        <v>1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360</v>
      </c>
      <c r="D22" s="11"/>
      <c r="E22" s="11"/>
      <c r="F22" s="7"/>
      <c r="G22" s="7" t="s">
        <v>26</v>
      </c>
      <c r="H22" s="11">
        <f>J11</f>
        <v>360</v>
      </c>
      <c r="I22" s="11"/>
      <c r="J22" s="11"/>
      <c r="K22" s="7"/>
    </row>
    <row r="23" spans="1:11" x14ac:dyDescent="0.25">
      <c r="B23" s="7" t="s">
        <v>27</v>
      </c>
      <c r="C23" s="11">
        <f>K11</f>
        <v>0</v>
      </c>
      <c r="D23" s="11"/>
      <c r="E23" s="11"/>
      <c r="F23" s="7"/>
      <c r="G23" s="7" t="s">
        <v>27</v>
      </c>
      <c r="H23" s="11">
        <f>K11</f>
        <v>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4300</v>
      </c>
      <c r="G26" s="7" t="s">
        <v>19</v>
      </c>
      <c r="H26" s="29">
        <v>0.1</v>
      </c>
      <c r="J26" s="7">
        <f>H26*C19</f>
        <v>4300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31" t="s">
        <v>40</v>
      </c>
      <c r="E28" s="7">
        <v>15000</v>
      </c>
      <c r="F28" s="7"/>
      <c r="G28" s="31" t="s">
        <v>40</v>
      </c>
      <c r="J28" s="7">
        <v>15000</v>
      </c>
      <c r="K28" s="7"/>
    </row>
    <row r="29" spans="1:11" x14ac:dyDescent="0.25">
      <c r="B29" s="7" t="s">
        <v>84</v>
      </c>
      <c r="C29" s="7"/>
      <c r="E29" s="7">
        <v>24060</v>
      </c>
      <c r="F29" s="7"/>
      <c r="G29" s="7" t="s">
        <v>84</v>
      </c>
      <c r="H29" s="7"/>
      <c r="J29" s="7">
        <v>24060</v>
      </c>
      <c r="K29" s="7"/>
    </row>
    <row r="30" spans="1:11" x14ac:dyDescent="0.25">
      <c r="B30" s="30"/>
      <c r="C30" s="32"/>
      <c r="D30" s="32"/>
      <c r="E30" s="7"/>
      <c r="F30" s="7"/>
      <c r="G30" s="30"/>
      <c r="H30" s="32"/>
      <c r="I30" s="32"/>
      <c r="J30" s="7"/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39061</v>
      </c>
      <c r="D34" s="35"/>
      <c r="E34" s="35">
        <f>SUM(E27:E33)</f>
        <v>39060</v>
      </c>
      <c r="F34" s="35">
        <f>C34-E34</f>
        <v>1</v>
      </c>
      <c r="G34" s="13" t="s">
        <v>9</v>
      </c>
      <c r="H34" s="35">
        <f>H19+H20+H22+H23+H24-J26</f>
        <v>39061</v>
      </c>
      <c r="I34" s="35"/>
      <c r="J34" s="35">
        <f>SUM(J27:J33)</f>
        <v>39060</v>
      </c>
      <c r="K34" s="35">
        <f>H34-J34</f>
        <v>1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H7" sqref="H7"/>
    </sheetView>
  </sheetViews>
  <sheetFormatPr defaultRowHeight="15" x14ac:dyDescent="0.25"/>
  <cols>
    <col min="2" max="2" width="21.42578125" customWidth="1"/>
  </cols>
  <sheetData>
    <row r="1" spans="1:11" ht="15.75" x14ac:dyDescent="0.25">
      <c r="C1" s="1" t="s">
        <v>25</v>
      </c>
      <c r="D1" s="1"/>
      <c r="E1" s="2"/>
      <c r="F1" s="3"/>
      <c r="G1" s="4"/>
    </row>
    <row r="2" spans="1:11" ht="15.75" x14ac:dyDescent="0.25">
      <c r="A2" s="4"/>
      <c r="C2" s="1" t="s">
        <v>0</v>
      </c>
      <c r="D2" s="1"/>
      <c r="E2" s="5"/>
      <c r="F2" s="3"/>
      <c r="G2" s="4"/>
    </row>
    <row r="3" spans="1:11" ht="15.75" x14ac:dyDescent="0.25">
      <c r="A3" s="4"/>
      <c r="B3" s="6" t="s">
        <v>1</v>
      </c>
      <c r="C3" s="1" t="s">
        <v>85</v>
      </c>
      <c r="D3" s="1"/>
      <c r="E3" s="6"/>
      <c r="F3" s="3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63</v>
      </c>
      <c r="C5" s="11">
        <f>APRIL21!H5:H10</f>
        <v>0</v>
      </c>
      <c r="D5" s="11"/>
      <c r="E5" s="7">
        <v>8000</v>
      </c>
      <c r="F5" s="11">
        <f t="shared" ref="F5:F10" si="0">C5+E5</f>
        <v>8000</v>
      </c>
      <c r="G5" s="12">
        <v>8000</v>
      </c>
      <c r="H5" s="11">
        <f t="shared" ref="H5:H10" si="1">F5-G5</f>
        <v>0</v>
      </c>
      <c r="I5" s="11"/>
      <c r="J5" s="39">
        <f>300</f>
        <v>300</v>
      </c>
      <c r="K5" s="39"/>
    </row>
    <row r="6" spans="1:11" x14ac:dyDescent="0.25">
      <c r="A6" s="7">
        <v>2</v>
      </c>
      <c r="B6" s="13" t="s">
        <v>79</v>
      </c>
      <c r="C6" s="11">
        <f>APRIL21!H6:H11</f>
        <v>0</v>
      </c>
      <c r="D6" s="11"/>
      <c r="E6" s="7">
        <v>10000</v>
      </c>
      <c r="F6" s="11">
        <f t="shared" si="0"/>
        <v>10000</v>
      </c>
      <c r="G6" s="12">
        <v>10000</v>
      </c>
      <c r="H6" s="11">
        <f t="shared" si="1"/>
        <v>0</v>
      </c>
      <c r="I6" s="11"/>
      <c r="J6" s="39">
        <v>400</v>
      </c>
      <c r="K6" s="39"/>
    </row>
    <row r="7" spans="1:11" x14ac:dyDescent="0.25">
      <c r="A7" s="7">
        <v>3</v>
      </c>
      <c r="B7" s="7" t="s">
        <v>42</v>
      </c>
      <c r="C7" s="11">
        <f>APRIL21!H7:H12</f>
        <v>69000</v>
      </c>
      <c r="D7" s="11"/>
      <c r="E7" s="7">
        <v>15000</v>
      </c>
      <c r="F7" s="11">
        <f t="shared" si="0"/>
        <v>84000</v>
      </c>
      <c r="G7" s="12">
        <v>15000</v>
      </c>
      <c r="H7" s="11">
        <f t="shared" si="1"/>
        <v>69000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APRIL21!H8:H13</f>
        <v>0</v>
      </c>
      <c r="D8" s="11"/>
      <c r="E8" s="7">
        <v>10000</v>
      </c>
      <c r="F8" s="11">
        <f t="shared" si="0"/>
        <v>10000</v>
      </c>
      <c r="G8" s="12">
        <v>10000</v>
      </c>
      <c r="H8" s="11">
        <f t="shared" si="1"/>
        <v>0</v>
      </c>
      <c r="I8" s="11"/>
      <c r="J8" s="39">
        <f>500+400</f>
        <v>900</v>
      </c>
      <c r="K8" s="39"/>
    </row>
    <row r="9" spans="1:11" x14ac:dyDescent="0.25">
      <c r="A9" s="7">
        <v>5</v>
      </c>
      <c r="B9" s="14"/>
      <c r="C9" s="11">
        <f>APRIL21!H9:H14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APRIL21!H10:H15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SUM(C5:C10)</f>
        <v>69000</v>
      </c>
      <c r="D11" s="11">
        <f t="shared" ref="D11:I11" si="2">SUM(D5:D10)</f>
        <v>0</v>
      </c>
      <c r="E11" s="9">
        <f t="shared" si="2"/>
        <v>43000</v>
      </c>
      <c r="F11" s="16">
        <f t="shared" si="2"/>
        <v>112000</v>
      </c>
      <c r="G11" s="17">
        <f>SUM(G5:G10)</f>
        <v>43000</v>
      </c>
      <c r="H11" s="11">
        <f>SUM(H5:H10)</f>
        <v>69000</v>
      </c>
      <c r="I11" s="16">
        <f t="shared" si="2"/>
        <v>0</v>
      </c>
      <c r="J11" s="39">
        <f>SUM(J5:J10)</f>
        <v>1600</v>
      </c>
      <c r="K11" s="42">
        <f>SUM(K5:K10)</f>
        <v>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3.25" x14ac:dyDescent="0.35">
      <c r="B16" s="25" t="s">
        <v>10</v>
      </c>
      <c r="K16" s="36"/>
    </row>
    <row r="17" spans="1:11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1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43" t="s">
        <v>70</v>
      </c>
      <c r="I18" s="27"/>
      <c r="J18" s="27" t="s">
        <v>15</v>
      </c>
      <c r="K18" s="27" t="s">
        <v>16</v>
      </c>
    </row>
    <row r="19" spans="1:11" x14ac:dyDescent="0.25">
      <c r="B19" s="7" t="s">
        <v>86</v>
      </c>
      <c r="C19" s="11">
        <f>E11</f>
        <v>43000</v>
      </c>
      <c r="D19" s="11"/>
      <c r="E19" s="7"/>
      <c r="F19" s="7"/>
      <c r="G19" s="7" t="s">
        <v>86</v>
      </c>
      <c r="H19" s="11">
        <f>G11</f>
        <v>43000</v>
      </c>
      <c r="I19" s="11"/>
      <c r="J19" s="7"/>
      <c r="K19" s="7"/>
    </row>
    <row r="20" spans="1:11" x14ac:dyDescent="0.25">
      <c r="B20" s="7" t="s">
        <v>4</v>
      </c>
      <c r="C20" s="11">
        <f>APRIL21!F34</f>
        <v>1</v>
      </c>
      <c r="D20" s="11"/>
      <c r="E20" s="11"/>
      <c r="F20" s="7"/>
      <c r="G20" s="7" t="s">
        <v>4</v>
      </c>
      <c r="H20" s="11">
        <f>APRIL21!K34</f>
        <v>1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1600</v>
      </c>
      <c r="D22" s="11"/>
      <c r="E22" s="11"/>
      <c r="F22" s="7"/>
      <c r="G22" s="7" t="s">
        <v>26</v>
      </c>
      <c r="H22" s="11">
        <f>J11</f>
        <v>1600</v>
      </c>
      <c r="I22" s="11"/>
      <c r="J22" s="11"/>
      <c r="K22" s="7"/>
    </row>
    <row r="23" spans="1:11" x14ac:dyDescent="0.25">
      <c r="B23" s="7" t="s">
        <v>27</v>
      </c>
      <c r="C23" s="11">
        <f>K11</f>
        <v>0</v>
      </c>
      <c r="D23" s="11"/>
      <c r="E23" s="11"/>
      <c r="F23" s="7"/>
      <c r="G23" s="7" t="s">
        <v>27</v>
      </c>
      <c r="H23" s="11">
        <f>K11</f>
        <v>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4300</v>
      </c>
      <c r="G26" s="7" t="s">
        <v>19</v>
      </c>
      <c r="H26" s="29">
        <v>0.1</v>
      </c>
      <c r="J26" s="7">
        <f>H26*C19</f>
        <v>4300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31" t="s">
        <v>40</v>
      </c>
      <c r="E28" s="7">
        <v>15000</v>
      </c>
      <c r="F28" s="7"/>
      <c r="G28" s="31" t="s">
        <v>40</v>
      </c>
      <c r="J28" s="7">
        <v>15000</v>
      </c>
      <c r="K28" s="7"/>
    </row>
    <row r="29" spans="1:11" x14ac:dyDescent="0.25">
      <c r="B29" s="7" t="s">
        <v>87</v>
      </c>
      <c r="C29" s="7"/>
      <c r="E29" s="7">
        <v>25300</v>
      </c>
      <c r="F29" s="7"/>
      <c r="G29" s="7" t="s">
        <v>87</v>
      </c>
      <c r="H29" s="7"/>
      <c r="J29" s="7">
        <v>25300</v>
      </c>
      <c r="K29" s="7"/>
    </row>
    <row r="30" spans="1:11" x14ac:dyDescent="0.25">
      <c r="B30" s="30"/>
      <c r="C30" s="32"/>
      <c r="D30" s="32"/>
      <c r="E30" s="7"/>
      <c r="F30" s="7"/>
      <c r="G30" s="30"/>
      <c r="H30" s="32"/>
      <c r="I30" s="32"/>
      <c r="J30" s="7"/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40301</v>
      </c>
      <c r="D34" s="35"/>
      <c r="E34" s="35">
        <f>SUM(E27:E33)</f>
        <v>40300</v>
      </c>
      <c r="F34" s="35">
        <f>C34-E34</f>
        <v>1</v>
      </c>
      <c r="G34" s="13" t="s">
        <v>9</v>
      </c>
      <c r="H34" s="35">
        <f>H19+H20+H22+H23+H24-J26</f>
        <v>40301</v>
      </c>
      <c r="I34" s="35"/>
      <c r="J34" s="35">
        <f>SUM(J27:J33)</f>
        <v>40300</v>
      </c>
      <c r="K34" s="35">
        <f>H34-J34</f>
        <v>1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M28" sqref="M28"/>
    </sheetView>
  </sheetViews>
  <sheetFormatPr defaultRowHeight="15" x14ac:dyDescent="0.25"/>
  <cols>
    <col min="2" max="2" width="21" customWidth="1"/>
  </cols>
  <sheetData>
    <row r="1" spans="1:11" ht="15.75" x14ac:dyDescent="0.25">
      <c r="C1" s="1" t="s">
        <v>25</v>
      </c>
      <c r="D1" s="1"/>
      <c r="E1" s="2"/>
      <c r="F1" s="3"/>
      <c r="G1" s="4"/>
    </row>
    <row r="2" spans="1:11" ht="15.75" x14ac:dyDescent="0.25">
      <c r="A2" s="4"/>
      <c r="C2" s="1" t="s">
        <v>0</v>
      </c>
      <c r="D2" s="1"/>
      <c r="E2" s="5"/>
      <c r="F2" s="3"/>
      <c r="G2" s="4"/>
    </row>
    <row r="3" spans="1:11" ht="15.75" x14ac:dyDescent="0.25">
      <c r="A3" s="4"/>
      <c r="B3" s="6" t="s">
        <v>1</v>
      </c>
      <c r="C3" s="1" t="s">
        <v>88</v>
      </c>
      <c r="D3" s="1"/>
      <c r="E3" s="6"/>
      <c r="F3" s="3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63</v>
      </c>
      <c r="C5" s="11">
        <f>'MAY 21'!H5:H11</f>
        <v>0</v>
      </c>
      <c r="D5" s="11"/>
      <c r="E5" s="7">
        <v>8000</v>
      </c>
      <c r="F5" s="11">
        <f t="shared" ref="F5:F10" si="0">C5+E5</f>
        <v>8000</v>
      </c>
      <c r="G5" s="12">
        <f>500+7500</f>
        <v>8000</v>
      </c>
      <c r="H5" s="11">
        <f t="shared" ref="H5:H10" si="1">F5-G5</f>
        <v>0</v>
      </c>
      <c r="I5" s="11"/>
      <c r="J5" s="39">
        <v>300</v>
      </c>
      <c r="K5" s="39"/>
    </row>
    <row r="6" spans="1:11" x14ac:dyDescent="0.25">
      <c r="A6" s="7">
        <v>2</v>
      </c>
      <c r="B6" s="13" t="s">
        <v>79</v>
      </c>
      <c r="C6" s="11">
        <f>'MAY 21'!H6:H12</f>
        <v>0</v>
      </c>
      <c r="D6" s="11"/>
      <c r="E6" s="7">
        <v>10000</v>
      </c>
      <c r="F6" s="11">
        <f t="shared" si="0"/>
        <v>10000</v>
      </c>
      <c r="G6" s="12">
        <v>10000</v>
      </c>
      <c r="H6" s="11">
        <f t="shared" si="1"/>
        <v>0</v>
      </c>
      <c r="I6" s="11"/>
      <c r="J6" s="39">
        <v>360</v>
      </c>
      <c r="K6" s="39"/>
    </row>
    <row r="7" spans="1:11" x14ac:dyDescent="0.25">
      <c r="A7" s="7">
        <v>3</v>
      </c>
      <c r="B7" s="7" t="s">
        <v>42</v>
      </c>
      <c r="C7" s="11">
        <f>'MAY 21'!H7:H13</f>
        <v>69000</v>
      </c>
      <c r="D7" s="11"/>
      <c r="E7" s="7">
        <v>15000</v>
      </c>
      <c r="F7" s="11">
        <f t="shared" si="0"/>
        <v>84000</v>
      </c>
      <c r="G7" s="12">
        <v>15000</v>
      </c>
      <c r="H7" s="11">
        <f t="shared" si="1"/>
        <v>69000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'MAY 21'!H8:H14</f>
        <v>0</v>
      </c>
      <c r="D8" s="11"/>
      <c r="E8" s="7">
        <v>10000</v>
      </c>
      <c r="F8" s="11">
        <f t="shared" si="0"/>
        <v>10000</v>
      </c>
      <c r="G8" s="12">
        <f>10000</f>
        <v>10000</v>
      </c>
      <c r="H8" s="11">
        <f t="shared" si="1"/>
        <v>0</v>
      </c>
      <c r="I8" s="11"/>
      <c r="J8" s="39"/>
      <c r="K8" s="39"/>
    </row>
    <row r="9" spans="1:11" x14ac:dyDescent="0.25">
      <c r="A9" s="7">
        <v>5</v>
      </c>
      <c r="B9" s="14"/>
      <c r="C9" s="11">
        <f>'MAY 21'!H9:H15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'MAY 21'!H10:H16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'MAY 21'!H11:H17</f>
        <v>69000</v>
      </c>
      <c r="D11" s="11">
        <f t="shared" ref="D11:I11" si="2">SUM(D5:D10)</f>
        <v>0</v>
      </c>
      <c r="E11" s="9">
        <f t="shared" si="2"/>
        <v>43000</v>
      </c>
      <c r="F11" s="16">
        <f t="shared" si="2"/>
        <v>112000</v>
      </c>
      <c r="G11" s="17">
        <f>SUM(G5:G10)</f>
        <v>43000</v>
      </c>
      <c r="H11" s="11">
        <f>SUM(H5:H10)</f>
        <v>69000</v>
      </c>
      <c r="I11" s="16">
        <f t="shared" si="2"/>
        <v>0</v>
      </c>
      <c r="J11" s="39">
        <f>SUM(J5:J10)</f>
        <v>660</v>
      </c>
      <c r="K11" s="42">
        <f>SUM(K5:K10)</f>
        <v>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3.25" x14ac:dyDescent="0.35">
      <c r="B16" s="25" t="s">
        <v>10</v>
      </c>
      <c r="K16" s="36"/>
    </row>
    <row r="17" spans="1:11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1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43" t="s">
        <v>70</v>
      </c>
      <c r="I18" s="27"/>
      <c r="J18" s="27" t="s">
        <v>15</v>
      </c>
      <c r="K18" s="27" t="s">
        <v>16</v>
      </c>
    </row>
    <row r="19" spans="1:11" x14ac:dyDescent="0.25">
      <c r="B19" s="7" t="s">
        <v>17</v>
      </c>
      <c r="C19" s="11">
        <f>E11</f>
        <v>43000</v>
      </c>
      <c r="D19" s="11"/>
      <c r="E19" s="7"/>
      <c r="F19" s="7"/>
      <c r="G19" s="7" t="s">
        <v>17</v>
      </c>
      <c r="H19" s="11">
        <f>G11</f>
        <v>43000</v>
      </c>
      <c r="I19" s="11"/>
      <c r="J19" s="7"/>
      <c r="K19" s="7"/>
    </row>
    <row r="20" spans="1:11" x14ac:dyDescent="0.25">
      <c r="B20" s="7" t="s">
        <v>4</v>
      </c>
      <c r="C20" s="11">
        <f>'MAY 21'!F34</f>
        <v>1</v>
      </c>
      <c r="D20" s="11"/>
      <c r="E20" s="11"/>
      <c r="F20" s="7"/>
      <c r="G20" s="7" t="s">
        <v>4</v>
      </c>
      <c r="H20" s="11">
        <f>'MAY 21'!K34</f>
        <v>1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660</v>
      </c>
      <c r="D22" s="11"/>
      <c r="E22" s="11"/>
      <c r="F22" s="7"/>
      <c r="G22" s="7" t="s">
        <v>26</v>
      </c>
      <c r="H22" s="11">
        <f>J11</f>
        <v>660</v>
      </c>
      <c r="I22" s="11"/>
      <c r="J22" s="11"/>
      <c r="K22" s="7"/>
    </row>
    <row r="23" spans="1:11" x14ac:dyDescent="0.25">
      <c r="B23" s="7" t="s">
        <v>27</v>
      </c>
      <c r="C23" s="11">
        <f>K11</f>
        <v>0</v>
      </c>
      <c r="D23" s="11"/>
      <c r="E23" s="11"/>
      <c r="F23" s="7"/>
      <c r="G23" s="7" t="s">
        <v>27</v>
      </c>
      <c r="H23" s="11">
        <f>K11</f>
        <v>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4300</v>
      </c>
      <c r="G26" s="7" t="s">
        <v>19</v>
      </c>
      <c r="H26" s="29">
        <v>0.1</v>
      </c>
      <c r="J26" s="7">
        <f>H26*C19</f>
        <v>4300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31" t="s">
        <v>40</v>
      </c>
      <c r="E28" s="7">
        <v>15000</v>
      </c>
      <c r="F28" s="7"/>
      <c r="G28" s="31" t="s">
        <v>40</v>
      </c>
      <c r="J28" s="7">
        <v>15000</v>
      </c>
      <c r="K28" s="7"/>
    </row>
    <row r="29" spans="1:11" x14ac:dyDescent="0.25">
      <c r="B29" s="7" t="s">
        <v>89</v>
      </c>
      <c r="C29" s="7"/>
      <c r="E29" s="7">
        <v>24360</v>
      </c>
      <c r="F29" s="7"/>
      <c r="G29" s="7" t="s">
        <v>89</v>
      </c>
      <c r="H29" s="7"/>
      <c r="J29" s="7">
        <v>24360</v>
      </c>
      <c r="K29" s="7"/>
    </row>
    <row r="30" spans="1:11" x14ac:dyDescent="0.25">
      <c r="B30" s="30"/>
      <c r="C30" s="32"/>
      <c r="D30" s="32"/>
      <c r="E30" s="7"/>
      <c r="F30" s="7"/>
      <c r="G30" s="30"/>
      <c r="H30" s="32"/>
      <c r="I30" s="32"/>
      <c r="J30" s="7"/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39361</v>
      </c>
      <c r="D34" s="35"/>
      <c r="E34" s="35">
        <f>SUM(E27:E33)</f>
        <v>39360</v>
      </c>
      <c r="F34" s="35">
        <f>C34-E34</f>
        <v>1</v>
      </c>
      <c r="G34" s="13" t="s">
        <v>9</v>
      </c>
      <c r="H34" s="35">
        <f>H19+H20+H22+H23+H24-J26</f>
        <v>39361</v>
      </c>
      <c r="I34" s="35"/>
      <c r="J34" s="35">
        <f>SUM(J27:J33)</f>
        <v>39360</v>
      </c>
      <c r="K34" s="35">
        <f>H34-J34</f>
        <v>1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6" sqref="J6"/>
    </sheetView>
  </sheetViews>
  <sheetFormatPr defaultRowHeight="15" x14ac:dyDescent="0.25"/>
  <cols>
    <col min="2" max="2" width="20.85546875" customWidth="1"/>
  </cols>
  <sheetData>
    <row r="1" spans="1:11" ht="15.75" x14ac:dyDescent="0.25">
      <c r="C1" s="1" t="s">
        <v>25</v>
      </c>
      <c r="D1" s="1"/>
      <c r="E1" s="2"/>
      <c r="F1" s="3"/>
      <c r="G1" s="4"/>
    </row>
    <row r="2" spans="1:11" ht="15.75" x14ac:dyDescent="0.25">
      <c r="A2" s="4"/>
      <c r="C2" s="1" t="s">
        <v>0</v>
      </c>
      <c r="D2" s="1"/>
      <c r="E2" s="5"/>
      <c r="F2" s="3"/>
      <c r="G2" s="4"/>
    </row>
    <row r="3" spans="1:11" ht="15.75" x14ac:dyDescent="0.25">
      <c r="A3" s="4"/>
      <c r="B3" s="6" t="s">
        <v>1</v>
      </c>
      <c r="C3" s="1" t="s">
        <v>90</v>
      </c>
      <c r="D3" s="1"/>
      <c r="E3" s="6"/>
      <c r="F3" s="3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63</v>
      </c>
      <c r="C5" s="11">
        <f>'JUNE 21'!H5:H10</f>
        <v>0</v>
      </c>
      <c r="D5" s="11"/>
      <c r="E5" s="7">
        <v>8000</v>
      </c>
      <c r="F5" s="11">
        <f t="shared" ref="F5:F10" si="0">C5+E5</f>
        <v>8000</v>
      </c>
      <c r="G5" s="12">
        <f>8000</f>
        <v>8000</v>
      </c>
      <c r="H5" s="11">
        <f t="shared" ref="H5:H10" si="1">F5-G5</f>
        <v>0</v>
      </c>
      <c r="I5" s="11"/>
      <c r="J5" s="39"/>
      <c r="K5" s="39"/>
    </row>
    <row r="6" spans="1:11" x14ac:dyDescent="0.25">
      <c r="A6" s="7">
        <v>2</v>
      </c>
      <c r="B6" s="13" t="s">
        <v>79</v>
      </c>
      <c r="C6" s="11">
        <f>'JUNE 21'!H6:H11</f>
        <v>0</v>
      </c>
      <c r="D6" s="11"/>
      <c r="E6" s="7">
        <v>10000</v>
      </c>
      <c r="F6" s="11">
        <f t="shared" si="0"/>
        <v>10000</v>
      </c>
      <c r="G6" s="12">
        <f>10000</f>
        <v>10000</v>
      </c>
      <c r="H6" s="11">
        <f t="shared" si="1"/>
        <v>0</v>
      </c>
      <c r="I6" s="11"/>
      <c r="J6" s="39">
        <v>300</v>
      </c>
      <c r="K6" s="39"/>
    </row>
    <row r="7" spans="1:11" x14ac:dyDescent="0.25">
      <c r="A7" s="7">
        <v>3</v>
      </c>
      <c r="B7" s="7" t="s">
        <v>42</v>
      </c>
      <c r="C7" s="11">
        <f>'JUNE 21'!H7:H12</f>
        <v>69000</v>
      </c>
      <c r="D7" s="11"/>
      <c r="E7" s="7">
        <v>15000</v>
      </c>
      <c r="F7" s="11">
        <f t="shared" si="0"/>
        <v>84000</v>
      </c>
      <c r="G7" s="12"/>
      <c r="H7" s="11">
        <f t="shared" si="1"/>
        <v>84000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'JUNE 21'!H8:H13</f>
        <v>0</v>
      </c>
      <c r="D8" s="11"/>
      <c r="E8" s="7">
        <v>10000</v>
      </c>
      <c r="F8" s="11">
        <f t="shared" si="0"/>
        <v>10000</v>
      </c>
      <c r="G8" s="12">
        <f>10000</f>
        <v>10000</v>
      </c>
      <c r="H8" s="11">
        <f t="shared" si="1"/>
        <v>0</v>
      </c>
      <c r="I8" s="11"/>
      <c r="J8" s="39">
        <v>600</v>
      </c>
      <c r="K8" s="39"/>
    </row>
    <row r="9" spans="1:11" x14ac:dyDescent="0.25">
      <c r="A9" s="7">
        <v>5</v>
      </c>
      <c r="B9" s="14"/>
      <c r="C9" s="11">
        <f>'JUNE 21'!H9:H14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'JUNE 21'!H10:H15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SUM(C5:C10)</f>
        <v>69000</v>
      </c>
      <c r="D11" s="11">
        <f t="shared" ref="D11:I11" si="2">SUM(D5:D10)</f>
        <v>0</v>
      </c>
      <c r="E11" s="9">
        <f t="shared" si="2"/>
        <v>43000</v>
      </c>
      <c r="F11" s="16">
        <f t="shared" si="2"/>
        <v>112000</v>
      </c>
      <c r="G11" s="17">
        <f>SUM(G5:G10)</f>
        <v>28000</v>
      </c>
      <c r="H11" s="11">
        <f>SUM(H5:H10)</f>
        <v>84000</v>
      </c>
      <c r="I11" s="16">
        <f t="shared" si="2"/>
        <v>0</v>
      </c>
      <c r="J11" s="39">
        <f>SUM(J5:J10)</f>
        <v>900</v>
      </c>
      <c r="K11" s="42">
        <f>SUM(K5:K10)</f>
        <v>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3.25" x14ac:dyDescent="0.35">
      <c r="B16" s="25" t="s">
        <v>10</v>
      </c>
      <c r="K16" s="36"/>
    </row>
    <row r="17" spans="1:11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1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43" t="s">
        <v>70</v>
      </c>
      <c r="I18" s="27"/>
      <c r="J18" s="27" t="s">
        <v>15</v>
      </c>
      <c r="K18" s="27" t="s">
        <v>16</v>
      </c>
    </row>
    <row r="19" spans="1:11" x14ac:dyDescent="0.25">
      <c r="B19" s="7" t="s">
        <v>36</v>
      </c>
      <c r="C19" s="11">
        <f>E11</f>
        <v>43000</v>
      </c>
      <c r="D19" s="11"/>
      <c r="E19" s="7"/>
      <c r="F19" s="7"/>
      <c r="G19" s="7" t="s">
        <v>36</v>
      </c>
      <c r="H19" s="11">
        <f>G11</f>
        <v>28000</v>
      </c>
      <c r="I19" s="11"/>
      <c r="J19" s="7"/>
      <c r="K19" s="7"/>
    </row>
    <row r="20" spans="1:11" x14ac:dyDescent="0.25">
      <c r="B20" s="7" t="s">
        <v>4</v>
      </c>
      <c r="C20" s="11">
        <f>'JUNE 21'!F34</f>
        <v>1</v>
      </c>
      <c r="D20" s="11"/>
      <c r="E20" s="11"/>
      <c r="F20" s="7"/>
      <c r="G20" s="7" t="s">
        <v>4</v>
      </c>
      <c r="H20" s="11">
        <f>'JUNE 21'!K34</f>
        <v>1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900</v>
      </c>
      <c r="D22" s="11"/>
      <c r="E22" s="11"/>
      <c r="F22" s="7"/>
      <c r="G22" s="7" t="s">
        <v>26</v>
      </c>
      <c r="H22" s="11">
        <f>J11</f>
        <v>900</v>
      </c>
      <c r="I22" s="11"/>
      <c r="J22" s="11"/>
      <c r="K22" s="7"/>
    </row>
    <row r="23" spans="1:11" x14ac:dyDescent="0.25">
      <c r="B23" s="7" t="s">
        <v>27</v>
      </c>
      <c r="C23" s="11">
        <f>K11</f>
        <v>0</v>
      </c>
      <c r="D23" s="11"/>
      <c r="E23" s="11"/>
      <c r="F23" s="7"/>
      <c r="G23" s="7" t="s">
        <v>27</v>
      </c>
      <c r="H23" s="11">
        <f>K11</f>
        <v>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4300</v>
      </c>
      <c r="G26" s="7" t="s">
        <v>19</v>
      </c>
      <c r="H26" s="29">
        <v>0.1</v>
      </c>
      <c r="J26" s="7">
        <f>H26*C19</f>
        <v>4300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31" t="s">
        <v>40</v>
      </c>
      <c r="E28" s="7">
        <v>15000</v>
      </c>
      <c r="F28" s="7"/>
      <c r="G28" s="31"/>
      <c r="J28" s="7"/>
      <c r="K28" s="7"/>
    </row>
    <row r="29" spans="1:11" x14ac:dyDescent="0.25">
      <c r="B29" s="7" t="s">
        <v>91</v>
      </c>
      <c r="C29" s="7"/>
      <c r="E29" s="7">
        <v>24600</v>
      </c>
      <c r="F29" s="7"/>
      <c r="G29" s="7" t="s">
        <v>91</v>
      </c>
      <c r="H29" s="7"/>
      <c r="J29" s="7">
        <v>24600</v>
      </c>
      <c r="K29" s="7"/>
    </row>
    <row r="30" spans="1:11" x14ac:dyDescent="0.25">
      <c r="B30" s="30"/>
      <c r="C30" s="32"/>
      <c r="D30" s="32"/>
      <c r="E30" s="7"/>
      <c r="F30" s="7"/>
      <c r="G30" s="30"/>
      <c r="H30" s="32"/>
      <c r="I30" s="32"/>
      <c r="J30" s="7"/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39601</v>
      </c>
      <c r="D34" s="35"/>
      <c r="E34" s="35">
        <f>SUM(E27:E33)</f>
        <v>39600</v>
      </c>
      <c r="F34" s="35">
        <f>C34-E34</f>
        <v>1</v>
      </c>
      <c r="G34" s="13" t="s">
        <v>9</v>
      </c>
      <c r="H34" s="35">
        <f>H19+H20+H22+H23+H24-J26</f>
        <v>24601</v>
      </c>
      <c r="I34" s="35"/>
      <c r="J34" s="35">
        <f>SUM(J27:J33)</f>
        <v>24600</v>
      </c>
      <c r="K34" s="35">
        <f>H34-J34</f>
        <v>1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I38" sqref="I38"/>
    </sheetView>
  </sheetViews>
  <sheetFormatPr defaultRowHeight="15" x14ac:dyDescent="0.25"/>
  <cols>
    <col min="2" max="2" width="18.5703125" customWidth="1"/>
  </cols>
  <sheetData>
    <row r="1" spans="1:11" ht="15.75" x14ac:dyDescent="0.25">
      <c r="C1" s="1" t="s">
        <v>25</v>
      </c>
      <c r="D1" s="1"/>
      <c r="E1" s="2"/>
      <c r="F1" s="3"/>
      <c r="G1" s="4"/>
    </row>
    <row r="2" spans="1:11" ht="15.75" x14ac:dyDescent="0.25">
      <c r="A2" s="4"/>
      <c r="C2" s="1" t="s">
        <v>0</v>
      </c>
      <c r="D2" s="1"/>
      <c r="E2" s="5"/>
      <c r="F2" s="3"/>
      <c r="G2" s="4"/>
    </row>
    <row r="3" spans="1:11" ht="15.75" x14ac:dyDescent="0.25">
      <c r="A3" s="4"/>
      <c r="B3" s="6" t="s">
        <v>1</v>
      </c>
      <c r="C3" s="1" t="s">
        <v>92</v>
      </c>
      <c r="D3" s="1"/>
      <c r="E3" s="6"/>
      <c r="F3" s="3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63</v>
      </c>
      <c r="C5" s="11">
        <f>'JULY 21'!H5:H10</f>
        <v>0</v>
      </c>
      <c r="D5" s="11"/>
      <c r="E5" s="7">
        <v>8000</v>
      </c>
      <c r="F5" s="11">
        <f t="shared" ref="F5:F10" si="0">C5+E5</f>
        <v>8000</v>
      </c>
      <c r="G5" s="12">
        <v>8000</v>
      </c>
      <c r="H5" s="11">
        <f t="shared" ref="H5:H10" si="1">F5-G5</f>
        <v>0</v>
      </c>
      <c r="I5" s="11"/>
      <c r="J5" s="39">
        <v>900</v>
      </c>
      <c r="K5" s="39"/>
    </row>
    <row r="6" spans="1:11" x14ac:dyDescent="0.25">
      <c r="A6" s="7">
        <v>2</v>
      </c>
      <c r="B6" s="13" t="s">
        <v>79</v>
      </c>
      <c r="C6" s="11">
        <f>'JULY 21'!H6:H11</f>
        <v>0</v>
      </c>
      <c r="D6" s="11"/>
      <c r="E6" s="7">
        <v>10000</v>
      </c>
      <c r="F6" s="11">
        <f t="shared" si="0"/>
        <v>10000</v>
      </c>
      <c r="G6" s="12">
        <v>10000</v>
      </c>
      <c r="H6" s="11">
        <f t="shared" si="1"/>
        <v>0</v>
      </c>
      <c r="I6" s="11"/>
      <c r="J6" s="39">
        <v>360</v>
      </c>
      <c r="K6" s="39"/>
    </row>
    <row r="7" spans="1:11" x14ac:dyDescent="0.25">
      <c r="A7" s="7">
        <v>3</v>
      </c>
      <c r="B7" s="7" t="s">
        <v>42</v>
      </c>
      <c r="C7" s="11">
        <f>'JULY 21'!H7:H12</f>
        <v>84000</v>
      </c>
      <c r="D7" s="11"/>
      <c r="E7" s="7">
        <v>15000</v>
      </c>
      <c r="F7" s="11">
        <f t="shared" si="0"/>
        <v>99000</v>
      </c>
      <c r="G7" s="12"/>
      <c r="H7" s="11">
        <f t="shared" si="1"/>
        <v>99000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'JULY 21'!H8:H13</f>
        <v>0</v>
      </c>
      <c r="D8" s="11"/>
      <c r="E8" s="7">
        <v>10000</v>
      </c>
      <c r="F8" s="11">
        <f t="shared" si="0"/>
        <v>10000</v>
      </c>
      <c r="G8" s="12">
        <v>10000</v>
      </c>
      <c r="H8" s="11">
        <f t="shared" si="1"/>
        <v>0</v>
      </c>
      <c r="I8" s="11"/>
      <c r="J8" s="39"/>
      <c r="K8" s="39"/>
    </row>
    <row r="9" spans="1:11" x14ac:dyDescent="0.25">
      <c r="A9" s="7">
        <v>5</v>
      </c>
      <c r="B9" s="14"/>
      <c r="C9" s="11">
        <f>'JULY 21'!H9:H14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'JULY 21'!H10:H15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SUM(C5:C10)</f>
        <v>84000</v>
      </c>
      <c r="D11" s="11">
        <f t="shared" ref="D11:I11" si="2">SUM(D5:D10)</f>
        <v>0</v>
      </c>
      <c r="E11" s="9">
        <f t="shared" si="2"/>
        <v>43000</v>
      </c>
      <c r="F11" s="16">
        <f t="shared" si="2"/>
        <v>127000</v>
      </c>
      <c r="G11" s="17">
        <f>SUM(G5:G10)</f>
        <v>28000</v>
      </c>
      <c r="H11" s="11">
        <f>SUM(H5:H10)</f>
        <v>99000</v>
      </c>
      <c r="I11" s="16">
        <f t="shared" si="2"/>
        <v>0</v>
      </c>
      <c r="J11" s="39">
        <f>SUM(J5:J10)</f>
        <v>1260</v>
      </c>
      <c r="K11" s="42">
        <f>SUM(K5:K10)</f>
        <v>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3.25" x14ac:dyDescent="0.35">
      <c r="B16" s="25" t="s">
        <v>10</v>
      </c>
      <c r="K16" s="36"/>
    </row>
    <row r="17" spans="1:11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1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43" t="s">
        <v>70</v>
      </c>
      <c r="I18" s="27"/>
      <c r="J18" s="27" t="s">
        <v>15</v>
      </c>
      <c r="K18" s="27" t="s">
        <v>16</v>
      </c>
    </row>
    <row r="19" spans="1:11" x14ac:dyDescent="0.25">
      <c r="B19" s="7" t="s">
        <v>46</v>
      </c>
      <c r="C19" s="11">
        <f>E11</f>
        <v>43000</v>
      </c>
      <c r="D19" s="11"/>
      <c r="E19" s="7"/>
      <c r="F19" s="7"/>
      <c r="G19" s="7" t="s">
        <v>46</v>
      </c>
      <c r="H19" s="11">
        <f>G11</f>
        <v>28000</v>
      </c>
      <c r="I19" s="11"/>
      <c r="J19" s="7"/>
      <c r="K19" s="7"/>
    </row>
    <row r="20" spans="1:11" x14ac:dyDescent="0.25">
      <c r="B20" s="7" t="s">
        <v>4</v>
      </c>
      <c r="C20" s="11">
        <f>'JULY 21'!F34</f>
        <v>1</v>
      </c>
      <c r="D20" s="11"/>
      <c r="E20" s="11"/>
      <c r="F20" s="7"/>
      <c r="G20" s="7" t="s">
        <v>4</v>
      </c>
      <c r="H20" s="11">
        <f>'JULY 21'!K34</f>
        <v>1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1260</v>
      </c>
      <c r="D22" s="11"/>
      <c r="E22" s="11"/>
      <c r="F22" s="7"/>
      <c r="G22" s="7" t="s">
        <v>26</v>
      </c>
      <c r="H22" s="11">
        <f>J11</f>
        <v>1260</v>
      </c>
      <c r="I22" s="11"/>
      <c r="J22" s="11"/>
      <c r="K22" s="7"/>
    </row>
    <row r="23" spans="1:11" x14ac:dyDescent="0.25">
      <c r="B23" s="7" t="s">
        <v>27</v>
      </c>
      <c r="C23" s="11">
        <f>K11</f>
        <v>0</v>
      </c>
      <c r="D23" s="11"/>
      <c r="E23" s="11"/>
      <c r="F23" s="7"/>
      <c r="G23" s="7" t="s">
        <v>27</v>
      </c>
      <c r="H23" s="11">
        <f>K11</f>
        <v>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4300</v>
      </c>
      <c r="G26" s="7" t="s">
        <v>19</v>
      </c>
      <c r="H26" s="29">
        <v>0.1</v>
      </c>
      <c r="J26" s="7">
        <f>H26*C19</f>
        <v>4300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31" t="s">
        <v>40</v>
      </c>
      <c r="E28" s="7">
        <v>15000</v>
      </c>
      <c r="F28" s="7"/>
      <c r="G28" s="31"/>
      <c r="J28" s="7"/>
      <c r="K28" s="7"/>
    </row>
    <row r="29" spans="1:11" x14ac:dyDescent="0.25">
      <c r="B29" s="7" t="s">
        <v>49</v>
      </c>
      <c r="C29" s="7"/>
      <c r="E29" s="7">
        <v>10000</v>
      </c>
      <c r="F29" s="7"/>
      <c r="G29" s="7" t="s">
        <v>49</v>
      </c>
      <c r="H29" s="7"/>
      <c r="J29" s="7">
        <v>10000</v>
      </c>
      <c r="K29" s="7"/>
    </row>
    <row r="30" spans="1:11" x14ac:dyDescent="0.25">
      <c r="B30" s="30" t="s">
        <v>93</v>
      </c>
      <c r="C30" s="32"/>
      <c r="D30" s="32"/>
      <c r="E30" s="7">
        <v>13700</v>
      </c>
      <c r="F30" s="7"/>
      <c r="G30" s="30" t="s">
        <v>93</v>
      </c>
      <c r="H30" s="32"/>
      <c r="I30" s="32"/>
      <c r="J30" s="7">
        <v>13700</v>
      </c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39961</v>
      </c>
      <c r="D34" s="35"/>
      <c r="E34" s="35">
        <f>SUM(E27:E33)</f>
        <v>38700</v>
      </c>
      <c r="F34" s="35">
        <f>C34-E34</f>
        <v>1261</v>
      </c>
      <c r="G34" s="13" t="s">
        <v>9</v>
      </c>
      <c r="H34" s="35">
        <f>H19+H20+H22+H23+H24-J26</f>
        <v>24961</v>
      </c>
      <c r="I34" s="35"/>
      <c r="J34" s="35">
        <f>SUM(J27:J33)</f>
        <v>23700</v>
      </c>
      <c r="K34" s="35">
        <f>H34-J34</f>
        <v>1261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6" sqref="J6"/>
    </sheetView>
  </sheetViews>
  <sheetFormatPr defaultRowHeight="15" x14ac:dyDescent="0.25"/>
  <cols>
    <col min="2" max="2" width="15.28515625" customWidth="1"/>
  </cols>
  <sheetData>
    <row r="1" spans="1:11" ht="15.75" x14ac:dyDescent="0.25">
      <c r="C1" s="1" t="s">
        <v>25</v>
      </c>
      <c r="D1" s="1"/>
      <c r="E1" s="2"/>
      <c r="F1" s="3"/>
      <c r="G1" s="4"/>
    </row>
    <row r="2" spans="1:11" ht="15.75" x14ac:dyDescent="0.25">
      <c r="A2" s="4"/>
      <c r="C2" s="1" t="s">
        <v>0</v>
      </c>
      <c r="D2" s="1"/>
      <c r="E2" s="5"/>
      <c r="F2" s="3"/>
      <c r="G2" s="4"/>
    </row>
    <row r="3" spans="1:11" ht="15.75" x14ac:dyDescent="0.25">
      <c r="A3" s="4"/>
      <c r="B3" s="6" t="s">
        <v>1</v>
      </c>
      <c r="C3" s="1" t="s">
        <v>94</v>
      </c>
      <c r="D3" s="1"/>
      <c r="E3" s="6"/>
      <c r="F3" s="3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95</v>
      </c>
      <c r="C5" s="11">
        <f>'AUGUST 21'!H5:H11</f>
        <v>0</v>
      </c>
      <c r="D5" s="11"/>
      <c r="E5" s="7"/>
      <c r="F5" s="11">
        <f t="shared" ref="F5:F10" si="0">C5+E5</f>
        <v>0</v>
      </c>
      <c r="G5" s="12"/>
      <c r="H5" s="11">
        <f t="shared" ref="H5:H10" si="1">F5-G5</f>
        <v>0</v>
      </c>
      <c r="I5" s="11"/>
      <c r="J5" s="39"/>
      <c r="K5" s="39"/>
    </row>
    <row r="6" spans="1:11" x14ac:dyDescent="0.25">
      <c r="A6" s="7">
        <v>2</v>
      </c>
      <c r="B6" s="13" t="s">
        <v>79</v>
      </c>
      <c r="C6" s="11">
        <f>'AUGUST 21'!H6:H12</f>
        <v>0</v>
      </c>
      <c r="D6" s="11"/>
      <c r="E6" s="7">
        <v>10000</v>
      </c>
      <c r="F6" s="11">
        <f t="shared" si="0"/>
        <v>10000</v>
      </c>
      <c r="G6" s="12">
        <v>10000</v>
      </c>
      <c r="H6" s="11">
        <f t="shared" si="1"/>
        <v>0</v>
      </c>
      <c r="I6" s="11"/>
      <c r="J6" s="39">
        <v>360</v>
      </c>
      <c r="K6" s="39"/>
    </row>
    <row r="7" spans="1:11" x14ac:dyDescent="0.25">
      <c r="A7" s="7">
        <v>3</v>
      </c>
      <c r="B7" s="7" t="s">
        <v>42</v>
      </c>
      <c r="C7" s="11">
        <f>'AUGUST 21'!H7:H13</f>
        <v>99000</v>
      </c>
      <c r="D7" s="11"/>
      <c r="E7" s="7">
        <v>15000</v>
      </c>
      <c r="F7" s="11">
        <f t="shared" si="0"/>
        <v>114000</v>
      </c>
      <c r="G7" s="12"/>
      <c r="H7" s="11">
        <f t="shared" si="1"/>
        <v>114000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'AUGUST 21'!H8:H14</f>
        <v>0</v>
      </c>
      <c r="D8" s="11"/>
      <c r="E8" s="7">
        <v>10000</v>
      </c>
      <c r="F8" s="11">
        <f t="shared" si="0"/>
        <v>10000</v>
      </c>
      <c r="G8" s="12">
        <v>10000</v>
      </c>
      <c r="H8" s="11">
        <f t="shared" si="1"/>
        <v>0</v>
      </c>
      <c r="I8" s="11"/>
      <c r="J8" s="39"/>
      <c r="K8" s="39"/>
    </row>
    <row r="9" spans="1:11" x14ac:dyDescent="0.25">
      <c r="A9" s="7">
        <v>5</v>
      </c>
      <c r="B9" s="14"/>
      <c r="C9" s="11">
        <f>'JULY 21'!H9:H14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'JULY 21'!H10:H15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SUM(C5:C10)</f>
        <v>99000</v>
      </c>
      <c r="D11" s="11">
        <f t="shared" ref="D11:I11" si="2">SUM(D5:D10)</f>
        <v>0</v>
      </c>
      <c r="E11" s="9">
        <f t="shared" si="2"/>
        <v>35000</v>
      </c>
      <c r="F11" s="16">
        <f t="shared" si="2"/>
        <v>134000</v>
      </c>
      <c r="G11" s="17">
        <f>SUM(G5:G10)</f>
        <v>20000</v>
      </c>
      <c r="H11" s="11">
        <f>SUM(H5:H10)</f>
        <v>114000</v>
      </c>
      <c r="I11" s="16">
        <f t="shared" si="2"/>
        <v>0</v>
      </c>
      <c r="J11" s="39">
        <f>SUM(J5:J10)</f>
        <v>360</v>
      </c>
      <c r="K11" s="42">
        <f>SUM(K5:K10)</f>
        <v>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3.25" x14ac:dyDescent="0.35">
      <c r="B16" s="25" t="s">
        <v>10</v>
      </c>
      <c r="K16" s="36"/>
    </row>
    <row r="17" spans="1:11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1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43" t="s">
        <v>70</v>
      </c>
      <c r="I18" s="27"/>
      <c r="J18" s="27" t="s">
        <v>15</v>
      </c>
      <c r="K18" s="27" t="s">
        <v>16</v>
      </c>
    </row>
    <row r="19" spans="1:11" x14ac:dyDescent="0.25">
      <c r="B19" s="7" t="s">
        <v>54</v>
      </c>
      <c r="C19" s="11">
        <f>E11</f>
        <v>35000</v>
      </c>
      <c r="D19" s="11"/>
      <c r="E19" s="7"/>
      <c r="F19" s="7"/>
      <c r="G19" s="7" t="s">
        <v>54</v>
      </c>
      <c r="H19" s="11">
        <f>G11</f>
        <v>20000</v>
      </c>
      <c r="I19" s="11"/>
      <c r="J19" s="7"/>
      <c r="K19" s="7"/>
    </row>
    <row r="20" spans="1:11" x14ac:dyDescent="0.25">
      <c r="B20" s="7" t="s">
        <v>4</v>
      </c>
      <c r="C20" s="11">
        <f>'AUGUST 21'!F34</f>
        <v>1261</v>
      </c>
      <c r="D20" s="11"/>
      <c r="E20" s="11"/>
      <c r="F20" s="7"/>
      <c r="G20" s="7" t="s">
        <v>4</v>
      </c>
      <c r="H20" s="11">
        <f>'AUGUST 21'!K34</f>
        <v>1261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360</v>
      </c>
      <c r="D22" s="11"/>
      <c r="E22" s="11"/>
      <c r="F22" s="7"/>
      <c r="G22" s="7" t="s">
        <v>26</v>
      </c>
      <c r="H22" s="11">
        <f>J11</f>
        <v>360</v>
      </c>
      <c r="I22" s="11"/>
      <c r="J22" s="11"/>
      <c r="K22" s="7"/>
    </row>
    <row r="23" spans="1:11" x14ac:dyDescent="0.25">
      <c r="B23" s="7" t="s">
        <v>27</v>
      </c>
      <c r="C23" s="11">
        <f>K11</f>
        <v>0</v>
      </c>
      <c r="D23" s="11"/>
      <c r="E23" s="11"/>
      <c r="F23" s="7"/>
      <c r="G23" s="7" t="s">
        <v>27</v>
      </c>
      <c r="H23" s="11">
        <f>K11</f>
        <v>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3500</v>
      </c>
      <c r="G26" s="7" t="s">
        <v>19</v>
      </c>
      <c r="H26" s="29">
        <v>0.1</v>
      </c>
      <c r="J26" s="7">
        <f>H26*C19</f>
        <v>3500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31" t="s">
        <v>40</v>
      </c>
      <c r="E28" s="7">
        <v>15000</v>
      </c>
      <c r="F28" s="7"/>
      <c r="G28" s="31"/>
      <c r="J28" s="7"/>
      <c r="K28" s="7"/>
    </row>
    <row r="29" spans="1:11" x14ac:dyDescent="0.25">
      <c r="B29" s="7" t="s">
        <v>49</v>
      </c>
      <c r="C29" s="7"/>
      <c r="E29" s="7">
        <v>10000</v>
      </c>
      <c r="F29" s="7"/>
      <c r="G29" s="7" t="s">
        <v>49</v>
      </c>
      <c r="H29" s="7"/>
      <c r="J29" s="7">
        <v>10000</v>
      </c>
      <c r="K29" s="7"/>
    </row>
    <row r="30" spans="1:11" x14ac:dyDescent="0.25">
      <c r="B30" s="30" t="s">
        <v>59</v>
      </c>
      <c r="C30" s="32"/>
      <c r="D30" s="32"/>
      <c r="E30" s="7">
        <v>6860</v>
      </c>
      <c r="F30" s="7"/>
      <c r="G30" s="30" t="s">
        <v>59</v>
      </c>
      <c r="H30" s="32"/>
      <c r="I30" s="32"/>
      <c r="J30" s="7">
        <v>6860</v>
      </c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33121</v>
      </c>
      <c r="D34" s="35"/>
      <c r="E34" s="35">
        <f>SUM(E27:E33)</f>
        <v>31860</v>
      </c>
      <c r="F34" s="35">
        <f>C34-E34</f>
        <v>1261</v>
      </c>
      <c r="G34" s="13" t="s">
        <v>9</v>
      </c>
      <c r="H34" s="35">
        <f>H19+H20+H22+H23+H24-J26</f>
        <v>18121</v>
      </c>
      <c r="I34" s="35"/>
      <c r="J34" s="35">
        <f>SUM(J27:J33)</f>
        <v>16860</v>
      </c>
      <c r="K34" s="35">
        <f>H34-J34</f>
        <v>1261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N10" sqref="N10"/>
    </sheetView>
  </sheetViews>
  <sheetFormatPr defaultRowHeight="15" x14ac:dyDescent="0.25"/>
  <cols>
    <col min="2" max="2" width="19.42578125" customWidth="1"/>
  </cols>
  <sheetData>
    <row r="1" spans="1:11" ht="20.25" customHeight="1" x14ac:dyDescent="0.25">
      <c r="C1" s="50" t="s">
        <v>25</v>
      </c>
      <c r="D1" s="50"/>
      <c r="E1" s="50"/>
      <c r="F1" s="50"/>
      <c r="G1" s="4"/>
    </row>
    <row r="2" spans="1:11" ht="27" customHeight="1" x14ac:dyDescent="0.25">
      <c r="A2" s="4"/>
      <c r="C2" s="50" t="s">
        <v>0</v>
      </c>
      <c r="D2" s="50"/>
      <c r="E2" s="50"/>
      <c r="F2" s="50"/>
      <c r="G2" s="4"/>
    </row>
    <row r="3" spans="1:11" ht="23.25" customHeight="1" x14ac:dyDescent="0.25">
      <c r="A3" s="4"/>
      <c r="B3" s="6" t="s">
        <v>1</v>
      </c>
      <c r="C3" s="51" t="s">
        <v>96</v>
      </c>
      <c r="D3" s="51"/>
      <c r="E3" s="51"/>
      <c r="F3" s="51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95</v>
      </c>
      <c r="C5" s="11">
        <f>'SEPTEMBER 21'!H5:H11</f>
        <v>0</v>
      </c>
      <c r="D5" s="11"/>
      <c r="E5" s="7"/>
      <c r="F5" s="11">
        <f t="shared" ref="F5:F10" si="0">C5+E5</f>
        <v>0</v>
      </c>
      <c r="G5" s="12"/>
      <c r="H5" s="11">
        <f t="shared" ref="H5:H10" si="1">F5-G5</f>
        <v>0</v>
      </c>
      <c r="I5" s="11"/>
      <c r="J5" s="39"/>
      <c r="K5" s="39"/>
    </row>
    <row r="6" spans="1:11" x14ac:dyDescent="0.25">
      <c r="A6" s="7">
        <v>2</v>
      </c>
      <c r="B6" s="13" t="s">
        <v>79</v>
      </c>
      <c r="C6" s="11">
        <f>'SEPTEMBER 21'!H6:H12</f>
        <v>0</v>
      </c>
      <c r="D6" s="11"/>
      <c r="E6" s="7">
        <v>10000</v>
      </c>
      <c r="F6" s="11">
        <f t="shared" si="0"/>
        <v>10000</v>
      </c>
      <c r="G6" s="12">
        <v>10000</v>
      </c>
      <c r="H6" s="11">
        <f t="shared" si="1"/>
        <v>0</v>
      </c>
      <c r="I6" s="11"/>
      <c r="J6" s="39">
        <v>800</v>
      </c>
      <c r="K6" s="39"/>
    </row>
    <row r="7" spans="1:11" x14ac:dyDescent="0.25">
      <c r="A7" s="7">
        <v>3</v>
      </c>
      <c r="B7" s="7" t="s">
        <v>42</v>
      </c>
      <c r="C7" s="11">
        <f>'SEPTEMBER 21'!H7:H13</f>
        <v>114000</v>
      </c>
      <c r="D7" s="11"/>
      <c r="E7" s="7">
        <v>15000</v>
      </c>
      <c r="F7" s="11">
        <f t="shared" si="0"/>
        <v>129000</v>
      </c>
      <c r="G7" s="12"/>
      <c r="H7" s="11">
        <f t="shared" si="1"/>
        <v>129000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'SEPTEMBER 21'!H8:H14</f>
        <v>0</v>
      </c>
      <c r="D8" s="11"/>
      <c r="E8" s="7">
        <v>10000</v>
      </c>
      <c r="F8" s="11">
        <f t="shared" si="0"/>
        <v>10000</v>
      </c>
      <c r="G8" s="7">
        <v>10000</v>
      </c>
      <c r="H8" s="11">
        <f t="shared" si="1"/>
        <v>0</v>
      </c>
      <c r="I8" s="11"/>
      <c r="J8" s="39"/>
      <c r="K8" s="39"/>
    </row>
    <row r="9" spans="1:11" x14ac:dyDescent="0.25">
      <c r="A9" s="7">
        <v>5</v>
      </c>
      <c r="B9" s="14"/>
      <c r="C9" s="11">
        <f>'SEPTEMBER 21'!H9:H15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'SEPTEMBER 21'!H10:H16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'SEPTEMBER 21'!H11:H17</f>
        <v>114000</v>
      </c>
      <c r="D11" s="11">
        <f t="shared" ref="D11:I11" si="2">SUM(D5:D10)</f>
        <v>0</v>
      </c>
      <c r="E11" s="9">
        <f t="shared" si="2"/>
        <v>35000</v>
      </c>
      <c r="F11" s="16">
        <f t="shared" si="2"/>
        <v>149000</v>
      </c>
      <c r="G11" s="17">
        <f>SUM(G5:G10)</f>
        <v>20000</v>
      </c>
      <c r="H11" s="11">
        <f>SUM(H5:H10)</f>
        <v>129000</v>
      </c>
      <c r="I11" s="16">
        <f t="shared" si="2"/>
        <v>0</v>
      </c>
      <c r="J11" s="39">
        <f>SUM(J5:J10)</f>
        <v>800</v>
      </c>
      <c r="K11" s="42">
        <f>SUM(K5:K10)</f>
        <v>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8.5" customHeight="1" x14ac:dyDescent="0.25">
      <c r="B16" s="48" t="s">
        <v>10</v>
      </c>
      <c r="C16" s="48"/>
      <c r="D16" s="48"/>
      <c r="E16" s="48"/>
      <c r="F16" s="48"/>
      <c r="G16" s="48"/>
      <c r="H16" s="48"/>
      <c r="I16" s="48"/>
      <c r="J16" s="48"/>
      <c r="K16" s="48"/>
    </row>
    <row r="17" spans="1:11" ht="19.5" customHeight="1" x14ac:dyDescent="0.25">
      <c r="A17" s="26"/>
      <c r="B17" s="49" t="s">
        <v>11</v>
      </c>
      <c r="C17" s="49"/>
      <c r="D17" s="49"/>
      <c r="E17" s="49"/>
      <c r="F17" s="49"/>
      <c r="G17" s="49" t="s">
        <v>12</v>
      </c>
      <c r="H17" s="49"/>
      <c r="I17" s="49"/>
      <c r="J17" s="49"/>
      <c r="K17" s="49"/>
    </row>
    <row r="18" spans="1:11" ht="20.25" customHeight="1" x14ac:dyDescent="0.25">
      <c r="B18" s="44" t="s">
        <v>13</v>
      </c>
      <c r="C18" s="44" t="s">
        <v>14</v>
      </c>
      <c r="D18" s="44"/>
      <c r="E18" s="44" t="s">
        <v>15</v>
      </c>
      <c r="F18" s="44" t="s">
        <v>16</v>
      </c>
      <c r="G18" s="44" t="s">
        <v>13</v>
      </c>
      <c r="H18" s="45" t="s">
        <v>70</v>
      </c>
      <c r="I18" s="44"/>
      <c r="J18" s="44" t="s">
        <v>15</v>
      </c>
      <c r="K18" s="44" t="s">
        <v>16</v>
      </c>
    </row>
    <row r="19" spans="1:11" x14ac:dyDescent="0.25">
      <c r="B19" s="7" t="s">
        <v>58</v>
      </c>
      <c r="C19" s="11">
        <f>E11</f>
        <v>35000</v>
      </c>
      <c r="D19" s="11"/>
      <c r="E19" s="7"/>
      <c r="F19" s="7"/>
      <c r="G19" s="7" t="s">
        <v>58</v>
      </c>
      <c r="H19" s="11">
        <f>G11</f>
        <v>20000</v>
      </c>
      <c r="I19" s="11"/>
      <c r="J19" s="7"/>
      <c r="K19" s="7"/>
    </row>
    <row r="20" spans="1:11" x14ac:dyDescent="0.25">
      <c r="B20" s="7" t="s">
        <v>4</v>
      </c>
      <c r="C20" s="11">
        <f>'SEPTEMBER 21'!F34</f>
        <v>1261</v>
      </c>
      <c r="D20" s="11"/>
      <c r="E20" s="11"/>
      <c r="F20" s="7"/>
      <c r="G20" s="7" t="s">
        <v>4</v>
      </c>
      <c r="H20" s="11">
        <f>'SEPTEMBER 21'!K34</f>
        <v>1261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800</v>
      </c>
      <c r="D22" s="11"/>
      <c r="E22" s="11"/>
      <c r="F22" s="7"/>
      <c r="G22" s="7" t="s">
        <v>26</v>
      </c>
      <c r="H22" s="11">
        <f>J11</f>
        <v>800</v>
      </c>
      <c r="I22" s="11"/>
      <c r="J22" s="11"/>
      <c r="K22" s="7"/>
    </row>
    <row r="23" spans="1:11" x14ac:dyDescent="0.25">
      <c r="B23" s="7" t="s">
        <v>27</v>
      </c>
      <c r="C23" s="11">
        <f>K11</f>
        <v>0</v>
      </c>
      <c r="D23" s="11"/>
      <c r="E23" s="11"/>
      <c r="F23" s="7"/>
      <c r="G23" s="7" t="s">
        <v>27</v>
      </c>
      <c r="H23" s="11">
        <f>K11</f>
        <v>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3500</v>
      </c>
      <c r="G26" s="7" t="s">
        <v>19</v>
      </c>
      <c r="H26" s="29">
        <v>0.1</v>
      </c>
      <c r="J26" s="7">
        <f>H26*C19</f>
        <v>3500</v>
      </c>
      <c r="K26" s="7"/>
    </row>
    <row r="27" spans="1:11" x14ac:dyDescent="0.25">
      <c r="B27" s="30" t="s">
        <v>98</v>
      </c>
      <c r="C27" s="7"/>
      <c r="D27" s="7"/>
      <c r="E27" s="7">
        <v>15000</v>
      </c>
      <c r="F27" s="7"/>
      <c r="G27" s="30"/>
      <c r="H27" s="7"/>
      <c r="I27" s="7"/>
      <c r="J27" s="7"/>
      <c r="K27" s="7"/>
    </row>
    <row r="28" spans="1:11" x14ac:dyDescent="0.25">
      <c r="B28" s="31" t="s">
        <v>97</v>
      </c>
      <c r="E28" s="7">
        <v>10000</v>
      </c>
      <c r="F28" s="7"/>
      <c r="G28" s="31" t="s">
        <v>97</v>
      </c>
      <c r="J28" s="7">
        <v>10000</v>
      </c>
      <c r="K28" s="7"/>
    </row>
    <row r="29" spans="1:11" x14ac:dyDescent="0.25">
      <c r="B29" s="7" t="s">
        <v>99</v>
      </c>
      <c r="C29" s="7"/>
      <c r="E29" s="7">
        <v>8561</v>
      </c>
      <c r="F29" s="7"/>
      <c r="G29" s="7" t="s">
        <v>99</v>
      </c>
      <c r="H29" s="7"/>
      <c r="J29" s="7">
        <v>8561</v>
      </c>
      <c r="K29" s="7"/>
    </row>
    <row r="30" spans="1:11" x14ac:dyDescent="0.25">
      <c r="B30" s="30"/>
      <c r="C30" s="32"/>
      <c r="D30" s="32"/>
      <c r="E30" s="7"/>
      <c r="F30" s="7"/>
      <c r="G30" s="30"/>
      <c r="H30" s="32"/>
      <c r="I30" s="32"/>
      <c r="J30" s="7"/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33561</v>
      </c>
      <c r="D34" s="35"/>
      <c r="E34" s="35">
        <f>SUM(E27:E33)</f>
        <v>33561</v>
      </c>
      <c r="F34" s="35">
        <f>C34-E34</f>
        <v>0</v>
      </c>
      <c r="G34" s="13" t="s">
        <v>9</v>
      </c>
      <c r="H34" s="35">
        <f>H19+H20+H22+H23+H24-J26</f>
        <v>18561</v>
      </c>
      <c r="I34" s="35"/>
      <c r="J34" s="35">
        <f>SUM(J27:J33)</f>
        <v>18561</v>
      </c>
      <c r="K34" s="35">
        <f>H34-J34</f>
        <v>0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mergeCells count="6">
    <mergeCell ref="B16:K16"/>
    <mergeCell ref="B17:F17"/>
    <mergeCell ref="G17:K17"/>
    <mergeCell ref="C1:F1"/>
    <mergeCell ref="C2:F2"/>
    <mergeCell ref="C3:F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46" sqref="J46"/>
    </sheetView>
  </sheetViews>
  <sheetFormatPr defaultRowHeight="15" x14ac:dyDescent="0.25"/>
  <cols>
    <col min="2" max="2" width="19.42578125" customWidth="1"/>
  </cols>
  <sheetData>
    <row r="1" spans="1:11" ht="20.25" customHeight="1" x14ac:dyDescent="0.25">
      <c r="C1" s="50" t="s">
        <v>25</v>
      </c>
      <c r="D1" s="50"/>
      <c r="E1" s="50"/>
      <c r="F1" s="50"/>
      <c r="G1" s="4"/>
    </row>
    <row r="2" spans="1:11" ht="27" customHeight="1" x14ac:dyDescent="0.25">
      <c r="A2" s="4"/>
      <c r="C2" s="50" t="s">
        <v>0</v>
      </c>
      <c r="D2" s="50"/>
      <c r="E2" s="50"/>
      <c r="F2" s="50"/>
      <c r="G2" s="4"/>
    </row>
    <row r="3" spans="1:11" ht="23.25" customHeight="1" x14ac:dyDescent="0.25">
      <c r="A3" s="4"/>
      <c r="B3" s="6" t="s">
        <v>1</v>
      </c>
      <c r="C3" s="51" t="s">
        <v>102</v>
      </c>
      <c r="D3" s="51"/>
      <c r="E3" s="51"/>
      <c r="F3" s="51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101</v>
      </c>
      <c r="C5" s="11">
        <f>'OCTOBER 21'!H5</f>
        <v>0</v>
      </c>
      <c r="D5" s="11"/>
      <c r="E5" s="7">
        <v>10000</v>
      </c>
      <c r="F5" s="11">
        <f t="shared" ref="F5:F10" si="0">C5+E5</f>
        <v>10000</v>
      </c>
      <c r="G5" s="12">
        <v>10000</v>
      </c>
      <c r="H5" s="11">
        <f t="shared" ref="H5:H10" si="1">F5-G5</f>
        <v>0</v>
      </c>
      <c r="I5" s="11"/>
      <c r="J5" s="39"/>
      <c r="K5" s="39"/>
    </row>
    <row r="6" spans="1:11" x14ac:dyDescent="0.25">
      <c r="A6" s="7">
        <v>2</v>
      </c>
      <c r="B6" s="13" t="s">
        <v>79</v>
      </c>
      <c r="C6" s="11">
        <f>'OCTOBER 21'!H6</f>
        <v>0</v>
      </c>
      <c r="D6" s="11"/>
      <c r="E6" s="7">
        <v>10000</v>
      </c>
      <c r="F6" s="11">
        <f t="shared" si="0"/>
        <v>10000</v>
      </c>
      <c r="G6" s="12">
        <v>10000</v>
      </c>
      <c r="H6" s="11">
        <f t="shared" si="1"/>
        <v>0</v>
      </c>
      <c r="I6" s="11"/>
      <c r="J6" s="39"/>
      <c r="K6" s="39"/>
    </row>
    <row r="7" spans="1:11" x14ac:dyDescent="0.25">
      <c r="A7" s="7">
        <v>3</v>
      </c>
      <c r="B7" s="7" t="s">
        <v>42</v>
      </c>
      <c r="C7" s="11">
        <f>'OCTOBER 21'!H7</f>
        <v>129000</v>
      </c>
      <c r="D7" s="11"/>
      <c r="E7" s="7">
        <v>15000</v>
      </c>
      <c r="F7" s="11">
        <f t="shared" si="0"/>
        <v>144000</v>
      </c>
      <c r="G7" s="12"/>
      <c r="H7" s="11">
        <f t="shared" si="1"/>
        <v>144000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'OCTOBER 21'!H8</f>
        <v>0</v>
      </c>
      <c r="D8" s="11"/>
      <c r="E8" s="7">
        <v>10000</v>
      </c>
      <c r="F8" s="11">
        <f t="shared" si="0"/>
        <v>10000</v>
      </c>
      <c r="G8" s="7">
        <v>10000</v>
      </c>
      <c r="H8" s="11">
        <f t="shared" si="1"/>
        <v>0</v>
      </c>
      <c r="I8" s="11" t="s">
        <v>48</v>
      </c>
      <c r="J8" s="39"/>
      <c r="K8" s="39"/>
    </row>
    <row r="9" spans="1:11" x14ac:dyDescent="0.25">
      <c r="A9" s="7">
        <v>5</v>
      </c>
      <c r="B9" s="14"/>
      <c r="C9" s="11">
        <f>'OCTOBER 21'!H9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'OCTOBER 21'!H10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'SEPTEMBER 21'!H11:H17</f>
        <v>114000</v>
      </c>
      <c r="D11" s="11">
        <f t="shared" ref="D11:I11" si="2">SUM(D5:D10)</f>
        <v>0</v>
      </c>
      <c r="E11" s="9">
        <f t="shared" si="2"/>
        <v>45000</v>
      </c>
      <c r="F11" s="16">
        <f t="shared" si="2"/>
        <v>174000</v>
      </c>
      <c r="G11" s="17">
        <f>SUM(G5:G10)</f>
        <v>30000</v>
      </c>
      <c r="H11" s="11">
        <f>SUM(H5:H10)</f>
        <v>144000</v>
      </c>
      <c r="I11" s="16">
        <f t="shared" si="2"/>
        <v>0</v>
      </c>
      <c r="J11" s="39">
        <f>SUM(J5:J10)</f>
        <v>0</v>
      </c>
      <c r="K11" s="42">
        <f>SUM(K5:K10)</f>
        <v>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8.5" customHeight="1" x14ac:dyDescent="0.25">
      <c r="B16" s="48" t="s">
        <v>10</v>
      </c>
      <c r="C16" s="48"/>
      <c r="D16" s="48"/>
      <c r="E16" s="48"/>
      <c r="F16" s="48"/>
      <c r="G16" s="48"/>
      <c r="H16" s="48"/>
      <c r="I16" s="48"/>
      <c r="J16" s="48"/>
      <c r="K16" s="48"/>
    </row>
    <row r="17" spans="1:11" ht="19.5" customHeight="1" x14ac:dyDescent="0.25">
      <c r="A17" s="26"/>
      <c r="B17" s="49" t="s">
        <v>11</v>
      </c>
      <c r="C17" s="49"/>
      <c r="D17" s="49"/>
      <c r="E17" s="49"/>
      <c r="F17" s="49"/>
      <c r="G17" s="49" t="s">
        <v>12</v>
      </c>
      <c r="H17" s="49"/>
      <c r="I17" s="49"/>
      <c r="J17" s="49"/>
      <c r="K17" s="49"/>
    </row>
    <row r="18" spans="1:11" ht="20.25" customHeight="1" x14ac:dyDescent="0.25">
      <c r="B18" s="44" t="s">
        <v>13</v>
      </c>
      <c r="C18" s="44" t="s">
        <v>14</v>
      </c>
      <c r="D18" s="44"/>
      <c r="E18" s="44" t="s">
        <v>15</v>
      </c>
      <c r="F18" s="44" t="s">
        <v>16</v>
      </c>
      <c r="G18" s="44" t="s">
        <v>13</v>
      </c>
      <c r="H18" s="45" t="s">
        <v>70</v>
      </c>
      <c r="I18" s="44"/>
      <c r="J18" s="44" t="s">
        <v>15</v>
      </c>
      <c r="K18" s="44" t="s">
        <v>16</v>
      </c>
    </row>
    <row r="19" spans="1:11" x14ac:dyDescent="0.25">
      <c r="B19" s="7" t="s">
        <v>100</v>
      </c>
      <c r="C19" s="11">
        <f>E11</f>
        <v>45000</v>
      </c>
      <c r="D19" s="11"/>
      <c r="E19" s="7"/>
      <c r="F19" s="7"/>
      <c r="G19" s="7" t="s">
        <v>58</v>
      </c>
      <c r="H19" s="11">
        <f>G11</f>
        <v>30000</v>
      </c>
      <c r="I19" s="11"/>
      <c r="J19" s="7"/>
      <c r="K19" s="7"/>
    </row>
    <row r="20" spans="1:11" x14ac:dyDescent="0.25">
      <c r="B20" s="7" t="s">
        <v>4</v>
      </c>
      <c r="C20" s="11">
        <f>'OCTOBER 21'!F34</f>
        <v>0</v>
      </c>
      <c r="D20" s="11"/>
      <c r="E20" s="11"/>
      <c r="F20" s="7"/>
      <c r="G20" s="7" t="s">
        <v>4</v>
      </c>
      <c r="H20" s="11">
        <f>'NOVEMBER 21'!K3</f>
        <v>0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0</v>
      </c>
      <c r="D22" s="11"/>
      <c r="E22" s="11"/>
      <c r="F22" s="7"/>
      <c r="G22" s="7" t="s">
        <v>26</v>
      </c>
      <c r="H22" s="11">
        <f>J11</f>
        <v>0</v>
      </c>
      <c r="I22" s="11"/>
      <c r="J22" s="11"/>
      <c r="K22" s="7"/>
    </row>
    <row r="23" spans="1:11" x14ac:dyDescent="0.25">
      <c r="B23" s="7" t="s">
        <v>27</v>
      </c>
      <c r="C23" s="11">
        <f>K11</f>
        <v>0</v>
      </c>
      <c r="D23" s="11"/>
      <c r="E23" s="11"/>
      <c r="F23" s="7"/>
      <c r="G23" s="7" t="s">
        <v>27</v>
      </c>
      <c r="H23" s="11">
        <f>K11</f>
        <v>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4500</v>
      </c>
      <c r="G26" s="7" t="s">
        <v>19</v>
      </c>
      <c r="H26" s="29">
        <v>0.1</v>
      </c>
      <c r="J26" s="7">
        <f>H26*C19</f>
        <v>4500</v>
      </c>
      <c r="K26" s="7"/>
    </row>
    <row r="27" spans="1:11" x14ac:dyDescent="0.25">
      <c r="B27" s="30" t="s">
        <v>98</v>
      </c>
      <c r="C27" s="7"/>
      <c r="D27" s="7"/>
      <c r="E27" s="7">
        <v>15000</v>
      </c>
      <c r="F27" s="7"/>
      <c r="G27" s="30"/>
      <c r="H27" s="7"/>
      <c r="I27" s="7"/>
      <c r="J27" s="7"/>
      <c r="K27" s="7"/>
    </row>
    <row r="28" spans="1:11" x14ac:dyDescent="0.25">
      <c r="B28" s="46" t="s">
        <v>97</v>
      </c>
      <c r="C28" s="39"/>
      <c r="D28" s="39"/>
      <c r="E28" s="47">
        <v>10000</v>
      </c>
      <c r="F28" s="7"/>
      <c r="G28" s="31" t="s">
        <v>97</v>
      </c>
      <c r="J28" s="7">
        <v>10000</v>
      </c>
      <c r="K28" s="7"/>
    </row>
    <row r="29" spans="1:11" x14ac:dyDescent="0.25">
      <c r="B29" t="s">
        <v>103</v>
      </c>
      <c r="C29" s="39"/>
      <c r="D29" s="39"/>
      <c r="E29">
        <v>15500</v>
      </c>
      <c r="F29" s="7"/>
      <c r="G29" t="s">
        <v>103</v>
      </c>
      <c r="H29" s="39"/>
      <c r="I29" s="39"/>
      <c r="J29">
        <v>15500</v>
      </c>
      <c r="K29" s="7"/>
    </row>
    <row r="30" spans="1:11" x14ac:dyDescent="0.25">
      <c r="B30" s="30"/>
      <c r="C30" s="32"/>
      <c r="D30" s="32"/>
      <c r="E30" s="7"/>
      <c r="F30" s="7"/>
      <c r="G30" s="30"/>
      <c r="H30" s="32"/>
      <c r="I30" s="32"/>
      <c r="J30" s="7"/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40500</v>
      </c>
      <c r="D34" s="35"/>
      <c r="E34" s="35">
        <f>SUM(E27:E33)</f>
        <v>40500</v>
      </c>
      <c r="F34" s="35">
        <f>C34-E34</f>
        <v>0</v>
      </c>
      <c r="G34" s="13" t="s">
        <v>9</v>
      </c>
      <c r="H34" s="35">
        <f>H19+H20+H22+H23+H24-J26</f>
        <v>25500</v>
      </c>
      <c r="I34" s="35"/>
      <c r="J34" s="35">
        <f>SUM(J27:J33)</f>
        <v>25500</v>
      </c>
      <c r="K34" s="35">
        <f>H34-J34</f>
        <v>0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mergeCells count="6">
    <mergeCell ref="C1:F1"/>
    <mergeCell ref="C2:F2"/>
    <mergeCell ref="C3:F3"/>
    <mergeCell ref="B16:K16"/>
    <mergeCell ref="B17:F17"/>
    <mergeCell ref="G17:K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N30" sqref="N30"/>
    </sheetView>
  </sheetViews>
  <sheetFormatPr defaultRowHeight="15" x14ac:dyDescent="0.25"/>
  <cols>
    <col min="2" max="2" width="14.85546875" customWidth="1"/>
  </cols>
  <sheetData>
    <row r="1" spans="1:11" ht="15.75" x14ac:dyDescent="0.25">
      <c r="C1" s="50" t="s">
        <v>25</v>
      </c>
      <c r="D1" s="50"/>
      <c r="E1" s="50"/>
      <c r="F1" s="50"/>
      <c r="G1" s="4"/>
    </row>
    <row r="2" spans="1:11" ht="15.75" x14ac:dyDescent="0.25">
      <c r="A2" s="4"/>
      <c r="C2" s="50" t="s">
        <v>0</v>
      </c>
      <c r="D2" s="50"/>
      <c r="E2" s="50"/>
      <c r="F2" s="50"/>
      <c r="G2" s="4"/>
    </row>
    <row r="3" spans="1:11" ht="15.75" x14ac:dyDescent="0.25">
      <c r="A3" s="4"/>
      <c r="B3" s="6" t="s">
        <v>1</v>
      </c>
      <c r="C3" s="51" t="s">
        <v>104</v>
      </c>
      <c r="D3" s="51"/>
      <c r="E3" s="51"/>
      <c r="F3" s="51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101</v>
      </c>
      <c r="C5" s="11">
        <f>'NOVEMBER 21'!H5:H10</f>
        <v>0</v>
      </c>
      <c r="D5" s="11"/>
      <c r="E5" s="7">
        <v>10000</v>
      </c>
      <c r="F5" s="11">
        <f t="shared" ref="F5:F10" si="0">C5+E5</f>
        <v>10000</v>
      </c>
      <c r="G5" s="12">
        <v>10000</v>
      </c>
      <c r="H5" s="11">
        <f t="shared" ref="H5:H10" si="1">F5-G5</f>
        <v>0</v>
      </c>
      <c r="I5" s="11"/>
      <c r="J5" s="39">
        <v>300</v>
      </c>
      <c r="K5" s="39"/>
    </row>
    <row r="6" spans="1:11" x14ac:dyDescent="0.25">
      <c r="A6" s="7">
        <v>2</v>
      </c>
      <c r="B6" s="13" t="s">
        <v>79</v>
      </c>
      <c r="C6" s="11">
        <f>'NOVEMBER 21'!H6:H11</f>
        <v>0</v>
      </c>
      <c r="D6" s="11"/>
      <c r="E6" s="7">
        <v>10000</v>
      </c>
      <c r="F6" s="11">
        <f t="shared" si="0"/>
        <v>10000</v>
      </c>
      <c r="G6" s="12">
        <v>10000</v>
      </c>
      <c r="H6" s="11">
        <f t="shared" si="1"/>
        <v>0</v>
      </c>
      <c r="I6" s="11"/>
      <c r="J6" s="39">
        <v>300</v>
      </c>
      <c r="K6" s="39"/>
    </row>
    <row r="7" spans="1:11" x14ac:dyDescent="0.25">
      <c r="A7" s="7">
        <v>3</v>
      </c>
      <c r="B7" s="7" t="s">
        <v>42</v>
      </c>
      <c r="C7" s="11">
        <f>'NOVEMBER 21'!H7:H12</f>
        <v>144000</v>
      </c>
      <c r="D7" s="11"/>
      <c r="E7" s="7">
        <v>15000</v>
      </c>
      <c r="F7" s="11">
        <f t="shared" si="0"/>
        <v>159000</v>
      </c>
      <c r="G7" s="12"/>
      <c r="H7" s="11">
        <f t="shared" si="1"/>
        <v>159000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'NOVEMBER 21'!H8:H13</f>
        <v>0</v>
      </c>
      <c r="D8" s="11"/>
      <c r="E8" s="7">
        <v>10000</v>
      </c>
      <c r="F8" s="11">
        <f t="shared" si="0"/>
        <v>10000</v>
      </c>
      <c r="G8" s="7">
        <v>10000</v>
      </c>
      <c r="H8" s="11">
        <f t="shared" si="1"/>
        <v>0</v>
      </c>
      <c r="I8" s="11" t="s">
        <v>48</v>
      </c>
      <c r="J8" s="39"/>
      <c r="K8" s="39"/>
    </row>
    <row r="9" spans="1:11" x14ac:dyDescent="0.25">
      <c r="A9" s="7">
        <v>5</v>
      </c>
      <c r="B9" s="14"/>
      <c r="C9" s="11">
        <f>'NOVEMBER 21'!H9:H14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'NOVEMBER 21'!H10:H15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SUM(C5:C10)</f>
        <v>144000</v>
      </c>
      <c r="D11" s="11">
        <f t="shared" ref="D11:I11" si="2">SUM(D5:D10)</f>
        <v>0</v>
      </c>
      <c r="E11" s="9">
        <f t="shared" si="2"/>
        <v>45000</v>
      </c>
      <c r="F11" s="16">
        <f t="shared" si="2"/>
        <v>189000</v>
      </c>
      <c r="G11" s="17">
        <f>SUM(G5:G10)</f>
        <v>30000</v>
      </c>
      <c r="H11" s="11">
        <f>SUM(H5:H10)</f>
        <v>159000</v>
      </c>
      <c r="I11" s="16">
        <f t="shared" si="2"/>
        <v>0</v>
      </c>
      <c r="J11" s="39">
        <f>SUM(J5:J10)</f>
        <v>600</v>
      </c>
      <c r="K11" s="42">
        <f>SUM(K5:K10)</f>
        <v>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3.25" x14ac:dyDescent="0.25">
      <c r="B16" s="48" t="s">
        <v>10</v>
      </c>
      <c r="C16" s="48"/>
      <c r="D16" s="48"/>
      <c r="E16" s="48"/>
      <c r="F16" s="48"/>
      <c r="G16" s="48"/>
      <c r="H16" s="48"/>
      <c r="I16" s="48"/>
      <c r="J16" s="48"/>
      <c r="K16" s="48"/>
    </row>
    <row r="17" spans="1:11" x14ac:dyDescent="0.25">
      <c r="A17" s="26"/>
      <c r="B17" s="49" t="s">
        <v>11</v>
      </c>
      <c r="C17" s="49"/>
      <c r="D17" s="49"/>
      <c r="E17" s="49"/>
      <c r="F17" s="49"/>
      <c r="G17" s="49" t="s">
        <v>12</v>
      </c>
      <c r="H17" s="49"/>
      <c r="I17" s="49"/>
      <c r="J17" s="49"/>
      <c r="K17" s="49"/>
    </row>
    <row r="18" spans="1:11" ht="15.75" x14ac:dyDescent="0.25">
      <c r="B18" s="44" t="s">
        <v>13</v>
      </c>
      <c r="C18" s="44" t="s">
        <v>14</v>
      </c>
      <c r="D18" s="44"/>
      <c r="E18" s="44" t="s">
        <v>15</v>
      </c>
      <c r="F18" s="44" t="s">
        <v>16</v>
      </c>
      <c r="G18" s="44" t="s">
        <v>13</v>
      </c>
      <c r="H18" s="45" t="s">
        <v>70</v>
      </c>
      <c r="I18" s="44"/>
      <c r="J18" s="44" t="s">
        <v>15</v>
      </c>
      <c r="K18" s="44" t="s">
        <v>16</v>
      </c>
    </row>
    <row r="19" spans="1:11" x14ac:dyDescent="0.25">
      <c r="B19" s="7" t="s">
        <v>105</v>
      </c>
      <c r="C19" s="11">
        <f>E11</f>
        <v>45000</v>
      </c>
      <c r="D19" s="11"/>
      <c r="E19" s="7"/>
      <c r="F19" s="7"/>
      <c r="G19" s="7" t="s">
        <v>105</v>
      </c>
      <c r="H19" s="11">
        <f>G11</f>
        <v>30000</v>
      </c>
      <c r="I19" s="11"/>
      <c r="J19" s="7"/>
      <c r="K19" s="7"/>
    </row>
    <row r="20" spans="1:11" x14ac:dyDescent="0.25">
      <c r="B20" s="7" t="s">
        <v>4</v>
      </c>
      <c r="C20" s="11">
        <f>'NOVEMBER 21'!F34</f>
        <v>0</v>
      </c>
      <c r="D20" s="11"/>
      <c r="E20" s="11"/>
      <c r="F20" s="7"/>
      <c r="G20" s="7" t="s">
        <v>4</v>
      </c>
      <c r="H20" s="11">
        <f>'NOVEMBER 21'!K34</f>
        <v>0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600</v>
      </c>
      <c r="D22" s="11"/>
      <c r="E22" s="11"/>
      <c r="F22" s="7"/>
      <c r="G22" s="7" t="s">
        <v>26</v>
      </c>
      <c r="H22" s="11">
        <f>J11</f>
        <v>600</v>
      </c>
      <c r="I22" s="11"/>
      <c r="J22" s="11"/>
      <c r="K22" s="7"/>
    </row>
    <row r="23" spans="1:11" x14ac:dyDescent="0.25">
      <c r="B23" s="7" t="s">
        <v>27</v>
      </c>
      <c r="C23" s="11">
        <f>K11</f>
        <v>0</v>
      </c>
      <c r="D23" s="11"/>
      <c r="E23" s="11"/>
      <c r="F23" s="7"/>
      <c r="G23" s="7" t="s">
        <v>27</v>
      </c>
      <c r="H23" s="11">
        <f>K11</f>
        <v>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4500</v>
      </c>
      <c r="G26" s="7" t="s">
        <v>19</v>
      </c>
      <c r="H26" s="29">
        <v>0.1</v>
      </c>
      <c r="J26" s="7">
        <f>H26*C19</f>
        <v>4500</v>
      </c>
      <c r="K26" s="7"/>
    </row>
    <row r="27" spans="1:11" x14ac:dyDescent="0.25">
      <c r="B27" s="30" t="s">
        <v>49</v>
      </c>
      <c r="C27" s="7"/>
      <c r="D27" s="7"/>
      <c r="E27" s="7">
        <v>10000</v>
      </c>
      <c r="F27" s="7"/>
      <c r="G27" s="30" t="s">
        <v>49</v>
      </c>
      <c r="H27" s="7"/>
      <c r="I27" s="7"/>
      <c r="J27" s="7">
        <v>10000</v>
      </c>
      <c r="K27" s="7"/>
    </row>
    <row r="28" spans="1:11" x14ac:dyDescent="0.25">
      <c r="B28" s="46" t="s">
        <v>40</v>
      </c>
      <c r="C28" s="39"/>
      <c r="D28" s="39"/>
      <c r="E28" s="47">
        <v>15000</v>
      </c>
      <c r="F28" s="7"/>
      <c r="G28" s="31"/>
      <c r="J28" s="7"/>
      <c r="K28" s="7"/>
    </row>
    <row r="29" spans="1:11" x14ac:dyDescent="0.25">
      <c r="B29" s="39" t="s">
        <v>106</v>
      </c>
      <c r="C29" s="39"/>
      <c r="D29" s="39"/>
      <c r="E29">
        <v>16100</v>
      </c>
      <c r="F29" s="7"/>
      <c r="G29" s="39" t="s">
        <v>106</v>
      </c>
      <c r="H29" s="39"/>
      <c r="I29" s="39"/>
      <c r="J29">
        <v>16100</v>
      </c>
      <c r="K29" s="7"/>
    </row>
    <row r="30" spans="1:11" x14ac:dyDescent="0.25">
      <c r="B30" s="30"/>
      <c r="C30" s="32"/>
      <c r="D30" s="32"/>
      <c r="E30" s="7"/>
      <c r="F30" s="7"/>
      <c r="G30" s="30"/>
      <c r="H30" s="32"/>
      <c r="I30" s="32"/>
      <c r="J30" s="7"/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41100</v>
      </c>
      <c r="D34" s="35"/>
      <c r="E34" s="35">
        <f>SUM(E27:E33)</f>
        <v>41100</v>
      </c>
      <c r="F34" s="35">
        <f>C34-E34</f>
        <v>0</v>
      </c>
      <c r="G34" s="13" t="s">
        <v>9</v>
      </c>
      <c r="H34" s="35">
        <f>H19+H20+H22+H23+H24-J26</f>
        <v>26100</v>
      </c>
      <c r="I34" s="35"/>
      <c r="J34" s="35">
        <f>SUM(J27:J33)</f>
        <v>26100</v>
      </c>
      <c r="K34" s="35">
        <f>H34-J34</f>
        <v>0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mergeCells count="6">
    <mergeCell ref="C1:F1"/>
    <mergeCell ref="C2:F2"/>
    <mergeCell ref="C3:F3"/>
    <mergeCell ref="B16:K16"/>
    <mergeCell ref="B17:F17"/>
    <mergeCell ref="G17:K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M16" sqref="M16"/>
    </sheetView>
  </sheetViews>
  <sheetFormatPr defaultRowHeight="15" x14ac:dyDescent="0.25"/>
  <cols>
    <col min="1" max="1" width="4.28515625" customWidth="1"/>
    <col min="2" max="2" width="16.140625" customWidth="1"/>
    <col min="3" max="3" width="7.85546875" customWidth="1"/>
    <col min="4" max="5" width="7" customWidth="1"/>
    <col min="7" max="7" width="7.85546875" customWidth="1"/>
    <col min="8" max="8" width="10" customWidth="1"/>
  </cols>
  <sheetData>
    <row r="1" spans="1:12" ht="15.75" x14ac:dyDescent="0.25">
      <c r="C1" s="1" t="s">
        <v>25</v>
      </c>
      <c r="D1" s="1"/>
      <c r="E1" s="2"/>
      <c r="F1" s="3"/>
      <c r="G1" s="4"/>
    </row>
    <row r="2" spans="1:12" ht="15.75" x14ac:dyDescent="0.25">
      <c r="A2" s="4"/>
      <c r="B2" s="4"/>
      <c r="C2" s="1" t="s">
        <v>0</v>
      </c>
      <c r="D2" s="1"/>
      <c r="E2" s="5"/>
      <c r="F2" s="3"/>
      <c r="G2" s="4"/>
    </row>
    <row r="3" spans="1:12" ht="15.75" x14ac:dyDescent="0.25">
      <c r="A3" s="4"/>
      <c r="B3" s="6" t="s">
        <v>1</v>
      </c>
      <c r="C3" s="1" t="s">
        <v>35</v>
      </c>
      <c r="D3" s="1"/>
      <c r="E3" s="6"/>
      <c r="F3" s="3"/>
      <c r="G3" s="4"/>
    </row>
    <row r="4" spans="1:12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7</v>
      </c>
      <c r="H4" s="10" t="s">
        <v>8</v>
      </c>
      <c r="I4" s="10" t="s">
        <v>30</v>
      </c>
      <c r="J4" s="40" t="s">
        <v>26</v>
      </c>
      <c r="K4" s="40" t="s">
        <v>27</v>
      </c>
      <c r="L4" s="26"/>
    </row>
    <row r="5" spans="1:12" x14ac:dyDescent="0.25">
      <c r="A5" s="7">
        <v>1</v>
      </c>
      <c r="B5" s="7" t="s">
        <v>31</v>
      </c>
      <c r="C5" s="11">
        <f>'JUNE 20'!H5:H10</f>
        <v>0</v>
      </c>
      <c r="D5" s="11"/>
      <c r="E5" s="7">
        <v>8000</v>
      </c>
      <c r="F5" s="11">
        <f t="shared" ref="F5:F10" si="0">C5+E5</f>
        <v>8000</v>
      </c>
      <c r="G5" s="12">
        <v>8000</v>
      </c>
      <c r="H5" s="11">
        <f t="shared" ref="H5:H10" si="1">F5-G5</f>
        <v>0</v>
      </c>
      <c r="I5" s="11"/>
      <c r="J5" s="39">
        <v>400</v>
      </c>
      <c r="K5" s="39">
        <v>100</v>
      </c>
    </row>
    <row r="6" spans="1:12" x14ac:dyDescent="0.25">
      <c r="A6" s="7">
        <v>2</v>
      </c>
      <c r="B6" s="13" t="s">
        <v>32</v>
      </c>
      <c r="C6" s="11">
        <f>'JUNE 20'!H6:H11</f>
        <v>0</v>
      </c>
      <c r="D6" s="11"/>
      <c r="E6" s="7">
        <v>8000</v>
      </c>
      <c r="F6" s="11">
        <f t="shared" si="0"/>
        <v>8000</v>
      </c>
      <c r="G6" s="12">
        <v>8000</v>
      </c>
      <c r="H6" s="11">
        <f t="shared" si="1"/>
        <v>0</v>
      </c>
      <c r="I6" s="11"/>
      <c r="J6" s="39">
        <v>720</v>
      </c>
      <c r="K6" s="39">
        <v>538</v>
      </c>
    </row>
    <row r="7" spans="1:12" x14ac:dyDescent="0.25">
      <c r="A7" s="7">
        <v>3</v>
      </c>
      <c r="B7" s="7" t="s">
        <v>42</v>
      </c>
      <c r="C7" s="11">
        <f>'JUNE 20'!H7:H12</f>
        <v>24000</v>
      </c>
      <c r="D7" s="11"/>
      <c r="E7" s="7">
        <v>8000</v>
      </c>
      <c r="F7" s="11">
        <f t="shared" si="0"/>
        <v>32000</v>
      </c>
      <c r="G7" s="12">
        <v>16000</v>
      </c>
      <c r="H7" s="11">
        <f t="shared" si="1"/>
        <v>16000</v>
      </c>
      <c r="I7" s="11">
        <v>8000</v>
      </c>
      <c r="J7" s="39"/>
      <c r="K7" s="39"/>
    </row>
    <row r="8" spans="1:12" x14ac:dyDescent="0.25">
      <c r="A8" s="7">
        <v>4</v>
      </c>
      <c r="B8" s="7"/>
      <c r="C8" s="11">
        <f>'JUNE 20'!H8:H13</f>
        <v>0</v>
      </c>
      <c r="D8" s="11"/>
      <c r="E8" s="7"/>
      <c r="F8" s="11">
        <f t="shared" si="0"/>
        <v>0</v>
      </c>
      <c r="G8" s="12"/>
      <c r="H8" s="11">
        <f t="shared" si="1"/>
        <v>0</v>
      </c>
      <c r="I8" s="11"/>
      <c r="J8" s="39"/>
      <c r="K8" s="39"/>
    </row>
    <row r="9" spans="1:12" x14ac:dyDescent="0.25">
      <c r="A9" s="7">
        <v>5</v>
      </c>
      <c r="B9" s="14" t="s">
        <v>33</v>
      </c>
      <c r="C9" s="11">
        <f>'JUNE 20'!H9:H14</f>
        <v>5000</v>
      </c>
      <c r="D9" s="11"/>
      <c r="E9" s="7">
        <v>8000</v>
      </c>
      <c r="F9" s="11">
        <f t="shared" si="0"/>
        <v>13000</v>
      </c>
      <c r="G9" s="12">
        <v>9000</v>
      </c>
      <c r="H9" s="11">
        <f t="shared" si="1"/>
        <v>4000</v>
      </c>
      <c r="I9" s="11">
        <v>1000</v>
      </c>
      <c r="J9" s="39">
        <v>2000</v>
      </c>
      <c r="K9" s="39">
        <v>1000</v>
      </c>
    </row>
    <row r="10" spans="1:12" x14ac:dyDescent="0.25">
      <c r="A10" s="7"/>
      <c r="B10" s="14"/>
      <c r="C10" s="11">
        <f>'JUNE 20'!H10:H15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2" x14ac:dyDescent="0.25">
      <c r="A11" s="7"/>
      <c r="B11" s="15" t="s">
        <v>9</v>
      </c>
      <c r="C11" s="11">
        <f>SUM(C5:C10)</f>
        <v>29000</v>
      </c>
      <c r="D11" s="11">
        <f t="shared" ref="D11:K11" si="2">SUM(D5:D10)</f>
        <v>0</v>
      </c>
      <c r="E11" s="9">
        <f t="shared" si="2"/>
        <v>32000</v>
      </c>
      <c r="F11" s="16">
        <f t="shared" si="2"/>
        <v>61000</v>
      </c>
      <c r="G11" s="17">
        <f t="shared" si="2"/>
        <v>41000</v>
      </c>
      <c r="H11" s="16">
        <f t="shared" si="2"/>
        <v>20000</v>
      </c>
      <c r="I11" s="16">
        <f t="shared" si="2"/>
        <v>9000</v>
      </c>
      <c r="J11" s="39">
        <f t="shared" si="2"/>
        <v>3120</v>
      </c>
      <c r="K11" s="39">
        <f t="shared" si="2"/>
        <v>1638</v>
      </c>
    </row>
    <row r="12" spans="1:12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2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2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2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2" ht="23.25" x14ac:dyDescent="0.35">
      <c r="B16" s="25" t="s">
        <v>10</v>
      </c>
      <c r="K16" s="36"/>
    </row>
    <row r="17" spans="1:12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  <c r="L17" s="26"/>
    </row>
    <row r="18" spans="1:12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27" t="s">
        <v>14</v>
      </c>
      <c r="I18" s="27"/>
      <c r="J18" s="27" t="s">
        <v>15</v>
      </c>
      <c r="K18" s="27" t="s">
        <v>16</v>
      </c>
    </row>
    <row r="19" spans="1:12" x14ac:dyDescent="0.25">
      <c r="B19" s="7" t="s">
        <v>36</v>
      </c>
      <c r="C19" s="11">
        <f>E11</f>
        <v>32000</v>
      </c>
      <c r="D19" s="11"/>
      <c r="E19" s="7"/>
      <c r="F19" s="7"/>
      <c r="G19" s="7" t="s">
        <v>36</v>
      </c>
      <c r="H19" s="11">
        <f>G11</f>
        <v>41000</v>
      </c>
      <c r="I19" s="11"/>
      <c r="J19" s="7"/>
      <c r="K19" s="7"/>
    </row>
    <row r="20" spans="1:12" x14ac:dyDescent="0.25">
      <c r="B20" s="7" t="s">
        <v>4</v>
      </c>
      <c r="C20" s="11">
        <f>'JUNE 20'!F34</f>
        <v>1908</v>
      </c>
      <c r="D20" s="11"/>
      <c r="E20" s="11"/>
      <c r="F20" s="7"/>
      <c r="G20" s="7" t="s">
        <v>4</v>
      </c>
      <c r="H20" s="11">
        <f>'JUNE 20'!K34</f>
        <v>1908</v>
      </c>
      <c r="I20" s="11"/>
      <c r="J20" s="11"/>
      <c r="K20" s="7"/>
    </row>
    <row r="21" spans="1:12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2" x14ac:dyDescent="0.25">
      <c r="B22" s="7" t="s">
        <v>26</v>
      </c>
      <c r="C22" s="11">
        <f>J11</f>
        <v>3120</v>
      </c>
      <c r="D22" s="11"/>
      <c r="E22" s="11"/>
      <c r="F22" s="7"/>
      <c r="G22" s="7" t="s">
        <v>26</v>
      </c>
      <c r="H22" s="11">
        <f>J11</f>
        <v>3120</v>
      </c>
      <c r="I22" s="11"/>
      <c r="J22" s="11"/>
      <c r="K22" s="7"/>
    </row>
    <row r="23" spans="1:12" x14ac:dyDescent="0.25">
      <c r="B23" s="7" t="s">
        <v>27</v>
      </c>
      <c r="C23" s="11">
        <f>K11</f>
        <v>1638</v>
      </c>
      <c r="D23" s="11"/>
      <c r="E23" s="11"/>
      <c r="F23" s="7"/>
      <c r="G23" s="7" t="s">
        <v>27</v>
      </c>
      <c r="H23" s="11">
        <f>K11</f>
        <v>1638</v>
      </c>
      <c r="I23" s="11"/>
      <c r="J23" s="11"/>
      <c r="K23" s="7"/>
    </row>
    <row r="24" spans="1:12" x14ac:dyDescent="0.25">
      <c r="B24" s="7" t="s">
        <v>30</v>
      </c>
      <c r="C24" s="11">
        <f>I11</f>
        <v>9000</v>
      </c>
      <c r="D24" s="11"/>
      <c r="E24" s="11"/>
      <c r="F24" s="7"/>
      <c r="G24" s="7"/>
      <c r="H24" s="11"/>
      <c r="I24" s="11"/>
      <c r="J24" s="11"/>
      <c r="K24" s="7"/>
    </row>
    <row r="25" spans="1:12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2" x14ac:dyDescent="0.25">
      <c r="B26" s="7" t="s">
        <v>19</v>
      </c>
      <c r="C26" s="29">
        <v>0.1</v>
      </c>
      <c r="D26" s="29"/>
      <c r="E26" s="7">
        <f>C26*C19</f>
        <v>3200</v>
      </c>
      <c r="G26" s="7" t="s">
        <v>19</v>
      </c>
      <c r="H26" s="29">
        <v>0.1</v>
      </c>
      <c r="J26" s="7">
        <f>H26*C19</f>
        <v>3200</v>
      </c>
      <c r="K26" s="7"/>
    </row>
    <row r="27" spans="1:12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2" x14ac:dyDescent="0.25">
      <c r="B28" s="31" t="s">
        <v>41</v>
      </c>
      <c r="E28" s="7">
        <v>1900</v>
      </c>
      <c r="F28" s="7"/>
      <c r="G28" s="31" t="s">
        <v>41</v>
      </c>
      <c r="J28" s="7">
        <v>1900</v>
      </c>
      <c r="K28" s="7"/>
    </row>
    <row r="29" spans="1:12" x14ac:dyDescent="0.25">
      <c r="B29" s="7" t="s">
        <v>43</v>
      </c>
      <c r="C29" s="7"/>
      <c r="E29" s="7">
        <f>16000</f>
        <v>16000</v>
      </c>
      <c r="F29" s="7"/>
      <c r="G29" s="7" t="s">
        <v>43</v>
      </c>
      <c r="H29" s="7"/>
      <c r="J29" s="7">
        <f>16000</f>
        <v>16000</v>
      </c>
      <c r="K29" s="7"/>
    </row>
    <row r="30" spans="1:12" x14ac:dyDescent="0.25">
      <c r="B30" s="30" t="s">
        <v>44</v>
      </c>
      <c r="C30" s="32"/>
      <c r="D30" s="32"/>
      <c r="E30" s="7">
        <v>26566</v>
      </c>
      <c r="F30" s="7"/>
      <c r="G30" s="30" t="s">
        <v>44</v>
      </c>
      <c r="H30" s="32"/>
      <c r="I30" s="32"/>
      <c r="J30" s="7">
        <v>26566</v>
      </c>
      <c r="K30" s="7"/>
    </row>
    <row r="31" spans="1:12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2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44466</v>
      </c>
      <c r="D34" s="35"/>
      <c r="E34" s="35">
        <f>SUM(E27:E33)</f>
        <v>44466</v>
      </c>
      <c r="F34" s="35">
        <f>C34-E34</f>
        <v>0</v>
      </c>
      <c r="G34" s="13" t="s">
        <v>9</v>
      </c>
      <c r="H34" s="35">
        <f>H19+H20+H22+H23+H24-J26</f>
        <v>44466</v>
      </c>
      <c r="I34" s="35"/>
      <c r="J34" s="35">
        <f>SUM(J27:J33)</f>
        <v>44466</v>
      </c>
      <c r="K34" s="35">
        <f>H34-J34</f>
        <v>0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  <row r="38" spans="1:11" x14ac:dyDescent="0.25">
      <c r="B38" s="4"/>
      <c r="C38" s="4"/>
      <c r="D38" s="4"/>
      <c r="E38" s="4"/>
      <c r="G38" s="4"/>
    </row>
  </sheetData>
  <pageMargins left="0" right="0" top="0" bottom="0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N30" sqref="N30"/>
    </sheetView>
  </sheetViews>
  <sheetFormatPr defaultRowHeight="15" x14ac:dyDescent="0.25"/>
  <cols>
    <col min="1" max="1" width="4.28515625" customWidth="1"/>
    <col min="2" max="2" width="17.85546875" customWidth="1"/>
    <col min="3" max="3" width="8" customWidth="1"/>
    <col min="4" max="4" width="7.42578125" customWidth="1"/>
    <col min="5" max="5" width="7.28515625" customWidth="1"/>
    <col min="7" max="7" width="7.140625" customWidth="1"/>
    <col min="9" max="9" width="7.140625" customWidth="1"/>
  </cols>
  <sheetData>
    <row r="1" spans="1:12" ht="15.75" x14ac:dyDescent="0.25">
      <c r="C1" s="1" t="s">
        <v>25</v>
      </c>
      <c r="D1" s="1"/>
      <c r="E1" s="2"/>
      <c r="F1" s="3"/>
      <c r="G1" s="4"/>
    </row>
    <row r="2" spans="1:12" ht="15.75" x14ac:dyDescent="0.25">
      <c r="A2" s="4"/>
      <c r="B2" s="4"/>
      <c r="C2" s="1" t="s">
        <v>0</v>
      </c>
      <c r="D2" s="1"/>
      <c r="E2" s="5"/>
      <c r="F2" s="3"/>
      <c r="G2" s="4"/>
    </row>
    <row r="3" spans="1:12" ht="15.75" x14ac:dyDescent="0.25">
      <c r="A3" s="4"/>
      <c r="B3" s="6" t="s">
        <v>1</v>
      </c>
      <c r="C3" s="1" t="s">
        <v>45</v>
      </c>
      <c r="D3" s="1"/>
      <c r="E3" s="6"/>
      <c r="F3" s="3"/>
      <c r="G3" s="4"/>
    </row>
    <row r="4" spans="1:12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7</v>
      </c>
      <c r="H4" s="10" t="s">
        <v>8</v>
      </c>
      <c r="I4" s="10" t="s">
        <v>30</v>
      </c>
      <c r="J4" s="40" t="s">
        <v>26</v>
      </c>
      <c r="K4" s="40" t="s">
        <v>27</v>
      </c>
      <c r="L4" s="26"/>
    </row>
    <row r="5" spans="1:12" x14ac:dyDescent="0.25">
      <c r="A5" s="7">
        <v>1</v>
      </c>
      <c r="B5" s="7" t="s">
        <v>31</v>
      </c>
      <c r="C5" s="11">
        <f>'JULY 20'!H5:H10</f>
        <v>0</v>
      </c>
      <c r="D5" s="11"/>
      <c r="E5" s="7">
        <v>8000</v>
      </c>
      <c r="F5" s="11">
        <f t="shared" ref="F5:F10" si="0">C5+E5+D5</f>
        <v>8000</v>
      </c>
      <c r="G5" s="12">
        <v>8000</v>
      </c>
      <c r="H5" s="11">
        <f t="shared" ref="H5:H10" si="1">F5-G5</f>
        <v>0</v>
      </c>
      <c r="I5" s="11"/>
      <c r="J5" s="39">
        <v>240</v>
      </c>
      <c r="K5" s="39">
        <v>200</v>
      </c>
    </row>
    <row r="6" spans="1:12" x14ac:dyDescent="0.25">
      <c r="A6" s="7">
        <v>2</v>
      </c>
      <c r="B6" s="13" t="s">
        <v>32</v>
      </c>
      <c r="C6" s="11">
        <f>'JULY 20'!H6:H11</f>
        <v>0</v>
      </c>
      <c r="D6" s="11"/>
      <c r="E6" s="7">
        <v>8000</v>
      </c>
      <c r="F6" s="11">
        <f t="shared" si="0"/>
        <v>8000</v>
      </c>
      <c r="G6" s="12">
        <v>8000</v>
      </c>
      <c r="H6" s="11">
        <f t="shared" si="1"/>
        <v>0</v>
      </c>
      <c r="I6" s="11"/>
      <c r="J6" s="39">
        <v>600</v>
      </c>
      <c r="K6" s="39">
        <v>857</v>
      </c>
    </row>
    <row r="7" spans="1:12" x14ac:dyDescent="0.25">
      <c r="A7" s="7">
        <v>3</v>
      </c>
      <c r="B7" s="7" t="s">
        <v>42</v>
      </c>
      <c r="C7" s="11">
        <f>'JULY 20'!H7:H12</f>
        <v>16000</v>
      </c>
      <c r="D7" s="11"/>
      <c r="E7" s="7">
        <v>8000</v>
      </c>
      <c r="F7" s="11">
        <f t="shared" si="0"/>
        <v>24000</v>
      </c>
      <c r="G7" s="12"/>
      <c r="H7" s="11">
        <f t="shared" si="1"/>
        <v>24000</v>
      </c>
      <c r="I7" s="11"/>
      <c r="J7" s="39"/>
      <c r="K7" s="39"/>
    </row>
    <row r="8" spans="1:12" x14ac:dyDescent="0.25">
      <c r="A8" s="7">
        <v>4</v>
      </c>
      <c r="B8" s="7" t="s">
        <v>47</v>
      </c>
      <c r="C8" s="11">
        <f>'JULY 20'!H8:H13</f>
        <v>0</v>
      </c>
      <c r="D8" s="11">
        <v>20000</v>
      </c>
      <c r="E8" s="7">
        <v>10000</v>
      </c>
      <c r="F8" s="11">
        <f t="shared" si="0"/>
        <v>30000</v>
      </c>
      <c r="G8" s="12">
        <v>30000</v>
      </c>
      <c r="H8" s="11">
        <f t="shared" si="1"/>
        <v>0</v>
      </c>
      <c r="I8" s="11"/>
      <c r="J8" s="39"/>
      <c r="K8" s="39"/>
      <c r="L8" t="s">
        <v>48</v>
      </c>
    </row>
    <row r="9" spans="1:12" x14ac:dyDescent="0.25">
      <c r="A9" s="7">
        <v>5</v>
      </c>
      <c r="B9" s="14" t="s">
        <v>33</v>
      </c>
      <c r="C9" s="11">
        <f>'JULY 20'!H9:H14</f>
        <v>4000</v>
      </c>
      <c r="D9" s="11"/>
      <c r="E9" s="7">
        <v>8000</v>
      </c>
      <c r="F9" s="11">
        <f t="shared" si="0"/>
        <v>12000</v>
      </c>
      <c r="G9" s="12">
        <v>8000</v>
      </c>
      <c r="H9" s="11">
        <f t="shared" si="1"/>
        <v>4000</v>
      </c>
      <c r="I9" s="11"/>
      <c r="J9" s="39">
        <v>600</v>
      </c>
      <c r="K9" s="39">
        <f>857+26+3</f>
        <v>886</v>
      </c>
    </row>
    <row r="10" spans="1:12" x14ac:dyDescent="0.25">
      <c r="A10" s="7"/>
      <c r="B10" s="14"/>
      <c r="C10" s="11">
        <f>'JULY 20'!H10:H15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2" x14ac:dyDescent="0.25">
      <c r="A11" s="7"/>
      <c r="B11" s="15" t="s">
        <v>9</v>
      </c>
      <c r="C11" s="11">
        <f>SUM(C5:C10)</f>
        <v>20000</v>
      </c>
      <c r="D11" s="11">
        <f t="shared" ref="D11:K11" si="2">SUM(D5:D10)</f>
        <v>20000</v>
      </c>
      <c r="E11" s="9">
        <f t="shared" si="2"/>
        <v>42000</v>
      </c>
      <c r="F11" s="16">
        <f>SUM(F5:F10)</f>
        <v>82000</v>
      </c>
      <c r="G11" s="17">
        <f>SUM(G5:G10)</f>
        <v>54000</v>
      </c>
      <c r="H11" s="16">
        <f t="shared" si="2"/>
        <v>28000</v>
      </c>
      <c r="I11" s="16">
        <f t="shared" si="2"/>
        <v>0</v>
      </c>
      <c r="J11" s="39">
        <f t="shared" si="2"/>
        <v>1440</v>
      </c>
      <c r="K11" s="39">
        <f t="shared" si="2"/>
        <v>1943</v>
      </c>
    </row>
    <row r="12" spans="1:12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2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2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2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2" ht="23.25" x14ac:dyDescent="0.35">
      <c r="B16" s="25" t="s">
        <v>10</v>
      </c>
      <c r="K16" s="36"/>
    </row>
    <row r="17" spans="1:12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  <c r="L17" s="26"/>
    </row>
    <row r="18" spans="1:12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27" t="s">
        <v>14</v>
      </c>
      <c r="I18" s="27"/>
      <c r="J18" s="27" t="s">
        <v>15</v>
      </c>
      <c r="K18" s="27" t="s">
        <v>16</v>
      </c>
    </row>
    <row r="19" spans="1:12" x14ac:dyDescent="0.25">
      <c r="B19" s="7" t="s">
        <v>46</v>
      </c>
      <c r="C19" s="11">
        <f>E11</f>
        <v>42000</v>
      </c>
      <c r="D19" s="11"/>
      <c r="E19" s="7"/>
      <c r="F19" s="7"/>
      <c r="G19" s="7" t="s">
        <v>46</v>
      </c>
      <c r="H19" s="11">
        <f>G11</f>
        <v>54000</v>
      </c>
      <c r="I19" s="11"/>
      <c r="J19" s="7"/>
      <c r="K19" s="7"/>
    </row>
    <row r="20" spans="1:12" x14ac:dyDescent="0.25">
      <c r="B20" s="7" t="s">
        <v>4</v>
      </c>
      <c r="C20" s="11">
        <f>'JULY 20'!F34</f>
        <v>0</v>
      </c>
      <c r="D20" s="11"/>
      <c r="E20" s="11"/>
      <c r="F20" s="7"/>
      <c r="G20" s="7" t="s">
        <v>4</v>
      </c>
      <c r="H20" s="11">
        <f>'JULY 20'!K34</f>
        <v>0</v>
      </c>
      <c r="I20" s="11"/>
      <c r="J20" s="11"/>
      <c r="K20" s="7"/>
    </row>
    <row r="21" spans="1:12" x14ac:dyDescent="0.25">
      <c r="B21" s="7" t="s">
        <v>28</v>
      </c>
      <c r="C21" s="11">
        <v>20000</v>
      </c>
      <c r="D21" s="11"/>
      <c r="E21" s="11"/>
      <c r="F21" s="7"/>
      <c r="G21" s="7"/>
      <c r="H21" s="11"/>
      <c r="I21" s="11"/>
      <c r="J21" s="11"/>
      <c r="K21" s="7"/>
    </row>
    <row r="22" spans="1:12" x14ac:dyDescent="0.25">
      <c r="B22" s="7" t="s">
        <v>26</v>
      </c>
      <c r="C22" s="11">
        <f>J11</f>
        <v>1440</v>
      </c>
      <c r="D22" s="11"/>
      <c r="E22" s="11"/>
      <c r="F22" s="7"/>
      <c r="G22" s="7" t="s">
        <v>26</v>
      </c>
      <c r="H22" s="11">
        <f>J11</f>
        <v>1440</v>
      </c>
      <c r="I22" s="11"/>
      <c r="J22" s="11"/>
      <c r="K22" s="7"/>
    </row>
    <row r="23" spans="1:12" x14ac:dyDescent="0.25">
      <c r="B23" s="7" t="s">
        <v>27</v>
      </c>
      <c r="C23" s="11">
        <f>K11</f>
        <v>1943</v>
      </c>
      <c r="D23" s="11"/>
      <c r="E23" s="11"/>
      <c r="F23" s="7"/>
      <c r="G23" s="7" t="s">
        <v>27</v>
      </c>
      <c r="H23" s="11">
        <f>K11</f>
        <v>1943</v>
      </c>
      <c r="I23" s="11"/>
      <c r="J23" s="11"/>
      <c r="K23" s="7"/>
    </row>
    <row r="24" spans="1:12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2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2" x14ac:dyDescent="0.25">
      <c r="B26" s="7" t="s">
        <v>19</v>
      </c>
      <c r="C26" s="29">
        <v>0.1</v>
      </c>
      <c r="D26" s="29"/>
      <c r="E26" s="7">
        <f>C26*C19</f>
        <v>4200</v>
      </c>
      <c r="G26" s="7" t="s">
        <v>19</v>
      </c>
      <c r="H26" s="29">
        <v>0.1</v>
      </c>
      <c r="J26" s="7">
        <f>H26*C19</f>
        <v>4200</v>
      </c>
      <c r="K26" s="7"/>
    </row>
    <row r="27" spans="1:12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2" x14ac:dyDescent="0.25">
      <c r="B28" s="31" t="s">
        <v>50</v>
      </c>
      <c r="C28" s="41">
        <v>0.3</v>
      </c>
      <c r="E28" s="7">
        <f>C28*E8</f>
        <v>3000</v>
      </c>
      <c r="F28" s="7"/>
      <c r="G28" s="31" t="s">
        <v>50</v>
      </c>
      <c r="H28" s="41">
        <v>0.3</v>
      </c>
      <c r="J28" s="7">
        <f>H28*E8</f>
        <v>3000</v>
      </c>
      <c r="K28" s="7"/>
    </row>
    <row r="29" spans="1:12" x14ac:dyDescent="0.25">
      <c r="B29" s="7" t="s">
        <v>52</v>
      </c>
      <c r="C29" s="7"/>
      <c r="E29" s="7">
        <v>8000</v>
      </c>
      <c r="F29" s="7"/>
      <c r="G29" s="7" t="s">
        <v>43</v>
      </c>
      <c r="H29" s="7"/>
      <c r="J29" s="7"/>
      <c r="K29" s="7"/>
    </row>
    <row r="30" spans="1:12" x14ac:dyDescent="0.25">
      <c r="B30" s="30" t="s">
        <v>49</v>
      </c>
      <c r="C30" s="32"/>
      <c r="D30" s="32"/>
      <c r="E30" s="7">
        <v>30000</v>
      </c>
      <c r="F30" s="7"/>
      <c r="G30" s="30" t="s">
        <v>49</v>
      </c>
      <c r="H30" s="32"/>
      <c r="I30" s="32"/>
      <c r="J30" s="7">
        <v>30000</v>
      </c>
      <c r="K30" s="7"/>
    </row>
    <row r="31" spans="1:12" x14ac:dyDescent="0.25">
      <c r="B31" s="30" t="s">
        <v>51</v>
      </c>
      <c r="C31" s="32"/>
      <c r="D31" s="38"/>
      <c r="E31" s="33">
        <v>20154</v>
      </c>
      <c r="F31" s="7"/>
      <c r="G31" s="30" t="s">
        <v>51</v>
      </c>
      <c r="H31" s="32"/>
      <c r="I31" s="38"/>
      <c r="J31" s="33">
        <v>20154</v>
      </c>
      <c r="K31" s="7"/>
    </row>
    <row r="32" spans="1:12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61183</v>
      </c>
      <c r="D34" s="35"/>
      <c r="E34" s="35">
        <f>SUM(E27:E33)</f>
        <v>61154</v>
      </c>
      <c r="F34" s="35">
        <f>C34-E34</f>
        <v>29</v>
      </c>
      <c r="G34" s="13" t="s">
        <v>9</v>
      </c>
      <c r="H34" s="35">
        <f>H19+H20+H22+H23+H24-J26</f>
        <v>53183</v>
      </c>
      <c r="I34" s="35"/>
      <c r="J34" s="35">
        <f>SUM(J27:J33)</f>
        <v>53154</v>
      </c>
      <c r="K34" s="35">
        <f>H34-J34</f>
        <v>29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  <row r="38" spans="1:11" x14ac:dyDescent="0.25">
      <c r="B38" s="4"/>
      <c r="C38" s="4"/>
      <c r="D38" s="4"/>
      <c r="E38" s="4"/>
      <c r="G38" s="4"/>
    </row>
  </sheetData>
  <pageMargins left="0" right="0" top="0" bottom="0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M27" sqref="M27"/>
    </sheetView>
  </sheetViews>
  <sheetFormatPr defaultRowHeight="15" x14ac:dyDescent="0.25"/>
  <cols>
    <col min="1" max="1" width="5.140625" customWidth="1"/>
    <col min="2" max="2" width="19.42578125" customWidth="1"/>
  </cols>
  <sheetData>
    <row r="1" spans="1:12" ht="15.75" x14ac:dyDescent="0.25">
      <c r="C1" s="1" t="s">
        <v>25</v>
      </c>
      <c r="D1" s="1"/>
      <c r="E1" s="2"/>
      <c r="F1" s="3"/>
      <c r="G1" s="4"/>
    </row>
    <row r="2" spans="1:12" ht="15.75" x14ac:dyDescent="0.25">
      <c r="A2" s="4"/>
      <c r="C2" s="1" t="s">
        <v>0</v>
      </c>
      <c r="D2" s="1"/>
      <c r="E2" s="5"/>
      <c r="F2" s="3"/>
      <c r="G2" s="4"/>
    </row>
    <row r="3" spans="1:12" ht="15.75" x14ac:dyDescent="0.25">
      <c r="A3" s="4"/>
      <c r="B3" s="6" t="s">
        <v>1</v>
      </c>
      <c r="C3" s="1" t="s">
        <v>53</v>
      </c>
      <c r="D3" s="1"/>
      <c r="E3" s="6"/>
      <c r="F3" s="3"/>
      <c r="G3" s="4"/>
    </row>
    <row r="4" spans="1:12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7</v>
      </c>
      <c r="H4" s="10" t="s">
        <v>8</v>
      </c>
      <c r="I4" s="10" t="s">
        <v>30</v>
      </c>
      <c r="J4" s="40" t="s">
        <v>26</v>
      </c>
      <c r="K4" s="40" t="s">
        <v>27</v>
      </c>
      <c r="L4" s="26"/>
    </row>
    <row r="5" spans="1:12" x14ac:dyDescent="0.25">
      <c r="A5" s="7">
        <v>1</v>
      </c>
      <c r="B5" s="7" t="s">
        <v>56</v>
      </c>
      <c r="C5" s="11">
        <f>'AUGUST 20'!H5:H10</f>
        <v>0</v>
      </c>
      <c r="D5" s="11"/>
      <c r="E5" s="7"/>
      <c r="F5" s="11">
        <f t="shared" ref="F5:F10" si="0">C5+E5</f>
        <v>0</v>
      </c>
      <c r="G5" s="12"/>
      <c r="H5" s="11">
        <f t="shared" ref="H5:H10" si="1">F5-G5</f>
        <v>0</v>
      </c>
      <c r="I5" s="11"/>
      <c r="J5" s="39"/>
      <c r="K5" s="39"/>
    </row>
    <row r="6" spans="1:12" x14ac:dyDescent="0.25">
      <c r="A6" s="7">
        <v>2</v>
      </c>
      <c r="B6" s="13" t="s">
        <v>32</v>
      </c>
      <c r="C6" s="11">
        <f>'AUGUST 20'!H6:H11</f>
        <v>0</v>
      </c>
      <c r="D6" s="11"/>
      <c r="E6" s="7">
        <v>8000</v>
      </c>
      <c r="F6" s="11">
        <f t="shared" si="0"/>
        <v>8000</v>
      </c>
      <c r="G6" s="12">
        <v>8000</v>
      </c>
      <c r="H6" s="11">
        <f t="shared" si="1"/>
        <v>0</v>
      </c>
      <c r="I6" s="11"/>
      <c r="J6" s="39">
        <v>480</v>
      </c>
      <c r="K6" s="39">
        <v>800</v>
      </c>
    </row>
    <row r="7" spans="1:12" x14ac:dyDescent="0.25">
      <c r="A7" s="7">
        <v>3</v>
      </c>
      <c r="B7" s="7" t="s">
        <v>42</v>
      </c>
      <c r="C7" s="11">
        <f>'AUGUST 20'!H7:H12</f>
        <v>24000</v>
      </c>
      <c r="D7" s="11"/>
      <c r="E7" s="7">
        <v>8000</v>
      </c>
      <c r="F7" s="11">
        <f t="shared" si="0"/>
        <v>32000</v>
      </c>
      <c r="G7" s="12">
        <v>8000</v>
      </c>
      <c r="H7" s="11">
        <f t="shared" si="1"/>
        <v>24000</v>
      </c>
      <c r="I7" s="11"/>
      <c r="J7" s="39"/>
      <c r="K7" s="39"/>
    </row>
    <row r="8" spans="1:12" x14ac:dyDescent="0.25">
      <c r="A8" s="7">
        <v>4</v>
      </c>
      <c r="B8" s="7" t="s">
        <v>55</v>
      </c>
      <c r="C8" s="11">
        <f>'AUGUST 20'!H8:H13</f>
        <v>0</v>
      </c>
      <c r="D8" s="11"/>
      <c r="E8" s="7">
        <v>10000</v>
      </c>
      <c r="F8" s="11">
        <f t="shared" si="0"/>
        <v>10000</v>
      </c>
      <c r="G8" s="12">
        <f>10000</f>
        <v>10000</v>
      </c>
      <c r="H8" s="11">
        <f t="shared" si="1"/>
        <v>0</v>
      </c>
      <c r="I8" s="11"/>
      <c r="J8" s="39">
        <v>240</v>
      </c>
      <c r="K8" s="39">
        <v>625</v>
      </c>
    </row>
    <row r="9" spans="1:12" x14ac:dyDescent="0.25">
      <c r="A9" s="7">
        <v>5</v>
      </c>
      <c r="B9" s="14" t="s">
        <v>33</v>
      </c>
      <c r="C9" s="11">
        <f>'AUGUST 20'!H9:H14</f>
        <v>4000</v>
      </c>
      <c r="D9" s="11"/>
      <c r="E9" s="7"/>
      <c r="F9" s="11">
        <f t="shared" si="0"/>
        <v>4000</v>
      </c>
      <c r="G9" s="12">
        <f>4000</f>
        <v>4000</v>
      </c>
      <c r="H9" s="11">
        <f t="shared" si="1"/>
        <v>0</v>
      </c>
      <c r="I9" s="11">
        <f>4000</f>
        <v>4000</v>
      </c>
      <c r="J9" s="39">
        <f>360+400</f>
        <v>760</v>
      </c>
      <c r="K9" s="39">
        <f>725+110</f>
        <v>835</v>
      </c>
    </row>
    <row r="10" spans="1:12" x14ac:dyDescent="0.25">
      <c r="A10" s="7"/>
      <c r="B10" s="14"/>
      <c r="C10" s="11">
        <f>'AUGUST 20'!H10:H15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2" x14ac:dyDescent="0.25">
      <c r="A11" s="7"/>
      <c r="B11" s="15" t="s">
        <v>9</v>
      </c>
      <c r="C11" s="11">
        <f>SUM(C5:C10)</f>
        <v>28000</v>
      </c>
      <c r="D11" s="11">
        <f t="shared" ref="D11:I11" si="2">SUM(D5:D10)</f>
        <v>0</v>
      </c>
      <c r="E11" s="9">
        <f t="shared" si="2"/>
        <v>26000</v>
      </c>
      <c r="F11" s="16">
        <f t="shared" si="2"/>
        <v>54000</v>
      </c>
      <c r="G11" s="17">
        <f>SUM(G5:G10)</f>
        <v>30000</v>
      </c>
      <c r="H11" s="11">
        <f>SUM(H5:H10)</f>
        <v>24000</v>
      </c>
      <c r="I11" s="16">
        <f t="shared" si="2"/>
        <v>4000</v>
      </c>
      <c r="J11" s="39">
        <f>SUM(J5:J10)</f>
        <v>1480</v>
      </c>
      <c r="K11" s="42">
        <f>SUM(K5:K10)</f>
        <v>2260</v>
      </c>
    </row>
    <row r="12" spans="1:12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2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2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2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2" ht="23.25" x14ac:dyDescent="0.35">
      <c r="B16" s="25" t="s">
        <v>10</v>
      </c>
      <c r="K16" s="36"/>
    </row>
    <row r="17" spans="1:12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  <c r="L17" s="26"/>
    </row>
    <row r="18" spans="1:12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27" t="s">
        <v>14</v>
      </c>
      <c r="I18" s="27"/>
      <c r="J18" s="27" t="s">
        <v>15</v>
      </c>
      <c r="K18" s="27" t="s">
        <v>16</v>
      </c>
    </row>
    <row r="19" spans="1:12" x14ac:dyDescent="0.25">
      <c r="B19" s="7" t="s">
        <v>54</v>
      </c>
      <c r="C19" s="11">
        <f>E11</f>
        <v>26000</v>
      </c>
      <c r="D19" s="11"/>
      <c r="E19" s="7"/>
      <c r="F19" s="7"/>
      <c r="G19" s="7" t="s">
        <v>54</v>
      </c>
      <c r="H19" s="11">
        <f>G11</f>
        <v>30000</v>
      </c>
      <c r="I19" s="11"/>
      <c r="J19" s="7"/>
      <c r="K19" s="7"/>
    </row>
    <row r="20" spans="1:12" x14ac:dyDescent="0.25">
      <c r="B20" s="7" t="s">
        <v>4</v>
      </c>
      <c r="C20" s="11">
        <f>'AUGUST 20'!F34</f>
        <v>29</v>
      </c>
      <c r="D20" s="11"/>
      <c r="E20" s="11"/>
      <c r="F20" s="7"/>
      <c r="G20" s="7" t="s">
        <v>4</v>
      </c>
      <c r="H20" s="11">
        <f>'AUGUST 20'!K34</f>
        <v>29</v>
      </c>
      <c r="I20" s="11"/>
      <c r="J20" s="11"/>
      <c r="K20" s="7"/>
    </row>
    <row r="21" spans="1:12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2" x14ac:dyDescent="0.25">
      <c r="B22" s="7" t="s">
        <v>26</v>
      </c>
      <c r="C22" s="11">
        <f>J11</f>
        <v>1480</v>
      </c>
      <c r="D22" s="11"/>
      <c r="E22" s="11"/>
      <c r="F22" s="7"/>
      <c r="G22" s="7" t="s">
        <v>26</v>
      </c>
      <c r="H22" s="11">
        <f>J11</f>
        <v>1480</v>
      </c>
      <c r="I22" s="11"/>
      <c r="J22" s="11"/>
      <c r="K22" s="7"/>
    </row>
    <row r="23" spans="1:12" x14ac:dyDescent="0.25">
      <c r="B23" s="7" t="s">
        <v>27</v>
      </c>
      <c r="C23" s="11">
        <f>K11</f>
        <v>2260</v>
      </c>
      <c r="D23" s="11"/>
      <c r="E23" s="11"/>
      <c r="F23" s="7"/>
      <c r="G23" s="7" t="s">
        <v>27</v>
      </c>
      <c r="H23" s="11">
        <f>K11</f>
        <v>2260</v>
      </c>
      <c r="I23" s="11"/>
      <c r="J23" s="11"/>
      <c r="K23" s="7"/>
    </row>
    <row r="24" spans="1:12" x14ac:dyDescent="0.25">
      <c r="B24" s="7" t="s">
        <v>30</v>
      </c>
      <c r="C24" s="11">
        <f>I11</f>
        <v>4000</v>
      </c>
      <c r="D24" s="11"/>
      <c r="E24" s="11"/>
      <c r="F24" s="7"/>
      <c r="G24" s="7"/>
      <c r="H24" s="11"/>
      <c r="I24" s="11"/>
      <c r="J24" s="11"/>
      <c r="K24" s="7"/>
    </row>
    <row r="25" spans="1:12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2" x14ac:dyDescent="0.25">
      <c r="B26" s="7" t="s">
        <v>19</v>
      </c>
      <c r="C26" s="29">
        <v>0.1</v>
      </c>
      <c r="D26" s="29"/>
      <c r="E26" s="7">
        <f>C26*C19</f>
        <v>2600</v>
      </c>
      <c r="G26" s="7" t="s">
        <v>19</v>
      </c>
      <c r="H26" s="29">
        <v>0.1</v>
      </c>
      <c r="J26" s="7">
        <f>H26*C19</f>
        <v>2600</v>
      </c>
      <c r="K26" s="7"/>
    </row>
    <row r="27" spans="1:12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2" x14ac:dyDescent="0.25">
      <c r="B28" s="31" t="s">
        <v>40</v>
      </c>
      <c r="E28" s="7">
        <v>8000</v>
      </c>
      <c r="F28" s="7"/>
      <c r="G28" s="31" t="s">
        <v>40</v>
      </c>
      <c r="J28" s="7">
        <v>8000</v>
      </c>
      <c r="K28" s="7"/>
    </row>
    <row r="29" spans="1:12" x14ac:dyDescent="0.25">
      <c r="B29" s="7" t="s">
        <v>59</v>
      </c>
      <c r="C29" s="7"/>
      <c r="E29" s="7">
        <v>22304</v>
      </c>
      <c r="F29" s="7"/>
      <c r="G29" s="7" t="s">
        <v>59</v>
      </c>
      <c r="H29" s="7"/>
      <c r="J29" s="7">
        <v>22304</v>
      </c>
      <c r="K29" s="7"/>
    </row>
    <row r="30" spans="1:12" x14ac:dyDescent="0.25">
      <c r="B30" s="30"/>
      <c r="C30" s="32"/>
      <c r="D30" s="32"/>
      <c r="E30" s="7"/>
      <c r="F30" s="7"/>
      <c r="G30" s="30"/>
      <c r="H30" s="32"/>
      <c r="I30" s="32"/>
      <c r="J30" s="7"/>
      <c r="K30" s="7"/>
    </row>
    <row r="31" spans="1:12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2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31169</v>
      </c>
      <c r="D34" s="35"/>
      <c r="E34" s="35">
        <f>SUM(E27:E33)</f>
        <v>30304</v>
      </c>
      <c r="F34" s="35">
        <f>C34-E34</f>
        <v>865</v>
      </c>
      <c r="G34" s="13" t="s">
        <v>9</v>
      </c>
      <c r="H34" s="35">
        <f>H19+H20+H22+H23+H24-J26</f>
        <v>31169</v>
      </c>
      <c r="I34" s="35"/>
      <c r="J34" s="35">
        <f>SUM(J27:J33)</f>
        <v>30304</v>
      </c>
      <c r="K34" s="35">
        <f>H34-J34</f>
        <v>865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  <row r="38" spans="1:11" x14ac:dyDescent="0.25">
      <c r="B38" s="4"/>
      <c r="C38" s="4"/>
      <c r="D38" s="4"/>
      <c r="E38" s="4"/>
      <c r="G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M29" sqref="M29"/>
    </sheetView>
  </sheetViews>
  <sheetFormatPr defaultRowHeight="15" x14ac:dyDescent="0.25"/>
  <cols>
    <col min="1" max="1" width="3.7109375" customWidth="1"/>
    <col min="2" max="2" width="14.5703125" customWidth="1"/>
    <col min="3" max="3" width="6.7109375" customWidth="1"/>
    <col min="4" max="4" width="7.28515625" customWidth="1"/>
    <col min="5" max="5" width="7" customWidth="1"/>
    <col min="7" max="7" width="8.85546875" customWidth="1"/>
    <col min="9" max="9" width="8" customWidth="1"/>
    <col min="11" max="11" width="8.7109375" customWidth="1"/>
  </cols>
  <sheetData>
    <row r="1" spans="1:11" ht="15.75" x14ac:dyDescent="0.25">
      <c r="C1" s="1" t="s">
        <v>25</v>
      </c>
      <c r="D1" s="1"/>
      <c r="E1" s="2"/>
      <c r="F1" s="3"/>
      <c r="G1" s="4"/>
    </row>
    <row r="2" spans="1:11" ht="15.75" x14ac:dyDescent="0.25">
      <c r="A2" s="4"/>
      <c r="C2" s="1" t="s">
        <v>0</v>
      </c>
      <c r="D2" s="1"/>
      <c r="E2" s="5"/>
      <c r="F2" s="3"/>
      <c r="G2" s="4"/>
    </row>
    <row r="3" spans="1:11" ht="15.75" x14ac:dyDescent="0.25">
      <c r="A3" s="4"/>
      <c r="B3" s="6" t="s">
        <v>1</v>
      </c>
      <c r="C3" s="1" t="s">
        <v>57</v>
      </c>
      <c r="D3" s="1"/>
      <c r="E3" s="6"/>
      <c r="F3" s="3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/>
      <c r="C5" s="11">
        <f>'SEPTEMBER 20'!H5:H10</f>
        <v>0</v>
      </c>
      <c r="D5" s="11"/>
      <c r="E5" s="7"/>
      <c r="F5" s="11">
        <f t="shared" ref="F5:F10" si="0">C5+E5</f>
        <v>0</v>
      </c>
      <c r="G5" s="12"/>
      <c r="H5" s="11">
        <f t="shared" ref="H5:H10" si="1">F5-G5</f>
        <v>0</v>
      </c>
      <c r="I5" s="11"/>
      <c r="J5" s="39"/>
      <c r="K5" s="39"/>
    </row>
    <row r="6" spans="1:11" x14ac:dyDescent="0.25">
      <c r="A6" s="7">
        <v>2</v>
      </c>
      <c r="B6" s="13" t="s">
        <v>32</v>
      </c>
      <c r="C6" s="11">
        <f>'SEPTEMBER 20'!H6:H11</f>
        <v>0</v>
      </c>
      <c r="D6" s="11"/>
      <c r="E6" s="7">
        <v>8000</v>
      </c>
      <c r="F6" s="11">
        <f t="shared" si="0"/>
        <v>8000</v>
      </c>
      <c r="G6" s="12">
        <v>8000</v>
      </c>
      <c r="H6" s="11">
        <f t="shared" si="1"/>
        <v>0</v>
      </c>
      <c r="I6" s="11"/>
      <c r="J6" s="39">
        <v>500</v>
      </c>
      <c r="K6" s="39">
        <v>500</v>
      </c>
    </row>
    <row r="7" spans="1:11" x14ac:dyDescent="0.25">
      <c r="A7" s="7">
        <v>3</v>
      </c>
      <c r="B7" s="7" t="s">
        <v>42</v>
      </c>
      <c r="C7" s="11">
        <f>'SEPTEMBER 20'!H7:H12</f>
        <v>24000</v>
      </c>
      <c r="D7" s="11"/>
      <c r="E7" s="7">
        <v>8000</v>
      </c>
      <c r="F7" s="11">
        <f t="shared" si="0"/>
        <v>32000</v>
      </c>
      <c r="G7" s="12">
        <v>8000</v>
      </c>
      <c r="H7" s="11">
        <f t="shared" si="1"/>
        <v>24000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'SEPTEMBER 20'!H8:H13</f>
        <v>0</v>
      </c>
      <c r="D8" s="11"/>
      <c r="E8" s="7">
        <v>10000</v>
      </c>
      <c r="F8" s="11">
        <f t="shared" si="0"/>
        <v>10000</v>
      </c>
      <c r="G8" s="12">
        <v>10000</v>
      </c>
      <c r="H8" s="11">
        <f t="shared" si="1"/>
        <v>0</v>
      </c>
      <c r="I8" s="11"/>
      <c r="J8" s="39">
        <v>240</v>
      </c>
      <c r="K8" s="39">
        <v>240</v>
      </c>
    </row>
    <row r="9" spans="1:11" x14ac:dyDescent="0.25">
      <c r="A9" s="7">
        <v>5</v>
      </c>
      <c r="B9" s="14"/>
      <c r="C9" s="11">
        <f>'SEPTEMBER 20'!H9:H14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'AUGUST 20'!H10:H15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SUM(C5:C10)</f>
        <v>24000</v>
      </c>
      <c r="D11" s="11">
        <f t="shared" ref="D11:I11" si="2">SUM(D5:D10)</f>
        <v>0</v>
      </c>
      <c r="E11" s="9">
        <f t="shared" si="2"/>
        <v>26000</v>
      </c>
      <c r="F11" s="16">
        <f t="shared" si="2"/>
        <v>50000</v>
      </c>
      <c r="G11" s="17">
        <f>SUM(G5:G10)</f>
        <v>26000</v>
      </c>
      <c r="H11" s="11">
        <f>SUM(H5:H10)</f>
        <v>24000</v>
      </c>
      <c r="I11" s="16">
        <f t="shared" si="2"/>
        <v>0</v>
      </c>
      <c r="J11" s="39">
        <f>SUM(J5:J10)</f>
        <v>740</v>
      </c>
      <c r="K11" s="42">
        <f>SUM(K5:K10)</f>
        <v>740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3.25" x14ac:dyDescent="0.35">
      <c r="B16" s="25" t="s">
        <v>10</v>
      </c>
      <c r="K16" s="36"/>
    </row>
    <row r="17" spans="1:11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1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27" t="s">
        <v>14</v>
      </c>
      <c r="I18" s="27"/>
      <c r="J18" s="27" t="s">
        <v>15</v>
      </c>
      <c r="K18" s="27" t="s">
        <v>16</v>
      </c>
    </row>
    <row r="19" spans="1:11" x14ac:dyDescent="0.25">
      <c r="B19" s="7" t="s">
        <v>58</v>
      </c>
      <c r="C19" s="11">
        <f>E11</f>
        <v>26000</v>
      </c>
      <c r="D19" s="11"/>
      <c r="E19" s="7"/>
      <c r="F19" s="7"/>
      <c r="G19" s="7" t="s">
        <v>58</v>
      </c>
      <c r="H19" s="11">
        <f>G11</f>
        <v>26000</v>
      </c>
      <c r="I19" s="11"/>
      <c r="J19" s="7"/>
      <c r="K19" s="7"/>
    </row>
    <row r="20" spans="1:11" x14ac:dyDescent="0.25">
      <c r="B20" s="7" t="s">
        <v>4</v>
      </c>
      <c r="C20" s="11">
        <f>'SEPTEMBER 20'!F34</f>
        <v>865</v>
      </c>
      <c r="D20" s="11"/>
      <c r="E20" s="11"/>
      <c r="F20" s="7"/>
      <c r="G20" s="7" t="s">
        <v>4</v>
      </c>
      <c r="H20" s="11">
        <f>'SEPTEMBER 20'!K34</f>
        <v>865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740</v>
      </c>
      <c r="D22" s="11"/>
      <c r="E22" s="11"/>
      <c r="F22" s="7"/>
      <c r="G22" s="7" t="s">
        <v>26</v>
      </c>
      <c r="H22" s="11">
        <f>J11</f>
        <v>740</v>
      </c>
      <c r="I22" s="11"/>
      <c r="J22" s="11"/>
      <c r="K22" s="7"/>
    </row>
    <row r="23" spans="1:11" x14ac:dyDescent="0.25">
      <c r="B23" s="7" t="s">
        <v>27</v>
      </c>
      <c r="C23" s="11">
        <f>K11</f>
        <v>740</v>
      </c>
      <c r="D23" s="11"/>
      <c r="E23" s="11"/>
      <c r="F23" s="7"/>
      <c r="G23" s="7" t="s">
        <v>27</v>
      </c>
      <c r="H23" s="11">
        <f>K11</f>
        <v>740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2600</v>
      </c>
      <c r="G26" s="7" t="s">
        <v>19</v>
      </c>
      <c r="H26" s="29">
        <v>0.1</v>
      </c>
      <c r="J26" s="7">
        <f>H26*C19</f>
        <v>2600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31" t="s">
        <v>40</v>
      </c>
      <c r="E28" s="7">
        <v>8000</v>
      </c>
      <c r="F28" s="7"/>
      <c r="G28" s="31" t="s">
        <v>40</v>
      </c>
      <c r="J28" s="7">
        <v>8000</v>
      </c>
      <c r="K28" s="7"/>
    </row>
    <row r="29" spans="1:11" x14ac:dyDescent="0.25">
      <c r="B29" s="7" t="s">
        <v>60</v>
      </c>
      <c r="C29" s="7"/>
      <c r="E29" s="7">
        <v>17748</v>
      </c>
      <c r="F29" s="7"/>
      <c r="G29" s="7" t="s">
        <v>60</v>
      </c>
      <c r="H29" s="7"/>
      <c r="J29" s="7">
        <v>17748</v>
      </c>
      <c r="K29" s="7"/>
    </row>
    <row r="30" spans="1:11" x14ac:dyDescent="0.25">
      <c r="B30" s="30"/>
      <c r="C30" s="32"/>
      <c r="D30" s="32"/>
      <c r="E30" s="7"/>
      <c r="F30" s="7"/>
      <c r="G30" s="30"/>
      <c r="H30" s="32"/>
      <c r="I30" s="32"/>
      <c r="J30" s="7"/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25745</v>
      </c>
      <c r="D34" s="35"/>
      <c r="E34" s="35">
        <f>SUM(E27:E33)</f>
        <v>25748</v>
      </c>
      <c r="F34" s="35">
        <f>C34-E34</f>
        <v>-3</v>
      </c>
      <c r="G34" s="13" t="s">
        <v>9</v>
      </c>
      <c r="H34" s="35">
        <f>H19+H20+H22+H23+H24-J26</f>
        <v>25745</v>
      </c>
      <c r="I34" s="35"/>
      <c r="J34" s="35">
        <f>SUM(J27:J33)</f>
        <v>25748</v>
      </c>
      <c r="K34" s="35">
        <f>H34-J34</f>
        <v>-3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  <row r="38" spans="1:11" x14ac:dyDescent="0.25">
      <c r="B38" s="4"/>
      <c r="C38" s="4"/>
      <c r="D38" s="4"/>
      <c r="E38" s="4"/>
      <c r="G38" s="4"/>
    </row>
  </sheetData>
  <pageMargins left="0" right="0" top="0" bottom="0" header="0.3" footer="0.3"/>
  <pageSetup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10" workbookViewId="0">
      <selection activeCell="C5" sqref="C5:C10"/>
    </sheetView>
  </sheetViews>
  <sheetFormatPr defaultRowHeight="15" x14ac:dyDescent="0.25"/>
  <cols>
    <col min="1" max="1" width="3.28515625" customWidth="1"/>
    <col min="2" max="2" width="18.85546875" customWidth="1"/>
    <col min="4" max="4" width="7.140625" customWidth="1"/>
    <col min="5" max="5" width="7" customWidth="1"/>
    <col min="9" max="9" width="6.5703125" customWidth="1"/>
  </cols>
  <sheetData>
    <row r="1" spans="1:11" ht="15.75" x14ac:dyDescent="0.25">
      <c r="C1" s="1" t="s">
        <v>25</v>
      </c>
      <c r="D1" s="1"/>
      <c r="E1" s="2"/>
      <c r="F1" s="3"/>
      <c r="G1" s="4"/>
    </row>
    <row r="2" spans="1:11" ht="15.75" x14ac:dyDescent="0.25">
      <c r="A2" s="4"/>
      <c r="C2" s="1" t="s">
        <v>0</v>
      </c>
      <c r="D2" s="1"/>
      <c r="E2" s="5"/>
      <c r="F2" s="3"/>
      <c r="G2" s="4"/>
    </row>
    <row r="3" spans="1:11" ht="15.75" x14ac:dyDescent="0.25">
      <c r="A3" s="4"/>
      <c r="B3" s="6" t="s">
        <v>1</v>
      </c>
      <c r="C3" s="1" t="s">
        <v>61</v>
      </c>
      <c r="D3" s="1"/>
      <c r="E3" s="6"/>
      <c r="F3" s="3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63</v>
      </c>
      <c r="C5" s="11">
        <f>'OCTOBER 20'!H5:H11</f>
        <v>0</v>
      </c>
      <c r="D5" s="11"/>
      <c r="E5" s="7">
        <v>8000</v>
      </c>
      <c r="F5" s="11">
        <f t="shared" ref="F5:F10" si="0">C5+E5</f>
        <v>8000</v>
      </c>
      <c r="G5" s="12">
        <v>8000</v>
      </c>
      <c r="H5" s="11">
        <f t="shared" ref="H5:H10" si="1">F5-G5</f>
        <v>0</v>
      </c>
      <c r="I5" s="11"/>
      <c r="J5" s="39"/>
      <c r="K5" s="39"/>
    </row>
    <row r="6" spans="1:11" x14ac:dyDescent="0.25">
      <c r="A6" s="7">
        <v>2</v>
      </c>
      <c r="B6" s="13" t="s">
        <v>32</v>
      </c>
      <c r="C6" s="11">
        <f>'OCTOBER 20'!H6:H12</f>
        <v>0</v>
      </c>
      <c r="D6" s="11"/>
      <c r="E6" s="7">
        <v>8000</v>
      </c>
      <c r="F6" s="11">
        <f t="shared" si="0"/>
        <v>8000</v>
      </c>
      <c r="G6" s="12">
        <v>8000</v>
      </c>
      <c r="H6" s="11">
        <f t="shared" si="1"/>
        <v>0</v>
      </c>
      <c r="I6" s="11"/>
      <c r="J6" s="39">
        <v>600</v>
      </c>
      <c r="K6" s="39">
        <v>930</v>
      </c>
    </row>
    <row r="7" spans="1:11" x14ac:dyDescent="0.25">
      <c r="A7" s="7">
        <v>3</v>
      </c>
      <c r="B7" s="7" t="s">
        <v>42</v>
      </c>
      <c r="C7" s="11">
        <f>'OCTOBER 20'!H7:H13</f>
        <v>24000</v>
      </c>
      <c r="D7" s="11"/>
      <c r="E7" s="7">
        <v>15000</v>
      </c>
      <c r="F7" s="11">
        <f t="shared" si="0"/>
        <v>39000</v>
      </c>
      <c r="G7" s="12"/>
      <c r="H7" s="11">
        <f t="shared" si="1"/>
        <v>39000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'OCTOBER 20'!H8:H14</f>
        <v>0</v>
      </c>
      <c r="D8" s="11"/>
      <c r="E8" s="7">
        <v>10000</v>
      </c>
      <c r="F8" s="11">
        <f t="shared" si="0"/>
        <v>10000</v>
      </c>
      <c r="G8" s="12">
        <v>10000</v>
      </c>
      <c r="H8" s="11">
        <f t="shared" si="1"/>
        <v>0</v>
      </c>
      <c r="I8" s="11"/>
      <c r="J8" s="39">
        <v>200</v>
      </c>
      <c r="K8" s="39">
        <v>200</v>
      </c>
    </row>
    <row r="9" spans="1:11" x14ac:dyDescent="0.25">
      <c r="A9" s="7">
        <v>5</v>
      </c>
      <c r="B9" s="14"/>
      <c r="C9" s="11">
        <f>'OCTOBER 20'!H9:H15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'OCTOBER 20'!H10:H16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'OCTOBER 20'!H11:H17</f>
        <v>24000</v>
      </c>
      <c r="D11" s="11">
        <f t="shared" ref="D11:I11" si="2">SUM(D5:D10)</f>
        <v>0</v>
      </c>
      <c r="E11" s="9">
        <f t="shared" si="2"/>
        <v>41000</v>
      </c>
      <c r="F11" s="16">
        <f t="shared" si="2"/>
        <v>65000</v>
      </c>
      <c r="G11" s="17">
        <f>SUM(G5:G10)</f>
        <v>26000</v>
      </c>
      <c r="H11" s="11">
        <f>SUM(H5:H10)</f>
        <v>39000</v>
      </c>
      <c r="I11" s="16">
        <f t="shared" si="2"/>
        <v>0</v>
      </c>
      <c r="J11" s="39">
        <f>SUM(J5:J10)</f>
        <v>800</v>
      </c>
      <c r="K11" s="42">
        <f>SUM(K5:K10)</f>
        <v>1130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3.25" x14ac:dyDescent="0.35">
      <c r="B16" s="25" t="s">
        <v>10</v>
      </c>
      <c r="K16" s="36"/>
    </row>
    <row r="17" spans="1:15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5" ht="15.75" x14ac:dyDescent="0.25">
      <c r="B18" s="27" t="s">
        <v>13</v>
      </c>
      <c r="C18" s="27" t="s">
        <v>14</v>
      </c>
      <c r="D18" s="27" t="s">
        <v>15</v>
      </c>
      <c r="E18" s="27" t="s">
        <v>16</v>
      </c>
      <c r="F18" s="27" t="s">
        <v>13</v>
      </c>
      <c r="G18" s="27" t="s">
        <v>14</v>
      </c>
      <c r="H18" s="27"/>
      <c r="I18" s="27" t="s">
        <v>15</v>
      </c>
      <c r="J18" s="27" t="s">
        <v>16</v>
      </c>
    </row>
    <row r="19" spans="1:15" x14ac:dyDescent="0.25">
      <c r="B19" s="7" t="s">
        <v>62</v>
      </c>
      <c r="C19" s="11">
        <f>E11</f>
        <v>41000</v>
      </c>
      <c r="D19" s="7"/>
      <c r="E19" s="7"/>
      <c r="F19" s="7" t="s">
        <v>62</v>
      </c>
      <c r="G19" s="11">
        <f>G11</f>
        <v>26000</v>
      </c>
      <c r="H19" s="11"/>
      <c r="I19" s="7"/>
      <c r="J19" s="7"/>
    </row>
    <row r="20" spans="1:15" x14ac:dyDescent="0.25">
      <c r="B20" s="7" t="s">
        <v>4</v>
      </c>
      <c r="C20" s="11">
        <f>'OCTOBER 20'!F34</f>
        <v>-3</v>
      </c>
      <c r="D20" s="11"/>
      <c r="E20" s="7"/>
      <c r="F20" s="7" t="s">
        <v>4</v>
      </c>
      <c r="G20" s="11">
        <f>'OCTOBER 20'!K34</f>
        <v>-3</v>
      </c>
      <c r="H20" s="11"/>
      <c r="I20" s="11"/>
      <c r="J20" s="7"/>
    </row>
    <row r="21" spans="1:15" x14ac:dyDescent="0.25">
      <c r="B21" s="7" t="s">
        <v>28</v>
      </c>
      <c r="C21" s="11"/>
      <c r="D21" s="11"/>
      <c r="E21" s="7"/>
      <c r="F21" s="7"/>
      <c r="G21" s="11"/>
      <c r="H21" s="11"/>
      <c r="I21" s="11"/>
      <c r="J21" s="7"/>
    </row>
    <row r="22" spans="1:15" x14ac:dyDescent="0.25">
      <c r="B22" s="7" t="s">
        <v>26</v>
      </c>
      <c r="C22" s="11">
        <f>J11</f>
        <v>800</v>
      </c>
      <c r="D22" s="11"/>
      <c r="E22" s="7"/>
      <c r="F22" s="7" t="s">
        <v>26</v>
      </c>
      <c r="G22" s="11">
        <f>J11</f>
        <v>800</v>
      </c>
      <c r="H22" s="11"/>
      <c r="I22" s="11"/>
      <c r="J22" s="7"/>
      <c r="O22" s="36"/>
    </row>
    <row r="23" spans="1:15" x14ac:dyDescent="0.25">
      <c r="B23" s="7" t="s">
        <v>27</v>
      </c>
      <c r="C23" s="11">
        <f>K11</f>
        <v>1130</v>
      </c>
      <c r="D23" s="11"/>
      <c r="E23" s="7"/>
      <c r="F23" s="7" t="s">
        <v>27</v>
      </c>
      <c r="G23" s="11">
        <f>K11</f>
        <v>1130</v>
      </c>
      <c r="H23" s="11"/>
      <c r="I23" s="11"/>
      <c r="J23" s="7"/>
      <c r="O23" s="36"/>
    </row>
    <row r="24" spans="1:15" x14ac:dyDescent="0.25">
      <c r="B24" s="7" t="s">
        <v>30</v>
      </c>
      <c r="C24" s="11">
        <f>I11</f>
        <v>0</v>
      </c>
      <c r="D24" s="11"/>
      <c r="E24" s="7"/>
      <c r="F24" s="7"/>
      <c r="G24" s="11"/>
      <c r="H24" s="11"/>
      <c r="I24" s="11"/>
      <c r="J24" s="7"/>
      <c r="O24" s="36"/>
    </row>
    <row r="25" spans="1:15" x14ac:dyDescent="0.25">
      <c r="B25" s="28" t="s">
        <v>18</v>
      </c>
      <c r="C25" s="7"/>
      <c r="D25" s="7"/>
      <c r="E25" s="7"/>
      <c r="F25" s="28" t="s">
        <v>18</v>
      </c>
      <c r="G25" s="7"/>
      <c r="H25" s="7"/>
      <c r="I25" s="7"/>
      <c r="J25" s="7"/>
    </row>
    <row r="26" spans="1:15" x14ac:dyDescent="0.25">
      <c r="B26" s="7" t="s">
        <v>19</v>
      </c>
      <c r="C26" s="29">
        <v>0.1</v>
      </c>
      <c r="D26" s="7">
        <f>C26*C19</f>
        <v>4100</v>
      </c>
      <c r="F26" s="7" t="s">
        <v>19</v>
      </c>
      <c r="G26" s="29">
        <v>0.1</v>
      </c>
      <c r="I26" s="7">
        <f>G26*C19</f>
        <v>4100</v>
      </c>
      <c r="J26" s="7"/>
    </row>
    <row r="27" spans="1:15" x14ac:dyDescent="0.25">
      <c r="B27" s="30"/>
      <c r="C27" s="7"/>
      <c r="D27" s="7"/>
      <c r="E27" s="7"/>
      <c r="F27" s="30"/>
      <c r="G27" s="7"/>
      <c r="H27" s="7"/>
      <c r="I27" s="7"/>
      <c r="J27" s="7"/>
    </row>
    <row r="28" spans="1:15" x14ac:dyDescent="0.25">
      <c r="B28" s="31" t="s">
        <v>40</v>
      </c>
      <c r="D28" s="7">
        <v>15000</v>
      </c>
      <c r="E28" s="7"/>
      <c r="F28" s="31"/>
      <c r="I28" s="7"/>
      <c r="J28" s="7"/>
    </row>
    <row r="29" spans="1:15" x14ac:dyDescent="0.25">
      <c r="B29" s="7" t="s">
        <v>64</v>
      </c>
      <c r="C29" s="7"/>
      <c r="D29" s="7">
        <v>23932</v>
      </c>
      <c r="E29" s="7"/>
      <c r="F29" s="7" t="s">
        <v>64</v>
      </c>
      <c r="G29" s="7"/>
      <c r="I29" s="7">
        <v>23932</v>
      </c>
      <c r="J29" s="7"/>
    </row>
    <row r="30" spans="1:15" x14ac:dyDescent="0.25">
      <c r="B30" s="30"/>
      <c r="C30" s="32"/>
      <c r="D30" s="7"/>
      <c r="E30" s="7"/>
      <c r="F30" s="30"/>
      <c r="G30" s="32"/>
      <c r="H30" s="32"/>
      <c r="I30" s="7"/>
      <c r="J30" s="7"/>
    </row>
    <row r="31" spans="1:15" x14ac:dyDescent="0.25">
      <c r="B31" s="30"/>
      <c r="C31" s="32"/>
      <c r="D31" s="33"/>
      <c r="E31" s="7"/>
      <c r="F31" s="30"/>
      <c r="G31" s="32"/>
      <c r="H31" s="38"/>
      <c r="I31" s="33"/>
      <c r="J31" s="7"/>
    </row>
    <row r="32" spans="1:15" x14ac:dyDescent="0.25">
      <c r="B32" s="30"/>
      <c r="C32" s="7"/>
      <c r="D32" s="7"/>
      <c r="E32" s="7"/>
      <c r="F32" s="30"/>
      <c r="G32" s="7"/>
      <c r="H32" s="7"/>
      <c r="I32" s="7"/>
      <c r="J32" s="7"/>
    </row>
    <row r="33" spans="1:10" x14ac:dyDescent="0.25">
      <c r="B33" s="14"/>
      <c r="C33" s="7"/>
      <c r="D33" s="7"/>
      <c r="E33" s="7"/>
      <c r="F33" s="14"/>
      <c r="G33" s="7"/>
      <c r="H33" s="7"/>
      <c r="I33" s="7"/>
      <c r="J33" s="7"/>
    </row>
    <row r="34" spans="1:10" x14ac:dyDescent="0.25">
      <c r="A34" s="34"/>
      <c r="B34" s="13" t="s">
        <v>9</v>
      </c>
      <c r="C34" s="35">
        <f>C19+C20+C21+C22+C23+C24-D26</f>
        <v>38827</v>
      </c>
      <c r="D34" s="35">
        <f>SUM(D27:D33)</f>
        <v>38932</v>
      </c>
      <c r="E34" s="35">
        <f>C34-D34</f>
        <v>-105</v>
      </c>
      <c r="F34" s="13" t="s">
        <v>9</v>
      </c>
      <c r="G34" s="35">
        <f>G19+G20+G22+G23+G24-I26</f>
        <v>23827</v>
      </c>
      <c r="H34" s="35"/>
      <c r="I34" s="35">
        <f>SUM(I27:I33)</f>
        <v>23932</v>
      </c>
      <c r="J34" s="35">
        <f>G34-I34</f>
        <v>-105</v>
      </c>
    </row>
    <row r="35" spans="1:10" x14ac:dyDescent="0.25">
      <c r="A35" s="34"/>
      <c r="B35" s="4"/>
      <c r="C35" s="4"/>
      <c r="D35" s="4"/>
      <c r="I35" s="36"/>
    </row>
    <row r="36" spans="1:10" x14ac:dyDescent="0.25">
      <c r="B36" s="4" t="s">
        <v>20</v>
      </c>
      <c r="D36" s="37" t="s">
        <v>21</v>
      </c>
      <c r="F36" s="4" t="s">
        <v>22</v>
      </c>
    </row>
    <row r="37" spans="1:10" x14ac:dyDescent="0.25">
      <c r="B37" s="4" t="s">
        <v>23</v>
      </c>
      <c r="C37" s="4"/>
      <c r="D37" s="4" t="s">
        <v>24</v>
      </c>
      <c r="F37" s="4" t="s">
        <v>29</v>
      </c>
    </row>
    <row r="38" spans="1:10" x14ac:dyDescent="0.25">
      <c r="B38" s="4"/>
      <c r="C38" s="4"/>
      <c r="D38" s="4"/>
      <c r="E38" s="4"/>
      <c r="G38" s="4"/>
    </row>
  </sheetData>
  <pageMargins left="0" right="0" top="0" bottom="0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5" sqref="C5:C10"/>
    </sheetView>
  </sheetViews>
  <sheetFormatPr defaultRowHeight="15" x14ac:dyDescent="0.25"/>
  <cols>
    <col min="1" max="1" width="2.5703125" customWidth="1"/>
    <col min="2" max="2" width="17" customWidth="1"/>
    <col min="3" max="3" width="7.7109375" customWidth="1"/>
    <col min="4" max="4" width="8.140625" customWidth="1"/>
    <col min="5" max="5" width="7.5703125" customWidth="1"/>
    <col min="7" max="7" width="7.42578125" customWidth="1"/>
  </cols>
  <sheetData>
    <row r="1" spans="1:11" ht="15.75" x14ac:dyDescent="0.25">
      <c r="C1" s="1" t="s">
        <v>25</v>
      </c>
      <c r="D1" s="1"/>
      <c r="E1" s="2"/>
      <c r="F1" s="3"/>
      <c r="G1" s="4"/>
    </row>
    <row r="2" spans="1:11" ht="15.75" x14ac:dyDescent="0.25">
      <c r="A2" s="4"/>
      <c r="C2" s="1" t="s">
        <v>0</v>
      </c>
      <c r="D2" s="1"/>
      <c r="E2" s="5"/>
      <c r="F2" s="3"/>
      <c r="G2" s="4"/>
    </row>
    <row r="3" spans="1:11" ht="15.75" x14ac:dyDescent="0.25">
      <c r="A3" s="4"/>
      <c r="B3" s="6" t="s">
        <v>1</v>
      </c>
      <c r="C3" s="1" t="s">
        <v>65</v>
      </c>
      <c r="D3" s="1"/>
      <c r="E3" s="6"/>
      <c r="F3" s="3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63</v>
      </c>
      <c r="C5" s="11">
        <f>NOVEMBER20!H5:H11</f>
        <v>0</v>
      </c>
      <c r="D5" s="11"/>
      <c r="E5" s="7">
        <v>8000</v>
      </c>
      <c r="F5" s="11">
        <f t="shared" ref="F5:F10" si="0">C5+E5</f>
        <v>8000</v>
      </c>
      <c r="G5" s="12">
        <v>8000</v>
      </c>
      <c r="H5" s="11">
        <f t="shared" ref="H5:H10" si="1">F5-G5</f>
        <v>0</v>
      </c>
      <c r="I5" s="11"/>
      <c r="J5" s="39">
        <v>240</v>
      </c>
      <c r="K5" s="39">
        <v>450</v>
      </c>
    </row>
    <row r="6" spans="1:11" x14ac:dyDescent="0.25">
      <c r="A6" s="7">
        <v>2</v>
      </c>
      <c r="B6" s="13" t="s">
        <v>32</v>
      </c>
      <c r="C6" s="11">
        <f>NOVEMBER20!H6:H12</f>
        <v>0</v>
      </c>
      <c r="D6" s="11"/>
      <c r="E6" s="7">
        <v>8000</v>
      </c>
      <c r="F6" s="11">
        <f t="shared" si="0"/>
        <v>8000</v>
      </c>
      <c r="G6" s="12">
        <v>8000</v>
      </c>
      <c r="H6" s="11">
        <f t="shared" si="1"/>
        <v>0</v>
      </c>
      <c r="I6" s="11"/>
      <c r="J6" s="39">
        <v>680</v>
      </c>
      <c r="K6" s="39">
        <v>770</v>
      </c>
    </row>
    <row r="7" spans="1:11" x14ac:dyDescent="0.25">
      <c r="A7" s="7">
        <v>3</v>
      </c>
      <c r="B7" s="7" t="s">
        <v>42</v>
      </c>
      <c r="C7" s="11">
        <f>NOVEMBER20!H7:H13</f>
        <v>39000</v>
      </c>
      <c r="D7" s="11"/>
      <c r="E7" s="7">
        <v>15000</v>
      </c>
      <c r="F7" s="11">
        <f t="shared" si="0"/>
        <v>54000</v>
      </c>
      <c r="G7" s="12"/>
      <c r="H7" s="11">
        <f t="shared" si="1"/>
        <v>54000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NOVEMBER20!H8:H14</f>
        <v>0</v>
      </c>
      <c r="D8" s="11"/>
      <c r="E8" s="7">
        <v>10000</v>
      </c>
      <c r="F8" s="11">
        <f t="shared" si="0"/>
        <v>10000</v>
      </c>
      <c r="G8" s="12">
        <v>10000</v>
      </c>
      <c r="H8" s="11">
        <f t="shared" si="1"/>
        <v>0</v>
      </c>
      <c r="I8" s="11"/>
      <c r="J8" s="39">
        <v>400</v>
      </c>
      <c r="K8" s="39">
        <v>1140</v>
      </c>
    </row>
    <row r="9" spans="1:11" x14ac:dyDescent="0.25">
      <c r="A9" s="7">
        <v>5</v>
      </c>
      <c r="B9" s="14"/>
      <c r="C9" s="11">
        <f>NOVEMBER20!H9:H15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NOVEMBER20!H10:H16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'OCTOBER 20'!H11:H17</f>
        <v>24000</v>
      </c>
      <c r="D11" s="11">
        <f t="shared" ref="D11:I11" si="2">SUM(D5:D10)</f>
        <v>0</v>
      </c>
      <c r="E11" s="9">
        <f t="shared" si="2"/>
        <v>41000</v>
      </c>
      <c r="F11" s="16">
        <f t="shared" si="2"/>
        <v>80000</v>
      </c>
      <c r="G11" s="17">
        <f>SUM(G5:G10)</f>
        <v>26000</v>
      </c>
      <c r="H11" s="11">
        <f>SUM(H5:H10)</f>
        <v>54000</v>
      </c>
      <c r="I11" s="16">
        <f t="shared" si="2"/>
        <v>0</v>
      </c>
      <c r="J11" s="39">
        <f>SUM(J5:J10)</f>
        <v>1320</v>
      </c>
      <c r="K11" s="42">
        <f>SUM(K5:K10)</f>
        <v>2360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3.25" x14ac:dyDescent="0.35">
      <c r="B16" s="25" t="s">
        <v>10</v>
      </c>
      <c r="K16" s="36"/>
    </row>
    <row r="17" spans="1:11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1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43">
        <f>NOVEMBER20!J34</f>
        <v>-105</v>
      </c>
      <c r="I18" s="27"/>
      <c r="J18" s="27" t="s">
        <v>15</v>
      </c>
      <c r="K18" s="27" t="s">
        <v>16</v>
      </c>
    </row>
    <row r="19" spans="1:11" x14ac:dyDescent="0.25">
      <c r="B19" s="7" t="s">
        <v>66</v>
      </c>
      <c r="C19" s="11">
        <f>E11</f>
        <v>41000</v>
      </c>
      <c r="D19" s="11"/>
      <c r="E19" s="7"/>
      <c r="F19" s="7"/>
      <c r="G19" s="7" t="s">
        <v>66</v>
      </c>
      <c r="H19" s="11">
        <f>G11</f>
        <v>26000</v>
      </c>
      <c r="I19" s="11"/>
      <c r="J19" s="7"/>
      <c r="K19" s="7"/>
    </row>
    <row r="20" spans="1:11" x14ac:dyDescent="0.25">
      <c r="B20" s="7" t="s">
        <v>4</v>
      </c>
      <c r="C20" s="11">
        <f>NOVEMBER20!E34</f>
        <v>-105</v>
      </c>
      <c r="D20" s="11"/>
      <c r="E20" s="11"/>
      <c r="F20" s="7"/>
      <c r="G20" s="7" t="s">
        <v>4</v>
      </c>
      <c r="H20" s="11">
        <f>NOVEMBER20!J34</f>
        <v>-105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1320</v>
      </c>
      <c r="D22" s="11"/>
      <c r="E22" s="11"/>
      <c r="F22" s="7"/>
      <c r="G22" s="7" t="s">
        <v>26</v>
      </c>
      <c r="H22" s="11">
        <f>J11</f>
        <v>1320</v>
      </c>
      <c r="I22" s="11"/>
      <c r="J22" s="11"/>
      <c r="K22" s="7"/>
    </row>
    <row r="23" spans="1:11" x14ac:dyDescent="0.25">
      <c r="B23" s="7" t="s">
        <v>27</v>
      </c>
      <c r="C23" s="11">
        <f>K11</f>
        <v>2360</v>
      </c>
      <c r="D23" s="11"/>
      <c r="E23" s="11"/>
      <c r="F23" s="7"/>
      <c r="G23" s="7" t="s">
        <v>27</v>
      </c>
      <c r="H23" s="11">
        <f>K11</f>
        <v>2360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4100</v>
      </c>
      <c r="G26" s="7" t="s">
        <v>19</v>
      </c>
      <c r="H26" s="29">
        <v>0.1</v>
      </c>
      <c r="J26" s="7">
        <f>H26*C19</f>
        <v>4100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31" t="s">
        <v>40</v>
      </c>
      <c r="E28" s="7">
        <v>15000</v>
      </c>
      <c r="F28" s="7"/>
      <c r="G28" s="31"/>
      <c r="J28" s="7"/>
      <c r="K28" s="7"/>
    </row>
    <row r="29" spans="1:11" x14ac:dyDescent="0.25">
      <c r="B29" s="7" t="s">
        <v>67</v>
      </c>
      <c r="C29" s="7"/>
      <c r="E29" s="7">
        <v>16102</v>
      </c>
      <c r="F29" s="7"/>
      <c r="G29" s="7" t="s">
        <v>67</v>
      </c>
      <c r="H29" s="7"/>
      <c r="J29" s="7">
        <v>16102</v>
      </c>
      <c r="K29" s="7"/>
    </row>
    <row r="30" spans="1:11" x14ac:dyDescent="0.25">
      <c r="B30" s="30" t="s">
        <v>71</v>
      </c>
      <c r="C30" s="32"/>
      <c r="D30" s="32"/>
      <c r="E30" s="7">
        <v>9187</v>
      </c>
      <c r="F30" s="7"/>
      <c r="G30" s="30" t="s">
        <v>71</v>
      </c>
      <c r="H30" s="32"/>
      <c r="I30" s="32"/>
      <c r="J30" s="7">
        <v>9187</v>
      </c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40475</v>
      </c>
      <c r="D34" s="35"/>
      <c r="E34" s="35">
        <f>SUM(E27:E33)</f>
        <v>40289</v>
      </c>
      <c r="F34" s="35">
        <f>C34-E34</f>
        <v>186</v>
      </c>
      <c r="G34" s="13" t="s">
        <v>9</v>
      </c>
      <c r="H34" s="35">
        <f>H19+H20+H22+H23+H24-J26</f>
        <v>25475</v>
      </c>
      <c r="I34" s="35"/>
      <c r="J34" s="35">
        <f>SUM(J27:J33)</f>
        <v>25289</v>
      </c>
      <c r="K34" s="35">
        <f>H34-J34</f>
        <v>186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pageMargins left="0" right="0" top="0" bottom="0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L21" sqref="L21:M21"/>
    </sheetView>
  </sheetViews>
  <sheetFormatPr defaultRowHeight="15" x14ac:dyDescent="0.25"/>
  <cols>
    <col min="1" max="1" width="6.28515625" customWidth="1"/>
    <col min="2" max="2" width="16.140625" customWidth="1"/>
  </cols>
  <sheetData>
    <row r="1" spans="1:11" ht="15.75" x14ac:dyDescent="0.25">
      <c r="C1" s="1" t="s">
        <v>25</v>
      </c>
      <c r="D1" s="1"/>
      <c r="E1" s="2"/>
      <c r="F1" s="3"/>
      <c r="G1" s="4"/>
    </row>
    <row r="2" spans="1:11" ht="15.75" x14ac:dyDescent="0.25">
      <c r="A2" s="4"/>
      <c r="C2" s="1" t="s">
        <v>0</v>
      </c>
      <c r="D2" s="1"/>
      <c r="E2" s="5"/>
      <c r="F2" s="3"/>
      <c r="G2" s="4"/>
    </row>
    <row r="3" spans="1:11" ht="15.75" x14ac:dyDescent="0.25">
      <c r="A3" s="4"/>
      <c r="B3" s="6" t="s">
        <v>1</v>
      </c>
      <c r="C3" s="1" t="s">
        <v>68</v>
      </c>
      <c r="D3" s="1"/>
      <c r="E3" s="6"/>
      <c r="F3" s="3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63</v>
      </c>
      <c r="C5" s="11">
        <f>'DECEMBER 20'!H5:H10</f>
        <v>0</v>
      </c>
      <c r="D5" s="11"/>
      <c r="E5" s="7">
        <v>8000</v>
      </c>
      <c r="F5" s="11">
        <f t="shared" ref="F5:F10" si="0">C5+E5</f>
        <v>8000</v>
      </c>
      <c r="G5" s="12">
        <v>8000</v>
      </c>
      <c r="H5" s="11">
        <f t="shared" ref="H5:H10" si="1">F5-G5</f>
        <v>0</v>
      </c>
      <c r="I5" s="11"/>
      <c r="J5" s="39">
        <v>300</v>
      </c>
      <c r="K5" s="39">
        <v>400</v>
      </c>
    </row>
    <row r="6" spans="1:11" x14ac:dyDescent="0.25">
      <c r="A6" s="7">
        <v>2</v>
      </c>
      <c r="B6" s="13" t="s">
        <v>73</v>
      </c>
      <c r="C6" s="11">
        <f>'DECEMBER 20'!H6:H11</f>
        <v>0</v>
      </c>
      <c r="D6" s="11"/>
      <c r="E6" s="7"/>
      <c r="F6" s="11">
        <f t="shared" si="0"/>
        <v>0</v>
      </c>
      <c r="G6" s="12"/>
      <c r="H6" s="11">
        <f t="shared" si="1"/>
        <v>0</v>
      </c>
      <c r="I6" s="11"/>
      <c r="J6" s="39"/>
      <c r="K6" s="39"/>
    </row>
    <row r="7" spans="1:11" x14ac:dyDescent="0.25">
      <c r="A7" s="7">
        <v>3</v>
      </c>
      <c r="B7" s="7" t="s">
        <v>42</v>
      </c>
      <c r="C7" s="11">
        <f>'DECEMBER 20'!H7:H12</f>
        <v>54000</v>
      </c>
      <c r="D7" s="11"/>
      <c r="E7" s="7">
        <v>15000</v>
      </c>
      <c r="F7" s="11">
        <f>C7+E7</f>
        <v>69000</v>
      </c>
      <c r="G7" s="12"/>
      <c r="H7" s="11">
        <f t="shared" si="1"/>
        <v>69000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'DECEMBER 20'!H8:H13</f>
        <v>0</v>
      </c>
      <c r="D8" s="11"/>
      <c r="E8" s="7">
        <v>10000</v>
      </c>
      <c r="F8" s="11">
        <f t="shared" si="0"/>
        <v>10000</v>
      </c>
      <c r="G8" s="12">
        <f>10000</f>
        <v>10000</v>
      </c>
      <c r="H8" s="11">
        <f t="shared" si="1"/>
        <v>0</v>
      </c>
      <c r="I8" s="11"/>
      <c r="J8" s="39">
        <v>400</v>
      </c>
      <c r="K8" s="39">
        <v>800</v>
      </c>
    </row>
    <row r="9" spans="1:11" x14ac:dyDescent="0.25">
      <c r="A9" s="7">
        <v>5</v>
      </c>
      <c r="B9" s="14"/>
      <c r="C9" s="11">
        <f>'DECEMBER 20'!H9:H14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'DECEMBER 20'!H10:H15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SUM(C5:C10)</f>
        <v>54000</v>
      </c>
      <c r="D11" s="11">
        <f t="shared" ref="D11:I11" si="2">SUM(D5:D10)</f>
        <v>0</v>
      </c>
      <c r="E11" s="9">
        <f t="shared" si="2"/>
        <v>33000</v>
      </c>
      <c r="F11" s="16">
        <f t="shared" si="2"/>
        <v>87000</v>
      </c>
      <c r="G11" s="17">
        <f>SUM(G5:G10)</f>
        <v>18000</v>
      </c>
      <c r="H11" s="11">
        <f>SUM(H5:H10)</f>
        <v>69000</v>
      </c>
      <c r="I11" s="16">
        <f t="shared" si="2"/>
        <v>0</v>
      </c>
      <c r="J11" s="39">
        <f>SUM(J5:J10)</f>
        <v>700</v>
      </c>
      <c r="K11" s="42">
        <f>SUM(K5:K10)</f>
        <v>1200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3.25" x14ac:dyDescent="0.35">
      <c r="B16" s="25" t="s">
        <v>10</v>
      </c>
      <c r="K16" s="36"/>
    </row>
    <row r="17" spans="1:11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1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43" t="s">
        <v>70</v>
      </c>
      <c r="I18" s="27"/>
      <c r="J18" s="27" t="s">
        <v>15</v>
      </c>
      <c r="K18" s="27" t="s">
        <v>16</v>
      </c>
    </row>
    <row r="19" spans="1:11" x14ac:dyDescent="0.25">
      <c r="B19" s="7" t="s">
        <v>69</v>
      </c>
      <c r="C19" s="11">
        <f>E11</f>
        <v>33000</v>
      </c>
      <c r="D19" s="11"/>
      <c r="E19" s="7"/>
      <c r="F19" s="7"/>
      <c r="G19" s="7" t="s">
        <v>69</v>
      </c>
      <c r="H19" s="11">
        <f>G11</f>
        <v>18000</v>
      </c>
      <c r="I19" s="11"/>
      <c r="J19" s="7"/>
      <c r="K19" s="7"/>
    </row>
    <row r="20" spans="1:11" x14ac:dyDescent="0.25">
      <c r="B20" s="7" t="s">
        <v>4</v>
      </c>
      <c r="C20" s="11">
        <f>'DECEMBER 20'!F34</f>
        <v>186</v>
      </c>
      <c r="D20" s="11"/>
      <c r="E20" s="11"/>
      <c r="F20" s="7"/>
      <c r="G20" s="7" t="s">
        <v>4</v>
      </c>
      <c r="H20" s="11">
        <f>'DECEMBER 20'!K34</f>
        <v>186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700</v>
      </c>
      <c r="D22" s="11"/>
      <c r="E22" s="11"/>
      <c r="F22" s="7"/>
      <c r="G22" s="7" t="s">
        <v>26</v>
      </c>
      <c r="H22" s="11">
        <f>J11</f>
        <v>700</v>
      </c>
      <c r="I22" s="11"/>
      <c r="J22" s="11"/>
      <c r="K22" s="7"/>
    </row>
    <row r="23" spans="1:11" x14ac:dyDescent="0.25">
      <c r="B23" s="7" t="s">
        <v>27</v>
      </c>
      <c r="C23" s="11">
        <f>K11</f>
        <v>1200</v>
      </c>
      <c r="D23" s="11"/>
      <c r="E23" s="11"/>
      <c r="F23" s="7"/>
      <c r="G23" s="7" t="s">
        <v>27</v>
      </c>
      <c r="H23" s="11">
        <f>K11</f>
        <v>1200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3300</v>
      </c>
      <c r="G26" s="7" t="s">
        <v>19</v>
      </c>
      <c r="H26" s="29">
        <v>0.1</v>
      </c>
      <c r="J26" s="7">
        <f>H26*C19</f>
        <v>3300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31" t="s">
        <v>40</v>
      </c>
      <c r="E28" s="7">
        <v>15000</v>
      </c>
      <c r="F28" s="7"/>
      <c r="G28" s="31"/>
      <c r="J28" s="7"/>
      <c r="K28" s="7"/>
    </row>
    <row r="29" spans="1:11" x14ac:dyDescent="0.25">
      <c r="B29" s="7" t="s">
        <v>72</v>
      </c>
      <c r="C29" s="7"/>
      <c r="E29" s="7">
        <v>16750</v>
      </c>
      <c r="F29" s="7"/>
      <c r="G29" s="7" t="s">
        <v>72</v>
      </c>
      <c r="H29" s="7"/>
      <c r="J29" s="7">
        <v>16750</v>
      </c>
      <c r="K29" s="7"/>
    </row>
    <row r="30" spans="1:11" x14ac:dyDescent="0.25">
      <c r="B30" s="30"/>
      <c r="C30" s="32"/>
      <c r="D30" s="32"/>
      <c r="E30" s="7"/>
      <c r="F30" s="7"/>
      <c r="G30" s="30"/>
      <c r="H30" s="32"/>
      <c r="I30" s="32"/>
      <c r="J30" s="7"/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31786</v>
      </c>
      <c r="D34" s="35"/>
      <c r="E34" s="35">
        <f>SUM(E27:E33)</f>
        <v>31750</v>
      </c>
      <c r="F34" s="35">
        <f>C34-E34</f>
        <v>36</v>
      </c>
      <c r="G34" s="13" t="s">
        <v>9</v>
      </c>
      <c r="H34" s="35">
        <f>H19+H20+H22+H23+H24-J26</f>
        <v>16786</v>
      </c>
      <c r="I34" s="35"/>
      <c r="J34" s="35">
        <f>SUM(J27:J33)</f>
        <v>16750</v>
      </c>
      <c r="K34" s="35">
        <f>H34-J34</f>
        <v>36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pageMargins left="0" right="0" top="0" bottom="0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K35" sqref="K35"/>
    </sheetView>
  </sheetViews>
  <sheetFormatPr defaultRowHeight="15" x14ac:dyDescent="0.25"/>
  <cols>
    <col min="1" max="1" width="6.7109375" customWidth="1"/>
    <col min="2" max="2" width="15.42578125" customWidth="1"/>
  </cols>
  <sheetData>
    <row r="1" spans="1:11" ht="15.75" x14ac:dyDescent="0.25">
      <c r="C1" s="1" t="s">
        <v>25</v>
      </c>
      <c r="D1" s="1"/>
      <c r="E1" s="2"/>
      <c r="F1" s="3"/>
      <c r="G1" s="4"/>
    </row>
    <row r="2" spans="1:11" ht="15.75" x14ac:dyDescent="0.25">
      <c r="A2" s="4"/>
      <c r="C2" s="1" t="s">
        <v>0</v>
      </c>
      <c r="D2" s="1"/>
      <c r="E2" s="5"/>
      <c r="F2" s="3"/>
      <c r="G2" s="4"/>
    </row>
    <row r="3" spans="1:11" ht="15.75" x14ac:dyDescent="0.25">
      <c r="A3" s="4"/>
      <c r="B3" s="6" t="s">
        <v>1</v>
      </c>
      <c r="C3" s="1" t="s">
        <v>75</v>
      </c>
      <c r="D3" s="1"/>
      <c r="E3" s="6"/>
      <c r="F3" s="3"/>
      <c r="G3" s="4"/>
    </row>
    <row r="4" spans="1:11" x14ac:dyDescent="0.25">
      <c r="A4" s="7"/>
      <c r="B4" s="8" t="s">
        <v>3</v>
      </c>
      <c r="C4" s="8" t="s">
        <v>4</v>
      </c>
      <c r="D4" s="8" t="s">
        <v>28</v>
      </c>
      <c r="E4" s="8" t="s">
        <v>5</v>
      </c>
      <c r="F4" s="9" t="s">
        <v>6</v>
      </c>
      <c r="G4" s="8" t="s">
        <v>12</v>
      </c>
      <c r="H4" s="10" t="s">
        <v>8</v>
      </c>
      <c r="I4" s="10" t="s">
        <v>30</v>
      </c>
      <c r="J4" s="40" t="s">
        <v>26</v>
      </c>
      <c r="K4" s="40" t="s">
        <v>27</v>
      </c>
    </row>
    <row r="5" spans="1:11" x14ac:dyDescent="0.25">
      <c r="A5" s="7">
        <v>1</v>
      </c>
      <c r="B5" s="7" t="s">
        <v>63</v>
      </c>
      <c r="C5" s="11">
        <f>'JANUARY 21'!H5:H10</f>
        <v>0</v>
      </c>
      <c r="D5" s="11"/>
      <c r="E5" s="7">
        <v>8000</v>
      </c>
      <c r="F5" s="11">
        <f t="shared" ref="F5:F10" si="0">C5+E5</f>
        <v>8000</v>
      </c>
      <c r="G5" s="12">
        <f>8000</f>
        <v>8000</v>
      </c>
      <c r="H5" s="11">
        <f t="shared" ref="H5:H10" si="1">F5-G5</f>
        <v>0</v>
      </c>
      <c r="I5" s="11"/>
      <c r="J5" s="39">
        <v>300</v>
      </c>
      <c r="K5" s="39">
        <v>400</v>
      </c>
    </row>
    <row r="6" spans="1:11" x14ac:dyDescent="0.25">
      <c r="A6" s="7">
        <v>2</v>
      </c>
      <c r="B6" s="13" t="s">
        <v>73</v>
      </c>
      <c r="C6" s="11">
        <f>'JANUARY 21'!H6:H11</f>
        <v>0</v>
      </c>
      <c r="D6" s="11"/>
      <c r="E6" s="7"/>
      <c r="F6" s="11">
        <f t="shared" si="0"/>
        <v>0</v>
      </c>
      <c r="G6" s="12"/>
      <c r="H6" s="11">
        <f t="shared" si="1"/>
        <v>0</v>
      </c>
      <c r="I6" s="11"/>
      <c r="J6" s="39"/>
      <c r="K6" s="39"/>
    </row>
    <row r="7" spans="1:11" x14ac:dyDescent="0.25">
      <c r="A7" s="7">
        <v>3</v>
      </c>
      <c r="B7" s="7" t="s">
        <v>42</v>
      </c>
      <c r="C7" s="11">
        <f>'JANUARY 21'!H7:H12</f>
        <v>69000</v>
      </c>
      <c r="D7" s="11"/>
      <c r="E7" s="7">
        <v>15000</v>
      </c>
      <c r="F7" s="11">
        <f t="shared" si="0"/>
        <v>84000</v>
      </c>
      <c r="G7" s="12">
        <v>15000</v>
      </c>
      <c r="H7" s="11">
        <f t="shared" si="1"/>
        <v>69000</v>
      </c>
      <c r="I7" s="11"/>
      <c r="J7" s="39"/>
      <c r="K7" s="39"/>
    </row>
    <row r="8" spans="1:11" x14ac:dyDescent="0.25">
      <c r="A8" s="7">
        <v>4</v>
      </c>
      <c r="B8" s="7" t="s">
        <v>55</v>
      </c>
      <c r="C8" s="11">
        <f>'JANUARY 21'!H8:H13</f>
        <v>0</v>
      </c>
      <c r="D8" s="11"/>
      <c r="E8" s="7">
        <v>10000</v>
      </c>
      <c r="F8" s="11">
        <f t="shared" si="0"/>
        <v>10000</v>
      </c>
      <c r="G8" s="12">
        <f>10000</f>
        <v>10000</v>
      </c>
      <c r="H8" s="11">
        <f t="shared" si="1"/>
        <v>0</v>
      </c>
      <c r="I8" s="11"/>
      <c r="J8" s="39">
        <v>400</v>
      </c>
      <c r="K8" s="39"/>
    </row>
    <row r="9" spans="1:11" x14ac:dyDescent="0.25">
      <c r="A9" s="7">
        <v>5</v>
      </c>
      <c r="B9" s="14"/>
      <c r="C9" s="11">
        <f>'JANUARY 21'!H9:H14</f>
        <v>0</v>
      </c>
      <c r="D9" s="11"/>
      <c r="E9" s="7"/>
      <c r="F9" s="11">
        <f t="shared" si="0"/>
        <v>0</v>
      </c>
      <c r="G9" s="12"/>
      <c r="H9" s="11">
        <f t="shared" si="1"/>
        <v>0</v>
      </c>
      <c r="I9" s="11"/>
      <c r="J9" s="39"/>
      <c r="K9" s="39"/>
    </row>
    <row r="10" spans="1:11" x14ac:dyDescent="0.25">
      <c r="A10" s="7"/>
      <c r="B10" s="14"/>
      <c r="C10" s="11">
        <f>'JANUARY 21'!H10:H15</f>
        <v>0</v>
      </c>
      <c r="D10" s="11"/>
      <c r="E10" s="7"/>
      <c r="F10" s="11">
        <f t="shared" si="0"/>
        <v>0</v>
      </c>
      <c r="G10" s="12"/>
      <c r="H10" s="11">
        <f t="shared" si="1"/>
        <v>0</v>
      </c>
      <c r="I10" s="11"/>
      <c r="J10" s="39"/>
      <c r="K10" s="39"/>
    </row>
    <row r="11" spans="1:11" x14ac:dyDescent="0.25">
      <c r="A11" s="7"/>
      <c r="B11" s="15" t="s">
        <v>9</v>
      </c>
      <c r="C11" s="11">
        <f>SUM(C5:C10)</f>
        <v>69000</v>
      </c>
      <c r="D11" s="11">
        <f t="shared" ref="D11:I11" si="2">SUM(D5:D10)</f>
        <v>0</v>
      </c>
      <c r="E11" s="9">
        <f t="shared" si="2"/>
        <v>33000</v>
      </c>
      <c r="F11" s="16">
        <f t="shared" si="2"/>
        <v>102000</v>
      </c>
      <c r="G11" s="17">
        <f>SUM(G5:G10)</f>
        <v>33000</v>
      </c>
      <c r="H11" s="11">
        <f>SUM(H5:H10)</f>
        <v>69000</v>
      </c>
      <c r="I11" s="16">
        <f t="shared" si="2"/>
        <v>0</v>
      </c>
      <c r="J11" s="39">
        <f>SUM(J5:J10)</f>
        <v>700</v>
      </c>
      <c r="K11" s="42">
        <f>SUM(K5:K10)</f>
        <v>400</v>
      </c>
    </row>
    <row r="12" spans="1:11" x14ac:dyDescent="0.25">
      <c r="A12" s="7"/>
      <c r="B12" s="18"/>
      <c r="C12" s="18"/>
      <c r="D12" s="18"/>
      <c r="E12" s="7"/>
      <c r="F12" s="19"/>
      <c r="G12" s="20"/>
      <c r="H12" s="19"/>
      <c r="I12" s="19"/>
      <c r="J12" s="39"/>
      <c r="K12" s="39"/>
    </row>
    <row r="13" spans="1:11" x14ac:dyDescent="0.25">
      <c r="A13" s="21"/>
      <c r="B13" s="22"/>
      <c r="C13" s="22"/>
      <c r="D13" s="22"/>
      <c r="E13" s="21"/>
      <c r="F13" s="23"/>
      <c r="G13" s="24"/>
      <c r="H13" s="23"/>
      <c r="I13" s="23"/>
    </row>
    <row r="14" spans="1:11" x14ac:dyDescent="0.25">
      <c r="A14" s="21"/>
      <c r="B14" s="22"/>
      <c r="C14" s="22"/>
      <c r="D14" s="22"/>
      <c r="E14" s="21"/>
      <c r="F14" s="23"/>
      <c r="G14" s="24"/>
      <c r="H14" s="23"/>
      <c r="I14" s="23"/>
    </row>
    <row r="15" spans="1:11" x14ac:dyDescent="0.25">
      <c r="A15" s="21"/>
      <c r="B15" s="22"/>
      <c r="C15" s="22"/>
      <c r="D15" s="22"/>
      <c r="E15" s="21"/>
      <c r="F15" s="23"/>
      <c r="G15" s="24"/>
      <c r="H15" s="23"/>
      <c r="I15" s="23"/>
    </row>
    <row r="16" spans="1:11" ht="23.25" x14ac:dyDescent="0.35">
      <c r="B16" s="25" t="s">
        <v>10</v>
      </c>
      <c r="K16" s="36"/>
    </row>
    <row r="17" spans="1:11" x14ac:dyDescent="0.25">
      <c r="A17" s="26"/>
      <c r="B17" s="26" t="s">
        <v>11</v>
      </c>
      <c r="C17" s="26"/>
      <c r="D17" s="26"/>
      <c r="E17" s="26"/>
      <c r="F17" s="26"/>
      <c r="G17" s="26" t="s">
        <v>12</v>
      </c>
      <c r="H17" s="26"/>
      <c r="I17" s="26"/>
      <c r="J17" s="26"/>
      <c r="K17" s="26"/>
    </row>
    <row r="18" spans="1:11" ht="15.75" x14ac:dyDescent="0.25">
      <c r="B18" s="27" t="s">
        <v>13</v>
      </c>
      <c r="C18" s="27" t="s">
        <v>14</v>
      </c>
      <c r="D18" s="27"/>
      <c r="E18" s="27" t="s">
        <v>15</v>
      </c>
      <c r="F18" s="27" t="s">
        <v>16</v>
      </c>
      <c r="G18" s="27" t="s">
        <v>13</v>
      </c>
      <c r="H18" s="43" t="s">
        <v>70</v>
      </c>
      <c r="I18" s="27"/>
      <c r="J18" s="27" t="s">
        <v>15</v>
      </c>
      <c r="K18" s="27" t="s">
        <v>16</v>
      </c>
    </row>
    <row r="19" spans="1:11" x14ac:dyDescent="0.25">
      <c r="B19" s="7" t="s">
        <v>74</v>
      </c>
      <c r="C19" s="11">
        <f>E11</f>
        <v>33000</v>
      </c>
      <c r="D19" s="11"/>
      <c r="E19" s="7"/>
      <c r="F19" s="7"/>
      <c r="G19" s="7" t="s">
        <v>74</v>
      </c>
      <c r="H19" s="11">
        <f>G11</f>
        <v>33000</v>
      </c>
      <c r="I19" s="11"/>
      <c r="J19" s="7"/>
      <c r="K19" s="7"/>
    </row>
    <row r="20" spans="1:11" x14ac:dyDescent="0.25">
      <c r="B20" s="7" t="s">
        <v>4</v>
      </c>
      <c r="C20" s="11">
        <f>'JANUARY 21'!F34</f>
        <v>36</v>
      </c>
      <c r="D20" s="11"/>
      <c r="E20" s="11"/>
      <c r="F20" s="7"/>
      <c r="G20" s="7" t="s">
        <v>4</v>
      </c>
      <c r="H20" s="11">
        <f>'JANUARY 21'!K34</f>
        <v>36</v>
      </c>
      <c r="I20" s="11"/>
      <c r="J20" s="11"/>
      <c r="K20" s="7"/>
    </row>
    <row r="21" spans="1:11" x14ac:dyDescent="0.25">
      <c r="B21" s="7" t="s">
        <v>28</v>
      </c>
      <c r="C21" s="11"/>
      <c r="D21" s="11"/>
      <c r="E21" s="11"/>
      <c r="F21" s="7"/>
      <c r="G21" s="7"/>
      <c r="H21" s="11"/>
      <c r="I21" s="11"/>
      <c r="J21" s="11"/>
      <c r="K21" s="7"/>
    </row>
    <row r="22" spans="1:11" x14ac:dyDescent="0.25">
      <c r="B22" s="7" t="s">
        <v>26</v>
      </c>
      <c r="C22" s="11">
        <f>J11</f>
        <v>700</v>
      </c>
      <c r="D22" s="11"/>
      <c r="E22" s="11"/>
      <c r="F22" s="7"/>
      <c r="G22" s="7" t="s">
        <v>26</v>
      </c>
      <c r="H22" s="11">
        <f>J11</f>
        <v>700</v>
      </c>
      <c r="I22" s="11"/>
      <c r="J22" s="11"/>
      <c r="K22" s="7"/>
    </row>
    <row r="23" spans="1:11" x14ac:dyDescent="0.25">
      <c r="B23" s="7" t="s">
        <v>27</v>
      </c>
      <c r="C23" s="11">
        <f>K11</f>
        <v>400</v>
      </c>
      <c r="D23" s="11"/>
      <c r="E23" s="11"/>
      <c r="F23" s="7"/>
      <c r="G23" s="7" t="s">
        <v>27</v>
      </c>
      <c r="H23" s="11">
        <f>K11</f>
        <v>400</v>
      </c>
      <c r="I23" s="11"/>
      <c r="J23" s="11"/>
      <c r="K23" s="7"/>
    </row>
    <row r="24" spans="1:11" x14ac:dyDescent="0.25">
      <c r="B24" s="7" t="s">
        <v>30</v>
      </c>
      <c r="C24" s="11">
        <f>I11</f>
        <v>0</v>
      </c>
      <c r="D24" s="11"/>
      <c r="E24" s="11"/>
      <c r="F24" s="7"/>
      <c r="G24" s="7"/>
      <c r="H24" s="11"/>
      <c r="I24" s="11"/>
      <c r="J24" s="11"/>
      <c r="K24" s="7"/>
    </row>
    <row r="25" spans="1:11" x14ac:dyDescent="0.25">
      <c r="B25" s="28" t="s">
        <v>18</v>
      </c>
      <c r="C25" s="7"/>
      <c r="D25" s="7"/>
      <c r="E25" s="7"/>
      <c r="F25" s="7"/>
      <c r="G25" s="28" t="s">
        <v>18</v>
      </c>
      <c r="H25" s="7"/>
      <c r="I25" s="7"/>
      <c r="J25" s="7"/>
      <c r="K25" s="7"/>
    </row>
    <row r="26" spans="1:11" x14ac:dyDescent="0.25">
      <c r="B26" s="7" t="s">
        <v>19</v>
      </c>
      <c r="C26" s="29">
        <v>0.1</v>
      </c>
      <c r="D26" s="29"/>
      <c r="E26" s="7">
        <f>C26*C19</f>
        <v>3300</v>
      </c>
      <c r="G26" s="7" t="s">
        <v>19</v>
      </c>
      <c r="H26" s="29">
        <v>0.1</v>
      </c>
      <c r="J26" s="7">
        <f>H26*C19</f>
        <v>3300</v>
      </c>
      <c r="K26" s="7"/>
    </row>
    <row r="27" spans="1:11" x14ac:dyDescent="0.25">
      <c r="B27" s="30"/>
      <c r="C27" s="7"/>
      <c r="D27" s="7"/>
      <c r="E27" s="7"/>
      <c r="F27" s="7"/>
      <c r="G27" s="30"/>
      <c r="H27" s="7"/>
      <c r="I27" s="7"/>
      <c r="J27" s="7"/>
      <c r="K27" s="7"/>
    </row>
    <row r="28" spans="1:11" x14ac:dyDescent="0.25">
      <c r="B28" s="31" t="s">
        <v>40</v>
      </c>
      <c r="E28" s="7">
        <v>15000</v>
      </c>
      <c r="F28" s="7"/>
      <c r="G28" s="31" t="s">
        <v>40</v>
      </c>
      <c r="J28" s="7">
        <v>15000</v>
      </c>
      <c r="K28" s="7"/>
    </row>
    <row r="29" spans="1:11" x14ac:dyDescent="0.25">
      <c r="B29" s="7" t="s">
        <v>76</v>
      </c>
      <c r="C29" s="7"/>
      <c r="E29" s="7">
        <v>15435</v>
      </c>
      <c r="F29" s="7"/>
      <c r="G29" s="7" t="s">
        <v>76</v>
      </c>
      <c r="H29" s="7"/>
      <c r="J29" s="7">
        <v>15435</v>
      </c>
      <c r="K29" s="7"/>
    </row>
    <row r="30" spans="1:11" x14ac:dyDescent="0.25">
      <c r="B30" s="30"/>
      <c r="C30" s="32"/>
      <c r="D30" s="32"/>
      <c r="E30" s="7"/>
      <c r="F30" s="7"/>
      <c r="G30" s="30"/>
      <c r="H30" s="32"/>
      <c r="I30" s="32"/>
      <c r="J30" s="7"/>
      <c r="K30" s="7"/>
    </row>
    <row r="31" spans="1:11" x14ac:dyDescent="0.25">
      <c r="B31" s="30"/>
      <c r="C31" s="32"/>
      <c r="D31" s="38"/>
      <c r="E31" s="33"/>
      <c r="F31" s="7"/>
      <c r="G31" s="30"/>
      <c r="H31" s="32"/>
      <c r="I31" s="38"/>
      <c r="J31" s="33"/>
      <c r="K31" s="7"/>
    </row>
    <row r="32" spans="1:11" x14ac:dyDescent="0.25">
      <c r="B32" s="30"/>
      <c r="C32" s="7"/>
      <c r="D32" s="7"/>
      <c r="E32" s="7"/>
      <c r="F32" s="7"/>
      <c r="G32" s="30"/>
      <c r="H32" s="7"/>
      <c r="I32" s="7"/>
      <c r="J32" s="7"/>
      <c r="K32" s="7"/>
    </row>
    <row r="33" spans="1:11" x14ac:dyDescent="0.25">
      <c r="B33" s="14"/>
      <c r="C33" s="7"/>
      <c r="D33" s="7"/>
      <c r="E33" s="7"/>
      <c r="F33" s="7"/>
      <c r="G33" s="14"/>
      <c r="H33" s="7"/>
      <c r="I33" s="7"/>
      <c r="J33" s="7"/>
      <c r="K33" s="7"/>
    </row>
    <row r="34" spans="1:11" x14ac:dyDescent="0.25">
      <c r="A34" s="34"/>
      <c r="B34" s="13" t="s">
        <v>9</v>
      </c>
      <c r="C34" s="35">
        <f>C19+C20+C21+C22+C23+C24-E26</f>
        <v>30836</v>
      </c>
      <c r="D34" s="35"/>
      <c r="E34" s="35">
        <f>SUM(E27:E33)</f>
        <v>30435</v>
      </c>
      <c r="F34" s="35">
        <f>C34-E34</f>
        <v>401</v>
      </c>
      <c r="G34" s="13" t="s">
        <v>9</v>
      </c>
      <c r="H34" s="35">
        <f>H19+H20+H22+H23+H24-J26</f>
        <v>30836</v>
      </c>
      <c r="I34" s="35"/>
      <c r="J34" s="35">
        <f>SUM(J27:J33)</f>
        <v>30435</v>
      </c>
      <c r="K34" s="35">
        <f>H34-J34</f>
        <v>401</v>
      </c>
    </row>
    <row r="35" spans="1:11" x14ac:dyDescent="0.25">
      <c r="A35" s="34"/>
      <c r="B35" s="4"/>
      <c r="C35" s="4"/>
      <c r="D35" s="4"/>
      <c r="E35" s="4"/>
      <c r="J35" s="36"/>
    </row>
    <row r="36" spans="1:11" x14ac:dyDescent="0.25">
      <c r="B36" s="4" t="s">
        <v>20</v>
      </c>
      <c r="E36" s="37" t="s">
        <v>21</v>
      </c>
      <c r="G36" s="4" t="s">
        <v>22</v>
      </c>
    </row>
    <row r="37" spans="1:11" x14ac:dyDescent="0.25">
      <c r="B37" s="4" t="s">
        <v>23</v>
      </c>
      <c r="C37" s="4"/>
      <c r="D37" s="4"/>
      <c r="E37" s="4" t="s">
        <v>24</v>
      </c>
      <c r="G37" s="4" t="s">
        <v>29</v>
      </c>
    </row>
  </sheetData>
  <pageMargins left="0" right="0" top="0" bottom="0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JUNE 20</vt:lpstr>
      <vt:lpstr>JULY 20</vt:lpstr>
      <vt:lpstr>AUGUST 20</vt:lpstr>
      <vt:lpstr>SEPTEMBER 20</vt:lpstr>
      <vt:lpstr>OCTOBER 20</vt:lpstr>
      <vt:lpstr>NOVEMBER20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cp:lastPrinted>2021-03-11T08:56:53Z</cp:lastPrinted>
  <dcterms:created xsi:type="dcterms:W3CDTF">2020-06-17T09:35:16Z</dcterms:created>
  <dcterms:modified xsi:type="dcterms:W3CDTF">2021-12-17T09:59:25Z</dcterms:modified>
</cp:coreProperties>
</file>