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598" firstSheet="36" activeTab="42"/>
  </bookViews>
  <sheets>
    <sheet name="JUNE" sheetId="1" r:id="rId1"/>
    <sheet name="JULY" sheetId="2" r:id="rId2"/>
    <sheet name="AUGUST" sheetId="3" r:id="rId3"/>
    <sheet name="SEP" sheetId="4" r:id="rId4"/>
    <sheet name="OCTOBER" sheetId="5" r:id="rId5"/>
    <sheet name="NOVEMBER" sheetId="6" r:id="rId6"/>
    <sheet name="DECEMBER" sheetId="7" r:id="rId7"/>
    <sheet name="JANUARY" sheetId="8" r:id="rId8"/>
    <sheet name="FEBRUARY" sheetId="9" r:id="rId9"/>
    <sheet name="MARCH" sheetId="10" r:id="rId10"/>
    <sheet name="APRIL " sheetId="11" r:id="rId11"/>
    <sheet name="MAY " sheetId="12" r:id="rId12"/>
    <sheet name="JUNE " sheetId="13" r:id="rId13"/>
    <sheet name="JULY  " sheetId="14" r:id="rId14"/>
    <sheet name="AUGUST19" sheetId="15" r:id="rId15"/>
    <sheet name="SEPTEMBER 19" sheetId="16" r:id="rId16"/>
    <sheet name="OCTOBER 19" sheetId="17" r:id="rId17"/>
    <sheet name="NOVEMBER 19" sheetId="18" r:id="rId18"/>
    <sheet name="DECEMBER 19" sheetId="19" r:id="rId19"/>
    <sheet name="JANUARY 20" sheetId="20" r:id="rId20"/>
    <sheet name="FEBRUARY 20" sheetId="21" r:id="rId21"/>
    <sheet name="MARCH 20" sheetId="22" r:id="rId22"/>
    <sheet name="APRIL 20" sheetId="23" r:id="rId23"/>
    <sheet name="MAY 20" sheetId="24" r:id="rId24"/>
    <sheet name="JUNE 20" sheetId="25" r:id="rId25"/>
    <sheet name="JULY 20" sheetId="26" r:id="rId26"/>
    <sheet name="AUGUST 20" sheetId="27" r:id="rId27"/>
    <sheet name="SEPTEMBER 20" sheetId="28" r:id="rId28"/>
    <sheet name="OCTOBER 20" sheetId="29" r:id="rId29"/>
    <sheet name="NOVEMBER20" sheetId="30" r:id="rId30"/>
    <sheet name="DECEMBER 20" sheetId="31" r:id="rId31"/>
    <sheet name="JANUARY 21" sheetId="32" r:id="rId32"/>
    <sheet name="FEBRUARY 21" sheetId="33" r:id="rId33"/>
    <sheet name="MARCH 21" sheetId="34" r:id="rId34"/>
    <sheet name="APRIL21" sheetId="35" r:id="rId35"/>
    <sheet name="MAY 21" sheetId="36" r:id="rId36"/>
    <sheet name="JUNE 21" sheetId="37" r:id="rId37"/>
    <sheet name="JULY 21" sheetId="38" r:id="rId38"/>
    <sheet name="AUGUST 21" sheetId="39" r:id="rId39"/>
    <sheet name="SEPTEMBER 21" sheetId="40" r:id="rId40"/>
    <sheet name="OCTOBER 21" sheetId="41" r:id="rId41"/>
    <sheet name="NOVEMBER 21" sheetId="42" r:id="rId42"/>
    <sheet name="DECEMBER 21" sheetId="43" r:id="rId43"/>
  </sheets>
  <calcPr calcId="144525"/>
</workbook>
</file>

<file path=xl/calcChain.xml><?xml version="1.0" encoding="utf-8"?>
<calcChain xmlns="http://schemas.openxmlformats.org/spreadsheetml/2006/main">
  <c r="K29" i="43" l="1"/>
  <c r="H9" i="43"/>
  <c r="J30" i="42"/>
  <c r="J31" i="40"/>
  <c r="J30" i="39"/>
  <c r="J29" i="38"/>
  <c r="J30" i="36"/>
  <c r="J31" i="35"/>
  <c r="K29" i="34"/>
  <c r="J31" i="25"/>
  <c r="K31" i="23"/>
  <c r="K32" i="13"/>
  <c r="J32" i="9"/>
  <c r="I34" i="8"/>
  <c r="K32" i="7"/>
  <c r="G8" i="4"/>
  <c r="C30" i="10"/>
  <c r="E13" i="10"/>
  <c r="C20" i="39"/>
  <c r="K23" i="43"/>
  <c r="K21" i="43"/>
  <c r="K19" i="43"/>
  <c r="C9" i="43" l="1"/>
  <c r="C12" i="43" l="1"/>
  <c r="H30" i="43" l="1"/>
  <c r="D30" i="43"/>
  <c r="C14" i="43"/>
  <c r="F13" i="43"/>
  <c r="C19" i="43" s="1"/>
  <c r="M21" i="43" s="1"/>
  <c r="E13" i="43"/>
  <c r="C22" i="43" s="1"/>
  <c r="D12" i="43"/>
  <c r="H13" i="43"/>
  <c r="G19" i="43" s="1"/>
  <c r="D21" i="43" l="1"/>
  <c r="M22" i="43" s="1"/>
  <c r="M23" i="43" s="1"/>
  <c r="M25" i="43" s="1"/>
  <c r="H21" i="43"/>
  <c r="H10" i="42"/>
  <c r="C12" i="42" l="1"/>
  <c r="H30" i="42"/>
  <c r="D30" i="42"/>
  <c r="C14" i="42"/>
  <c r="H13" i="42"/>
  <c r="G19" i="42" s="1"/>
  <c r="F13" i="42"/>
  <c r="C19" i="42" s="1"/>
  <c r="E13" i="42"/>
  <c r="C22" i="42" s="1"/>
  <c r="D12" i="42"/>
  <c r="D21" i="42" l="1"/>
  <c r="H21" i="42"/>
  <c r="C12" i="41"/>
  <c r="C14" i="41"/>
  <c r="H30" i="41"/>
  <c r="D30" i="41"/>
  <c r="F13" i="41"/>
  <c r="C19" i="41" s="1"/>
  <c r="E13" i="41"/>
  <c r="C22" i="41" s="1"/>
  <c r="D12" i="41"/>
  <c r="H13" i="41"/>
  <c r="G19" i="41" s="1"/>
  <c r="D21" i="41" l="1"/>
  <c r="H21" i="41"/>
  <c r="H9" i="40"/>
  <c r="R32" i="40" l="1"/>
  <c r="R35" i="40"/>
  <c r="Q31" i="40"/>
  <c r="P34" i="40"/>
  <c r="P35" i="40" s="1"/>
  <c r="K18" i="39" l="1"/>
  <c r="M34" i="40" l="1"/>
  <c r="K35" i="40" s="1"/>
  <c r="L30" i="40"/>
  <c r="H5" i="40" l="1"/>
  <c r="C12" i="40" l="1"/>
  <c r="H30" i="40"/>
  <c r="D30" i="40"/>
  <c r="C14" i="40"/>
  <c r="F13" i="40"/>
  <c r="C19" i="40" s="1"/>
  <c r="D21" i="40" s="1"/>
  <c r="E13" i="40"/>
  <c r="C22" i="40" s="1"/>
  <c r="D12" i="40"/>
  <c r="H13" i="40"/>
  <c r="G19" i="40" s="1"/>
  <c r="H21" i="40" l="1"/>
  <c r="H9" i="39"/>
  <c r="H6" i="39" l="1"/>
  <c r="C12" i="39" l="1"/>
  <c r="H30" i="39"/>
  <c r="D30" i="39"/>
  <c r="C14" i="39"/>
  <c r="F13" i="39"/>
  <c r="C19" i="39" s="1"/>
  <c r="E13" i="39"/>
  <c r="C22" i="39" s="1"/>
  <c r="D12" i="39"/>
  <c r="H13" i="39"/>
  <c r="G19" i="39" s="1"/>
  <c r="D21" i="39" l="1"/>
  <c r="C30" i="39" s="1"/>
  <c r="E30" i="39" s="1"/>
  <c r="C20" i="40" s="1"/>
  <c r="C30" i="40" s="1"/>
  <c r="E30" i="40" s="1"/>
  <c r="C20" i="41" s="1"/>
  <c r="C30" i="41" s="1"/>
  <c r="E30" i="41" s="1"/>
  <c r="C20" i="42" s="1"/>
  <c r="C30" i="42" s="1"/>
  <c r="E30" i="42" s="1"/>
  <c r="H21" i="39"/>
  <c r="F13" i="38"/>
  <c r="H9" i="38"/>
  <c r="C20" i="43" l="1"/>
  <c r="C30" i="43" s="1"/>
  <c r="E30" i="43" s="1"/>
  <c r="H6" i="38"/>
  <c r="H7" i="38" l="1"/>
  <c r="H30" i="38" l="1"/>
  <c r="D30" i="38"/>
  <c r="C14" i="38"/>
  <c r="C19" i="38"/>
  <c r="E13" i="38"/>
  <c r="C22" i="38" s="1"/>
  <c r="D12" i="38"/>
  <c r="C12" i="38"/>
  <c r="H13" i="38"/>
  <c r="G19" i="38" s="1"/>
  <c r="D21" i="38" l="1"/>
  <c r="H21" i="38"/>
  <c r="H9" i="37"/>
  <c r="H5" i="37" l="1"/>
  <c r="H7" i="37" l="1"/>
  <c r="C12" i="37" l="1"/>
  <c r="C14" i="37"/>
  <c r="H30" i="37"/>
  <c r="D30" i="37"/>
  <c r="F13" i="37"/>
  <c r="C19" i="37" s="1"/>
  <c r="D21" i="37" s="1"/>
  <c r="E13" i="37"/>
  <c r="C22" i="37" s="1"/>
  <c r="D12" i="37"/>
  <c r="H13" i="37"/>
  <c r="G19" i="37" s="1"/>
  <c r="H21" i="37" l="1"/>
  <c r="H6" i="36"/>
  <c r="C12" i="36" l="1"/>
  <c r="C14" i="36"/>
  <c r="H30" i="36"/>
  <c r="D30" i="36"/>
  <c r="F13" i="36"/>
  <c r="C19" i="36" s="1"/>
  <c r="E13" i="36"/>
  <c r="C22" i="36" s="1"/>
  <c r="D12" i="36"/>
  <c r="H13" i="36"/>
  <c r="G19" i="36" s="1"/>
  <c r="D21" i="36" l="1"/>
  <c r="H21" i="36"/>
  <c r="H9" i="35"/>
  <c r="H5" i="35" l="1"/>
  <c r="D12" i="35" l="1"/>
  <c r="H30" i="35"/>
  <c r="D30" i="35"/>
  <c r="C14" i="35"/>
  <c r="F13" i="35"/>
  <c r="C19" i="35" s="1"/>
  <c r="E13" i="35"/>
  <c r="C22" i="35" s="1"/>
  <c r="C12" i="35"/>
  <c r="H13" i="35"/>
  <c r="G19" i="35" s="1"/>
  <c r="D21" i="35" l="1"/>
  <c r="H21" i="35"/>
  <c r="H5" i="34" l="1"/>
  <c r="H7" i="34" l="1"/>
  <c r="L24" i="34" l="1"/>
  <c r="H13" i="34"/>
  <c r="D13" i="34"/>
  <c r="E13" i="34"/>
  <c r="F13" i="34"/>
  <c r="C22" i="34" l="1"/>
  <c r="C12" i="34"/>
  <c r="H30" i="34"/>
  <c r="D30" i="34"/>
  <c r="C14" i="34"/>
  <c r="C19" i="34"/>
  <c r="G19" i="34"/>
  <c r="M19" i="34" l="1"/>
  <c r="H21" i="34"/>
  <c r="D21" i="34"/>
  <c r="F5" i="33"/>
  <c r="M20" i="34" l="1"/>
  <c r="F8" i="33"/>
  <c r="C12" i="33" l="1"/>
  <c r="H30" i="33"/>
  <c r="D30" i="33"/>
  <c r="C14" i="33"/>
  <c r="D13" i="33"/>
  <c r="C19" i="33" s="1"/>
  <c r="F13" i="33"/>
  <c r="G19" i="33" s="1"/>
  <c r="H21" i="33" l="1"/>
  <c r="D21" i="33"/>
  <c r="F6" i="32" l="1"/>
  <c r="F8" i="32" l="1"/>
  <c r="F5" i="32" l="1"/>
  <c r="F9" i="32" l="1"/>
  <c r="C12" i="32" l="1"/>
  <c r="H30" i="32"/>
  <c r="D30" i="32"/>
  <c r="C14" i="32"/>
  <c r="D13" i="32"/>
  <c r="C19" i="32" s="1"/>
  <c r="F13" i="32"/>
  <c r="G19" i="32" s="1"/>
  <c r="H21" i="32" l="1"/>
  <c r="E7" i="33"/>
  <c r="G7" i="33" s="1"/>
  <c r="D21" i="32"/>
  <c r="H25" i="31"/>
  <c r="D25" i="31"/>
  <c r="C7" i="35" l="1"/>
  <c r="C7" i="34"/>
  <c r="G7" i="34" s="1"/>
  <c r="I7" i="34" s="1"/>
  <c r="J19" i="32"/>
  <c r="F8" i="31"/>
  <c r="D7" i="42" l="1"/>
  <c r="D7" i="43"/>
  <c r="D7" i="41"/>
  <c r="D7" i="40"/>
  <c r="D7" i="39"/>
  <c r="D7" i="38"/>
  <c r="D7" i="37"/>
  <c r="D7" i="36"/>
  <c r="D7" i="35"/>
  <c r="G7" i="35" s="1"/>
  <c r="I7" i="35" s="1"/>
  <c r="C7" i="36" s="1"/>
  <c r="F5" i="31"/>
  <c r="G7" i="36" l="1"/>
  <c r="I7" i="36" s="1"/>
  <c r="F9" i="31"/>
  <c r="C7" i="38" l="1"/>
  <c r="G7" i="38" s="1"/>
  <c r="I7" i="38" s="1"/>
  <c r="C7" i="39" s="1"/>
  <c r="G7" i="39" s="1"/>
  <c r="I7" i="39" s="1"/>
  <c r="C7" i="40" s="1"/>
  <c r="G7" i="40" s="1"/>
  <c r="I7" i="40" s="1"/>
  <c r="C7" i="41" s="1"/>
  <c r="G7" i="41" s="1"/>
  <c r="I7" i="41" s="1"/>
  <c r="C7" i="37"/>
  <c r="G7" i="37" s="1"/>
  <c r="I7" i="37" s="1"/>
  <c r="C12" i="31"/>
  <c r="H30" i="31"/>
  <c r="D30" i="31"/>
  <c r="C14" i="31"/>
  <c r="F13" i="31"/>
  <c r="G19" i="31" s="1"/>
  <c r="D13" i="31"/>
  <c r="C19" i="31" s="1"/>
  <c r="E7" i="31"/>
  <c r="G7" i="31" s="1"/>
  <c r="C7" i="32" s="1"/>
  <c r="E7" i="32" s="1"/>
  <c r="E6" i="31"/>
  <c r="G6" i="31" s="1"/>
  <c r="C6" i="32" s="1"/>
  <c r="E6" i="32" s="1"/>
  <c r="G6" i="32" s="1"/>
  <c r="C6" i="33" s="1"/>
  <c r="E6" i="33" s="1"/>
  <c r="G6" i="33" s="1"/>
  <c r="C7" i="42" l="1"/>
  <c r="G7" i="42" s="1"/>
  <c r="I7" i="42" s="1"/>
  <c r="C7" i="43" s="1"/>
  <c r="G7" i="43" s="1"/>
  <c r="I7" i="43" s="1"/>
  <c r="C6" i="35"/>
  <c r="C6" i="34"/>
  <c r="G6" i="34" s="1"/>
  <c r="I6" i="34" s="1"/>
  <c r="H21" i="31"/>
  <c r="D21" i="31"/>
  <c r="D31" i="29"/>
  <c r="C14" i="29"/>
  <c r="D6" i="42" l="1"/>
  <c r="D6" i="43"/>
  <c r="D6" i="41"/>
  <c r="D6" i="40"/>
  <c r="D6" i="39"/>
  <c r="D6" i="38"/>
  <c r="D6" i="37"/>
  <c r="D6" i="36"/>
  <c r="D6" i="35"/>
  <c r="G6" i="35" s="1"/>
  <c r="I6" i="35" s="1"/>
  <c r="C6" i="36" s="1"/>
  <c r="C12" i="30"/>
  <c r="H30" i="30"/>
  <c r="D30" i="30"/>
  <c r="C14" i="30"/>
  <c r="F13" i="30"/>
  <c r="G19" i="30" s="1"/>
  <c r="D13" i="30"/>
  <c r="C19" i="30" s="1"/>
  <c r="G6" i="36" l="1"/>
  <c r="I6" i="36" s="1"/>
  <c r="H21" i="30"/>
  <c r="D21" i="30"/>
  <c r="F6" i="29"/>
  <c r="C6" i="38" l="1"/>
  <c r="G6" i="38" s="1"/>
  <c r="I6" i="38" s="1"/>
  <c r="C6" i="39" s="1"/>
  <c r="G6" i="39" s="1"/>
  <c r="I6" i="39" s="1"/>
  <c r="C6" i="40" s="1"/>
  <c r="G6" i="40" s="1"/>
  <c r="I6" i="40" s="1"/>
  <c r="C6" i="41" s="1"/>
  <c r="G6" i="41" s="1"/>
  <c r="I6" i="41" s="1"/>
  <c r="C6" i="37"/>
  <c r="G6" i="37" s="1"/>
  <c r="I6" i="37" s="1"/>
  <c r="F9" i="29"/>
  <c r="C6" i="42" l="1"/>
  <c r="G6" i="42" s="1"/>
  <c r="I6" i="42" s="1"/>
  <c r="C6" i="43" s="1"/>
  <c r="G6" i="43" s="1"/>
  <c r="I6" i="43" s="1"/>
  <c r="F7" i="29"/>
  <c r="C12" i="29" l="1"/>
  <c r="H31" i="29"/>
  <c r="D13" i="29"/>
  <c r="C19" i="29" s="1"/>
  <c r="C8" i="30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F13" i="29"/>
  <c r="G19" i="29" s="1"/>
  <c r="E6" i="29"/>
  <c r="G6" i="29" s="1"/>
  <c r="C6" i="30" s="1"/>
  <c r="E6" i="30" s="1"/>
  <c r="G6" i="30" s="1"/>
  <c r="C8" i="35" l="1"/>
  <c r="C8" i="34"/>
  <c r="G8" i="34" s="1"/>
  <c r="I8" i="34" s="1"/>
  <c r="D22" i="29"/>
  <c r="H22" i="29"/>
  <c r="F7" i="28"/>
  <c r="D8" i="42" l="1"/>
  <c r="D8" i="43"/>
  <c r="D8" i="41"/>
  <c r="D8" i="40"/>
  <c r="D8" i="39"/>
  <c r="D8" i="38"/>
  <c r="D8" i="37"/>
  <c r="D8" i="36"/>
  <c r="D8" i="35"/>
  <c r="G8" i="35" s="1"/>
  <c r="I8" i="35" s="1"/>
  <c r="C8" i="36" s="1"/>
  <c r="C12" i="28"/>
  <c r="H30" i="28"/>
  <c r="D30" i="28"/>
  <c r="D13" i="28"/>
  <c r="C19" i="28" s="1"/>
  <c r="F13" i="28"/>
  <c r="G19" i="28" s="1"/>
  <c r="G8" i="36" l="1"/>
  <c r="I8" i="36" s="1"/>
  <c r="D21" i="28"/>
  <c r="H21" i="28"/>
  <c r="F9" i="27"/>
  <c r="C8" i="38" l="1"/>
  <c r="G8" i="38" s="1"/>
  <c r="I8" i="38" s="1"/>
  <c r="C8" i="39" s="1"/>
  <c r="G8" i="39" s="1"/>
  <c r="I8" i="39" s="1"/>
  <c r="C8" i="40" s="1"/>
  <c r="G8" i="40" s="1"/>
  <c r="I8" i="40" s="1"/>
  <c r="C8" i="41" s="1"/>
  <c r="G8" i="41" s="1"/>
  <c r="I8" i="41" s="1"/>
  <c r="C8" i="37"/>
  <c r="G8" i="37" s="1"/>
  <c r="I8" i="37" s="1"/>
  <c r="F5" i="27"/>
  <c r="C8" i="42" l="1"/>
  <c r="G8" i="42" s="1"/>
  <c r="I8" i="42" s="1"/>
  <c r="C8" i="43" s="1"/>
  <c r="G8" i="43" s="1"/>
  <c r="I8" i="43" s="1"/>
  <c r="F6" i="26"/>
  <c r="C12" i="27" l="1"/>
  <c r="H30" i="27"/>
  <c r="D30" i="27"/>
  <c r="F13" i="27"/>
  <c r="G19" i="27" s="1"/>
  <c r="D13" i="27"/>
  <c r="C19" i="27" s="1"/>
  <c r="H21" i="27" s="1"/>
  <c r="D21" i="27" l="1"/>
  <c r="F9" i="26" l="1"/>
  <c r="F6" i="25" l="1"/>
  <c r="D30" i="26" l="1"/>
  <c r="D13" i="26"/>
  <c r="C19" i="26" s="1"/>
  <c r="H21" i="26" s="1"/>
  <c r="C12" i="26"/>
  <c r="F13" i="26"/>
  <c r="G19" i="26" s="1"/>
  <c r="D21" i="26" l="1"/>
  <c r="H30" i="26"/>
  <c r="F8" i="25"/>
  <c r="D24" i="25" l="1"/>
  <c r="H24" i="25" s="1"/>
  <c r="F9" i="25" l="1"/>
  <c r="C10" i="25" l="1"/>
  <c r="E10" i="25" s="1"/>
  <c r="G10" i="25" s="1"/>
  <c r="C10" i="26" s="1"/>
  <c r="E10" i="26" s="1"/>
  <c r="G10" i="26" s="1"/>
  <c r="C10" i="27" s="1"/>
  <c r="E10" i="27" s="1"/>
  <c r="G10" i="27" s="1"/>
  <c r="C10" i="28" s="1"/>
  <c r="E10" i="28" s="1"/>
  <c r="G10" i="28" s="1"/>
  <c r="C10" i="29" s="1"/>
  <c r="E10" i="29" s="1"/>
  <c r="G10" i="29" s="1"/>
  <c r="C10" i="30" s="1"/>
  <c r="E10" i="30" s="1"/>
  <c r="G10" i="30" s="1"/>
  <c r="C10" i="31" s="1"/>
  <c r="E10" i="31" s="1"/>
  <c r="G10" i="31" s="1"/>
  <c r="C10" i="32" s="1"/>
  <c r="E10" i="32" s="1"/>
  <c r="G10" i="32" s="1"/>
  <c r="C10" i="33" s="1"/>
  <c r="E10" i="33" s="1"/>
  <c r="G10" i="33" s="1"/>
  <c r="C12" i="25"/>
  <c r="C10" i="35" l="1"/>
  <c r="C10" i="34"/>
  <c r="G10" i="34" s="1"/>
  <c r="I10" i="34" s="1"/>
  <c r="H30" i="25"/>
  <c r="D30" i="25"/>
  <c r="D13" i="25"/>
  <c r="C19" i="25" s="1"/>
  <c r="D21" i="25" s="1"/>
  <c r="F13" i="25"/>
  <c r="G19" i="25" s="1"/>
  <c r="D10" i="42" l="1"/>
  <c r="D10" i="43"/>
  <c r="D10" i="41"/>
  <c r="D10" i="40"/>
  <c r="D10" i="39"/>
  <c r="D10" i="38"/>
  <c r="D10" i="37"/>
  <c r="D10" i="36"/>
  <c r="D10" i="35"/>
  <c r="G10" i="35" s="1"/>
  <c r="I10" i="35" s="1"/>
  <c r="C10" i="36" s="1"/>
  <c r="H21" i="25"/>
  <c r="F9" i="24"/>
  <c r="F6" i="24"/>
  <c r="G10" i="36" l="1"/>
  <c r="I10" i="36" s="1"/>
  <c r="F6" i="23"/>
  <c r="C10" i="38" l="1"/>
  <c r="G10" i="38" s="1"/>
  <c r="I10" i="38" s="1"/>
  <c r="C10" i="39" s="1"/>
  <c r="G10" i="39" s="1"/>
  <c r="I10" i="39" s="1"/>
  <c r="C10" i="40" s="1"/>
  <c r="G10" i="40" s="1"/>
  <c r="I10" i="40" s="1"/>
  <c r="C10" i="41" s="1"/>
  <c r="G10" i="41" s="1"/>
  <c r="I10" i="41" s="1"/>
  <c r="C10" i="37"/>
  <c r="G10" i="37" s="1"/>
  <c r="I10" i="37" s="1"/>
  <c r="C12" i="24"/>
  <c r="C10" i="24"/>
  <c r="H30" i="24"/>
  <c r="D30" i="24"/>
  <c r="D13" i="24"/>
  <c r="C19" i="24" s="1"/>
  <c r="H21" i="24" s="1"/>
  <c r="F13" i="24"/>
  <c r="G19" i="24" s="1"/>
  <c r="C10" i="42" l="1"/>
  <c r="G10" i="42" s="1"/>
  <c r="I10" i="42"/>
  <c r="C10" i="43" s="1"/>
  <c r="G10" i="43" s="1"/>
  <c r="I10" i="43" s="1"/>
  <c r="D21" i="24"/>
  <c r="F9" i="23"/>
  <c r="C10" i="23" l="1"/>
  <c r="C12" i="23"/>
  <c r="H30" i="23"/>
  <c r="D30" i="23"/>
  <c r="F13" i="23"/>
  <c r="G19" i="23" s="1"/>
  <c r="D13" i="23"/>
  <c r="C19" i="23" s="1"/>
  <c r="H21" i="23" s="1"/>
  <c r="D21" i="23" l="1"/>
  <c r="C10" i="22"/>
  <c r="C12" i="22"/>
  <c r="H30" i="22"/>
  <c r="D30" i="22"/>
  <c r="F13" i="22"/>
  <c r="G19" i="22" s="1"/>
  <c r="D13" i="22"/>
  <c r="C19" i="22" s="1"/>
  <c r="D21" i="22" l="1"/>
  <c r="H21" i="22" s="1"/>
  <c r="C10" i="21"/>
  <c r="C12" i="21"/>
  <c r="H30" i="21"/>
  <c r="D30" i="21"/>
  <c r="D13" i="21"/>
  <c r="C19" i="21" s="1"/>
  <c r="F13" i="21"/>
  <c r="G19" i="21" s="1"/>
  <c r="D21" i="21" l="1"/>
  <c r="H21" i="21" s="1"/>
  <c r="F9" i="20"/>
  <c r="H30" i="20" l="1"/>
  <c r="D30" i="20"/>
  <c r="F13" i="20"/>
  <c r="D13" i="20"/>
  <c r="C19" i="20" s="1"/>
  <c r="C12" i="20"/>
  <c r="C10" i="20"/>
  <c r="G19" i="20" l="1"/>
  <c r="D21" i="20"/>
  <c r="H21" i="20" s="1"/>
  <c r="H30" i="19" l="1"/>
  <c r="D30" i="19"/>
  <c r="F13" i="19"/>
  <c r="G19" i="19" s="1"/>
  <c r="D13" i="19"/>
  <c r="C19" i="19" s="1"/>
  <c r="C12" i="19"/>
  <c r="C10" i="19"/>
  <c r="D21" i="19" l="1"/>
  <c r="H21" i="19" s="1"/>
  <c r="F9" i="16"/>
  <c r="F9" i="15"/>
  <c r="C10" i="18" l="1"/>
  <c r="C12" i="18"/>
  <c r="H30" i="18"/>
  <c r="D30" i="18"/>
  <c r="F13" i="18"/>
  <c r="G19" i="18" s="1"/>
  <c r="D13" i="18"/>
  <c r="C19" i="18" s="1"/>
  <c r="D21" i="18" l="1"/>
  <c r="H21" i="18" s="1"/>
  <c r="C10" i="17"/>
  <c r="C12" i="17"/>
  <c r="H30" i="17"/>
  <c r="D30" i="17"/>
  <c r="F13" i="17"/>
  <c r="G19" i="17" s="1"/>
  <c r="D13" i="17"/>
  <c r="C19" i="17" s="1"/>
  <c r="D21" i="17" s="1"/>
  <c r="E5" i="17"/>
  <c r="G5" i="17" s="1"/>
  <c r="C5" i="20" l="1"/>
  <c r="C5" i="19"/>
  <c r="C5" i="18"/>
  <c r="E5" i="18" s="1"/>
  <c r="G5" i="18" s="1"/>
  <c r="H21" i="17"/>
  <c r="E5" i="19" l="1"/>
  <c r="G5" i="19" s="1"/>
  <c r="E5" i="20"/>
  <c r="G5" i="20" s="1"/>
  <c r="C5" i="21" l="1"/>
  <c r="E5" i="16"/>
  <c r="E5" i="21" l="1"/>
  <c r="G5" i="21" s="1"/>
  <c r="C5" i="22" s="1"/>
  <c r="E5" i="22" l="1"/>
  <c r="G5" i="22" s="1"/>
  <c r="C5" i="23" s="1"/>
  <c r="C10" i="16"/>
  <c r="C12" i="16"/>
  <c r="G5" i="16"/>
  <c r="H30" i="16"/>
  <c r="D30" i="16"/>
  <c r="F13" i="16"/>
  <c r="G19" i="16" s="1"/>
  <c r="D13" i="16"/>
  <c r="C19" i="16" s="1"/>
  <c r="E5" i="23" l="1"/>
  <c r="G5" i="23" s="1"/>
  <c r="D21" i="16"/>
  <c r="H21" i="16" s="1"/>
  <c r="C5" i="24" l="1"/>
  <c r="E5" i="24" l="1"/>
  <c r="G5" i="24" s="1"/>
  <c r="C5" i="25" s="1"/>
  <c r="C10" i="15"/>
  <c r="C12" i="15"/>
  <c r="H30" i="15"/>
  <c r="D30" i="15"/>
  <c r="D13" i="15"/>
  <c r="C19" i="15" s="1"/>
  <c r="D21" i="15" s="1"/>
  <c r="F13" i="15"/>
  <c r="E5" i="25" l="1"/>
  <c r="G5" i="25" s="1"/>
  <c r="G19" i="15"/>
  <c r="H21" i="15"/>
  <c r="C5" i="26" l="1"/>
  <c r="D13" i="14"/>
  <c r="C19" i="14" s="1"/>
  <c r="H30" i="14"/>
  <c r="D30" i="14"/>
  <c r="F12" i="14"/>
  <c r="F13" i="14" s="1"/>
  <c r="E11" i="14"/>
  <c r="G11" i="14" s="1"/>
  <c r="C11" i="15" s="1"/>
  <c r="E11" i="15" s="1"/>
  <c r="G11" i="15" s="1"/>
  <c r="C11" i="16" s="1"/>
  <c r="E11" i="16" s="1"/>
  <c r="G11" i="16" s="1"/>
  <c r="C11" i="17" s="1"/>
  <c r="E11" i="17" s="1"/>
  <c r="G11" i="17" s="1"/>
  <c r="E9" i="14"/>
  <c r="G9" i="14" s="1"/>
  <c r="C9" i="15" s="1"/>
  <c r="E9" i="15" s="1"/>
  <c r="G9" i="15" s="1"/>
  <c r="C9" i="16" s="1"/>
  <c r="E9" i="16" s="1"/>
  <c r="G9" i="16" s="1"/>
  <c r="C9" i="17" s="1"/>
  <c r="E9" i="17" s="1"/>
  <c r="G9" i="17" s="1"/>
  <c r="C9" i="18" s="1"/>
  <c r="E8" i="14"/>
  <c r="G8" i="14" s="1"/>
  <c r="C8" i="15" s="1"/>
  <c r="E8" i="15" s="1"/>
  <c r="G8" i="15" s="1"/>
  <c r="C8" i="16" s="1"/>
  <c r="E8" i="16" s="1"/>
  <c r="G8" i="16" s="1"/>
  <c r="C8" i="17" s="1"/>
  <c r="E8" i="17" s="1"/>
  <c r="G8" i="17" s="1"/>
  <c r="E7" i="14"/>
  <c r="G7" i="14" s="1"/>
  <c r="C7" i="15" s="1"/>
  <c r="E7" i="15" s="1"/>
  <c r="G7" i="15" s="1"/>
  <c r="C7" i="16" s="1"/>
  <c r="E7" i="16" s="1"/>
  <c r="G7" i="16" s="1"/>
  <c r="C7" i="17" s="1"/>
  <c r="E7" i="17" s="1"/>
  <c r="G7" i="17" s="1"/>
  <c r="E6" i="14"/>
  <c r="G6" i="14" s="1"/>
  <c r="C6" i="15" s="1"/>
  <c r="E6" i="15" s="1"/>
  <c r="G6" i="15" s="1"/>
  <c r="C6" i="16" s="1"/>
  <c r="E6" i="16" s="1"/>
  <c r="G6" i="16" s="1"/>
  <c r="E5" i="14"/>
  <c r="G5" i="14" s="1"/>
  <c r="C5" i="15" s="1"/>
  <c r="E5" i="15" s="1"/>
  <c r="G5" i="15" s="1"/>
  <c r="C6" i="17" l="1"/>
  <c r="E6" i="17" s="1"/>
  <c r="G6" i="17" s="1"/>
  <c r="G13" i="16"/>
  <c r="C13" i="17" s="1"/>
  <c r="C8" i="20"/>
  <c r="E8" i="20" s="1"/>
  <c r="G8" i="20" s="1"/>
  <c r="C8" i="21" s="1"/>
  <c r="E8" i="21" s="1"/>
  <c r="G8" i="21" s="1"/>
  <c r="C8" i="22" s="1"/>
  <c r="E8" i="22" s="1"/>
  <c r="G8" i="22" s="1"/>
  <c r="C8" i="23" s="1"/>
  <c r="E8" i="23" s="1"/>
  <c r="G8" i="23" s="1"/>
  <c r="C8" i="24" s="1"/>
  <c r="E8" i="24" s="1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C8" i="19"/>
  <c r="E8" i="19" s="1"/>
  <c r="G8" i="19" s="1"/>
  <c r="C8" i="18"/>
  <c r="E8" i="18" s="1"/>
  <c r="G8" i="18" s="1"/>
  <c r="C11" i="20"/>
  <c r="E11" i="20" s="1"/>
  <c r="G11" i="20" s="1"/>
  <c r="C11" i="21" s="1"/>
  <c r="E11" i="21" s="1"/>
  <c r="G11" i="21" s="1"/>
  <c r="C11" i="22" s="1"/>
  <c r="E11" i="22" s="1"/>
  <c r="G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C11" i="29" s="1"/>
  <c r="E11" i="29" s="1"/>
  <c r="G11" i="29" s="1"/>
  <c r="C11" i="30" s="1"/>
  <c r="E11" i="30" s="1"/>
  <c r="G11" i="30" s="1"/>
  <c r="C11" i="31" s="1"/>
  <c r="E11" i="31" s="1"/>
  <c r="G11" i="31" s="1"/>
  <c r="C11" i="32" s="1"/>
  <c r="E11" i="32" s="1"/>
  <c r="G11" i="32" s="1"/>
  <c r="C11" i="33" s="1"/>
  <c r="E11" i="33" s="1"/>
  <c r="G11" i="33" s="1"/>
  <c r="C11" i="19"/>
  <c r="E11" i="19" s="1"/>
  <c r="G11" i="19" s="1"/>
  <c r="C11" i="18"/>
  <c r="E11" i="18" s="1"/>
  <c r="G11" i="18" s="1"/>
  <c r="G13" i="15"/>
  <c r="C13" i="16" s="1"/>
  <c r="C7" i="20"/>
  <c r="E7" i="20" s="1"/>
  <c r="G7" i="20" s="1"/>
  <c r="C7" i="21" s="1"/>
  <c r="E7" i="21" s="1"/>
  <c r="G7" i="21" s="1"/>
  <c r="C7" i="22" s="1"/>
  <c r="E7" i="22" s="1"/>
  <c r="G7" i="22" s="1"/>
  <c r="C7" i="19"/>
  <c r="E7" i="19" s="1"/>
  <c r="G7" i="19" s="1"/>
  <c r="C7" i="18"/>
  <c r="E7" i="18" s="1"/>
  <c r="G7" i="18" s="1"/>
  <c r="C9" i="20"/>
  <c r="E9" i="20" s="1"/>
  <c r="G9" i="20" s="1"/>
  <c r="C9" i="21" s="1"/>
  <c r="E9" i="21" s="1"/>
  <c r="G9" i="21" s="1"/>
  <c r="C9" i="19"/>
  <c r="E9" i="19" s="1"/>
  <c r="G9" i="19" s="1"/>
  <c r="E5" i="26"/>
  <c r="G5" i="26" s="1"/>
  <c r="E9" i="18"/>
  <c r="G9" i="18" s="1"/>
  <c r="G13" i="14"/>
  <c r="C13" i="15" s="1"/>
  <c r="G19" i="14"/>
  <c r="D21" i="14"/>
  <c r="H21" i="14" s="1"/>
  <c r="H30" i="13"/>
  <c r="D30" i="13"/>
  <c r="D13" i="13"/>
  <c r="C19" i="13" s="1"/>
  <c r="F12" i="13"/>
  <c r="F13" i="13" s="1"/>
  <c r="G19" i="13" s="1"/>
  <c r="E11" i="13"/>
  <c r="G11" i="13" s="1"/>
  <c r="E9" i="13"/>
  <c r="G9" i="13" s="1"/>
  <c r="E8" i="13"/>
  <c r="G8" i="13" s="1"/>
  <c r="E7" i="13"/>
  <c r="G7" i="13" s="1"/>
  <c r="E6" i="13"/>
  <c r="G6" i="13" s="1"/>
  <c r="E5" i="13"/>
  <c r="G5" i="13" s="1"/>
  <c r="C11" i="35" l="1"/>
  <c r="C11" i="34"/>
  <c r="G11" i="34" s="1"/>
  <c r="I11" i="34" s="1"/>
  <c r="C7" i="23"/>
  <c r="E7" i="23" s="1"/>
  <c r="G7" i="23" s="1"/>
  <c r="C7" i="24" s="1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C7" i="29" s="1"/>
  <c r="E7" i="29" s="1"/>
  <c r="G7" i="29" s="1"/>
  <c r="C7" i="30" s="1"/>
  <c r="E7" i="30" s="1"/>
  <c r="G7" i="30" s="1"/>
  <c r="G13" i="13"/>
  <c r="C5" i="27"/>
  <c r="C9" i="22"/>
  <c r="E9" i="22" s="1"/>
  <c r="G9" i="22" s="1"/>
  <c r="C9" i="23" s="1"/>
  <c r="E9" i="23" s="1"/>
  <c r="G9" i="23" s="1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G9" i="27" s="1"/>
  <c r="C9" i="28" s="1"/>
  <c r="E9" i="28" s="1"/>
  <c r="G9" i="28" s="1"/>
  <c r="C9" i="29" s="1"/>
  <c r="E9" i="29" s="1"/>
  <c r="G9" i="29" s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6" i="20"/>
  <c r="C6" i="19"/>
  <c r="C6" i="18"/>
  <c r="G13" i="17"/>
  <c r="D21" i="13"/>
  <c r="H21" i="13" s="1"/>
  <c r="H30" i="12"/>
  <c r="D30" i="12"/>
  <c r="D13" i="12"/>
  <c r="C19" i="12" s="1"/>
  <c r="F12" i="12"/>
  <c r="F13" i="12" s="1"/>
  <c r="G19" i="12" s="1"/>
  <c r="E11" i="12"/>
  <c r="G11" i="12" s="1"/>
  <c r="E9" i="12"/>
  <c r="G9" i="12" s="1"/>
  <c r="E8" i="12"/>
  <c r="G8" i="12" s="1"/>
  <c r="E7" i="12"/>
  <c r="G7" i="12" s="1"/>
  <c r="E6" i="12"/>
  <c r="G6" i="12" s="1"/>
  <c r="E5" i="12"/>
  <c r="G5" i="12" s="1"/>
  <c r="D11" i="42" l="1"/>
  <c r="D11" i="43"/>
  <c r="C9" i="35"/>
  <c r="G9" i="35" s="1"/>
  <c r="I9" i="35" s="1"/>
  <c r="C9" i="36" s="1"/>
  <c r="G9" i="36" s="1"/>
  <c r="I9" i="36" s="1"/>
  <c r="C9" i="34"/>
  <c r="G9" i="34" s="1"/>
  <c r="I9" i="34" s="1"/>
  <c r="D11" i="41"/>
  <c r="D11" i="40"/>
  <c r="D11" i="39"/>
  <c r="D11" i="38"/>
  <c r="D11" i="37"/>
  <c r="D11" i="36"/>
  <c r="D11" i="35"/>
  <c r="G11" i="35" s="1"/>
  <c r="I11" i="35" s="1"/>
  <c r="C11" i="36" s="1"/>
  <c r="G13" i="12"/>
  <c r="E6" i="19"/>
  <c r="G6" i="19" s="1"/>
  <c r="G13" i="19" s="1"/>
  <c r="C13" i="19"/>
  <c r="E6" i="18"/>
  <c r="G6" i="18" s="1"/>
  <c r="G13" i="18" s="1"/>
  <c r="C13" i="18"/>
  <c r="E6" i="20"/>
  <c r="G6" i="20" s="1"/>
  <c r="C13" i="20"/>
  <c r="E5" i="27"/>
  <c r="G5" i="27" s="1"/>
  <c r="C5" i="28" s="1"/>
  <c r="D21" i="12"/>
  <c r="H21" i="12" s="1"/>
  <c r="H30" i="11"/>
  <c r="D30" i="11"/>
  <c r="E6" i="11"/>
  <c r="G6" i="11" s="1"/>
  <c r="E7" i="11"/>
  <c r="E8" i="11"/>
  <c r="G8" i="11" s="1"/>
  <c r="D13" i="11"/>
  <c r="C19" i="11" s="1"/>
  <c r="F12" i="11"/>
  <c r="F13" i="11" s="1"/>
  <c r="G19" i="11" s="1"/>
  <c r="E11" i="11"/>
  <c r="G11" i="11" s="1"/>
  <c r="E9" i="11"/>
  <c r="G9" i="11" s="1"/>
  <c r="G7" i="11"/>
  <c r="E5" i="11"/>
  <c r="G5" i="11" s="1"/>
  <c r="G11" i="36" l="1"/>
  <c r="I11" i="36" s="1"/>
  <c r="C9" i="38"/>
  <c r="G9" i="38" s="1"/>
  <c r="I9" i="38" s="1"/>
  <c r="C9" i="39" s="1"/>
  <c r="G9" i="39" s="1"/>
  <c r="I9" i="39" s="1"/>
  <c r="C9" i="40" s="1"/>
  <c r="G9" i="40" s="1"/>
  <c r="I9" i="40" s="1"/>
  <c r="C9" i="41" s="1"/>
  <c r="G9" i="41" s="1"/>
  <c r="I9" i="41" s="1"/>
  <c r="C9" i="37"/>
  <c r="G9" i="37" s="1"/>
  <c r="I9" i="37" s="1"/>
  <c r="E5" i="28"/>
  <c r="G5" i="28" s="1"/>
  <c r="C6" i="21"/>
  <c r="G13" i="20"/>
  <c r="G13" i="11"/>
  <c r="D21" i="11"/>
  <c r="H21" i="11" s="1"/>
  <c r="D13" i="10"/>
  <c r="C9" i="42" l="1"/>
  <c r="G9" i="42" s="1"/>
  <c r="I9" i="42" s="1"/>
  <c r="G9" i="43" s="1"/>
  <c r="I9" i="43" s="1"/>
  <c r="C11" i="38"/>
  <c r="G11" i="38" s="1"/>
  <c r="I11" i="38" s="1"/>
  <c r="C11" i="39" s="1"/>
  <c r="G11" i="39" s="1"/>
  <c r="I11" i="39" s="1"/>
  <c r="C11" i="40" s="1"/>
  <c r="G11" i="40" s="1"/>
  <c r="I11" i="40" s="1"/>
  <c r="C11" i="41" s="1"/>
  <c r="G11" i="41" s="1"/>
  <c r="I11" i="41" s="1"/>
  <c r="C11" i="37"/>
  <c r="G11" i="37" s="1"/>
  <c r="I11" i="37" s="1"/>
  <c r="E6" i="21"/>
  <c r="G6" i="21" s="1"/>
  <c r="C13" i="21"/>
  <c r="C5" i="29"/>
  <c r="H30" i="10"/>
  <c r="D30" i="10"/>
  <c r="C19" i="10"/>
  <c r="F12" i="10"/>
  <c r="F13" i="10" s="1"/>
  <c r="G19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H30" i="9"/>
  <c r="C11" i="42" l="1"/>
  <c r="G11" i="42" s="1"/>
  <c r="I11" i="42" s="1"/>
  <c r="C11" i="43" s="1"/>
  <c r="G11" i="43" s="1"/>
  <c r="I11" i="43" s="1"/>
  <c r="C13" i="29"/>
  <c r="E5" i="29"/>
  <c r="G5" i="29" s="1"/>
  <c r="C6" i="22"/>
  <c r="G13" i="21"/>
  <c r="G13" i="10"/>
  <c r="D21" i="10"/>
  <c r="H21" i="10" s="1"/>
  <c r="D30" i="9"/>
  <c r="D13" i="9"/>
  <c r="C19" i="9" s="1"/>
  <c r="F12" i="9"/>
  <c r="F13" i="9" s="1"/>
  <c r="G19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" i="9" s="1"/>
  <c r="G13" i="29" l="1"/>
  <c r="C13" i="30" s="1"/>
  <c r="C5" i="30"/>
  <c r="E5" i="30" s="1"/>
  <c r="G5" i="30" s="1"/>
  <c r="E6" i="22"/>
  <c r="G6" i="22" s="1"/>
  <c r="C13" i="22"/>
  <c r="G13" i="9"/>
  <c r="D21" i="9"/>
  <c r="H21" i="9" s="1"/>
  <c r="H30" i="8"/>
  <c r="D30" i="8"/>
  <c r="C6" i="23" l="1"/>
  <c r="G13" i="22"/>
  <c r="G13" i="30"/>
  <c r="C5" i="31"/>
  <c r="E5" i="8"/>
  <c r="G5" i="8" s="1"/>
  <c r="E6" i="23" l="1"/>
  <c r="G6" i="23" s="1"/>
  <c r="C13" i="23"/>
  <c r="C13" i="31"/>
  <c r="E5" i="31"/>
  <c r="G5" i="31" s="1"/>
  <c r="D13" i="8"/>
  <c r="C19" i="8" s="1"/>
  <c r="F12" i="8"/>
  <c r="F13" i="8" s="1"/>
  <c r="G19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H30" i="7"/>
  <c r="D30" i="7"/>
  <c r="G13" i="31" l="1"/>
  <c r="C5" i="32"/>
  <c r="C6" i="24"/>
  <c r="G13" i="23"/>
  <c r="G13" i="8"/>
  <c r="D21" i="8"/>
  <c r="H21" i="8" s="1"/>
  <c r="D13" i="7"/>
  <c r="C19" i="7" s="1"/>
  <c r="F12" i="7"/>
  <c r="F13" i="7" s="1"/>
  <c r="G19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C13" i="32" l="1"/>
  <c r="E5" i="32"/>
  <c r="G5" i="32" s="1"/>
  <c r="E6" i="24"/>
  <c r="G6" i="24" s="1"/>
  <c r="C13" i="24"/>
  <c r="G13" i="7"/>
  <c r="D21" i="7"/>
  <c r="D13" i="6"/>
  <c r="C19" i="6" s="1"/>
  <c r="F12" i="6"/>
  <c r="F13" i="6" s="1"/>
  <c r="G19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G13" i="32" l="1"/>
  <c r="C5" i="33"/>
  <c r="G13" i="24"/>
  <c r="C6" i="25"/>
  <c r="H21" i="7"/>
  <c r="G13" i="6"/>
  <c r="D21" i="6"/>
  <c r="E5" i="33" l="1"/>
  <c r="G5" i="33" s="1"/>
  <c r="C13" i="33"/>
  <c r="E6" i="25"/>
  <c r="G6" i="25" s="1"/>
  <c r="C13" i="25"/>
  <c r="D30" i="6"/>
  <c r="H21" i="6"/>
  <c r="H30" i="6" s="1"/>
  <c r="C5" i="35" l="1"/>
  <c r="C13" i="35" s="1"/>
  <c r="C5" i="34"/>
  <c r="G13" i="33"/>
  <c r="C6" i="26"/>
  <c r="G13" i="25"/>
  <c r="E5" i="5"/>
  <c r="G5" i="5" s="1"/>
  <c r="D13" i="5"/>
  <c r="C19" i="5" s="1"/>
  <c r="D21" i="5" s="1"/>
  <c r="D30" i="5" s="1"/>
  <c r="F12" i="5"/>
  <c r="F13" i="5" s="1"/>
  <c r="G19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G5" i="34" l="1"/>
  <c r="C13" i="34"/>
  <c r="E6" i="26"/>
  <c r="G6" i="26" s="1"/>
  <c r="C13" i="26"/>
  <c r="G13" i="5"/>
  <c r="H21" i="5"/>
  <c r="H30" i="5" s="1"/>
  <c r="D13" i="4"/>
  <c r="C19" i="4" s="1"/>
  <c r="F12" i="4"/>
  <c r="F13" i="4" s="1"/>
  <c r="G19" i="4" s="1"/>
  <c r="E11" i="4"/>
  <c r="G11" i="4" s="1"/>
  <c r="E10" i="4"/>
  <c r="G10" i="4" s="1"/>
  <c r="E9" i="4"/>
  <c r="G9" i="4" s="1"/>
  <c r="E8" i="4"/>
  <c r="E7" i="4"/>
  <c r="G7" i="4" s="1"/>
  <c r="E6" i="4"/>
  <c r="G6" i="4" s="1"/>
  <c r="I5" i="34" l="1"/>
  <c r="G13" i="34"/>
  <c r="C6" i="27"/>
  <c r="G13" i="26"/>
  <c r="G13" i="4"/>
  <c r="D21" i="4"/>
  <c r="D30" i="4" s="1"/>
  <c r="D5" i="42" l="1"/>
  <c r="D5" i="43"/>
  <c r="I13" i="34"/>
  <c r="D5" i="41"/>
  <c r="D5" i="40"/>
  <c r="D5" i="39"/>
  <c r="D5" i="38"/>
  <c r="D5" i="37"/>
  <c r="D5" i="36"/>
  <c r="D5" i="35"/>
  <c r="G5" i="35" s="1"/>
  <c r="E6" i="27"/>
  <c r="G6" i="27" s="1"/>
  <c r="C13" i="27"/>
  <c r="H21" i="4"/>
  <c r="H30" i="4" s="1"/>
  <c r="D13" i="3"/>
  <c r="C19" i="3" s="1"/>
  <c r="C30" i="3" s="1"/>
  <c r="F12" i="3"/>
  <c r="F13" i="3" s="1"/>
  <c r="G19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G13" i="35" l="1"/>
  <c r="I5" i="35"/>
  <c r="G13" i="27"/>
  <c r="C6" i="28"/>
  <c r="G13" i="3"/>
  <c r="D21" i="3"/>
  <c r="D30" i="3" s="1"/>
  <c r="E30" i="3" s="1"/>
  <c r="C20" i="4" s="1"/>
  <c r="C30" i="4" s="1"/>
  <c r="I13" i="35" l="1"/>
  <c r="C5" i="36"/>
  <c r="E6" i="28"/>
  <c r="G6" i="28" s="1"/>
  <c r="G13" i="28" s="1"/>
  <c r="C13" i="28"/>
  <c r="H21" i="3"/>
  <c r="H30" i="3" s="1"/>
  <c r="C13" i="36" l="1"/>
  <c r="G5" i="36"/>
  <c r="D24" i="1"/>
  <c r="H24" i="1" s="1"/>
  <c r="G13" i="36" l="1"/>
  <c r="I5" i="36"/>
  <c r="E30" i="4"/>
  <c r="C20" i="5" s="1"/>
  <c r="C30" i="5" s="1"/>
  <c r="E30" i="5" s="1"/>
  <c r="C20" i="6" s="1"/>
  <c r="C30" i="6" s="1"/>
  <c r="E30" i="6" s="1"/>
  <c r="C20" i="7" s="1"/>
  <c r="C30" i="7" s="1"/>
  <c r="E30" i="7" s="1"/>
  <c r="C20" i="8" s="1"/>
  <c r="C30" i="8" s="1"/>
  <c r="E30" i="8" s="1"/>
  <c r="C20" i="9" s="1"/>
  <c r="C30" i="9" s="1"/>
  <c r="E30" i="9" s="1"/>
  <c r="C20" i="10" s="1"/>
  <c r="E30" i="10" s="1"/>
  <c r="C20" i="11" s="1"/>
  <c r="C30" i="11" s="1"/>
  <c r="E30" i="11" s="1"/>
  <c r="C20" i="12" s="1"/>
  <c r="C30" i="12" s="1"/>
  <c r="E30" i="12" s="1"/>
  <c r="C20" i="13" s="1"/>
  <c r="C30" i="13" s="1"/>
  <c r="E30" i="13" s="1"/>
  <c r="C20" i="14" s="1"/>
  <c r="C30" i="14" s="1"/>
  <c r="E30" i="14" s="1"/>
  <c r="C20" i="15" s="1"/>
  <c r="C30" i="15" s="1"/>
  <c r="E30" i="15" s="1"/>
  <c r="C20" i="16" s="1"/>
  <c r="C30" i="16" s="1"/>
  <c r="E30" i="16" s="1"/>
  <c r="C20" i="17" s="1"/>
  <c r="C30" i="17" s="1"/>
  <c r="E30" i="17" s="1"/>
  <c r="C20" i="18" s="1"/>
  <c r="C30" i="18" s="1"/>
  <c r="E30" i="18" s="1"/>
  <c r="C20" i="19" s="1"/>
  <c r="C30" i="19" s="1"/>
  <c r="E30" i="19" s="1"/>
  <c r="C20" i="20" s="1"/>
  <c r="C30" i="20" s="1"/>
  <c r="E30" i="20" s="1"/>
  <c r="C20" i="21" s="1"/>
  <c r="C30" i="21" s="1"/>
  <c r="E30" i="21" s="1"/>
  <c r="C20" i="22" s="1"/>
  <c r="C30" i="22" s="1"/>
  <c r="E30" i="22" s="1"/>
  <c r="C20" i="23" s="1"/>
  <c r="C30" i="23" s="1"/>
  <c r="E30" i="23" s="1"/>
  <c r="C20" i="24" s="1"/>
  <c r="C30" i="24" s="1"/>
  <c r="E30" i="24" s="1"/>
  <c r="C20" i="25" s="1"/>
  <c r="C30" i="25" s="1"/>
  <c r="E30" i="25" s="1"/>
  <c r="C20" i="26" s="1"/>
  <c r="C30" i="26" s="1"/>
  <c r="E30" i="26" s="1"/>
  <c r="C20" i="27" s="1"/>
  <c r="C30" i="27" s="1"/>
  <c r="E30" i="27" s="1"/>
  <c r="C20" i="28" s="1"/>
  <c r="C30" i="28" s="1"/>
  <c r="E30" i="28" s="1"/>
  <c r="C20" i="29" s="1"/>
  <c r="C31" i="29" s="1"/>
  <c r="E31" i="29" s="1"/>
  <c r="C20" i="30" s="1"/>
  <c r="C30" i="30" s="1"/>
  <c r="E30" i="30" s="1"/>
  <c r="C20" i="31" s="1"/>
  <c r="C30" i="31" s="1"/>
  <c r="E30" i="31" s="1"/>
  <c r="C20" i="32" s="1"/>
  <c r="C30" i="32" s="1"/>
  <c r="E30" i="32" s="1"/>
  <c r="C20" i="33" s="1"/>
  <c r="C30" i="33" s="1"/>
  <c r="E30" i="33" s="1"/>
  <c r="C20" i="34" s="1"/>
  <c r="C30" i="34" s="1"/>
  <c r="E30" i="34" s="1"/>
  <c r="C20" i="35" s="1"/>
  <c r="C30" i="35" s="1"/>
  <c r="E30" i="35" s="1"/>
  <c r="D13" i="2"/>
  <c r="C19" i="2" s="1"/>
  <c r="C30" i="2" s="1"/>
  <c r="F12" i="2"/>
  <c r="F13" i="2" s="1"/>
  <c r="G19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G13" i="2" l="1"/>
  <c r="I13" i="36"/>
  <c r="C5" i="38"/>
  <c r="G5" i="38" s="1"/>
  <c r="C5" i="37"/>
  <c r="G5" i="37" s="1"/>
  <c r="C20" i="36"/>
  <c r="C30" i="36" s="1"/>
  <c r="E30" i="36" s="1"/>
  <c r="C20" i="37" s="1"/>
  <c r="C30" i="37" s="1"/>
  <c r="E30" i="37" s="1"/>
  <c r="C20" i="38" s="1"/>
  <c r="C30" i="38" s="1"/>
  <c r="E30" i="38" s="1"/>
  <c r="H21" i="2"/>
  <c r="H30" i="2" s="1"/>
  <c r="D21" i="2"/>
  <c r="D30" i="2" s="1"/>
  <c r="G13" i="37" l="1"/>
  <c r="I5" i="37"/>
  <c r="I13" i="37" s="1"/>
  <c r="C13" i="38"/>
  <c r="C13" i="37"/>
  <c r="G13" i="38"/>
  <c r="I5" i="38"/>
  <c r="E30" i="2"/>
  <c r="I13" i="38" l="1"/>
  <c r="C5" i="39"/>
  <c r="L13" i="1"/>
  <c r="M13" i="1" s="1"/>
  <c r="E6" i="1"/>
  <c r="G6" i="1" s="1"/>
  <c r="C13" i="39" l="1"/>
  <c r="G5" i="39"/>
  <c r="E5" i="1"/>
  <c r="G5" i="1" s="1"/>
  <c r="G13" i="39" l="1"/>
  <c r="I5" i="39"/>
  <c r="D13" i="1"/>
  <c r="C19" i="1" s="1"/>
  <c r="C22" i="1" s="1"/>
  <c r="E7" i="1"/>
  <c r="G7" i="1" s="1"/>
  <c r="E8" i="1"/>
  <c r="G8" i="1" s="1"/>
  <c r="E9" i="1"/>
  <c r="G9" i="1" s="1"/>
  <c r="E10" i="1"/>
  <c r="G10" i="1" s="1"/>
  <c r="E11" i="1"/>
  <c r="G11" i="1" s="1"/>
  <c r="F12" i="1"/>
  <c r="I13" i="39" l="1"/>
  <c r="C5" i="40"/>
  <c r="F13" i="1"/>
  <c r="G19" i="1" s="1"/>
  <c r="G13" i="1"/>
  <c r="C30" i="1"/>
  <c r="D21" i="1"/>
  <c r="D30" i="1" s="1"/>
  <c r="C13" i="40" l="1"/>
  <c r="G5" i="40"/>
  <c r="H21" i="1"/>
  <c r="H30" i="1" s="1"/>
  <c r="G22" i="1"/>
  <c r="G30" i="1" s="1"/>
  <c r="E30" i="1"/>
  <c r="I30" i="1" l="1"/>
  <c r="G20" i="2" s="1"/>
  <c r="G30" i="2" s="1"/>
  <c r="I30" i="2" s="1"/>
  <c r="G30" i="3" s="1"/>
  <c r="I30" i="3" s="1"/>
  <c r="G20" i="4" s="1"/>
  <c r="G30" i="4" s="1"/>
  <c r="I30" i="4" s="1"/>
  <c r="G20" i="5" s="1"/>
  <c r="G30" i="5" s="1"/>
  <c r="I30" i="5" s="1"/>
  <c r="G20" i="6" s="1"/>
  <c r="G30" i="6" s="1"/>
  <c r="I30" i="6" s="1"/>
  <c r="G13" i="40"/>
  <c r="I5" i="40"/>
  <c r="G20" i="7" l="1"/>
  <c r="G30" i="7" s="1"/>
  <c r="I30" i="7" s="1"/>
  <c r="G20" i="8" s="1"/>
  <c r="G30" i="8" s="1"/>
  <c r="I30" i="8" s="1"/>
  <c r="G20" i="9" s="1"/>
  <c r="G30" i="9" s="1"/>
  <c r="I30" i="9" s="1"/>
  <c r="G20" i="10" s="1"/>
  <c r="J32" i="6"/>
  <c r="I13" i="40"/>
  <c r="C5" i="41"/>
  <c r="G5" i="41" s="1"/>
  <c r="G30" i="10" l="1"/>
  <c r="I30" i="10" s="1"/>
  <c r="G20" i="11" s="1"/>
  <c r="G30" i="11" s="1"/>
  <c r="I30" i="11" s="1"/>
  <c r="G20" i="12" s="1"/>
  <c r="G30" i="12" s="1"/>
  <c r="I30" i="12" s="1"/>
  <c r="G20" i="13" s="1"/>
  <c r="G30" i="13" s="1"/>
  <c r="I30" i="13" s="1"/>
  <c r="G20" i="14" s="1"/>
  <c r="G30" i="14" s="1"/>
  <c r="I30" i="14" s="1"/>
  <c r="C13" i="41"/>
  <c r="C13" i="42"/>
  <c r="I5" i="41"/>
  <c r="G13" i="41"/>
  <c r="G20" i="15" l="1"/>
  <c r="G30" i="15" s="1"/>
  <c r="I30" i="15" s="1"/>
  <c r="G20" i="16" s="1"/>
  <c r="G30" i="16" s="1"/>
  <c r="I30" i="16" s="1"/>
  <c r="G20" i="17" s="1"/>
  <c r="G30" i="17" s="1"/>
  <c r="I30" i="17" s="1"/>
  <c r="G20" i="18" s="1"/>
  <c r="G30" i="18" s="1"/>
  <c r="I30" i="18" s="1"/>
  <c r="G20" i="19" s="1"/>
  <c r="G30" i="19" s="1"/>
  <c r="I30" i="19" s="1"/>
  <c r="G20" i="20" s="1"/>
  <c r="G30" i="20" s="1"/>
  <c r="I30" i="20" s="1"/>
  <c r="J30" i="14"/>
  <c r="J31" i="14" s="1"/>
  <c r="I13" i="41"/>
  <c r="C5" i="42"/>
  <c r="G5" i="42" s="1"/>
  <c r="G20" i="21" l="1"/>
  <c r="G30" i="21" s="1"/>
  <c r="I30" i="21" s="1"/>
  <c r="G20" i="22" s="1"/>
  <c r="G30" i="22" s="1"/>
  <c r="I30" i="22" s="1"/>
  <c r="G20" i="23" s="1"/>
  <c r="G30" i="23" s="1"/>
  <c r="I30" i="23" s="1"/>
  <c r="J32" i="20"/>
  <c r="I5" i="42"/>
  <c r="C5" i="43" s="1"/>
  <c r="C13" i="43" s="1"/>
  <c r="G13" i="42"/>
  <c r="G20" i="24" l="1"/>
  <c r="G30" i="24" s="1"/>
  <c r="I30" i="24" s="1"/>
  <c r="I34" i="23"/>
  <c r="I13" i="42"/>
  <c r="G20" i="25" l="1"/>
  <c r="G30" i="25" s="1"/>
  <c r="I30" i="25" s="1"/>
  <c r="G20" i="26" s="1"/>
  <c r="G30" i="26" s="1"/>
  <c r="I30" i="26" s="1"/>
  <c r="J31" i="24"/>
  <c r="J32" i="24" s="1"/>
  <c r="G5" i="43"/>
  <c r="K26" i="26" l="1"/>
  <c r="G20" i="27"/>
  <c r="G30" i="27" s="1"/>
  <c r="I30" i="27" s="1"/>
  <c r="I36" i="26"/>
  <c r="I5" i="43"/>
  <c r="I13" i="43" s="1"/>
  <c r="G13" i="43"/>
  <c r="G20" i="28" l="1"/>
  <c r="G30" i="28" s="1"/>
  <c r="I30" i="28" s="1"/>
  <c r="G20" i="29" s="1"/>
  <c r="G31" i="29" s="1"/>
  <c r="I31" i="29" s="1"/>
  <c r="G20" i="30" s="1"/>
  <c r="G30" i="30" s="1"/>
  <c r="I30" i="30" s="1"/>
  <c r="G20" i="31" s="1"/>
  <c r="G30" i="31" s="1"/>
  <c r="I30" i="31" s="1"/>
  <c r="G20" i="32" s="1"/>
  <c r="G30" i="32" s="1"/>
  <c r="I30" i="32" s="1"/>
  <c r="G20" i="33" s="1"/>
  <c r="G30" i="33" s="1"/>
  <c r="I30" i="33" s="1"/>
  <c r="G20" i="34" s="1"/>
  <c r="G30" i="34" s="1"/>
  <c r="I30" i="34" s="1"/>
  <c r="G20" i="35" s="1"/>
  <c r="G30" i="35" s="1"/>
  <c r="I30" i="35" s="1"/>
  <c r="G20" i="36" s="1"/>
  <c r="G30" i="36" s="1"/>
  <c r="I30" i="36" s="1"/>
  <c r="G20" i="37" s="1"/>
  <c r="G30" i="37" s="1"/>
  <c r="I30" i="37" s="1"/>
  <c r="G20" i="38" s="1"/>
  <c r="G30" i="38" s="1"/>
  <c r="I30" i="38" s="1"/>
  <c r="G20" i="39" s="1"/>
  <c r="G30" i="39" s="1"/>
  <c r="I30" i="39" s="1"/>
  <c r="G20" i="40" s="1"/>
  <c r="G30" i="40" s="1"/>
  <c r="I30" i="40" s="1"/>
  <c r="G20" i="41" s="1"/>
  <c r="G30" i="41" s="1"/>
  <c r="I30" i="41" s="1"/>
  <c r="I36" i="27"/>
  <c r="G20" i="42" l="1"/>
  <c r="G30" i="42" s="1"/>
  <c r="I30" i="42" s="1"/>
  <c r="G20" i="43" s="1"/>
  <c r="G30" i="43" s="1"/>
  <c r="I30" i="43" s="1"/>
  <c r="J35" i="43" s="1"/>
  <c r="J29" i="41"/>
</calcChain>
</file>

<file path=xl/sharedStrings.xml><?xml version="1.0" encoding="utf-8"?>
<sst xmlns="http://schemas.openxmlformats.org/spreadsheetml/2006/main" count="2111" uniqueCount="176">
  <si>
    <t>PETER NDUNGU</t>
  </si>
  <si>
    <t xml:space="preserve">RENT STATEMENT </t>
  </si>
  <si>
    <t>FOR THE MONTH OF JUNE 2018</t>
  </si>
  <si>
    <t>NO.</t>
  </si>
  <si>
    <t>TENANT</t>
  </si>
  <si>
    <t>BF</t>
  </si>
  <si>
    <t>RENT</t>
  </si>
  <si>
    <t>TOTAL DUE</t>
  </si>
  <si>
    <t xml:space="preserve">PAID </t>
  </si>
  <si>
    <t>BALANCE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</si>
  <si>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</si>
  <si>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</si>
  <si>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</si>
  <si>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</si>
  <si>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</si>
  <si>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</si>
  <si>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</si>
  <si>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JUNE</t>
  </si>
  <si>
    <t>COMM</t>
  </si>
  <si>
    <t>NET</t>
  </si>
  <si>
    <t>PAYMENTS</t>
  </si>
  <si>
    <t xml:space="preserve"> </t>
  </si>
  <si>
    <t>TOTAL</t>
  </si>
  <si>
    <t xml:space="preserve">PETER KINUTHIA </t>
  </si>
  <si>
    <t>LL</t>
  </si>
  <si>
    <t>HARRIET NJERI</t>
  </si>
  <si>
    <t xml:space="preserve">   </t>
  </si>
  <si>
    <t>ELVIS MWANGI</t>
  </si>
  <si>
    <t>PAID IN JUNE</t>
  </si>
  <si>
    <t>GRACE NJERI</t>
  </si>
  <si>
    <t>FOR THE MONTH OF JULY 2018</t>
  </si>
  <si>
    <t>JULY</t>
  </si>
  <si>
    <t>AUG</t>
  </si>
  <si>
    <t>VACCANT</t>
  </si>
  <si>
    <t>FOR THE MONTH OF AUGUST 2018</t>
  </si>
  <si>
    <t>FOR THE MONTH OF SEPTEMBER 2018</t>
  </si>
  <si>
    <t>SEP</t>
  </si>
  <si>
    <t xml:space="preserve">PREPARED BY </t>
  </si>
  <si>
    <t>RUTH</t>
  </si>
  <si>
    <t xml:space="preserve">APPROVED BY </t>
  </si>
  <si>
    <t>GRACE</t>
  </si>
  <si>
    <t>RECEIVED BY</t>
  </si>
  <si>
    <t>P. NDUNGU</t>
  </si>
  <si>
    <t>JEREMIAH KIMATU</t>
  </si>
  <si>
    <t>FOR THE MONTH OF OCTOBER 2018</t>
  </si>
  <si>
    <t>OCT</t>
  </si>
  <si>
    <t>NOV</t>
  </si>
  <si>
    <t>FOR THE MONTH OF NOVEMBER 2018</t>
  </si>
  <si>
    <t>FOR THE MONTH OF DECEMBER 2018</t>
  </si>
  <si>
    <t>DEC</t>
  </si>
  <si>
    <t>PAUL NDERITU</t>
  </si>
  <si>
    <t>ON DEPOSIT</t>
  </si>
  <si>
    <t>JEREMIAH</t>
  </si>
  <si>
    <t>FOR THE MONTH OF JANUARY 2019</t>
  </si>
  <si>
    <t>JAN</t>
  </si>
  <si>
    <t>HILDAH ONGWENY</t>
  </si>
  <si>
    <t>PAID ON 12/1/19</t>
  </si>
  <si>
    <t>DIRECT TO LL</t>
  </si>
  <si>
    <t>FOR THE MONTH OF FEBRUARY 2019</t>
  </si>
  <si>
    <t>FEB</t>
  </si>
  <si>
    <t>PAID ON 12/2/19</t>
  </si>
  <si>
    <t>FOR THE MONTH OF MARCH 2019</t>
  </si>
  <si>
    <t>MARCH</t>
  </si>
  <si>
    <t>ELVIS</t>
  </si>
  <si>
    <t>PAID ON 12/3/19</t>
  </si>
  <si>
    <t>FOR THE MONTH OF APRIL  2019</t>
  </si>
  <si>
    <t>APRIL</t>
  </si>
  <si>
    <t>DAVID KIBATHI</t>
  </si>
  <si>
    <t>DIRECT TO LANDLORD</t>
  </si>
  <si>
    <t xml:space="preserve">  </t>
  </si>
  <si>
    <t>PAID ON 12/4/19</t>
  </si>
  <si>
    <t>MAY</t>
  </si>
  <si>
    <t>FOR THE MONTH OF MAY  2019</t>
  </si>
  <si>
    <t>MAULEEN MEGESA</t>
  </si>
  <si>
    <t>PAID ON 15/5/19</t>
  </si>
  <si>
    <t xml:space="preserve">JUNE </t>
  </si>
  <si>
    <t>FOR THE MONTH OF JUNE  2019</t>
  </si>
  <si>
    <t>PAID ON 14/6/19</t>
  </si>
  <si>
    <t>TONY KUNGU</t>
  </si>
  <si>
    <t>FOR THE MONTH OF JULY  2019</t>
  </si>
  <si>
    <t>PAID ON 12/7/19</t>
  </si>
  <si>
    <t>FOR THE MONTH OF AUGUST  2019</t>
  </si>
  <si>
    <t>paid on 13/8</t>
  </si>
  <si>
    <t>M.TASHA</t>
  </si>
  <si>
    <t>TASHA</t>
  </si>
  <si>
    <t>FLORENCE</t>
  </si>
  <si>
    <t>PAID ON 12/9</t>
  </si>
  <si>
    <t>FOR THE MONTH OF OCTOBER 2019</t>
  </si>
  <si>
    <t>FOR THE MONTH OF SEPTEMBER  2019</t>
  </si>
  <si>
    <t>SEPT</t>
  </si>
  <si>
    <t>LILIAN WANJA</t>
  </si>
  <si>
    <t>PAID ON 12/10</t>
  </si>
  <si>
    <t xml:space="preserve">PAID  </t>
  </si>
  <si>
    <t>NOVEMBER</t>
  </si>
  <si>
    <t>FOR THE MONTH OF NOVEMBER 2019</t>
  </si>
  <si>
    <t>PAID ON 13/11</t>
  </si>
  <si>
    <t>FOR THE MONTH OF DECEMBER 2019</t>
  </si>
  <si>
    <t>DECEMBER</t>
  </si>
  <si>
    <t>PAID ON 18/12</t>
  </si>
  <si>
    <t>JANUARY</t>
  </si>
  <si>
    <t>PAID ON 15/1</t>
  </si>
  <si>
    <t>FOR THE MONTH OF JANUARY 2020</t>
  </si>
  <si>
    <t>FOR THE MONTH OF FEBRUARY 2020</t>
  </si>
  <si>
    <t>FEBRUARY</t>
  </si>
  <si>
    <t>NEW</t>
  </si>
  <si>
    <t>PAID ON 15/2</t>
  </si>
  <si>
    <t>NSAMBUMUKIZA JEANOP</t>
  </si>
  <si>
    <t>FOR THE MONTH OF MARCH 2020</t>
  </si>
  <si>
    <t>TONNY</t>
  </si>
  <si>
    <t>paid on 13/3</t>
  </si>
  <si>
    <t>FOR THE MONTH OF APRIL 2020</t>
  </si>
  <si>
    <t>VACANT</t>
  </si>
  <si>
    <t>PAID ON 16/4</t>
  </si>
  <si>
    <t>FOR THE MONTH OF MAY  2020</t>
  </si>
  <si>
    <t>VICTOR KILEL</t>
  </si>
  <si>
    <t>PAID ON 14/5</t>
  </si>
  <si>
    <t>FOR THE MONTH OF JUNE 2020</t>
  </si>
  <si>
    <t>JANE WANJA</t>
  </si>
  <si>
    <t>PAID ON 13/6</t>
  </si>
  <si>
    <t>FOR THE MONTH OF JULY 2020</t>
  </si>
  <si>
    <t>PAID ON 1/7</t>
  </si>
  <si>
    <t>PAID ON 16/7</t>
  </si>
  <si>
    <t>AUGUST</t>
  </si>
  <si>
    <t>FOR THE MONTH OF AUGUST 2020</t>
  </si>
  <si>
    <t>PAID ON 4/8</t>
  </si>
  <si>
    <t>PAID ON 15/8</t>
  </si>
  <si>
    <t>SEPTEMBER</t>
  </si>
  <si>
    <t>FOR THE MONTH OF SEPTEMBER 2020</t>
  </si>
  <si>
    <t>PAID ON 16/9</t>
  </si>
  <si>
    <t>FOR THE MONTH OF OCTOBER 2020</t>
  </si>
  <si>
    <t>OCTOBER</t>
  </si>
  <si>
    <t>PAID ON 16/10</t>
  </si>
  <si>
    <t>PETER ORWOBA</t>
  </si>
  <si>
    <t>FOR THE MONTH OF NOVEMBER 2020</t>
  </si>
  <si>
    <t>PAID ON 29/10</t>
  </si>
  <si>
    <t>WATER PETER</t>
  </si>
  <si>
    <t>RUFUS KIMANI</t>
  </si>
  <si>
    <t>PAID ON 16/11</t>
  </si>
  <si>
    <t>FOR THE MONTH OF DECEMBER 2020</t>
  </si>
  <si>
    <t>PATRICK KIMTAI</t>
  </si>
  <si>
    <t>PATRICK PAID LL</t>
  </si>
  <si>
    <t>PETER PAID LL</t>
  </si>
  <si>
    <t>PAID ON 21/12</t>
  </si>
  <si>
    <t>FOR THE MONTH OF JANUARY 2021</t>
  </si>
  <si>
    <t>PETER VACCATED</t>
  </si>
  <si>
    <t>VACCATED</t>
  </si>
  <si>
    <t>PAID ON 26/1</t>
  </si>
  <si>
    <t>FOR THE MONTH OF FEBRUARY 2021</t>
  </si>
  <si>
    <t>PAID ON 12/2</t>
  </si>
  <si>
    <t>FOR THE MONTH OF MARCH 2021</t>
  </si>
  <si>
    <t>CAREN ABERU</t>
  </si>
  <si>
    <t>DEPOSIT</t>
  </si>
  <si>
    <t>WATER DEP</t>
  </si>
  <si>
    <t>MARY WANJIRU</t>
  </si>
  <si>
    <t>PAID ON 15/3</t>
  </si>
  <si>
    <t>PAID ON 18/3</t>
  </si>
  <si>
    <t>FOR THE MONTH OF APRIL 2021</t>
  </si>
  <si>
    <t>PAID  ON 15/4</t>
  </si>
  <si>
    <t>FOR THE MONTH OF MAY 2021</t>
  </si>
  <si>
    <t>PAID ON 13/5</t>
  </si>
  <si>
    <t>FOR THE MONTH OF JUNE 2021</t>
  </si>
  <si>
    <t>PAID ON 19/6</t>
  </si>
  <si>
    <t>FOR THE MONTH OF JULY 2021</t>
  </si>
  <si>
    <t>PAID ON 15/7</t>
  </si>
  <si>
    <t>PAID ON 23/7</t>
  </si>
  <si>
    <t>FOR THE MONTH OF AUGUST 2021</t>
  </si>
  <si>
    <t>PAID ON 18/8</t>
  </si>
  <si>
    <t>FOR THE MONTH OF SEPTEMBER 2021</t>
  </si>
  <si>
    <t>PAID ON 17/9</t>
  </si>
  <si>
    <t>FOR THE MONTH OF OCTOBER 2021</t>
  </si>
  <si>
    <t>PAID ON 13/10</t>
  </si>
  <si>
    <t>FOR THE MONTH OF NOVEMBER 2021</t>
  </si>
  <si>
    <t>PAID ON 19/11</t>
  </si>
  <si>
    <t>PAID ON25/11</t>
  </si>
  <si>
    <t>FOR THE MONTH OF DECEMBER 2021</t>
  </si>
  <si>
    <t>PAID ON 23/10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</si>
</sst>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0" fontId="3" fillId="0" borderId="0" xfId="0" applyFont="1" applyBorder="1"/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4" fontId="0" fillId="0" borderId="1" xfId="0" applyNumberFormat="1" applyFont="1" applyBorder="1"/>
    <xf numFmtId="9" fontId="0" fillId="0" borderId="1" xfId="0" applyNumberFormat="1" applyFont="1" applyBorder="1"/>
    <xf numFmtId="0" fontId="0" fillId="0" borderId="1" xfId="0" applyFont="1" applyFill="1" applyBorder="1"/>
    <xf numFmtId="0" fontId="2" fillId="0" borderId="1" xfId="0" applyFont="1" applyBorder="1"/>
    <xf numFmtId="14" fontId="0" fillId="0" borderId="1" xfId="0" applyNumberFormat="1" applyFont="1" applyBorder="1"/>
    <xf numFmtId="3" fontId="2" fillId="0" borderId="1" xfId="0" applyNumberFormat="1" applyFont="1" applyBorder="1"/>
    <xf numFmtId="0" fontId="0" fillId="0" borderId="0" xfId="0" applyBorder="1"/>
    <xf numFmtId="14" fontId="0" fillId="0" borderId="1" xfId="0" applyNumberFormat="1" applyBorder="1"/>
    <xf numFmtId="3" fontId="0" fillId="0" borderId="0" xfId="0" applyNumberFormat="1"/>
    <xf numFmtId="4" fontId="0" fillId="0" borderId="0" xfId="0" applyNumberFormat="1" applyFont="1" applyBorder="1"/>
    <xf numFmtId="0" fontId="6" fillId="0" borderId="0" xfId="0" applyFont="1"/>
    <xf numFmtId="49" fontId="5" fillId="0" borderId="0" xfId="1" applyNumberFormat="1" applyFont="1" applyBorder="1" applyAlignment="1">
      <alignment horizontal="right"/>
    </xf>
    <xf numFmtId="0" fontId="7" fillId="0" borderId="0" xfId="0" applyFont="1" applyBorder="1"/>
    <xf numFmtId="4" fontId="7" fillId="0" borderId="0" xfId="0" applyNumberFormat="1" applyFont="1" applyBorder="1"/>
    <xf numFmtId="0" fontId="7" fillId="0" borderId="0" xfId="0" applyFont="1"/>
    <xf numFmtId="0" fontId="7" fillId="0" borderId="2" xfId="0" applyFont="1" applyBorder="1"/>
    <xf numFmtId="0" fontId="7" fillId="0" borderId="1" xfId="0" applyFont="1" applyBorder="1"/>
    <xf numFmtId="0" fontId="6" fillId="0" borderId="1" xfId="0" applyFont="1" applyBorder="1"/>
    <xf numFmtId="3" fontId="6" fillId="0" borderId="1" xfId="0" applyNumberFormat="1" applyFont="1" applyBorder="1"/>
    <xf numFmtId="3" fontId="6" fillId="0" borderId="0" xfId="0" applyNumberFormat="1" applyFont="1"/>
    <xf numFmtId="9" fontId="6" fillId="0" borderId="1" xfId="0" applyNumberFormat="1" applyFont="1" applyBorder="1"/>
    <xf numFmtId="0" fontId="6" fillId="0" borderId="1" xfId="0" applyFont="1" applyFill="1" applyBorder="1"/>
    <xf numFmtId="14" fontId="6" fillId="0" borderId="1" xfId="0" applyNumberFormat="1" applyFont="1" applyBorder="1"/>
    <xf numFmtId="0" fontId="6" fillId="0" borderId="0" xfId="0" applyFont="1" applyBorder="1"/>
    <xf numFmtId="4" fontId="6" fillId="0" borderId="0" xfId="0" applyNumberFormat="1" applyFont="1" applyBorder="1"/>
    <xf numFmtId="3" fontId="7" fillId="0" borderId="1" xfId="0" applyNumberFormat="1" applyFont="1" applyBorder="1"/>
    <xf numFmtId="0" fontId="2" fillId="0" borderId="1" xfId="0" applyFont="1" applyFill="1" applyBorder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F19" sqref="F19"/>
    </sheetView>
  </sheetViews>
  <sheetFormatPr defaultRowHeight="15" x14ac:dyDescent="0.25"/>
  <cols>
    <col min="1" max="1" width="4.5703125" customWidth="1"/>
    <col min="2" max="2" width="25" customWidth="1"/>
    <col min="3" max="3" width="7.85546875" customWidth="1"/>
    <col min="4" max="4" width="9" customWidth="1"/>
    <col min="5" max="5" width="10.42578125" customWidth="1"/>
  </cols>
  <sheetData>
    <row r="1" spans="1:13" x14ac:dyDescent="0.25">
      <c r="B1" s="1" t="s">
        <v>0</v>
      </c>
      <c r="C1" s="1"/>
      <c r="D1" s="1"/>
    </row>
    <row r="2" spans="1:13" x14ac:dyDescent="0.25">
      <c r="B2" s="1" t="s">
        <v>1</v>
      </c>
      <c r="C2" s="1"/>
      <c r="D2" s="1"/>
    </row>
    <row r="3" spans="1:13" x14ac:dyDescent="0.25">
      <c r="B3" s="1" t="s">
        <v>2</v>
      </c>
      <c r="C3" s="1"/>
      <c r="D3" s="1"/>
    </row>
    <row r="4" spans="1:13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3" x14ac:dyDescent="0.25">
      <c r="A5" s="3">
        <v>1</v>
      </c>
      <c r="B5" s="3" t="s">
        <v>23</v>
      </c>
      <c r="C5" s="3">
        <v>55000</v>
      </c>
      <c r="D5" s="3">
        <v>8500</v>
      </c>
      <c r="E5" s="3">
        <f t="shared" ref="E5:E11" si="0">C5+D5</f>
        <v>63500</v>
      </c>
      <c r="F5" s="3">
        <v>28600</v>
      </c>
      <c r="G5" s="3">
        <f>E5-F5</f>
        <v>34900</v>
      </c>
    </row>
    <row r="6" spans="1:13" x14ac:dyDescent="0.25">
      <c r="A6" s="3">
        <v>2</v>
      </c>
      <c r="B6" s="16" t="s">
        <v>25</v>
      </c>
      <c r="C6" s="3"/>
      <c r="D6" s="3">
        <v>21000</v>
      </c>
      <c r="E6" s="3">
        <f t="shared" si="0"/>
        <v>21000</v>
      </c>
      <c r="F6" s="3">
        <v>21000</v>
      </c>
      <c r="G6" s="3">
        <f>E6-F6</f>
        <v>0</v>
      </c>
      <c r="J6" s="20"/>
    </row>
    <row r="7" spans="1:13" x14ac:dyDescent="0.25">
      <c r="A7" s="3">
        <v>3</v>
      </c>
      <c r="B7" s="3" t="s">
        <v>27</v>
      </c>
      <c r="C7" s="3"/>
      <c r="D7" s="3">
        <v>14000</v>
      </c>
      <c r="E7" s="3">
        <f t="shared" si="0"/>
        <v>14000</v>
      </c>
      <c r="F7" s="3">
        <v>14000</v>
      </c>
      <c r="G7" s="3">
        <f>E7-F7</f>
        <v>0</v>
      </c>
      <c r="H7" t="s">
        <v>24</v>
      </c>
      <c r="J7" s="20"/>
    </row>
    <row r="8" spans="1:13" x14ac:dyDescent="0.25">
      <c r="A8" s="3">
        <v>4</v>
      </c>
      <c r="B8" s="3" t="s">
        <v>29</v>
      </c>
      <c r="C8" s="3"/>
      <c r="D8" s="3">
        <v>14000</v>
      </c>
      <c r="E8" s="3">
        <f t="shared" si="0"/>
        <v>14000</v>
      </c>
      <c r="F8" s="3">
        <v>14000</v>
      </c>
      <c r="G8" s="3">
        <f>E8-J8</f>
        <v>14000</v>
      </c>
      <c r="H8" t="s">
        <v>24</v>
      </c>
      <c r="J8" s="20"/>
    </row>
    <row r="9" spans="1:13" x14ac:dyDescent="0.25">
      <c r="A9" s="3">
        <v>5</v>
      </c>
      <c r="B9" s="3"/>
      <c r="C9" s="3"/>
      <c r="D9" s="3"/>
      <c r="E9" s="3">
        <f t="shared" si="0"/>
        <v>0</v>
      </c>
      <c r="F9" s="3"/>
      <c r="G9" s="3">
        <f>E9-J9</f>
        <v>0</v>
      </c>
      <c r="J9" s="20"/>
    </row>
    <row r="10" spans="1:13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</row>
    <row r="11" spans="1:13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</row>
    <row r="12" spans="1:13" x14ac:dyDescent="0.25">
      <c r="A12" s="3"/>
      <c r="B12" s="3"/>
      <c r="C12" s="3"/>
      <c r="D12" s="3"/>
      <c r="E12" s="3"/>
      <c r="F12" s="3">
        <f>SUM(C12:E12)</f>
        <v>0</v>
      </c>
      <c r="G12" s="3"/>
    </row>
    <row r="13" spans="1:13" x14ac:dyDescent="0.25">
      <c r="A13" s="3"/>
      <c r="B13" s="3"/>
      <c r="C13" s="3"/>
      <c r="D13" s="3">
        <f>SUM(D5:D12)</f>
        <v>57500</v>
      </c>
      <c r="E13" s="3"/>
      <c r="F13" s="3">
        <f>SUM(F5:F12)</f>
        <v>77600</v>
      </c>
      <c r="G13" s="3">
        <f>SUM(G5:G12)</f>
        <v>48900</v>
      </c>
      <c r="K13">
        <v>21000</v>
      </c>
      <c r="L13">
        <f>G21*K13</f>
        <v>1680</v>
      </c>
      <c r="M13">
        <f>K13-L13</f>
        <v>19320</v>
      </c>
    </row>
    <row r="14" spans="1:13" x14ac:dyDescent="0.25">
      <c r="B14" t="s">
        <v>22</v>
      </c>
      <c r="M14" t="s">
        <v>26</v>
      </c>
    </row>
    <row r="16" spans="1:13" x14ac:dyDescent="0.25">
      <c r="B16" s="4" t="s">
        <v>10</v>
      </c>
      <c r="C16" s="5"/>
      <c r="D16" s="6"/>
      <c r="E16" s="7"/>
      <c r="F16" s="8"/>
      <c r="G16" s="9"/>
      <c r="H16" s="8"/>
    </row>
    <row r="17" spans="2:9" x14ac:dyDescent="0.25">
      <c r="B17" s="1" t="s">
        <v>11</v>
      </c>
      <c r="C17" s="1"/>
      <c r="D17" s="1"/>
      <c r="E17" s="10"/>
      <c r="F17" s="1" t="s">
        <v>12</v>
      </c>
      <c r="G17" s="11"/>
      <c r="H17" s="11"/>
      <c r="I17" s="11"/>
    </row>
    <row r="18" spans="2:9" x14ac:dyDescent="0.25"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2:9" x14ac:dyDescent="0.25">
      <c r="B19" s="12" t="s">
        <v>17</v>
      </c>
      <c r="C19" s="13">
        <f>D13</f>
        <v>57500</v>
      </c>
      <c r="D19" s="12"/>
      <c r="E19" s="12"/>
      <c r="F19" s="12" t="s">
        <v>17</v>
      </c>
      <c r="G19" s="13">
        <f>F13</f>
        <v>77600</v>
      </c>
      <c r="H19" s="12"/>
      <c r="I19" s="12"/>
    </row>
    <row r="20" spans="2:9" x14ac:dyDescent="0.25">
      <c r="B20" s="12" t="s">
        <v>5</v>
      </c>
      <c r="C20" s="14"/>
      <c r="D20" s="12"/>
      <c r="E20" s="12"/>
      <c r="F20" s="12" t="s">
        <v>5</v>
      </c>
      <c r="G20" s="13"/>
      <c r="H20" s="12"/>
      <c r="I20" s="12"/>
    </row>
    <row r="21" spans="2:9" x14ac:dyDescent="0.25">
      <c r="B21" s="12" t="s">
        <v>18</v>
      </c>
      <c r="C21" s="15">
        <v>0.08</v>
      </c>
      <c r="D21" s="13">
        <f>C19*C21</f>
        <v>4600</v>
      </c>
      <c r="E21" s="12"/>
      <c r="F21" s="12" t="s">
        <v>18</v>
      </c>
      <c r="G21" s="15">
        <v>0.08</v>
      </c>
      <c r="H21" s="13">
        <f>G21*G19</f>
        <v>6208</v>
      </c>
      <c r="I21" s="12"/>
    </row>
    <row r="22" spans="2:9" x14ac:dyDescent="0.25">
      <c r="B22" s="16" t="s">
        <v>19</v>
      </c>
      <c r="C22" s="13">
        <f>C19+C20</f>
        <v>57500</v>
      </c>
      <c r="D22" s="12"/>
      <c r="E22" s="12"/>
      <c r="F22" s="16" t="s">
        <v>19</v>
      </c>
      <c r="G22" s="13">
        <f>G19+G20</f>
        <v>77600</v>
      </c>
      <c r="H22" s="12"/>
      <c r="I22" s="12"/>
    </row>
    <row r="23" spans="2:9" x14ac:dyDescent="0.25">
      <c r="B23" s="17" t="s">
        <v>20</v>
      </c>
      <c r="C23" s="12" t="s">
        <v>21</v>
      </c>
      <c r="D23" s="12"/>
      <c r="E23" s="12"/>
      <c r="F23" s="17" t="s">
        <v>20</v>
      </c>
      <c r="G23" s="12" t="s">
        <v>21</v>
      </c>
      <c r="H23" s="12"/>
      <c r="I23" s="12"/>
    </row>
    <row r="24" spans="2:9" x14ac:dyDescent="0.25">
      <c r="B24" s="3" t="s">
        <v>24</v>
      </c>
      <c r="C24" s="3"/>
      <c r="D24" s="3">
        <f>D7+D8</f>
        <v>28000</v>
      </c>
      <c r="E24" s="3"/>
      <c r="F24" s="3" t="s">
        <v>24</v>
      </c>
      <c r="G24" s="3"/>
      <c r="H24" s="3">
        <f>D24</f>
        <v>28000</v>
      </c>
      <c r="I24" s="12"/>
    </row>
    <row r="25" spans="2:9" x14ac:dyDescent="0.25">
      <c r="B25" s="18">
        <v>43259</v>
      </c>
      <c r="C25" s="12"/>
      <c r="D25" s="12">
        <v>20000</v>
      </c>
      <c r="E25" s="3"/>
      <c r="F25" s="18">
        <v>43259</v>
      </c>
      <c r="G25" s="12"/>
      <c r="H25" s="12">
        <v>20000</v>
      </c>
      <c r="I25" s="12"/>
    </row>
    <row r="26" spans="2:9" x14ac:dyDescent="0.25">
      <c r="B26" s="21">
        <v>43262</v>
      </c>
      <c r="C26" s="3"/>
      <c r="D26" s="3">
        <v>7000</v>
      </c>
      <c r="E26" s="3"/>
      <c r="F26" s="21">
        <v>43262</v>
      </c>
      <c r="G26" s="3"/>
      <c r="H26" s="3">
        <v>7000</v>
      </c>
      <c r="I26" s="12"/>
    </row>
    <row r="27" spans="2:9" x14ac:dyDescent="0.25">
      <c r="B27" s="21">
        <v>43265</v>
      </c>
      <c r="C27" s="3"/>
      <c r="D27" s="3">
        <v>12000</v>
      </c>
      <c r="E27" s="3"/>
      <c r="F27" s="21">
        <v>43265</v>
      </c>
      <c r="G27" s="3"/>
      <c r="H27" s="3">
        <v>12000</v>
      </c>
      <c r="I27" s="12"/>
    </row>
    <row r="28" spans="2:9" x14ac:dyDescent="0.25">
      <c r="B28" s="18"/>
      <c r="C28" s="12"/>
      <c r="D28" s="12"/>
      <c r="E28" s="12"/>
      <c r="F28" s="3"/>
      <c r="G28" s="3"/>
      <c r="H28" s="3"/>
      <c r="I28" s="12"/>
    </row>
    <row r="29" spans="2:9" x14ac:dyDescent="0.25">
      <c r="B29" s="16"/>
      <c r="C29" s="12"/>
      <c r="D29" s="12"/>
      <c r="E29" s="12"/>
      <c r="F29" s="3"/>
      <c r="G29" s="3"/>
      <c r="H29" s="3"/>
      <c r="I29" s="12"/>
    </row>
    <row r="30" spans="2:9" x14ac:dyDescent="0.25">
      <c r="B30" s="17" t="s">
        <v>22</v>
      </c>
      <c r="C30" s="19">
        <f>C19+C20</f>
        <v>57500</v>
      </c>
      <c r="D30" s="19">
        <f>SUM(D21:D29)</f>
        <v>71600</v>
      </c>
      <c r="E30" s="19">
        <f>C30-D30</f>
        <v>-14100</v>
      </c>
      <c r="F30" s="17" t="s">
        <v>22</v>
      </c>
      <c r="G30" s="19">
        <f>G22</f>
        <v>77600</v>
      </c>
      <c r="H30" s="19">
        <f>SUM(H21:H29)</f>
        <v>73208</v>
      </c>
      <c r="I30" s="13">
        <f>G30-H30</f>
        <v>4392</v>
      </c>
    </row>
    <row r="32" spans="2:9" x14ac:dyDescent="0.25">
      <c r="B32" t="s">
        <v>37</v>
      </c>
      <c r="D32" t="s">
        <v>39</v>
      </c>
      <c r="G32" t="s">
        <v>41</v>
      </c>
    </row>
    <row r="34" spans="2:7" x14ac:dyDescent="0.25">
      <c r="B34" t="s">
        <v>38</v>
      </c>
      <c r="D34" t="s">
        <v>40</v>
      </c>
      <c r="G34" t="s">
        <v>42</v>
      </c>
    </row>
  </sheetData>
  <pageMargins left="0" right="0" top="0" bottom="0" header="0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31" sqref="C31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61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/>
      <c r="C5" s="3"/>
      <c r="D5" s="3"/>
      <c r="E5" s="3">
        <f t="shared" ref="E5:E11" si="0">C5+D5</f>
        <v>0</v>
      </c>
      <c r="F5" s="3"/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si="0"/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27</v>
      </c>
      <c r="C7" s="3">
        <v>5800</v>
      </c>
      <c r="D7" s="3"/>
      <c r="E7" s="3">
        <f t="shared" si="0"/>
        <v>5800</v>
      </c>
      <c r="F7" s="3">
        <v>5800</v>
      </c>
      <c r="G7" s="3">
        <f>E7-F7</f>
        <v>0</v>
      </c>
      <c r="H7" t="s">
        <v>24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 t="shared" si="0"/>
        <v>8000</v>
      </c>
      <c r="F9" s="3">
        <v>8000</v>
      </c>
      <c r="G9" s="3">
        <f>E9-F9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22000</v>
      </c>
      <c r="E13" s="2">
        <f>SUM(E5:E12)</f>
        <v>27800</v>
      </c>
      <c r="F13" s="2">
        <f>SUM(F5:F12)</f>
        <v>27800</v>
      </c>
      <c r="G13" s="2">
        <f>SUM(G5:G12)</f>
        <v>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62</v>
      </c>
      <c r="C19" s="32">
        <f>D13</f>
        <v>22000</v>
      </c>
      <c r="D19" s="31"/>
      <c r="E19" s="31"/>
      <c r="F19" s="31" t="s">
        <v>62</v>
      </c>
      <c r="G19" s="32">
        <f>F13</f>
        <v>27800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FEBRUARY!E30</f>
        <v>5050</v>
      </c>
      <c r="D20" s="31"/>
      <c r="E20" s="31"/>
      <c r="F20" s="31" t="s">
        <v>5</v>
      </c>
      <c r="G20" s="32">
        <f>FEBRUARY!I30</f>
        <v>-750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1760</v>
      </c>
      <c r="E21" s="31"/>
      <c r="F21" s="31" t="s">
        <v>18</v>
      </c>
      <c r="G21" s="34">
        <v>0.08</v>
      </c>
      <c r="H21" s="32">
        <f>D21</f>
        <v>1760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63</v>
      </c>
      <c r="C24" s="31"/>
      <c r="D24" s="31">
        <v>5800</v>
      </c>
      <c r="E24" s="31"/>
      <c r="F24" s="36" t="s">
        <v>63</v>
      </c>
      <c r="G24" s="31"/>
      <c r="H24" s="31">
        <v>5800</v>
      </c>
      <c r="I24" s="31"/>
      <c r="J24" s="24"/>
    </row>
    <row r="25" spans="1:10" x14ac:dyDescent="0.25">
      <c r="A25" s="24"/>
      <c r="B25" s="36" t="s">
        <v>64</v>
      </c>
      <c r="C25" s="31"/>
      <c r="D25" s="31">
        <v>20000</v>
      </c>
      <c r="E25" s="31"/>
      <c r="F25" s="36" t="s">
        <v>64</v>
      </c>
      <c r="G25" s="31"/>
      <c r="H25" s="31">
        <v>20000</v>
      </c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25290</v>
      </c>
      <c r="D30" s="39">
        <f>SUM(D24:D29)</f>
        <v>25800</v>
      </c>
      <c r="E30" s="39">
        <f>C30-D30</f>
        <v>-510</v>
      </c>
      <c r="F30" s="30" t="s">
        <v>22</v>
      </c>
      <c r="G30" s="39">
        <f>G19+G20-H21</f>
        <v>25290</v>
      </c>
      <c r="H30" s="39">
        <f>SUM(H24:H29)</f>
        <v>25800</v>
      </c>
      <c r="I30" s="39">
        <f>G30-H30</f>
        <v>-510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47" sqref="I47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65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/>
      <c r="C5" s="3"/>
      <c r="D5" s="3"/>
      <c r="E5" s="3">
        <f>C5+D5</f>
        <v>0</v>
      </c>
      <c r="F5" s="3"/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>C6+D6</f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67</v>
      </c>
      <c r="C7" s="3"/>
      <c r="D7" s="3">
        <v>7000</v>
      </c>
      <c r="E7" s="3">
        <f>C7+D7</f>
        <v>7000</v>
      </c>
      <c r="F7" s="3">
        <v>7000</v>
      </c>
      <c r="G7" s="3">
        <f>E7-F7</f>
        <v>0</v>
      </c>
      <c r="H7" t="s">
        <v>24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>C9+D9</f>
        <v>8000</v>
      </c>
      <c r="F9" s="3">
        <v>8000</v>
      </c>
      <c r="G9" s="3">
        <f>E9-F9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 t="s">
        <v>69</v>
      </c>
      <c r="F10" s="3"/>
      <c r="G10" s="3"/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>C11+D11</f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29000</v>
      </c>
      <c r="E13" s="2"/>
      <c r="F13" s="2">
        <f>SUM(F5:F12)</f>
        <v>29000</v>
      </c>
      <c r="G13" s="2">
        <f>SUM(G5:G12)</f>
        <v>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66</v>
      </c>
      <c r="C19" s="32">
        <f>D13</f>
        <v>29000</v>
      </c>
      <c r="D19" s="31"/>
      <c r="E19" s="31"/>
      <c r="F19" s="31" t="s">
        <v>66</v>
      </c>
      <c r="G19" s="32">
        <f>F13</f>
        <v>29000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MARCH!E30</f>
        <v>-510</v>
      </c>
      <c r="D20" s="31"/>
      <c r="E20" s="31"/>
      <c r="F20" s="31" t="s">
        <v>5</v>
      </c>
      <c r="G20" s="32">
        <f>MARCH!I30</f>
        <v>-510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2320</v>
      </c>
      <c r="E21" s="31"/>
      <c r="F21" s="31" t="s">
        <v>18</v>
      </c>
      <c r="G21" s="34">
        <v>0.08</v>
      </c>
      <c r="H21" s="32">
        <f>D21</f>
        <v>2320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68</v>
      </c>
      <c r="C24" s="31"/>
      <c r="D24" s="31">
        <v>7000</v>
      </c>
      <c r="E24" s="31"/>
      <c r="F24" s="36" t="s">
        <v>68</v>
      </c>
      <c r="G24" s="31"/>
      <c r="H24" s="31">
        <v>7000</v>
      </c>
      <c r="I24" s="31"/>
      <c r="J24" s="24"/>
    </row>
    <row r="25" spans="1:10" x14ac:dyDescent="0.25">
      <c r="A25" s="24"/>
      <c r="B25" s="36" t="s">
        <v>70</v>
      </c>
      <c r="C25" s="31"/>
      <c r="D25" s="31">
        <v>19200</v>
      </c>
      <c r="E25" s="31"/>
      <c r="F25" s="36" t="s">
        <v>70</v>
      </c>
      <c r="G25" s="31"/>
      <c r="H25" s="31">
        <v>19200</v>
      </c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26170</v>
      </c>
      <c r="D30" s="39">
        <f>SUM(D24:D29)</f>
        <v>26200</v>
      </c>
      <c r="E30" s="39">
        <f>C30-D30</f>
        <v>-30</v>
      </c>
      <c r="F30" s="30" t="s">
        <v>22</v>
      </c>
      <c r="G30" s="39">
        <f>G19+G20-H21</f>
        <v>26170</v>
      </c>
      <c r="H30" s="39">
        <f>SUM(H24:H29)</f>
        <v>26200</v>
      </c>
      <c r="I30" s="39">
        <f>G30-H30</f>
        <v>-30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F50" sqref="F50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72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73</v>
      </c>
      <c r="C5" s="3"/>
      <c r="D5" s="3">
        <v>9500</v>
      </c>
      <c r="E5" s="3">
        <f>C5+D5</f>
        <v>9500</v>
      </c>
      <c r="F5" s="3">
        <v>9500</v>
      </c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ref="E6:E11" si="0">C6+D6</f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/>
      <c r="C7" s="3"/>
      <c r="D7" s="3"/>
      <c r="E7" s="3">
        <f t="shared" si="0"/>
        <v>0</v>
      </c>
      <c r="F7" s="3"/>
      <c r="G7" s="3">
        <f>E7-F7</f>
        <v>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 t="shared" si="0"/>
        <v>8000</v>
      </c>
      <c r="F9" s="3">
        <v>8000</v>
      </c>
      <c r="G9" s="3">
        <f>E9-F9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 t="s">
        <v>69</v>
      </c>
      <c r="F10" s="3"/>
      <c r="G10" s="3"/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31500</v>
      </c>
      <c r="E13" s="2"/>
      <c r="F13" s="2">
        <f>SUM(F5:F12)</f>
        <v>31500</v>
      </c>
      <c r="G13" s="2">
        <f>SUM(G5:G12)</f>
        <v>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71</v>
      </c>
      <c r="C19" s="32">
        <f>D13</f>
        <v>31500</v>
      </c>
      <c r="D19" s="31"/>
      <c r="E19" s="31"/>
      <c r="F19" s="31" t="s">
        <v>71</v>
      </c>
      <c r="G19" s="32">
        <f>F13</f>
        <v>31500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'APRIL '!E30</f>
        <v>-30</v>
      </c>
      <c r="D20" s="31"/>
      <c r="E20" s="31"/>
      <c r="F20" s="31" t="s">
        <v>5</v>
      </c>
      <c r="G20" s="32">
        <f>'APRIL '!I30</f>
        <v>-30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2520</v>
      </c>
      <c r="E21" s="31"/>
      <c r="F21" s="31" t="s">
        <v>18</v>
      </c>
      <c r="G21" s="34">
        <v>0.08</v>
      </c>
      <c r="H21" s="32">
        <f>D21</f>
        <v>2520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74</v>
      </c>
      <c r="C24" s="31"/>
      <c r="D24" s="31">
        <v>29000</v>
      </c>
      <c r="E24" s="31"/>
      <c r="F24" s="36" t="s">
        <v>74</v>
      </c>
      <c r="G24" s="31"/>
      <c r="H24" s="31">
        <v>29000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28950</v>
      </c>
      <c r="D30" s="39">
        <f>SUM(D24:D29)</f>
        <v>29000</v>
      </c>
      <c r="E30" s="39">
        <f>C30-D30</f>
        <v>-50</v>
      </c>
      <c r="F30" s="30" t="s">
        <v>22</v>
      </c>
      <c r="G30" s="39">
        <f>G19+G20-H21</f>
        <v>28950</v>
      </c>
      <c r="H30" s="39">
        <f>SUM(H24:H29)</f>
        <v>29000</v>
      </c>
      <c r="I30" s="39">
        <f>G30-H30</f>
        <v>-50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3" sqref="K33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76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73</v>
      </c>
      <c r="C5" s="3"/>
      <c r="D5" s="3">
        <v>9500</v>
      </c>
      <c r="E5" s="3">
        <f>C5+D5</f>
        <v>9500</v>
      </c>
      <c r="F5" s="3">
        <v>9500</v>
      </c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ref="E6:E11" si="0">C6+D6</f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78</v>
      </c>
      <c r="C7" s="3"/>
      <c r="D7" s="3">
        <v>7000</v>
      </c>
      <c r="E7" s="3">
        <f t="shared" si="0"/>
        <v>7000</v>
      </c>
      <c r="F7" s="3"/>
      <c r="G7" s="3">
        <f>E7-F7</f>
        <v>7000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 t="shared" si="0"/>
        <v>8000</v>
      </c>
      <c r="F9" s="3">
        <v>8000</v>
      </c>
      <c r="G9" s="3">
        <f>E9-F9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 t="s">
        <v>69</v>
      </c>
      <c r="F10" s="3"/>
      <c r="G10" s="3"/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38500</v>
      </c>
      <c r="E13" s="2"/>
      <c r="F13" s="2">
        <f>SUM(F5:F12)</f>
        <v>31500</v>
      </c>
      <c r="G13" s="2">
        <f>SUM(G5:G12)</f>
        <v>7000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1" x14ac:dyDescent="0.25">
      <c r="A19" s="24"/>
      <c r="B19" s="31" t="s">
        <v>75</v>
      </c>
      <c r="C19" s="32">
        <f>D13</f>
        <v>38500</v>
      </c>
      <c r="D19" s="31"/>
      <c r="E19" s="31"/>
      <c r="F19" s="31" t="s">
        <v>75</v>
      </c>
      <c r="G19" s="32">
        <f>F13</f>
        <v>31500</v>
      </c>
      <c r="H19" s="31"/>
      <c r="I19" s="31"/>
      <c r="J19" s="24"/>
    </row>
    <row r="20" spans="1:11" x14ac:dyDescent="0.25">
      <c r="A20" s="24"/>
      <c r="B20" s="31" t="s">
        <v>5</v>
      </c>
      <c r="C20" s="33">
        <f>'MAY '!E30</f>
        <v>-50</v>
      </c>
      <c r="D20" s="31"/>
      <c r="E20" s="31"/>
      <c r="F20" s="31" t="s">
        <v>5</v>
      </c>
      <c r="G20" s="32">
        <f>'MAY '!I30</f>
        <v>-50</v>
      </c>
      <c r="H20" s="31"/>
      <c r="I20" s="31"/>
      <c r="J20" s="24"/>
    </row>
    <row r="21" spans="1:11" x14ac:dyDescent="0.25">
      <c r="A21" s="24"/>
      <c r="B21" s="31" t="s">
        <v>18</v>
      </c>
      <c r="C21" s="34">
        <v>0.08</v>
      </c>
      <c r="D21" s="32">
        <f>C19*C21</f>
        <v>3080</v>
      </c>
      <c r="E21" s="31"/>
      <c r="F21" s="31" t="s">
        <v>18</v>
      </c>
      <c r="G21" s="34">
        <v>0.08</v>
      </c>
      <c r="H21" s="32">
        <f>D21</f>
        <v>3080</v>
      </c>
      <c r="I21" s="31"/>
      <c r="J21" s="24"/>
    </row>
    <row r="22" spans="1:11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1" x14ac:dyDescent="0.25">
      <c r="A24" s="24"/>
      <c r="B24" s="36" t="s">
        <v>77</v>
      </c>
      <c r="C24" s="31"/>
      <c r="D24" s="31">
        <v>31000</v>
      </c>
      <c r="E24" s="31"/>
      <c r="F24" s="36" t="s">
        <v>77</v>
      </c>
      <c r="G24" s="31"/>
      <c r="H24" s="31">
        <v>31000</v>
      </c>
      <c r="I24" s="31"/>
      <c r="J24" s="24"/>
    </row>
    <row r="25" spans="1:11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1" x14ac:dyDescent="0.25">
      <c r="A30" s="24"/>
      <c r="B30" s="30" t="s">
        <v>22</v>
      </c>
      <c r="C30" s="39">
        <f>C19+C20-D21</f>
        <v>35370</v>
      </c>
      <c r="D30" s="39">
        <f>SUM(D24:D29)</f>
        <v>31000</v>
      </c>
      <c r="E30" s="39">
        <f>C30-D30</f>
        <v>4370</v>
      </c>
      <c r="F30" s="30" t="s">
        <v>22</v>
      </c>
      <c r="G30" s="39">
        <f>G19+G20-H21</f>
        <v>28370</v>
      </c>
      <c r="H30" s="39">
        <f>SUM(H24:H29)</f>
        <v>31000</v>
      </c>
      <c r="I30" s="39">
        <f>G30-H30</f>
        <v>-2630</v>
      </c>
      <c r="J30" s="24"/>
    </row>
    <row r="32" spans="1:11" x14ac:dyDescent="0.25">
      <c r="K32" s="22">
        <f>G13+I30</f>
        <v>4370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2" sqref="J32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79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73</v>
      </c>
      <c r="C5" s="3"/>
      <c r="D5" s="3">
        <v>9500</v>
      </c>
      <c r="E5" s="3">
        <f>C5+D5</f>
        <v>9500</v>
      </c>
      <c r="F5" s="3">
        <v>9500</v>
      </c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ref="E6:E11" si="0">C6+D6</f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78</v>
      </c>
      <c r="C7" s="3">
        <v>7000</v>
      </c>
      <c r="D7" s="3">
        <v>7000</v>
      </c>
      <c r="E7" s="3">
        <f t="shared" si="0"/>
        <v>14000</v>
      </c>
      <c r="F7" s="3">
        <v>14000</v>
      </c>
      <c r="G7" s="3">
        <f>E7-F7</f>
        <v>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 t="shared" si="0"/>
        <v>8000</v>
      </c>
      <c r="F9" s="3">
        <v>3500</v>
      </c>
      <c r="G9" s="3">
        <f>E9-F9</f>
        <v>4500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 t="s">
        <v>69</v>
      </c>
      <c r="F10" s="3"/>
      <c r="G10" s="3"/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38500</v>
      </c>
      <c r="E13" s="2"/>
      <c r="F13" s="2">
        <f>SUM(F5:F12)</f>
        <v>41000</v>
      </c>
      <c r="G13" s="2">
        <f>SUM(G5:G12)</f>
        <v>4500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31</v>
      </c>
      <c r="C19" s="32">
        <f>D13</f>
        <v>38500</v>
      </c>
      <c r="D19" s="31"/>
      <c r="E19" s="31"/>
      <c r="F19" s="31" t="s">
        <v>31</v>
      </c>
      <c r="G19" s="32">
        <f>F13</f>
        <v>41000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'JUNE '!E30</f>
        <v>4370</v>
      </c>
      <c r="D20" s="31"/>
      <c r="E20" s="31"/>
      <c r="F20" s="31" t="s">
        <v>5</v>
      </c>
      <c r="G20" s="32">
        <f>'JUNE '!I30</f>
        <v>-2630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3080</v>
      </c>
      <c r="E21" s="31"/>
      <c r="F21" s="31" t="s">
        <v>18</v>
      </c>
      <c r="G21" s="34">
        <v>0.08</v>
      </c>
      <c r="H21" s="32">
        <f>D21</f>
        <v>3080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80</v>
      </c>
      <c r="C24" s="31"/>
      <c r="D24" s="31">
        <v>32500</v>
      </c>
      <c r="E24" s="31"/>
      <c r="F24" s="36" t="s">
        <v>80</v>
      </c>
      <c r="G24" s="31"/>
      <c r="H24" s="31">
        <v>32500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39790</v>
      </c>
      <c r="D30" s="39">
        <f>SUM(D24:D29)</f>
        <v>32500</v>
      </c>
      <c r="E30" s="39">
        <f>C30-D30</f>
        <v>7290</v>
      </c>
      <c r="F30" s="30" t="s">
        <v>22</v>
      </c>
      <c r="G30" s="39">
        <f>G19+G20-H21</f>
        <v>35290</v>
      </c>
      <c r="H30" s="39">
        <f>SUM(H24:H29)</f>
        <v>32500</v>
      </c>
      <c r="I30" s="39">
        <f>G30-H30</f>
        <v>2790</v>
      </c>
      <c r="J30" s="33">
        <f>G13+I30</f>
        <v>7290</v>
      </c>
    </row>
    <row r="31" spans="1:10" x14ac:dyDescent="0.25">
      <c r="J31" s="22">
        <f>E30-J30</f>
        <v>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10" sqref="F10"/>
    </sheetView>
  </sheetViews>
  <sheetFormatPr defaultRowHeight="15" x14ac:dyDescent="0.25"/>
  <cols>
    <col min="2" max="2" width="17.425781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81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5">
      <c r="A5" s="3">
        <v>1</v>
      </c>
      <c r="B5" s="3" t="s">
        <v>83</v>
      </c>
      <c r="C5" s="3">
        <f>'JULY  '!G5:G13</f>
        <v>0</v>
      </c>
      <c r="D5" s="3">
        <v>9500</v>
      </c>
      <c r="E5" s="3">
        <f>C5+D5</f>
        <v>9500</v>
      </c>
      <c r="F5" s="3">
        <v>9500</v>
      </c>
      <c r="G5" s="3">
        <f>E5-F5</f>
        <v>0</v>
      </c>
      <c r="H5" t="s">
        <v>51</v>
      </c>
    </row>
    <row r="6" spans="1:10" x14ac:dyDescent="0.25">
      <c r="A6" s="3">
        <v>2</v>
      </c>
      <c r="B6" s="16" t="s">
        <v>25</v>
      </c>
      <c r="C6" s="3">
        <f>'JULY  '!G6:G14</f>
        <v>0</v>
      </c>
      <c r="D6" s="3">
        <v>7000</v>
      </c>
      <c r="E6" s="3">
        <f t="shared" ref="E6:E11" si="0">C6+D6</f>
        <v>7000</v>
      </c>
      <c r="F6"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'JULY  '!G7:G15</f>
        <v>0</v>
      </c>
      <c r="D7" s="3">
        <v>7000</v>
      </c>
      <c r="E7" s="3">
        <f t="shared" si="0"/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'JULY  '!G8:G16</f>
        <v>0</v>
      </c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'JULY  '!G9:G17</f>
        <v>4500</v>
      </c>
      <c r="D9" s="3">
        <v>8000</v>
      </c>
      <c r="E9" s="3">
        <f t="shared" si="0"/>
        <v>12500</v>
      </c>
      <c r="F9" s="3">
        <f>10600+500+1400</f>
        <v>12500</v>
      </c>
      <c r="G9" s="3">
        <f>E9-F9</f>
        <v>0</v>
      </c>
      <c r="J9" s="20"/>
    </row>
    <row r="10" spans="1:10" x14ac:dyDescent="0.25">
      <c r="A10" s="3">
        <v>6</v>
      </c>
      <c r="B10" s="3"/>
      <c r="C10" s="3">
        <f>'JULY  '!G10:G18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'JULY  '!G11:G19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'JULY  '!G12:G20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'JULY  '!G13:G21</f>
        <v>4500</v>
      </c>
      <c r="D13" s="2">
        <f>SUM(D5:D12)</f>
        <v>38500</v>
      </c>
      <c r="E13" s="2"/>
      <c r="F13" s="2">
        <f>SUM(F5:F12)</f>
        <v>43000</v>
      </c>
      <c r="G13" s="2">
        <f>SUM(G5:G12)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1" x14ac:dyDescent="0.25">
      <c r="A19" s="24"/>
      <c r="B19" s="31" t="s">
        <v>32</v>
      </c>
      <c r="C19" s="32">
        <f>D13</f>
        <v>38500</v>
      </c>
      <c r="D19" s="31"/>
      <c r="E19" s="31"/>
      <c r="F19" s="31" t="s">
        <v>32</v>
      </c>
      <c r="G19" s="32">
        <f>F13</f>
        <v>43000</v>
      </c>
      <c r="H19" s="31"/>
      <c r="I19" s="31"/>
      <c r="J19" s="24"/>
    </row>
    <row r="20" spans="1:11" x14ac:dyDescent="0.25">
      <c r="A20" s="24"/>
      <c r="B20" s="31" t="s">
        <v>5</v>
      </c>
      <c r="C20" s="33">
        <f>'JULY  '!E30</f>
        <v>7290</v>
      </c>
      <c r="D20" s="31"/>
      <c r="E20" s="31"/>
      <c r="F20" s="31" t="s">
        <v>5</v>
      </c>
      <c r="G20" s="32">
        <f>'JULY  '!I30</f>
        <v>2790</v>
      </c>
      <c r="H20" s="31"/>
      <c r="I20" s="31"/>
      <c r="J20" s="24"/>
    </row>
    <row r="21" spans="1:11" x14ac:dyDescent="0.25">
      <c r="A21" s="24"/>
      <c r="B21" s="31" t="s">
        <v>18</v>
      </c>
      <c r="C21" s="34">
        <v>0.08</v>
      </c>
      <c r="D21" s="32">
        <f>C19*C21</f>
        <v>3080</v>
      </c>
      <c r="E21" s="31"/>
      <c r="F21" s="31" t="s">
        <v>18</v>
      </c>
      <c r="G21" s="34">
        <v>0.08</v>
      </c>
      <c r="H21" s="32">
        <f>D21</f>
        <v>3080</v>
      </c>
      <c r="I21" s="31"/>
      <c r="J21" s="24"/>
    </row>
    <row r="22" spans="1:11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1" x14ac:dyDescent="0.25">
      <c r="A24" s="24"/>
      <c r="B24" s="36" t="s">
        <v>82</v>
      </c>
      <c r="C24" s="31"/>
      <c r="D24" s="31">
        <v>33210</v>
      </c>
      <c r="E24" s="31"/>
      <c r="F24" s="36" t="s">
        <v>82</v>
      </c>
      <c r="G24" s="31"/>
      <c r="H24" s="31">
        <v>33210</v>
      </c>
      <c r="I24" s="31"/>
      <c r="J24" s="24"/>
    </row>
    <row r="25" spans="1:11" x14ac:dyDescent="0.25">
      <c r="A25" s="24"/>
      <c r="B25" s="36" t="s">
        <v>84</v>
      </c>
      <c r="C25" s="31"/>
      <c r="D25" s="31">
        <v>9500</v>
      </c>
      <c r="E25" s="31"/>
      <c r="F25" s="36" t="s">
        <v>84</v>
      </c>
      <c r="G25" s="31"/>
      <c r="H25" s="31">
        <v>9500</v>
      </c>
      <c r="I25" s="31"/>
      <c r="J25" s="24"/>
      <c r="K25" s="22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1" x14ac:dyDescent="0.25">
      <c r="A30" s="24"/>
      <c r="B30" s="30" t="s">
        <v>22</v>
      </c>
      <c r="C30" s="39">
        <f>C19+C20-D21</f>
        <v>42710</v>
      </c>
      <c r="D30" s="39">
        <f>SUM(D24:D29)</f>
        <v>42710</v>
      </c>
      <c r="E30" s="39">
        <f>C30-D30</f>
        <v>0</v>
      </c>
      <c r="F30" s="30" t="s">
        <v>22</v>
      </c>
      <c r="G30" s="39">
        <f>G19+G20-H21</f>
        <v>42710</v>
      </c>
      <c r="H30" s="39">
        <f>SUM(H24:H29)</f>
        <v>42710</v>
      </c>
      <c r="I30" s="39">
        <f>G30-H30</f>
        <v>0</v>
      </c>
      <c r="J30" s="24"/>
      <c r="K30" s="22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11" sqref="K11"/>
    </sheetView>
  </sheetViews>
  <sheetFormatPr defaultRowHeight="15" x14ac:dyDescent="0.25"/>
  <cols>
    <col min="2" max="2" width="13.42578125" customWidth="1"/>
    <col min="3" max="3" width="6.5703125" bestFit="1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88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5">
      <c r="A5" s="3">
        <v>1</v>
      </c>
      <c r="B5" s="3"/>
      <c r="C5" s="3"/>
      <c r="D5" s="3"/>
      <c r="E5" s="3">
        <f>C5+D5</f>
        <v>0</v>
      </c>
      <c r="F5" s="3"/>
      <c r="G5" s="3">
        <f>E5-F5</f>
        <v>0</v>
      </c>
    </row>
    <row r="6" spans="1:10" x14ac:dyDescent="0.25">
      <c r="A6" s="3">
        <v>2</v>
      </c>
      <c r="B6" s="16" t="s">
        <v>25</v>
      </c>
      <c r="C6" s="3">
        <f>AUGUST19!G6:G14</f>
        <v>0</v>
      </c>
      <c r="D6" s="3">
        <v>7000</v>
      </c>
      <c r="E6" s="3">
        <f>C6+D6</f>
        <v>7000</v>
      </c>
      <c r="F6"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AUGUST19!G7:G15</f>
        <v>0</v>
      </c>
      <c r="D7" s="3">
        <v>7000</v>
      </c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AUGUST19!G8:G16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AUGUST19!G9:G17</f>
        <v>0</v>
      </c>
      <c r="D9" s="3">
        <v>8000</v>
      </c>
      <c r="E9" s="3">
        <f>C9+D9</f>
        <v>8000</v>
      </c>
      <c r="F9" s="3">
        <f>6300+200</f>
        <v>6500</v>
      </c>
      <c r="G9" s="3">
        <f>E9-F9</f>
        <v>1500</v>
      </c>
      <c r="J9" s="20"/>
    </row>
    <row r="10" spans="1:10" x14ac:dyDescent="0.25">
      <c r="A10" s="3">
        <v>6</v>
      </c>
      <c r="B10" s="3"/>
      <c r="C10" s="3">
        <f>AUGUST19!G10:G18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AUGUST19!G11:G19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AUGUST19!G12:G20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AUGUST19!G13:G21</f>
        <v>0</v>
      </c>
      <c r="D13" s="2">
        <f>SUM(D5:D12)</f>
        <v>29000</v>
      </c>
      <c r="E13" s="2"/>
      <c r="F13" s="2">
        <f>SUM(F5:F12)</f>
        <v>27500</v>
      </c>
      <c r="G13" s="2">
        <f>SUM(G5:G12)</f>
        <v>1500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1" x14ac:dyDescent="0.25">
      <c r="A19" s="24"/>
      <c r="B19" s="31" t="s">
        <v>89</v>
      </c>
      <c r="C19" s="32">
        <f>D13</f>
        <v>29000</v>
      </c>
      <c r="D19" s="31"/>
      <c r="E19" s="31"/>
      <c r="F19" s="31" t="s">
        <v>89</v>
      </c>
      <c r="G19" s="32">
        <f>F13</f>
        <v>27500</v>
      </c>
      <c r="H19" s="31"/>
      <c r="I19" s="31"/>
      <c r="J19" s="24"/>
    </row>
    <row r="20" spans="1:11" x14ac:dyDescent="0.25">
      <c r="A20" s="24"/>
      <c r="B20" s="31" t="s">
        <v>5</v>
      </c>
      <c r="C20" s="33">
        <f>AUGUST19!E30</f>
        <v>0</v>
      </c>
      <c r="D20" s="31"/>
      <c r="E20" s="31"/>
      <c r="F20" s="31" t="s">
        <v>5</v>
      </c>
      <c r="G20" s="32">
        <f>AUGUST19!I30</f>
        <v>0</v>
      </c>
      <c r="H20" s="31"/>
      <c r="I20" s="31"/>
      <c r="J20" s="24"/>
    </row>
    <row r="21" spans="1:11" x14ac:dyDescent="0.25">
      <c r="A21" s="24"/>
      <c r="B21" s="31" t="s">
        <v>18</v>
      </c>
      <c r="C21" s="34">
        <v>0.08</v>
      </c>
      <c r="D21" s="32">
        <f>C19*C21</f>
        <v>2320</v>
      </c>
      <c r="E21" s="31"/>
      <c r="F21" s="31" t="s">
        <v>18</v>
      </c>
      <c r="G21" s="34">
        <v>0.08</v>
      </c>
      <c r="H21" s="32">
        <f>D21</f>
        <v>2320</v>
      </c>
      <c r="I21" s="31"/>
      <c r="J21" s="24"/>
    </row>
    <row r="22" spans="1:11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1" x14ac:dyDescent="0.25">
      <c r="A24" s="24"/>
      <c r="B24" s="36"/>
      <c r="C24" s="31"/>
      <c r="D24" s="31"/>
      <c r="E24" s="31"/>
      <c r="F24" s="36"/>
      <c r="G24" s="31"/>
      <c r="H24" s="31"/>
      <c r="I24" s="31"/>
      <c r="J24" s="24"/>
    </row>
    <row r="25" spans="1:11" x14ac:dyDescent="0.25">
      <c r="A25" s="24"/>
      <c r="B25" s="36" t="s">
        <v>86</v>
      </c>
      <c r="C25" s="31"/>
      <c r="D25" s="31">
        <v>26680</v>
      </c>
      <c r="E25" s="31"/>
      <c r="F25" s="36" t="s">
        <v>86</v>
      </c>
      <c r="G25" s="31"/>
      <c r="H25" s="31">
        <v>26680</v>
      </c>
      <c r="I25" s="31"/>
      <c r="J25" s="24"/>
      <c r="K25" s="22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1" x14ac:dyDescent="0.25">
      <c r="A30" s="24"/>
      <c r="B30" s="30" t="s">
        <v>22</v>
      </c>
      <c r="C30" s="39">
        <f>C19+C20-D21</f>
        <v>26680</v>
      </c>
      <c r="D30" s="39">
        <f>SUM(D24:D29)</f>
        <v>26680</v>
      </c>
      <c r="E30" s="39">
        <f>C30-D30</f>
        <v>0</v>
      </c>
      <c r="F30" s="30" t="s">
        <v>22</v>
      </c>
      <c r="G30" s="39">
        <f>G19+G20-H21</f>
        <v>25180</v>
      </c>
      <c r="H30" s="39">
        <f>SUM(H24:H29)</f>
        <v>26680</v>
      </c>
      <c r="I30" s="39">
        <f>G30-H30</f>
        <v>-1500</v>
      </c>
      <c r="J30" s="24"/>
      <c r="K30" s="22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M36" sqref="M36"/>
    </sheetView>
  </sheetViews>
  <sheetFormatPr defaultRowHeight="15" x14ac:dyDescent="0.25"/>
  <cols>
    <col min="2" max="2" width="15.710937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87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/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16" t="s">
        <v>25</v>
      </c>
      <c r="C6" s="3">
        <f>'SEPTEMBER 19'!G5:G13</f>
        <v>0</v>
      </c>
      <c r="D6" s="3">
        <v>7000</v>
      </c>
      <c r="E6" s="3">
        <f>C6+D6</f>
        <v>7000</v>
      </c>
      <c r="F6"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'SEPTEMBER 19'!G6:G14</f>
        <v>0</v>
      </c>
      <c r="D7" s="3">
        <v>7000</v>
      </c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'SEPTEMBER 19'!G7:G15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'SEPTEMBER 19'!G8:G16</f>
        <v>1500</v>
      </c>
      <c r="D9" s="3">
        <v>8000</v>
      </c>
      <c r="E9" s="3">
        <f>C9+D9</f>
        <v>9500</v>
      </c>
      <c r="F9" s="3">
        <v>8000</v>
      </c>
      <c r="G9" s="3">
        <f>E9-F9</f>
        <v>1500</v>
      </c>
      <c r="J9" s="20"/>
    </row>
    <row r="10" spans="1:10" x14ac:dyDescent="0.25">
      <c r="A10" s="3">
        <v>6</v>
      </c>
      <c r="B10" s="3"/>
      <c r="C10" s="3">
        <f>'SEPTEMBER 19'!G9:G17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'SEPTEMBER 19'!G10:G18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'SEPTEMBER 19'!G11:G19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'SEPTEMBER 19'!G12:G20</f>
        <v>1500</v>
      </c>
      <c r="D13" s="2">
        <f>SUM(D5:D12)</f>
        <v>39000</v>
      </c>
      <c r="E13" s="2"/>
      <c r="F13" s="2">
        <f>SUM(F5:F12)</f>
        <v>39000</v>
      </c>
      <c r="G13" s="2">
        <f>SUM(G5:G12)</f>
        <v>1500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45</v>
      </c>
      <c r="C19" s="32">
        <f>D13</f>
        <v>39000</v>
      </c>
      <c r="D19" s="31"/>
      <c r="E19" s="31"/>
      <c r="F19" s="31" t="s">
        <v>45</v>
      </c>
      <c r="G19" s="32">
        <f>F13</f>
        <v>39000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'SEPTEMBER 19'!E30</f>
        <v>0</v>
      </c>
      <c r="D20" s="31"/>
      <c r="E20" s="31"/>
      <c r="F20" s="31" t="s">
        <v>5</v>
      </c>
      <c r="G20" s="32">
        <f>'SEPTEMBER 19'!I30</f>
        <v>-1500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D21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91</v>
      </c>
      <c r="C24" s="31"/>
      <c r="D24" s="31">
        <v>35880</v>
      </c>
      <c r="E24" s="31"/>
      <c r="F24" s="36" t="s">
        <v>91</v>
      </c>
      <c r="G24" s="31"/>
      <c r="H24" s="31">
        <v>35880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35880</v>
      </c>
      <c r="D30" s="39">
        <f>SUM(D24:D29)</f>
        <v>35880</v>
      </c>
      <c r="E30" s="39">
        <f>C30-D30</f>
        <v>0</v>
      </c>
      <c r="F30" s="30" t="s">
        <v>22</v>
      </c>
      <c r="G30" s="39">
        <f>G19+G20-H21</f>
        <v>34380</v>
      </c>
      <c r="H30" s="39">
        <f>SUM(H24:H29)</f>
        <v>35880</v>
      </c>
      <c r="I30" s="39">
        <f>G30-H30</f>
        <v>-1500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24" sqref="L24:L25"/>
    </sheetView>
  </sheetViews>
  <sheetFormatPr defaultRowHeight="15" x14ac:dyDescent="0.25"/>
  <cols>
    <col min="2" max="2" width="14.7109375" customWidth="1"/>
    <col min="6" max="6" width="10.425781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94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'OCTOBER 19'!G5:G11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40" t="s">
        <v>33</v>
      </c>
      <c r="C6" s="3">
        <f>'OCTOBER 19'!G6:G12</f>
        <v>0</v>
      </c>
      <c r="D6" s="3"/>
      <c r="E6" s="3">
        <f>C6+D6</f>
        <v>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'OCTOBER 19'!G7:G13</f>
        <v>0</v>
      </c>
      <c r="D7" s="3">
        <v>7000</v>
      </c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'OCTOBER 19'!G8:G14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'OCTOBER 19'!G9:G15</f>
        <v>1500</v>
      </c>
      <c r="D9" s="3">
        <v>8000</v>
      </c>
      <c r="E9" s="3">
        <f>C9+D9</f>
        <v>9500</v>
      </c>
      <c r="F9" s="3">
        <v>8000</v>
      </c>
      <c r="G9" s="3">
        <f>E9-F9</f>
        <v>1500</v>
      </c>
      <c r="J9" s="20"/>
    </row>
    <row r="10" spans="1:10" x14ac:dyDescent="0.25">
      <c r="A10" s="3">
        <v>6</v>
      </c>
      <c r="B10" s="3"/>
      <c r="C10" s="3">
        <f>'OCTOBER 19'!G10:G16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'OCTOBER 19'!G11:G17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'OCTOBER 19'!G12:G18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1500</v>
      </c>
      <c r="D13" s="2">
        <f>SUM(D5:D12)</f>
        <v>32000</v>
      </c>
      <c r="E13" s="2"/>
      <c r="F13" s="2">
        <f>SUM(F5:F12)</f>
        <v>32000</v>
      </c>
      <c r="G13" s="2">
        <f>SUM(G5:G12)</f>
        <v>1500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93</v>
      </c>
      <c r="C19" s="32">
        <f>D13</f>
        <v>32000</v>
      </c>
      <c r="D19" s="31"/>
      <c r="E19" s="31"/>
      <c r="F19" s="31" t="s">
        <v>93</v>
      </c>
      <c r="G19" s="32">
        <f>F13</f>
        <v>32000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'OCTOBER 19'!E30</f>
        <v>0</v>
      </c>
      <c r="D20" s="31"/>
      <c r="E20" s="31"/>
      <c r="F20" s="31" t="s">
        <v>5</v>
      </c>
      <c r="G20" s="32">
        <f>'OCTOBER 19'!I30</f>
        <v>-1500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D21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95</v>
      </c>
      <c r="C24" s="31"/>
      <c r="D24" s="31">
        <v>29400</v>
      </c>
      <c r="E24" s="31"/>
      <c r="F24" s="36" t="s">
        <v>95</v>
      </c>
      <c r="G24" s="31"/>
      <c r="H24" s="31">
        <v>29400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29440</v>
      </c>
      <c r="D30" s="39">
        <f>SUM(D24:D29)</f>
        <v>29400</v>
      </c>
      <c r="E30" s="39">
        <f>C30-D30</f>
        <v>40</v>
      </c>
      <c r="F30" s="30" t="s">
        <v>22</v>
      </c>
      <c r="G30" s="39">
        <f>G19+G20-H21</f>
        <v>27940</v>
      </c>
      <c r="H30" s="39">
        <f>SUM(H24:H29)</f>
        <v>29400</v>
      </c>
      <c r="I30" s="39">
        <f>G30-H30</f>
        <v>-1460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35" sqref="K35"/>
    </sheetView>
  </sheetViews>
  <sheetFormatPr defaultRowHeight="15" x14ac:dyDescent="0.25"/>
  <cols>
    <col min="2" max="2" width="13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96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'OCTOBER 19'!G5:G11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40" t="s">
        <v>33</v>
      </c>
      <c r="C6" s="3">
        <f>'OCTOBER 19'!G6:G12</f>
        <v>0</v>
      </c>
      <c r="D6" s="3"/>
      <c r="E6" s="3">
        <f>C6+D6</f>
        <v>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'OCTOBER 19'!G7:G13</f>
        <v>0</v>
      </c>
      <c r="D7" s="3">
        <v>7000</v>
      </c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'OCTOBER 19'!G8:G14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'OCTOBER 19'!G9:G15</f>
        <v>1500</v>
      </c>
      <c r="D9" s="3">
        <v>8000</v>
      </c>
      <c r="E9" s="3">
        <f>C9+D9</f>
        <v>9500</v>
      </c>
      <c r="F9" s="3">
        <v>8000</v>
      </c>
      <c r="G9" s="3">
        <f>E9-F9</f>
        <v>1500</v>
      </c>
      <c r="J9" s="20"/>
    </row>
    <row r="10" spans="1:10" x14ac:dyDescent="0.25">
      <c r="A10" s="3">
        <v>6</v>
      </c>
      <c r="B10" s="3"/>
      <c r="C10" s="3">
        <f>'OCTOBER 19'!G10:G16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'OCTOBER 19'!G11:G17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'OCTOBER 19'!G12:G18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1500</v>
      </c>
      <c r="D13" s="2">
        <f>SUM(D5:D12)</f>
        <v>32000</v>
      </c>
      <c r="E13" s="2"/>
      <c r="F13" s="2">
        <f>SUM(F5:F12)</f>
        <v>32000</v>
      </c>
      <c r="G13" s="2">
        <f>SUM(G5:G12)</f>
        <v>1500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97</v>
      </c>
      <c r="C19" s="32">
        <f>D13</f>
        <v>32000</v>
      </c>
      <c r="D19" s="31"/>
      <c r="E19" s="31"/>
      <c r="F19" s="31" t="s">
        <v>97</v>
      </c>
      <c r="G19" s="32">
        <f>F13</f>
        <v>32000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'NOVEMBER 19'!E30</f>
        <v>40</v>
      </c>
      <c r="D20" s="31"/>
      <c r="E20" s="31"/>
      <c r="F20" s="31" t="s">
        <v>5</v>
      </c>
      <c r="G20" s="32">
        <f>'NOVEMBER 19'!I30</f>
        <v>-1460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D21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98</v>
      </c>
      <c r="C24" s="31"/>
      <c r="D24" s="31">
        <v>29480</v>
      </c>
      <c r="E24" s="31"/>
      <c r="F24" s="36" t="s">
        <v>98</v>
      </c>
      <c r="G24" s="31"/>
      <c r="H24" s="31">
        <v>29480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29480</v>
      </c>
      <c r="D30" s="39">
        <f>SUM(D24:D29)</f>
        <v>29480</v>
      </c>
      <c r="E30" s="39">
        <f>C30-D30</f>
        <v>0</v>
      </c>
      <c r="F30" s="30" t="s">
        <v>22</v>
      </c>
      <c r="G30" s="39">
        <f>G19+G20-H21</f>
        <v>27980</v>
      </c>
      <c r="H30" s="39">
        <f>SUM(H24:H29)</f>
        <v>29480</v>
      </c>
      <c r="I30" s="39">
        <f>G30-H30</f>
        <v>-1500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4" sqref="G14"/>
    </sheetView>
  </sheetViews>
  <sheetFormatPr defaultRowHeight="15" x14ac:dyDescent="0.25"/>
  <cols>
    <col min="1" max="1" width="4.42578125" customWidth="1"/>
    <col min="2" max="2" width="15.42578125" customWidth="1"/>
    <col min="5" max="5" width="10.42578125" customWidth="1"/>
    <col min="6" max="6" width="10.1406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30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5">
      <c r="A5" s="3">
        <v>1</v>
      </c>
      <c r="B5" s="3" t="s">
        <v>23</v>
      </c>
      <c r="C5" s="3">
        <v>34900</v>
      </c>
      <c r="D5" s="3"/>
      <c r="E5" s="3">
        <f t="shared" ref="E5:E11" si="0">C5+D5</f>
        <v>34900</v>
      </c>
      <c r="F5" s="3">
        <v>35570</v>
      </c>
      <c r="G5" s="3">
        <f>E5-F5</f>
        <v>-670</v>
      </c>
    </row>
    <row r="6" spans="1:10" x14ac:dyDescent="0.25">
      <c r="A6" s="3">
        <v>2</v>
      </c>
      <c r="B6" s="16" t="s">
        <v>25</v>
      </c>
      <c r="C6" s="3"/>
      <c r="D6" s="3"/>
      <c r="E6" s="3">
        <f t="shared" si="0"/>
        <v>0</v>
      </c>
      <c r="F6" s="3"/>
      <c r="G6" s="3">
        <f>E6-F6</f>
        <v>0</v>
      </c>
      <c r="H6" t="s">
        <v>28</v>
      </c>
      <c r="J6" s="20"/>
    </row>
    <row r="7" spans="1:10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/>
      <c r="D8" s="3">
        <v>3500</v>
      </c>
      <c r="E8" s="3">
        <f t="shared" si="0"/>
        <v>3500</v>
      </c>
      <c r="F8" s="3">
        <v>3500</v>
      </c>
      <c r="G8" s="3">
        <f>E8-J8</f>
        <v>3500</v>
      </c>
      <c r="J8" s="20"/>
    </row>
    <row r="9" spans="1:10" x14ac:dyDescent="0.25">
      <c r="A9" s="3">
        <v>5</v>
      </c>
      <c r="B9" s="3"/>
      <c r="C9" s="3"/>
      <c r="D9" s="3"/>
      <c r="E9" s="3">
        <f t="shared" si="0"/>
        <v>0</v>
      </c>
      <c r="F9" s="3"/>
      <c r="G9" s="3">
        <f>E9-J9</f>
        <v>0</v>
      </c>
      <c r="J9" s="20"/>
    </row>
    <row r="10" spans="1:10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</row>
    <row r="11" spans="1:10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/>
      <c r="D12" s="3"/>
      <c r="E12" s="3"/>
      <c r="F12" s="3">
        <f>SUM(C12:E12)</f>
        <v>0</v>
      </c>
      <c r="G12" s="3"/>
    </row>
    <row r="13" spans="1:10" x14ac:dyDescent="0.25">
      <c r="A13" s="3"/>
      <c r="B13" s="3"/>
      <c r="C13" s="3"/>
      <c r="D13" s="3">
        <f>SUM(D5:D12)</f>
        <v>10500</v>
      </c>
      <c r="E13" s="3"/>
      <c r="F13" s="3">
        <f>SUM(F5:F12)</f>
        <v>46070</v>
      </c>
      <c r="G13" s="3">
        <f>SUM(G5:G12)</f>
        <v>2830</v>
      </c>
    </row>
    <row r="14" spans="1:10" x14ac:dyDescent="0.25">
      <c r="B14" t="s">
        <v>22</v>
      </c>
    </row>
    <row r="16" spans="1:10" x14ac:dyDescent="0.25">
      <c r="B16" s="4" t="s">
        <v>10</v>
      </c>
      <c r="C16" s="5"/>
      <c r="D16" s="6"/>
      <c r="E16" s="7"/>
      <c r="F16" s="8"/>
      <c r="G16" s="9"/>
      <c r="H16" s="8"/>
    </row>
    <row r="17" spans="2:9" x14ac:dyDescent="0.25">
      <c r="B17" s="1" t="s">
        <v>11</v>
      </c>
      <c r="C17" s="1"/>
      <c r="D17" s="1"/>
      <c r="E17" s="10"/>
      <c r="F17" s="1" t="s">
        <v>12</v>
      </c>
      <c r="G17" s="11"/>
      <c r="H17" s="11"/>
      <c r="I17" s="11"/>
    </row>
    <row r="18" spans="2:9" x14ac:dyDescent="0.25"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2:9" x14ac:dyDescent="0.25">
      <c r="B19" s="12" t="s">
        <v>31</v>
      </c>
      <c r="C19" s="13">
        <f>D13</f>
        <v>10500</v>
      </c>
      <c r="D19" s="12"/>
      <c r="E19" s="12"/>
      <c r="F19" s="12" t="s">
        <v>31</v>
      </c>
      <c r="G19" s="13">
        <f>F13</f>
        <v>46070</v>
      </c>
      <c r="H19" s="12"/>
      <c r="I19" s="12"/>
    </row>
    <row r="20" spans="2:9" x14ac:dyDescent="0.25">
      <c r="B20" s="12" t="s">
        <v>5</v>
      </c>
      <c r="C20" s="14"/>
      <c r="D20" s="12"/>
      <c r="E20" s="12"/>
      <c r="F20" s="12" t="s">
        <v>5</v>
      </c>
      <c r="G20" s="13">
        <f>JUNE!I30</f>
        <v>4392</v>
      </c>
      <c r="H20" s="12"/>
      <c r="I20" s="12"/>
    </row>
    <row r="21" spans="2:9" x14ac:dyDescent="0.25">
      <c r="B21" s="12" t="s">
        <v>18</v>
      </c>
      <c r="C21" s="15">
        <v>0.08</v>
      </c>
      <c r="D21" s="13">
        <f>C19*C21</f>
        <v>840</v>
      </c>
      <c r="E21" s="12"/>
      <c r="F21" s="12" t="s">
        <v>18</v>
      </c>
      <c r="G21" s="15">
        <v>0.08</v>
      </c>
      <c r="H21" s="13">
        <f>G21*G19</f>
        <v>3685.6</v>
      </c>
      <c r="I21" s="12"/>
    </row>
    <row r="22" spans="2:9" x14ac:dyDescent="0.25">
      <c r="B22" s="16"/>
      <c r="C22" s="13"/>
      <c r="D22" s="12"/>
      <c r="E22" s="12"/>
      <c r="F22" s="16"/>
      <c r="G22" s="13"/>
      <c r="H22" s="12"/>
      <c r="I22" s="12"/>
    </row>
    <row r="23" spans="2:9" x14ac:dyDescent="0.25">
      <c r="B23" s="17" t="s">
        <v>20</v>
      </c>
      <c r="C23" s="12" t="s">
        <v>21</v>
      </c>
      <c r="D23" s="12"/>
      <c r="E23" s="12"/>
      <c r="F23" s="17" t="s">
        <v>20</v>
      </c>
      <c r="G23" s="12" t="s">
        <v>21</v>
      </c>
      <c r="H23" s="12"/>
      <c r="I23" s="12"/>
    </row>
    <row r="24" spans="2:9" x14ac:dyDescent="0.25">
      <c r="B24" s="21">
        <v>43298</v>
      </c>
      <c r="C24" s="3"/>
      <c r="D24" s="3">
        <v>22000</v>
      </c>
      <c r="E24" s="3"/>
      <c r="F24" s="21">
        <v>43298</v>
      </c>
      <c r="G24" s="3"/>
      <c r="H24" s="3">
        <v>22000</v>
      </c>
      <c r="I24" s="12"/>
    </row>
    <row r="25" spans="2:9" x14ac:dyDescent="0.25">
      <c r="B25" s="18">
        <v>43299</v>
      </c>
      <c r="C25" s="12"/>
      <c r="D25" s="12">
        <v>24000</v>
      </c>
      <c r="E25" s="3"/>
      <c r="F25" s="18">
        <v>43299</v>
      </c>
      <c r="G25" s="12"/>
      <c r="H25" s="12">
        <v>24000</v>
      </c>
      <c r="I25" s="12"/>
    </row>
    <row r="26" spans="2:9" x14ac:dyDescent="0.25">
      <c r="B26" s="21"/>
      <c r="C26" s="3"/>
      <c r="D26" s="3"/>
      <c r="E26" s="3"/>
      <c r="F26" s="21"/>
      <c r="G26" s="3"/>
      <c r="H26" s="3"/>
      <c r="I26" s="12"/>
    </row>
    <row r="27" spans="2:9" x14ac:dyDescent="0.25">
      <c r="B27" s="21"/>
      <c r="C27" s="3"/>
      <c r="D27" s="3"/>
      <c r="E27" s="3"/>
      <c r="F27" s="21"/>
      <c r="G27" s="3"/>
      <c r="H27" s="3"/>
      <c r="I27" s="12"/>
    </row>
    <row r="28" spans="2:9" x14ac:dyDescent="0.25">
      <c r="B28" s="18"/>
      <c r="C28" s="12"/>
      <c r="D28" s="12"/>
      <c r="E28" s="12"/>
      <c r="F28" s="3"/>
      <c r="G28" s="3"/>
      <c r="H28" s="3"/>
      <c r="I28" s="12"/>
    </row>
    <row r="29" spans="2:9" x14ac:dyDescent="0.25">
      <c r="B29" s="16"/>
      <c r="C29" s="12"/>
      <c r="D29" s="12"/>
      <c r="E29" s="12"/>
      <c r="F29" s="3"/>
      <c r="G29" s="3"/>
      <c r="H29" s="3"/>
      <c r="I29" s="12"/>
    </row>
    <row r="30" spans="2:9" x14ac:dyDescent="0.25">
      <c r="B30" s="17" t="s">
        <v>22</v>
      </c>
      <c r="C30" s="19">
        <f>C19+C20</f>
        <v>10500</v>
      </c>
      <c r="D30" s="19">
        <f>SUM(D21:D29)</f>
        <v>46840</v>
      </c>
      <c r="E30" s="19">
        <f>C30-D30</f>
        <v>-36340</v>
      </c>
      <c r="F30" s="17" t="s">
        <v>22</v>
      </c>
      <c r="G30" s="19">
        <f>G19+G20</f>
        <v>50462</v>
      </c>
      <c r="H30" s="19">
        <f>SUM(H21:H29)</f>
        <v>49685.599999999999</v>
      </c>
      <c r="I30" s="13">
        <f>G30-H30</f>
        <v>776.40000000000146</v>
      </c>
    </row>
    <row r="33" spans="2:7" x14ac:dyDescent="0.25">
      <c r="B33" t="s">
        <v>37</v>
      </c>
      <c r="D33" t="s">
        <v>39</v>
      </c>
      <c r="G33" t="s">
        <v>41</v>
      </c>
    </row>
    <row r="35" spans="2:7" x14ac:dyDescent="0.25">
      <c r="B35" t="s">
        <v>38</v>
      </c>
      <c r="D35" t="s">
        <v>40</v>
      </c>
      <c r="G35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20" sqref="C20"/>
    </sheetView>
  </sheetViews>
  <sheetFormatPr defaultRowHeight="15" x14ac:dyDescent="0.25"/>
  <cols>
    <col min="2" max="2" width="14.285156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101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'OCTOBER 19'!G5:G11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40" t="s">
        <v>33</v>
      </c>
      <c r="C6" s="3">
        <f>'OCTOBER 19'!G6:G12</f>
        <v>0</v>
      </c>
      <c r="D6" s="3"/>
      <c r="E6" s="3">
        <f>C6+D6</f>
        <v>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'OCTOBER 19'!G7:G13</f>
        <v>0</v>
      </c>
      <c r="D7" s="3">
        <v>7000</v>
      </c>
      <c r="E7" s="3">
        <f>C7+D7</f>
        <v>7000</v>
      </c>
      <c r="F7" s="3"/>
      <c r="G7" s="3">
        <f>E7-F7</f>
        <v>7000</v>
      </c>
      <c r="J7" s="20"/>
    </row>
    <row r="8" spans="1:10" x14ac:dyDescent="0.25">
      <c r="A8" s="3">
        <v>4</v>
      </c>
      <c r="B8" s="3" t="s">
        <v>29</v>
      </c>
      <c r="C8" s="3">
        <f>'OCTOBER 19'!G8:G14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'OCTOBER 19'!G9:G15</f>
        <v>1500</v>
      </c>
      <c r="D9" s="3">
        <v>8000</v>
      </c>
      <c r="E9" s="3">
        <f>C9+D9</f>
        <v>9500</v>
      </c>
      <c r="F9" s="3">
        <f>5000+2000</f>
        <v>7000</v>
      </c>
      <c r="G9" s="3">
        <f>E9-F9</f>
        <v>2500</v>
      </c>
      <c r="J9" s="20"/>
    </row>
    <row r="10" spans="1:10" x14ac:dyDescent="0.25">
      <c r="A10" s="3">
        <v>6</v>
      </c>
      <c r="B10" s="3"/>
      <c r="C10" s="3">
        <f>'OCTOBER 19'!G10:G16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'OCTOBER 19'!G11:G17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'OCTOBER 19'!G12:G18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1500</v>
      </c>
      <c r="D13" s="2">
        <f>SUM(D5:D12)</f>
        <v>32000</v>
      </c>
      <c r="E13" s="2"/>
      <c r="F13" s="2">
        <f>SUM(F5:F12)</f>
        <v>24000</v>
      </c>
      <c r="G13" s="2">
        <f>SUM(G5:G12)</f>
        <v>9500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99</v>
      </c>
      <c r="C19" s="32">
        <f>D13</f>
        <v>32000</v>
      </c>
      <c r="D19" s="31"/>
      <c r="E19" s="31"/>
      <c r="F19" s="31" t="s">
        <v>99</v>
      </c>
      <c r="G19" s="32">
        <f>F13</f>
        <v>24000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'DECEMBER 19'!E30</f>
        <v>0</v>
      </c>
      <c r="D20" s="31"/>
      <c r="E20" s="31"/>
      <c r="F20" s="31" t="s">
        <v>5</v>
      </c>
      <c r="G20" s="32">
        <f>'DECEMBER 19'!I30</f>
        <v>-1500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D21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100</v>
      </c>
      <c r="C24" s="31"/>
      <c r="D24" s="31">
        <v>29000</v>
      </c>
      <c r="E24" s="31"/>
      <c r="F24" s="36" t="s">
        <v>100</v>
      </c>
      <c r="G24" s="31"/>
      <c r="H24" s="31">
        <v>29000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29440</v>
      </c>
      <c r="D30" s="39">
        <f>SUM(D24:D29)</f>
        <v>29000</v>
      </c>
      <c r="E30" s="39">
        <f>C30-D30</f>
        <v>440</v>
      </c>
      <c r="F30" s="30" t="s">
        <v>22</v>
      </c>
      <c r="G30" s="39">
        <f>G19+G20-H21</f>
        <v>19940</v>
      </c>
      <c r="H30" s="39">
        <f>SUM(H24:H29)</f>
        <v>29000</v>
      </c>
      <c r="I30" s="39">
        <f>G30-H30</f>
        <v>-9060</v>
      </c>
      <c r="J30" s="24"/>
    </row>
    <row r="32" spans="1:10" x14ac:dyDescent="0.25">
      <c r="J32" s="22">
        <f>G13+I30</f>
        <v>440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M29" sqref="M29"/>
    </sheetView>
  </sheetViews>
  <sheetFormatPr defaultRowHeight="15" x14ac:dyDescent="0.25"/>
  <cols>
    <col min="2" max="2" width="16.57031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102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'JANUARY 20'!G5:G12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40" t="s">
        <v>104</v>
      </c>
      <c r="C6" s="3">
        <f>'JANUARY 20'!G6:G13</f>
        <v>0</v>
      </c>
      <c r="D6" s="3">
        <v>7000</v>
      </c>
      <c r="E6" s="3">
        <f>C6+D6</f>
        <v>7000</v>
      </c>
      <c r="F6"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'JANUARY 20'!G7:G14</f>
        <v>7000</v>
      </c>
      <c r="D7" s="3">
        <v>7000</v>
      </c>
      <c r="E7" s="3">
        <f>C7+D7</f>
        <v>14000</v>
      </c>
      <c r="F7" s="3">
        <v>7000</v>
      </c>
      <c r="G7" s="3">
        <f>E7-F7</f>
        <v>7000</v>
      </c>
      <c r="J7" s="20"/>
    </row>
    <row r="8" spans="1:10" x14ac:dyDescent="0.25">
      <c r="A8" s="3">
        <v>4</v>
      </c>
      <c r="B8" s="3" t="s">
        <v>29</v>
      </c>
      <c r="C8" s="3">
        <f>'JANUARY 20'!G8:G15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'JANUARY 20'!G9:G16</f>
        <v>2500</v>
      </c>
      <c r="D9" s="3">
        <v>8000</v>
      </c>
      <c r="E9" s="3">
        <f>C9+D9</f>
        <v>10500</v>
      </c>
      <c r="F9" s="3">
        <v>8000</v>
      </c>
      <c r="G9" s="3">
        <f>E9-F9</f>
        <v>2500</v>
      </c>
      <c r="J9" s="20"/>
    </row>
    <row r="10" spans="1:10" x14ac:dyDescent="0.25">
      <c r="A10" s="3">
        <v>6</v>
      </c>
      <c r="B10" s="3"/>
      <c r="C10" s="3">
        <f>'JANUARY 20'!G10:G17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'JANUARY 20'!G11:G18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'JANUARY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9500</v>
      </c>
      <c r="D13" s="2">
        <f>SUM(D5:D12)</f>
        <v>39000</v>
      </c>
      <c r="E13" s="2"/>
      <c r="F13" s="2">
        <f>SUM(F5:F12)</f>
        <v>39000</v>
      </c>
      <c r="G13" s="2">
        <f>SUM(G5:G12)</f>
        <v>9500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103</v>
      </c>
      <c r="C19" s="32">
        <f>D13</f>
        <v>39000</v>
      </c>
      <c r="D19" s="31"/>
      <c r="E19" s="31"/>
      <c r="F19" s="31" t="s">
        <v>103</v>
      </c>
      <c r="G19" s="32">
        <f>F13</f>
        <v>39000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'JANUARY 20'!E30</f>
        <v>440</v>
      </c>
      <c r="D20" s="31"/>
      <c r="E20" s="31"/>
      <c r="F20" s="31" t="s">
        <v>5</v>
      </c>
      <c r="G20" s="32">
        <f>'JANUARY 20'!I30</f>
        <v>-9060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D21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105</v>
      </c>
      <c r="C24" s="31"/>
      <c r="D24" s="31">
        <v>36320</v>
      </c>
      <c r="E24" s="31"/>
      <c r="F24" s="36" t="s">
        <v>105</v>
      </c>
      <c r="G24" s="31"/>
      <c r="H24" s="31">
        <v>36320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36320</v>
      </c>
      <c r="D30" s="39">
        <f>SUM(D24:D29)</f>
        <v>36320</v>
      </c>
      <c r="E30" s="39">
        <f>C30-D30</f>
        <v>0</v>
      </c>
      <c r="F30" s="30" t="s">
        <v>22</v>
      </c>
      <c r="G30" s="39">
        <f>G19+G20-H21</f>
        <v>26820</v>
      </c>
      <c r="H30" s="39">
        <f>SUM(H24:H29)</f>
        <v>36320</v>
      </c>
      <c r="I30" s="39">
        <f>G30-H30</f>
        <v>-9500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K36" sqref="K36"/>
    </sheetView>
  </sheetViews>
  <sheetFormatPr defaultRowHeight="15" x14ac:dyDescent="0.25"/>
  <cols>
    <col min="1" max="1" width="6.140625" customWidth="1"/>
    <col min="2" max="2" width="22.5703125" customWidth="1"/>
    <col min="3" max="4" width="7.8554687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107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'FEBRUARY 20'!G5:G11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35" t="s">
        <v>106</v>
      </c>
      <c r="C6" s="3">
        <f>'FEBRUARY 20'!G6:G12</f>
        <v>0</v>
      </c>
      <c r="D6" s="3">
        <v>7000</v>
      </c>
      <c r="E6" s="3">
        <f>C6+D6</f>
        <v>7000</v>
      </c>
      <c r="F6"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78</v>
      </c>
      <c r="C7" s="3">
        <f>'FEBRUARY 20'!G7:G13</f>
        <v>7000</v>
      </c>
      <c r="D7" s="3"/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'FEBRUARY 20'!G8:G14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'FEBRUARY 20'!G9:G15</f>
        <v>2500</v>
      </c>
      <c r="D9" s="3">
        <v>8000</v>
      </c>
      <c r="E9" s="3">
        <f>C9+D9</f>
        <v>10500</v>
      </c>
      <c r="F9" s="3">
        <v>8000</v>
      </c>
      <c r="G9" s="3">
        <f>E9-F9</f>
        <v>2500</v>
      </c>
      <c r="J9" s="20"/>
    </row>
    <row r="10" spans="1:10" x14ac:dyDescent="0.25">
      <c r="A10" s="3">
        <v>6</v>
      </c>
      <c r="B10" s="3"/>
      <c r="C10" s="3">
        <f>'FEBRUARY 20'!G10:G16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/>
      <c r="C11" s="3">
        <f>'FEBRUARY 20'!G11:G17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'FEBRUARY 20'!G12:G18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9500</v>
      </c>
      <c r="D13" s="2">
        <f>SUM(D5:D12)</f>
        <v>32000</v>
      </c>
      <c r="E13" s="2"/>
      <c r="F13" s="2">
        <f>SUM(F5:F12)</f>
        <v>39000</v>
      </c>
      <c r="G13" s="2">
        <f>SUM(G5:G12)</f>
        <v>2500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62</v>
      </c>
      <c r="C19" s="32">
        <f>D13</f>
        <v>32000</v>
      </c>
      <c r="D19" s="31"/>
      <c r="E19" s="31"/>
      <c r="F19" s="31" t="s">
        <v>62</v>
      </c>
      <c r="G19" s="32">
        <f>F13</f>
        <v>39000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'FEBRUARY 20'!E30</f>
        <v>0</v>
      </c>
      <c r="D20" s="31"/>
      <c r="E20" s="31"/>
      <c r="F20" s="31" t="s">
        <v>5</v>
      </c>
      <c r="G20" s="32">
        <f>'FEBRUARY 20'!I30</f>
        <v>-9500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D21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108</v>
      </c>
      <c r="C24" s="31"/>
      <c r="D24" s="31">
        <v>7000</v>
      </c>
      <c r="E24" s="31"/>
      <c r="F24" s="36" t="s">
        <v>108</v>
      </c>
      <c r="G24" s="31"/>
      <c r="H24" s="31">
        <v>7000</v>
      </c>
      <c r="I24" s="31"/>
      <c r="J24" s="24"/>
    </row>
    <row r="25" spans="1:10" x14ac:dyDescent="0.25">
      <c r="A25" s="24"/>
      <c r="B25" s="36" t="s">
        <v>109</v>
      </c>
      <c r="C25" s="31"/>
      <c r="D25" s="31">
        <v>22440</v>
      </c>
      <c r="E25" s="31"/>
      <c r="F25" s="36" t="s">
        <v>109</v>
      </c>
      <c r="G25" s="31"/>
      <c r="H25" s="31">
        <v>22440</v>
      </c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29440</v>
      </c>
      <c r="D30" s="39">
        <f>SUM(D24:D29)</f>
        <v>29440</v>
      </c>
      <c r="E30" s="39">
        <f>C30-D30</f>
        <v>0</v>
      </c>
      <c r="F30" s="30" t="s">
        <v>22</v>
      </c>
      <c r="G30" s="39">
        <f>G19+G20-H21</f>
        <v>26940</v>
      </c>
      <c r="H30" s="39">
        <f>SUM(H24:H29)</f>
        <v>29440</v>
      </c>
      <c r="I30" s="39">
        <f>G30-H30</f>
        <v>-2500</v>
      </c>
      <c r="J30" s="24"/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32" sqref="K32"/>
    </sheetView>
  </sheetViews>
  <sheetFormatPr defaultRowHeight="15" x14ac:dyDescent="0.25"/>
  <cols>
    <col min="1" max="1" width="4.28515625" customWidth="1"/>
    <col min="2" max="2" width="21.710937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110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'MARCH 20'!G5:G12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35" t="s">
        <v>106</v>
      </c>
      <c r="C6" s="3">
        <f>'MARCH 20'!G6:G13</f>
        <v>0</v>
      </c>
      <c r="D6" s="3">
        <v>7000</v>
      </c>
      <c r="E6" s="3">
        <f>C6+D6</f>
        <v>7000</v>
      </c>
      <c r="F6">
        <f>3000</f>
        <v>3000</v>
      </c>
      <c r="G6" s="3">
        <f>E6-F6</f>
        <v>4000</v>
      </c>
      <c r="J6" s="20"/>
    </row>
    <row r="7" spans="1:10" x14ac:dyDescent="0.25">
      <c r="A7" s="3">
        <v>3</v>
      </c>
      <c r="B7" s="3" t="s">
        <v>111</v>
      </c>
      <c r="C7" s="3">
        <f>'MARCH 20'!G7:G14</f>
        <v>0</v>
      </c>
      <c r="D7" s="3"/>
      <c r="E7" s="3">
        <f>C7+D7</f>
        <v>0</v>
      </c>
      <c r="F7" s="3"/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'MARCH 20'!G8:G15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'MARCH 20'!G9:G16</f>
        <v>2500</v>
      </c>
      <c r="D9" s="3">
        <v>8000</v>
      </c>
      <c r="E9" s="3">
        <f>C9+D9</f>
        <v>10500</v>
      </c>
      <c r="F9" s="3">
        <f>5000</f>
        <v>5000</v>
      </c>
      <c r="G9" s="3">
        <f>E9-F9</f>
        <v>5500</v>
      </c>
      <c r="J9" s="20"/>
    </row>
    <row r="10" spans="1:10" x14ac:dyDescent="0.25">
      <c r="A10" s="3">
        <v>6</v>
      </c>
      <c r="B10" s="3" t="s">
        <v>111</v>
      </c>
      <c r="C10" s="3">
        <f>'MARCH 20'!G10:G17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 t="s">
        <v>111</v>
      </c>
      <c r="C11" s="3">
        <f>'MARCH 20'!G11:G18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'MARCH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2500</v>
      </c>
      <c r="D13" s="2">
        <f>SUM(D5:D12)</f>
        <v>32000</v>
      </c>
      <c r="E13" s="2"/>
      <c r="F13" s="2">
        <f>SUM(F5:F12)</f>
        <v>25000</v>
      </c>
      <c r="G13" s="2">
        <f>SUM(G5:G12)</f>
        <v>9500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1" x14ac:dyDescent="0.25">
      <c r="A19" s="24"/>
      <c r="B19" s="31" t="s">
        <v>66</v>
      </c>
      <c r="C19" s="32">
        <f>D13</f>
        <v>32000</v>
      </c>
      <c r="D19" s="31"/>
      <c r="E19" s="31"/>
      <c r="F19" s="31" t="s">
        <v>66</v>
      </c>
      <c r="G19" s="32">
        <f>F13</f>
        <v>25000</v>
      </c>
      <c r="H19" s="31"/>
      <c r="I19" s="31"/>
      <c r="J19" s="24"/>
    </row>
    <row r="20" spans="1:11" x14ac:dyDescent="0.25">
      <c r="A20" s="24"/>
      <c r="B20" s="31" t="s">
        <v>5</v>
      </c>
      <c r="C20" s="33">
        <f>'MARCH 20'!E30</f>
        <v>0</v>
      </c>
      <c r="D20" s="31"/>
      <c r="E20" s="31"/>
      <c r="F20" s="31" t="s">
        <v>5</v>
      </c>
      <c r="G20" s="32">
        <f>'MARCH 20'!I30</f>
        <v>-2500</v>
      </c>
      <c r="H20" s="31"/>
      <c r="I20" s="31"/>
      <c r="J20" s="24"/>
    </row>
    <row r="21" spans="1:11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G21*C19</f>
        <v>2560</v>
      </c>
      <c r="I21" s="31"/>
      <c r="J21" s="24"/>
    </row>
    <row r="22" spans="1:11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1" x14ac:dyDescent="0.25">
      <c r="A24" s="24"/>
      <c r="B24" s="36" t="s">
        <v>112</v>
      </c>
      <c r="C24" s="31"/>
      <c r="D24" s="31">
        <v>17000</v>
      </c>
      <c r="E24" s="31"/>
      <c r="F24" s="36" t="s">
        <v>112</v>
      </c>
      <c r="G24" s="31"/>
      <c r="H24" s="31">
        <v>17000</v>
      </c>
      <c r="I24" s="31"/>
      <c r="J24" s="24"/>
    </row>
    <row r="25" spans="1:11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1" x14ac:dyDescent="0.25">
      <c r="A30" s="24"/>
      <c r="B30" s="30" t="s">
        <v>22</v>
      </c>
      <c r="C30" s="39">
        <f>C19+C20-D21</f>
        <v>29440</v>
      </c>
      <c r="D30" s="39">
        <f>SUM(D24:D29)</f>
        <v>17000</v>
      </c>
      <c r="E30" s="39">
        <f>C30-D30</f>
        <v>12440</v>
      </c>
      <c r="F30" s="30" t="s">
        <v>22</v>
      </c>
      <c r="G30" s="39">
        <f>G19+G20-H21</f>
        <v>19940</v>
      </c>
      <c r="H30" s="39">
        <f>SUM(H24:H29)</f>
        <v>17000</v>
      </c>
      <c r="I30" s="39">
        <f>G30-H30</f>
        <v>2940</v>
      </c>
      <c r="J30" s="24"/>
    </row>
    <row r="31" spans="1:11" x14ac:dyDescent="0.25">
      <c r="K31" s="22">
        <f>G13+I30</f>
        <v>12440</v>
      </c>
    </row>
    <row r="34" spans="2:9" x14ac:dyDescent="0.25">
      <c r="B34" t="s">
        <v>37</v>
      </c>
      <c r="D34" t="s">
        <v>39</v>
      </c>
      <c r="G34" t="s">
        <v>41</v>
      </c>
      <c r="I34" s="22">
        <f>I30-E30</f>
        <v>-9500</v>
      </c>
    </row>
    <row r="36" spans="2:9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3" sqref="J33"/>
    </sheetView>
  </sheetViews>
  <sheetFormatPr defaultRowHeight="15" x14ac:dyDescent="0.25"/>
  <cols>
    <col min="1" max="1" width="5" customWidth="1"/>
    <col min="2" max="2" width="18.5703125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113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'APRIL 20'!G5:G9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35" t="s">
        <v>106</v>
      </c>
      <c r="C6" s="3">
        <f>'APRIL 20'!G6:G10</f>
        <v>4000</v>
      </c>
      <c r="D6" s="3">
        <v>7000</v>
      </c>
      <c r="E6" s="3">
        <f>C6+D6</f>
        <v>11000</v>
      </c>
      <c r="F6">
        <f>4000+4000+2000+1000</f>
        <v>11000</v>
      </c>
      <c r="G6" s="3">
        <f>E6-F6</f>
        <v>0</v>
      </c>
      <c r="J6" s="20"/>
    </row>
    <row r="7" spans="1:10" x14ac:dyDescent="0.25">
      <c r="A7" s="3">
        <v>3</v>
      </c>
      <c r="B7" s="3" t="s">
        <v>114</v>
      </c>
      <c r="C7" s="3">
        <f>'APRIL 20'!G7:G11</f>
        <v>0</v>
      </c>
      <c r="D7" s="3">
        <v>7000</v>
      </c>
      <c r="E7" s="3">
        <f>C7+D7</f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>
        <f>'APRIL 20'!G8:G12</f>
        <v>0</v>
      </c>
      <c r="D8" s="3">
        <v>7000</v>
      </c>
      <c r="E8" s="3">
        <f>C8+D8</f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'APRIL 20'!G9:G13</f>
        <v>5500</v>
      </c>
      <c r="D9" s="3">
        <v>8000</v>
      </c>
      <c r="E9" s="3">
        <f>C9+D9</f>
        <v>13500</v>
      </c>
      <c r="F9" s="3">
        <f>5000+1500</f>
        <v>6500</v>
      </c>
      <c r="G9" s="3">
        <f>E9-F9</f>
        <v>7000</v>
      </c>
      <c r="J9" s="20"/>
    </row>
    <row r="10" spans="1:10" x14ac:dyDescent="0.25">
      <c r="A10" s="3">
        <v>6</v>
      </c>
      <c r="B10" s="3" t="s">
        <v>111</v>
      </c>
      <c r="C10" s="3">
        <f>'APRIL 20'!G10:G14</f>
        <v>0</v>
      </c>
      <c r="D10" s="3"/>
      <c r="E10" s="3" t="s">
        <v>69</v>
      </c>
      <c r="F10" s="3"/>
      <c r="G10" s="3"/>
      <c r="J10" s="20"/>
    </row>
    <row r="11" spans="1:10" x14ac:dyDescent="0.25">
      <c r="A11" s="3">
        <v>7</v>
      </c>
      <c r="B11" s="3" t="s">
        <v>111</v>
      </c>
      <c r="C11" s="3">
        <f>'APRIL 20'!G11:G15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'APRIL 20'!G12:G16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9500</v>
      </c>
      <c r="D13" s="2">
        <f>SUM(D5:D12)</f>
        <v>39000</v>
      </c>
      <c r="E13" s="2"/>
      <c r="F13" s="2">
        <f>SUM(F5:F12)</f>
        <v>41500</v>
      </c>
      <c r="G13" s="2">
        <f>SUM(G5:G12)</f>
        <v>7000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71</v>
      </c>
      <c r="C19" s="32">
        <f>D13</f>
        <v>39000</v>
      </c>
      <c r="D19" s="31"/>
      <c r="E19" s="31"/>
      <c r="F19" s="31" t="s">
        <v>71</v>
      </c>
      <c r="G19" s="32">
        <f>F13</f>
        <v>41500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'APRIL 20'!E30</f>
        <v>12440</v>
      </c>
      <c r="D20" s="31"/>
      <c r="E20" s="31"/>
      <c r="F20" s="31" t="s">
        <v>5</v>
      </c>
      <c r="G20" s="32">
        <f>'APRIL 20'!I30</f>
        <v>2940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115</v>
      </c>
      <c r="C24" s="31"/>
      <c r="D24" s="31">
        <v>37500</v>
      </c>
      <c r="E24" s="31"/>
      <c r="F24" s="36" t="s">
        <v>115</v>
      </c>
      <c r="G24" s="31"/>
      <c r="H24" s="31">
        <v>37500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48320</v>
      </c>
      <c r="D30" s="39">
        <f>SUM(D24:D29)</f>
        <v>37500</v>
      </c>
      <c r="E30" s="39">
        <f>C30-D30</f>
        <v>10820</v>
      </c>
      <c r="F30" s="30" t="s">
        <v>22</v>
      </c>
      <c r="G30" s="39">
        <f>G19+G20-H21</f>
        <v>41320</v>
      </c>
      <c r="H30" s="39">
        <f>SUM(H24:H29)</f>
        <v>37500</v>
      </c>
      <c r="I30" s="39">
        <f>G30-H30</f>
        <v>3820</v>
      </c>
      <c r="J30" s="24"/>
    </row>
    <row r="31" spans="1:10" x14ac:dyDescent="0.25">
      <c r="J31" s="22">
        <f>G13+I30</f>
        <v>10820</v>
      </c>
    </row>
    <row r="32" spans="1:10" x14ac:dyDescent="0.25">
      <c r="J32" s="22">
        <f>E30-J31</f>
        <v>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2" sqref="J32"/>
    </sheetView>
  </sheetViews>
  <sheetFormatPr defaultRowHeight="15" x14ac:dyDescent="0.25"/>
  <cols>
    <col min="2" max="2" width="23.28515625" customWidth="1"/>
    <col min="3" max="3" width="8.42578125" customWidth="1"/>
    <col min="4" max="4" width="9.140625" customWidth="1"/>
    <col min="5" max="5" width="11.28515625" customWidth="1"/>
    <col min="6" max="6" width="7.570312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116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'MAY 20'!G5:G12</f>
        <v>0</v>
      </c>
      <c r="D5" s="3">
        <v>10000</v>
      </c>
      <c r="E5" s="3">
        <f t="shared" ref="E5:E11" si="0">C5+D5</f>
        <v>10000</v>
      </c>
      <c r="F5" s="3"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106</v>
      </c>
      <c r="C6" s="3">
        <f>'MAY 20'!G6:G13</f>
        <v>0</v>
      </c>
      <c r="D6" s="3">
        <v>7000</v>
      </c>
      <c r="E6" s="3">
        <f t="shared" si="0"/>
        <v>7000</v>
      </c>
      <c r="F6">
        <f>4000+3000</f>
        <v>7000</v>
      </c>
      <c r="G6" s="3">
        <f t="shared" si="1"/>
        <v>0</v>
      </c>
      <c r="J6" s="20"/>
    </row>
    <row r="7" spans="1:10" x14ac:dyDescent="0.25">
      <c r="A7" s="3">
        <v>3</v>
      </c>
      <c r="B7" s="3" t="s">
        <v>114</v>
      </c>
      <c r="C7" s="3">
        <f>'MAY 20'!G7:G14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  <c r="J7" s="20"/>
    </row>
    <row r="8" spans="1:10" x14ac:dyDescent="0.25">
      <c r="A8" s="3">
        <v>4</v>
      </c>
      <c r="B8" s="3" t="s">
        <v>29</v>
      </c>
      <c r="C8" s="3">
        <f>'MAY 20'!G8:G15</f>
        <v>0</v>
      </c>
      <c r="D8" s="3">
        <v>7000</v>
      </c>
      <c r="E8" s="3">
        <f t="shared" si="0"/>
        <v>7000</v>
      </c>
      <c r="F8" s="3">
        <f>5000+2000</f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'MAY 20'!G9:G16</f>
        <v>7000</v>
      </c>
      <c r="D9" s="3">
        <v>8000</v>
      </c>
      <c r="E9" s="3">
        <f t="shared" si="0"/>
        <v>15000</v>
      </c>
      <c r="F9" s="3">
        <f>8000</f>
        <v>8000</v>
      </c>
      <c r="G9" s="3">
        <f t="shared" si="1"/>
        <v>7000</v>
      </c>
      <c r="J9" s="20"/>
    </row>
    <row r="10" spans="1:10" x14ac:dyDescent="0.25">
      <c r="A10" s="3">
        <v>6</v>
      </c>
      <c r="B10" s="3" t="s">
        <v>117</v>
      </c>
      <c r="C10" s="3">
        <f>'MAY 20'!G10:G17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'MAY 20'!G11:G18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'MAY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7000</v>
      </c>
      <c r="D13" s="2">
        <f>SUM(D5:D12)</f>
        <v>46000</v>
      </c>
      <c r="E13" s="2"/>
      <c r="F13" s="2">
        <f>SUM(F5:F12)</f>
        <v>46000</v>
      </c>
      <c r="G13" s="2">
        <f>SUM(G5:G12)</f>
        <v>7000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17</v>
      </c>
      <c r="C19" s="32">
        <f>D13</f>
        <v>46000</v>
      </c>
      <c r="D19" s="31"/>
      <c r="E19" s="31"/>
      <c r="F19" s="31" t="s">
        <v>17</v>
      </c>
      <c r="G19" s="32">
        <f>F13</f>
        <v>46000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'MAY 20'!E30</f>
        <v>10820</v>
      </c>
      <c r="D20" s="31"/>
      <c r="E20" s="31"/>
      <c r="F20" s="31" t="s">
        <v>5</v>
      </c>
      <c r="G20" s="32">
        <f>'MAY 20'!I30</f>
        <v>3820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3680</v>
      </c>
      <c r="E21" s="31"/>
      <c r="F21" s="31" t="s">
        <v>18</v>
      </c>
      <c r="G21" s="34">
        <v>0.08</v>
      </c>
      <c r="H21" s="32">
        <f>G21*C19</f>
        <v>3680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118</v>
      </c>
      <c r="C24" s="31"/>
      <c r="D24" s="31">
        <f>31900+10000</f>
        <v>41900</v>
      </c>
      <c r="E24" s="31"/>
      <c r="F24" s="36" t="s">
        <v>118</v>
      </c>
      <c r="G24" s="31"/>
      <c r="H24" s="31">
        <f>D24</f>
        <v>41900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53140</v>
      </c>
      <c r="D30" s="39">
        <f>SUM(D24:D29)</f>
        <v>41900</v>
      </c>
      <c r="E30" s="39">
        <f>C30-D30</f>
        <v>11240</v>
      </c>
      <c r="F30" s="30" t="s">
        <v>22</v>
      </c>
      <c r="G30" s="39">
        <f>G19+G20-H21</f>
        <v>46140</v>
      </c>
      <c r="H30" s="39">
        <f>SUM(H24:H29)</f>
        <v>41900</v>
      </c>
      <c r="I30" s="39">
        <f>G30-H30</f>
        <v>4240</v>
      </c>
      <c r="J30" s="24"/>
    </row>
    <row r="31" spans="1:10" x14ac:dyDescent="0.25">
      <c r="J31" s="22">
        <f>G13+I30</f>
        <v>11240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85</v>
      </c>
      <c r="D36" t="s">
        <v>40</v>
      </c>
      <c r="G36" t="s">
        <v>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K29" sqref="K29"/>
    </sheetView>
  </sheetViews>
  <sheetFormatPr defaultRowHeight="15" x14ac:dyDescent="0.25"/>
  <cols>
    <col min="1" max="1" width="4.140625" customWidth="1"/>
    <col min="2" max="2" width="22.8554687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119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'JUNE 20'!G5:G11</f>
        <v>0</v>
      </c>
      <c r="D5" s="3">
        <v>10000</v>
      </c>
      <c r="E5" s="3">
        <f t="shared" ref="E5:E11" si="0">C5+D5</f>
        <v>10000</v>
      </c>
      <c r="F5" s="3"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106</v>
      </c>
      <c r="C6" s="3">
        <f>'JUNE 20'!G6:G12</f>
        <v>0</v>
      </c>
      <c r="D6" s="3">
        <v>7000</v>
      </c>
      <c r="E6" s="3">
        <f t="shared" si="0"/>
        <v>7000</v>
      </c>
      <c r="F6">
        <f>4000+3000</f>
        <v>7000</v>
      </c>
      <c r="G6" s="3">
        <f t="shared" si="1"/>
        <v>0</v>
      </c>
      <c r="J6" s="20"/>
    </row>
    <row r="7" spans="1:10" x14ac:dyDescent="0.25">
      <c r="A7" s="3">
        <v>3</v>
      </c>
      <c r="B7" s="3" t="s">
        <v>114</v>
      </c>
      <c r="C7" s="3">
        <f>'JUNE 20'!G7:G13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  <c r="J7" s="20"/>
    </row>
    <row r="8" spans="1:10" x14ac:dyDescent="0.25">
      <c r="A8" s="3">
        <v>4</v>
      </c>
      <c r="B8" s="3" t="s">
        <v>29</v>
      </c>
      <c r="C8" s="3">
        <f>'JUNE 20'!G8:G14</f>
        <v>0</v>
      </c>
      <c r="D8" s="3">
        <v>7000</v>
      </c>
      <c r="E8" s="3">
        <f t="shared" si="0"/>
        <v>7000</v>
      </c>
      <c r="F8" s="3"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'JUNE 20'!G9:G15</f>
        <v>7000</v>
      </c>
      <c r="D9" s="3">
        <v>8000</v>
      </c>
      <c r="E9" s="3">
        <f t="shared" si="0"/>
        <v>15000</v>
      </c>
      <c r="F9" s="3">
        <f>5500+2500</f>
        <v>8000</v>
      </c>
      <c r="G9" s="3">
        <f t="shared" si="1"/>
        <v>7000</v>
      </c>
      <c r="J9" s="20"/>
    </row>
    <row r="10" spans="1:10" x14ac:dyDescent="0.25">
      <c r="A10" s="3">
        <v>6</v>
      </c>
      <c r="B10" s="3" t="s">
        <v>117</v>
      </c>
      <c r="C10" s="3">
        <f>'JUNE 20'!G10:G16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'JUNE 20'!G11:G17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'MAY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7000</v>
      </c>
      <c r="D13" s="2">
        <f>SUM(D5:D12)</f>
        <v>46000</v>
      </c>
      <c r="E13" s="2"/>
      <c r="F13" s="2">
        <f>SUM(F5:F12)</f>
        <v>46000</v>
      </c>
      <c r="G13" s="2">
        <f>SUM(G5:G12)</f>
        <v>7000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1" x14ac:dyDescent="0.25">
      <c r="A19" s="24"/>
      <c r="B19" s="31" t="s">
        <v>31</v>
      </c>
      <c r="C19" s="32">
        <f>D13</f>
        <v>46000</v>
      </c>
      <c r="D19" s="31"/>
      <c r="E19" s="31"/>
      <c r="F19" s="31" t="s">
        <v>31</v>
      </c>
      <c r="G19" s="32">
        <f>F13</f>
        <v>46000</v>
      </c>
      <c r="H19" s="31"/>
      <c r="I19" s="31"/>
      <c r="J19" s="24"/>
    </row>
    <row r="20" spans="1:11" x14ac:dyDescent="0.25">
      <c r="A20" s="24"/>
      <c r="B20" s="31" t="s">
        <v>5</v>
      </c>
      <c r="C20" s="33">
        <f>'JUNE 20'!E30</f>
        <v>11240</v>
      </c>
      <c r="D20" s="31"/>
      <c r="E20" s="31"/>
      <c r="F20" s="31" t="s">
        <v>5</v>
      </c>
      <c r="G20" s="32">
        <f>'JUNE 20'!I30</f>
        <v>4240</v>
      </c>
      <c r="H20" s="31"/>
      <c r="I20" s="31"/>
      <c r="J20" s="24"/>
    </row>
    <row r="21" spans="1:11" x14ac:dyDescent="0.25">
      <c r="A21" s="24"/>
      <c r="B21" s="31" t="s">
        <v>18</v>
      </c>
      <c r="C21" s="34">
        <v>0.08</v>
      </c>
      <c r="D21" s="32">
        <f>C19*C21</f>
        <v>3680</v>
      </c>
      <c r="E21" s="31"/>
      <c r="F21" s="31" t="s">
        <v>18</v>
      </c>
      <c r="G21" s="34">
        <v>0.08</v>
      </c>
      <c r="H21" s="32">
        <f>G21*C19</f>
        <v>3680</v>
      </c>
      <c r="I21" s="31"/>
      <c r="J21" s="24"/>
    </row>
    <row r="22" spans="1:11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1" x14ac:dyDescent="0.25">
      <c r="A24" s="24"/>
      <c r="B24" s="36" t="s">
        <v>120</v>
      </c>
      <c r="C24" s="31"/>
      <c r="D24" s="31">
        <v>5000</v>
      </c>
      <c r="E24" s="31"/>
      <c r="F24" s="36" t="s">
        <v>120</v>
      </c>
      <c r="G24" s="31"/>
      <c r="H24" s="31">
        <v>5000</v>
      </c>
      <c r="I24" s="31"/>
      <c r="J24" s="24"/>
    </row>
    <row r="25" spans="1:11" x14ac:dyDescent="0.25">
      <c r="A25" s="24"/>
      <c r="B25" s="36" t="s">
        <v>121</v>
      </c>
      <c r="C25" s="31"/>
      <c r="D25" s="31">
        <v>36836</v>
      </c>
      <c r="E25" s="31"/>
      <c r="F25" s="36" t="s">
        <v>121</v>
      </c>
      <c r="G25" s="31"/>
      <c r="H25" s="31">
        <v>36836</v>
      </c>
      <c r="I25" s="31"/>
      <c r="J25" s="24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  <c r="K26" s="22">
        <f>G13+I30</f>
        <v>11724</v>
      </c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1" x14ac:dyDescent="0.25">
      <c r="A30" s="24"/>
      <c r="B30" s="30" t="s">
        <v>22</v>
      </c>
      <c r="C30" s="39">
        <f>C19+C20-D21</f>
        <v>53560</v>
      </c>
      <c r="D30" s="39">
        <f>SUM(D24:D29)</f>
        <v>41836</v>
      </c>
      <c r="E30" s="39">
        <f>C30-D30</f>
        <v>11724</v>
      </c>
      <c r="F30" s="30" t="s">
        <v>22</v>
      </c>
      <c r="G30" s="39">
        <f>G19+G20-H21</f>
        <v>46560</v>
      </c>
      <c r="H30" s="39">
        <f>SUM(H24:H29)</f>
        <v>41836</v>
      </c>
      <c r="I30" s="39">
        <f>G30-H30</f>
        <v>4724</v>
      </c>
      <c r="J30" s="24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>
        <f>I30-E30</f>
        <v>-7000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1" sqref="L1"/>
    </sheetView>
  </sheetViews>
  <sheetFormatPr defaultRowHeight="15" x14ac:dyDescent="0.25"/>
  <cols>
    <col min="1" max="1" width="4.85546875" customWidth="1"/>
    <col min="2" max="2" width="13.140625" customWidth="1"/>
    <col min="5" max="5" width="10.570312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123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'JULY 20'!G5:G12</f>
        <v>0</v>
      </c>
      <c r="D5" s="3">
        <v>10000</v>
      </c>
      <c r="E5" s="3">
        <f t="shared" ref="E5:E11" si="0">C5+D5</f>
        <v>10000</v>
      </c>
      <c r="F5" s="3">
        <f>10000</f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33</v>
      </c>
      <c r="C6" s="3">
        <f>'JULY 20'!G6:G13</f>
        <v>0</v>
      </c>
      <c r="D6" s="3"/>
      <c r="E6" s="3">
        <f t="shared" si="0"/>
        <v>0</v>
      </c>
      <c r="G6" s="3">
        <f t="shared" si="1"/>
        <v>0</v>
      </c>
      <c r="J6" s="20"/>
    </row>
    <row r="7" spans="1:10" x14ac:dyDescent="0.25">
      <c r="A7" s="3">
        <v>3</v>
      </c>
      <c r="B7" s="3" t="s">
        <v>114</v>
      </c>
      <c r="C7" s="3">
        <f>'JULY 20'!G7:G14</f>
        <v>0</v>
      </c>
      <c r="D7" s="3">
        <v>7000</v>
      </c>
      <c r="E7" s="3">
        <f t="shared" si="0"/>
        <v>7000</v>
      </c>
      <c r="F7" s="3">
        <v>7000</v>
      </c>
      <c r="G7" s="3">
        <f t="shared" si="1"/>
        <v>0</v>
      </c>
      <c r="J7" s="20"/>
    </row>
    <row r="8" spans="1:10" x14ac:dyDescent="0.25">
      <c r="A8" s="3">
        <v>4</v>
      </c>
      <c r="B8" s="3" t="s">
        <v>29</v>
      </c>
      <c r="C8" s="3">
        <f>'JULY 20'!G8:G15</f>
        <v>0</v>
      </c>
      <c r="D8" s="3">
        <v>7000</v>
      </c>
      <c r="E8" s="3">
        <f t="shared" si="0"/>
        <v>7000</v>
      </c>
      <c r="F8" s="3"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'JULY 20'!G9:G16</f>
        <v>7000</v>
      </c>
      <c r="D9" s="3">
        <v>8000</v>
      </c>
      <c r="E9" s="3">
        <f t="shared" si="0"/>
        <v>15000</v>
      </c>
      <c r="F9" s="3">
        <f>5000</f>
        <v>5000</v>
      </c>
      <c r="G9" s="3">
        <f t="shared" si="1"/>
        <v>10000</v>
      </c>
      <c r="J9" s="20"/>
    </row>
    <row r="10" spans="1:10" x14ac:dyDescent="0.25">
      <c r="A10" s="3">
        <v>6</v>
      </c>
      <c r="B10" s="3" t="s">
        <v>117</v>
      </c>
      <c r="C10" s="3">
        <f>'JULY 20'!G10:G17</f>
        <v>0</v>
      </c>
      <c r="D10" s="3">
        <v>7000</v>
      </c>
      <c r="E10" s="3">
        <f t="shared" si="0"/>
        <v>7000</v>
      </c>
      <c r="F10" s="3">
        <v>7000</v>
      </c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'JULY 20'!G11:G18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'JULY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7000</v>
      </c>
      <c r="D13" s="2">
        <f>SUM(D5:D12)</f>
        <v>39000</v>
      </c>
      <c r="E13" s="2"/>
      <c r="F13" s="2">
        <f>SUM(F5:F12)</f>
        <v>36000</v>
      </c>
      <c r="G13" s="2">
        <f>SUM(G5:G12)</f>
        <v>10000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122</v>
      </c>
      <c r="C19" s="32">
        <f>D13</f>
        <v>39000</v>
      </c>
      <c r="D19" s="31"/>
      <c r="E19" s="31"/>
      <c r="F19" s="31" t="s">
        <v>122</v>
      </c>
      <c r="G19" s="32">
        <f>F13</f>
        <v>36000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'JULY 20'!E30</f>
        <v>11724</v>
      </c>
      <c r="D20" s="31"/>
      <c r="E20" s="31"/>
      <c r="F20" s="31" t="s">
        <v>5</v>
      </c>
      <c r="G20" s="32">
        <f>'JULY 20'!I30</f>
        <v>4724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124</v>
      </c>
      <c r="C24" s="31"/>
      <c r="D24" s="31">
        <v>5500</v>
      </c>
      <c r="E24" s="31"/>
      <c r="F24" s="36" t="s">
        <v>124</v>
      </c>
      <c r="G24" s="31"/>
      <c r="H24" s="31">
        <v>5500</v>
      </c>
      <c r="I24" s="31"/>
      <c r="J24" s="24"/>
    </row>
    <row r="25" spans="1:10" x14ac:dyDescent="0.25">
      <c r="A25" s="24"/>
      <c r="B25" s="36" t="s">
        <v>125</v>
      </c>
      <c r="C25" s="31"/>
      <c r="D25" s="31">
        <v>31000</v>
      </c>
      <c r="E25" s="31"/>
      <c r="F25" s="36" t="s">
        <v>125</v>
      </c>
      <c r="G25" s="31"/>
      <c r="H25" s="31">
        <v>31000</v>
      </c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47604</v>
      </c>
      <c r="D30" s="39">
        <f>SUM(D24:D29)</f>
        <v>36500</v>
      </c>
      <c r="E30" s="39">
        <f>C30-D30</f>
        <v>11104</v>
      </c>
      <c r="F30" s="30" t="s">
        <v>22</v>
      </c>
      <c r="G30" s="39">
        <f>G19+G20-H21</f>
        <v>37604</v>
      </c>
      <c r="H30" s="39">
        <f>SUM(H24:H29)</f>
        <v>36500</v>
      </c>
      <c r="I30" s="39">
        <f>G30-H30</f>
        <v>1104</v>
      </c>
      <c r="J30" s="24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>
        <f>I30-E30</f>
        <v>-10000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29" sqref="L29"/>
    </sheetView>
  </sheetViews>
  <sheetFormatPr defaultRowHeight="15" x14ac:dyDescent="0.25"/>
  <cols>
    <col min="1" max="1" width="4.42578125" bestFit="1" customWidth="1"/>
    <col min="2" max="2" width="13.42578125" customWidth="1"/>
    <col min="5" max="5" width="10.7109375" bestFit="1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127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'AUGUST 20'!G5:G12</f>
        <v>0</v>
      </c>
      <c r="D5" s="3">
        <v>10000</v>
      </c>
      <c r="E5" s="3">
        <f t="shared" ref="E5:E11" si="0">C5+D5</f>
        <v>10000</v>
      </c>
      <c r="F5" s="3"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33</v>
      </c>
      <c r="C6" s="3">
        <f>'AUGUST 20'!G6:G13</f>
        <v>0</v>
      </c>
      <c r="D6" s="3"/>
      <c r="E6" s="3">
        <f t="shared" si="0"/>
        <v>0</v>
      </c>
      <c r="G6" s="3">
        <f t="shared" si="1"/>
        <v>0</v>
      </c>
      <c r="J6" s="20"/>
    </row>
    <row r="7" spans="1:10" x14ac:dyDescent="0.25">
      <c r="A7" s="3">
        <v>3</v>
      </c>
      <c r="B7" s="3" t="s">
        <v>114</v>
      </c>
      <c r="C7" s="3">
        <f>'AUGUST 20'!G7:G14</f>
        <v>0</v>
      </c>
      <c r="D7" s="3">
        <v>7000</v>
      </c>
      <c r="E7" s="3">
        <f t="shared" si="0"/>
        <v>7000</v>
      </c>
      <c r="F7" s="3">
        <f>7000</f>
        <v>7000</v>
      </c>
      <c r="G7" s="3">
        <f t="shared" si="1"/>
        <v>0</v>
      </c>
      <c r="J7" s="20"/>
    </row>
    <row r="8" spans="1:10" x14ac:dyDescent="0.25">
      <c r="A8" s="3">
        <v>4</v>
      </c>
      <c r="B8" s="3" t="s">
        <v>33</v>
      </c>
      <c r="C8" s="3">
        <f>'AUGUST 20'!G8:G15</f>
        <v>0</v>
      </c>
      <c r="D8" s="3"/>
      <c r="E8" s="3">
        <f t="shared" si="0"/>
        <v>0</v>
      </c>
      <c r="F8" s="3"/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'AUGUST 20'!G9:G16</f>
        <v>10000</v>
      </c>
      <c r="D9" s="3">
        <v>8000</v>
      </c>
      <c r="E9" s="3">
        <f t="shared" si="0"/>
        <v>18000</v>
      </c>
      <c r="F9" s="3">
        <v>8000</v>
      </c>
      <c r="G9" s="3">
        <f t="shared" si="1"/>
        <v>10000</v>
      </c>
      <c r="J9" s="20"/>
    </row>
    <row r="10" spans="1:10" x14ac:dyDescent="0.25">
      <c r="A10" s="3">
        <v>6</v>
      </c>
      <c r="B10" s="3"/>
      <c r="C10" s="3">
        <f>'AUGUST 20'!G10:G17</f>
        <v>0</v>
      </c>
      <c r="D10" s="3"/>
      <c r="E10" s="3">
        <f t="shared" si="0"/>
        <v>0</v>
      </c>
      <c r="F10" s="3"/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'AUGUST 20'!G11:G18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'AUGUST 20'!G12:G19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10000</v>
      </c>
      <c r="D13" s="2">
        <f>SUM(D5:D12)</f>
        <v>25000</v>
      </c>
      <c r="E13" s="2"/>
      <c r="F13" s="2">
        <f>SUM(F5:F12)</f>
        <v>25000</v>
      </c>
      <c r="G13" s="2">
        <f>SUM(G5:G12)</f>
        <v>10000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126</v>
      </c>
      <c r="C19" s="32">
        <f>D13</f>
        <v>25000</v>
      </c>
      <c r="D19" s="31"/>
      <c r="E19" s="31"/>
      <c r="F19" s="31" t="s">
        <v>126</v>
      </c>
      <c r="G19" s="32">
        <f>F13</f>
        <v>25000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'AUGUST 20'!E30</f>
        <v>11104</v>
      </c>
      <c r="D20" s="31"/>
      <c r="E20" s="31"/>
      <c r="F20" s="31" t="s">
        <v>5</v>
      </c>
      <c r="G20" s="32">
        <f>'AUGUST 20'!I30</f>
        <v>1104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2000</v>
      </c>
      <c r="E21" s="31"/>
      <c r="F21" s="31" t="s">
        <v>18</v>
      </c>
      <c r="G21" s="34">
        <v>0.08</v>
      </c>
      <c r="H21" s="32">
        <f>G21*C19</f>
        <v>2000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128</v>
      </c>
      <c r="C24" s="31"/>
      <c r="D24" s="31">
        <v>24000</v>
      </c>
      <c r="E24" s="31"/>
      <c r="F24" s="36" t="s">
        <v>128</v>
      </c>
      <c r="G24" s="31"/>
      <c r="H24" s="31">
        <v>24000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34104</v>
      </c>
      <c r="D30" s="39">
        <f>SUM(D24:D29)</f>
        <v>24000</v>
      </c>
      <c r="E30" s="39">
        <f>C30-D30</f>
        <v>10104</v>
      </c>
      <c r="F30" s="30" t="s">
        <v>22</v>
      </c>
      <c r="G30" s="39">
        <f>G19+G20-H21</f>
        <v>24104</v>
      </c>
      <c r="H30" s="39">
        <f>SUM(H24:H29)</f>
        <v>24000</v>
      </c>
      <c r="I30" s="39">
        <f>G30-H30</f>
        <v>104</v>
      </c>
      <c r="J30" s="24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  <pageSetup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4" workbookViewId="0">
      <selection activeCell="K13" sqref="K13"/>
    </sheetView>
  </sheetViews>
  <sheetFormatPr defaultRowHeight="15" x14ac:dyDescent="0.25"/>
  <cols>
    <col min="1" max="1" width="5.28515625" customWidth="1"/>
    <col min="2" max="2" width="18.2851562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129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'SEPTEMBER 20'!G5:G13</f>
        <v>0</v>
      </c>
      <c r="D5" s="3">
        <v>10000</v>
      </c>
      <c r="E5" s="3">
        <f>C5+D5</f>
        <v>10000</v>
      </c>
      <c r="F5" s="3">
        <v>10000</v>
      </c>
      <c r="G5" s="3">
        <f>E5-F5</f>
        <v>0</v>
      </c>
    </row>
    <row r="6" spans="1:10" x14ac:dyDescent="0.25">
      <c r="A6" s="3">
        <v>2</v>
      </c>
      <c r="B6" s="35" t="s">
        <v>132</v>
      </c>
      <c r="C6" s="3">
        <v>400</v>
      </c>
      <c r="D6" s="3">
        <v>7000</v>
      </c>
      <c r="E6" s="3">
        <f>C6+D6</f>
        <v>7400</v>
      </c>
      <c r="F6">
        <f>7000+400</f>
        <v>7400</v>
      </c>
      <c r="G6" s="3">
        <f>E6-F6</f>
        <v>0</v>
      </c>
      <c r="J6" s="20"/>
    </row>
    <row r="7" spans="1:10" x14ac:dyDescent="0.25">
      <c r="A7" s="3">
        <v>3</v>
      </c>
      <c r="B7" s="3" t="s">
        <v>114</v>
      </c>
      <c r="C7" s="3">
        <f>'SEPTEMBER 20'!G7:G15</f>
        <v>0</v>
      </c>
      <c r="D7" s="3">
        <v>7000</v>
      </c>
      <c r="E7" s="3">
        <f>C7+D7</f>
        <v>7000</v>
      </c>
      <c r="F7" s="3">
        <f>7000</f>
        <v>7000</v>
      </c>
      <c r="G7" s="3">
        <f>E7-F7</f>
        <v>0</v>
      </c>
      <c r="J7" s="20"/>
    </row>
    <row r="8" spans="1:10" x14ac:dyDescent="0.25">
      <c r="A8" s="3">
        <v>4</v>
      </c>
      <c r="B8" s="3"/>
      <c r="C8" s="3"/>
      <c r="D8" s="3"/>
      <c r="E8" s="3"/>
      <c r="F8" s="3"/>
      <c r="G8" s="3"/>
      <c r="J8" s="20"/>
    </row>
    <row r="9" spans="1:10" x14ac:dyDescent="0.25">
      <c r="A9" s="3">
        <v>5</v>
      </c>
      <c r="B9" s="3" t="s">
        <v>50</v>
      </c>
      <c r="C9" s="3">
        <f>'SEPTEMBER 20'!G9:G17</f>
        <v>10000</v>
      </c>
      <c r="D9" s="3">
        <v>8000</v>
      </c>
      <c r="E9" s="3">
        <f>C9+D9</f>
        <v>18000</v>
      </c>
      <c r="F9" s="3">
        <f>8000</f>
        <v>8000</v>
      </c>
      <c r="G9" s="3">
        <f>E9-F9</f>
        <v>10000</v>
      </c>
      <c r="J9" s="20"/>
    </row>
    <row r="10" spans="1:10" x14ac:dyDescent="0.25">
      <c r="A10" s="3">
        <v>6</v>
      </c>
      <c r="B10" s="3"/>
      <c r="C10" s="3">
        <f>'SEPTEMBER 20'!G10:G18</f>
        <v>0</v>
      </c>
      <c r="D10" s="3"/>
      <c r="E10" s="3">
        <f>C10+D10</f>
        <v>0</v>
      </c>
      <c r="F10" s="3"/>
      <c r="G10" s="3">
        <f>E10-F10</f>
        <v>0</v>
      </c>
      <c r="J10" s="20"/>
    </row>
    <row r="11" spans="1:10" x14ac:dyDescent="0.25">
      <c r="A11" s="3">
        <v>7</v>
      </c>
      <c r="B11" s="3" t="s">
        <v>111</v>
      </c>
      <c r="C11" s="3">
        <f>'SEPTEMBER 20'!G11:G19</f>
        <v>0</v>
      </c>
      <c r="D11" s="3"/>
      <c r="E11" s="3">
        <f>C11+D11</f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'SEPTEMBER 20'!G12:G20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10400</v>
      </c>
      <c r="D13" s="2">
        <f>SUM(D5:D12)</f>
        <v>32000</v>
      </c>
      <c r="E13" s="2"/>
      <c r="F13" s="2">
        <f>SUM(F5:F12)</f>
        <v>32400</v>
      </c>
      <c r="G13" s="2">
        <f>SUM(G5:G12)</f>
        <v>10000</v>
      </c>
    </row>
    <row r="14" spans="1:10" x14ac:dyDescent="0.25">
      <c r="C14" s="3">
        <f>'SEPTEMBER 20'!G14:G22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130</v>
      </c>
      <c r="C19" s="32">
        <f>D13</f>
        <v>32000</v>
      </c>
      <c r="D19" s="31"/>
      <c r="E19" s="31"/>
      <c r="F19" s="31" t="s">
        <v>130</v>
      </c>
      <c r="G19" s="32">
        <f>F13</f>
        <v>32400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'SEPTEMBER 20'!E30</f>
        <v>10104</v>
      </c>
      <c r="D20" s="31"/>
      <c r="E20" s="31"/>
      <c r="F20" s="31" t="s">
        <v>5</v>
      </c>
      <c r="G20" s="32">
        <f>'SEPTEMBER 20'!I30</f>
        <v>104</v>
      </c>
      <c r="H20" s="31"/>
      <c r="I20" s="31"/>
      <c r="J20" s="24"/>
    </row>
    <row r="21" spans="1:10" x14ac:dyDescent="0.25">
      <c r="A21" s="24"/>
      <c r="B21" s="31" t="s">
        <v>135</v>
      </c>
      <c r="C21" s="33">
        <v>400</v>
      </c>
      <c r="D21" s="31"/>
      <c r="E21" s="31"/>
      <c r="F21" s="31"/>
      <c r="G21" s="32"/>
      <c r="H21" s="31"/>
      <c r="I21" s="31"/>
      <c r="J21" s="24"/>
    </row>
    <row r="22" spans="1:10" x14ac:dyDescent="0.25">
      <c r="A22" s="24"/>
      <c r="B22" s="31" t="s">
        <v>18</v>
      </c>
      <c r="C22" s="34">
        <v>0.08</v>
      </c>
      <c r="D22" s="32">
        <f>C19*C22</f>
        <v>2560</v>
      </c>
      <c r="E22" s="31"/>
      <c r="F22" s="31" t="s">
        <v>18</v>
      </c>
      <c r="G22" s="34">
        <v>0.08</v>
      </c>
      <c r="H22" s="32">
        <f>G22*C19</f>
        <v>2560</v>
      </c>
      <c r="I22" s="31"/>
      <c r="J22" s="24"/>
    </row>
    <row r="23" spans="1:10" x14ac:dyDescent="0.25">
      <c r="A23" s="24"/>
      <c r="B23" s="35"/>
      <c r="C23" s="32"/>
      <c r="D23" s="31"/>
      <c r="E23" s="31"/>
      <c r="F23" s="35"/>
      <c r="G23" s="32"/>
      <c r="H23" s="31"/>
      <c r="I23" s="31"/>
      <c r="J23" s="24"/>
    </row>
    <row r="24" spans="1:10" x14ac:dyDescent="0.25">
      <c r="A24" s="24"/>
      <c r="B24" s="30" t="s">
        <v>20</v>
      </c>
      <c r="C24" s="30" t="s">
        <v>21</v>
      </c>
      <c r="D24" s="30"/>
      <c r="E24" s="30"/>
      <c r="F24" s="30" t="s">
        <v>20</v>
      </c>
      <c r="G24" s="30" t="s">
        <v>21</v>
      </c>
      <c r="H24" s="30"/>
      <c r="I24" s="30"/>
      <c r="J24" s="24"/>
    </row>
    <row r="25" spans="1:10" x14ac:dyDescent="0.25">
      <c r="A25" s="24"/>
      <c r="B25" s="36" t="s">
        <v>131</v>
      </c>
      <c r="C25" s="31"/>
      <c r="D25" s="31">
        <v>23000</v>
      </c>
      <c r="E25" s="31"/>
      <c r="F25" s="36" t="s">
        <v>131</v>
      </c>
      <c r="G25" s="31"/>
      <c r="H25" s="31">
        <v>23000</v>
      </c>
      <c r="I25" s="31"/>
      <c r="J25" s="24"/>
    </row>
    <row r="26" spans="1:10" x14ac:dyDescent="0.25">
      <c r="A26" s="24"/>
      <c r="B26" s="36" t="s">
        <v>134</v>
      </c>
      <c r="C26" s="31"/>
      <c r="D26" s="31">
        <v>7400</v>
      </c>
      <c r="E26" s="31"/>
      <c r="F26" s="36" t="s">
        <v>134</v>
      </c>
      <c r="G26" s="31"/>
      <c r="H26" s="31">
        <v>7400</v>
      </c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6"/>
      <c r="G28" s="31"/>
      <c r="H28" s="31"/>
      <c r="I28" s="31"/>
      <c r="J28" s="24"/>
    </row>
    <row r="29" spans="1:10" x14ac:dyDescent="0.25">
      <c r="A29" s="24"/>
      <c r="B29" s="36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5"/>
      <c r="C30" s="31"/>
      <c r="D30" s="31"/>
      <c r="E30" s="31"/>
      <c r="F30" s="31"/>
      <c r="G30" s="31"/>
      <c r="H30" s="31"/>
      <c r="I30" s="31"/>
      <c r="J30" s="24"/>
    </row>
    <row r="31" spans="1:10" x14ac:dyDescent="0.25">
      <c r="A31" s="24"/>
      <c r="B31" s="30" t="s">
        <v>22</v>
      </c>
      <c r="C31" s="39">
        <f>C19+C20+C21-D22</f>
        <v>39944</v>
      </c>
      <c r="D31" s="39">
        <f>SUM(D25:D30)</f>
        <v>30400</v>
      </c>
      <c r="E31" s="39">
        <f>C31-D31</f>
        <v>9544</v>
      </c>
      <c r="F31" s="30" t="s">
        <v>22</v>
      </c>
      <c r="G31" s="39">
        <f>G19+G20-H22</f>
        <v>29944</v>
      </c>
      <c r="H31" s="39">
        <f>SUM(H25:H30)</f>
        <v>30400</v>
      </c>
      <c r="I31" s="39">
        <f>G31-H31</f>
        <v>-456</v>
      </c>
      <c r="J31" s="24"/>
    </row>
    <row r="35" spans="2:9" x14ac:dyDescent="0.25">
      <c r="B35" t="s">
        <v>37</v>
      </c>
      <c r="D35" t="s">
        <v>39</v>
      </c>
      <c r="G35" t="s">
        <v>41</v>
      </c>
    </row>
    <row r="37" spans="2:9" x14ac:dyDescent="0.25">
      <c r="B37" t="s">
        <v>85</v>
      </c>
      <c r="D37" t="s">
        <v>40</v>
      </c>
      <c r="G37" t="s">
        <v>42</v>
      </c>
      <c r="I37" s="2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0" sqref="G20"/>
    </sheetView>
  </sheetViews>
  <sheetFormatPr defaultRowHeight="15" x14ac:dyDescent="0.25"/>
  <cols>
    <col min="1" max="1" width="5" customWidth="1"/>
    <col min="2" max="2" width="15.85546875" customWidth="1"/>
    <col min="5" max="5" width="10" customWidth="1"/>
  </cols>
  <sheetData>
    <row r="1" spans="1:10" x14ac:dyDescent="0.25">
      <c r="B1" s="1" t="s">
        <v>0</v>
      </c>
      <c r="C1" s="1"/>
      <c r="D1" s="1"/>
    </row>
    <row r="2" spans="1:10" x14ac:dyDescent="0.25">
      <c r="B2" s="1" t="s">
        <v>1</v>
      </c>
      <c r="C2" s="1"/>
      <c r="D2" s="1"/>
    </row>
    <row r="3" spans="1:10" x14ac:dyDescent="0.25">
      <c r="B3" s="1" t="s">
        <v>34</v>
      </c>
      <c r="C3" s="1"/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0" x14ac:dyDescent="0.25">
      <c r="A5" s="3">
        <v>1</v>
      </c>
      <c r="B5" s="3" t="s">
        <v>33</v>
      </c>
      <c r="C5" s="3"/>
      <c r="D5" s="3"/>
      <c r="E5" s="3"/>
      <c r="F5" s="3"/>
      <c r="G5" s="3"/>
    </row>
    <row r="6" spans="1:10" x14ac:dyDescent="0.25">
      <c r="A6" s="3">
        <v>2</v>
      </c>
      <c r="B6" s="16" t="s">
        <v>25</v>
      </c>
      <c r="C6" s="3"/>
      <c r="D6" s="3">
        <v>14000</v>
      </c>
      <c r="E6" s="3">
        <f t="shared" ref="E6:E11" si="0">C6+D6</f>
        <v>14000</v>
      </c>
      <c r="F6" s="3">
        <v>14000</v>
      </c>
      <c r="G6" s="3">
        <f>E6-F6</f>
        <v>0</v>
      </c>
      <c r="J6" s="20"/>
    </row>
    <row r="7" spans="1:10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7000</v>
      </c>
      <c r="G7" s="3">
        <f>E7-F7</f>
        <v>0</v>
      </c>
      <c r="J7" s="20"/>
    </row>
    <row r="8" spans="1:10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0" x14ac:dyDescent="0.25">
      <c r="A9" s="3">
        <v>5</v>
      </c>
      <c r="B9" s="3"/>
      <c r="C9" s="3"/>
      <c r="D9" s="3"/>
      <c r="E9" s="3">
        <f t="shared" si="0"/>
        <v>0</v>
      </c>
      <c r="F9" s="3"/>
      <c r="G9" s="3">
        <f>E9-J9</f>
        <v>0</v>
      </c>
      <c r="J9" s="20"/>
    </row>
    <row r="10" spans="1:10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</row>
    <row r="11" spans="1:10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/>
      <c r="D12" s="3"/>
      <c r="E12" s="3"/>
      <c r="F12" s="3">
        <f>SUM(C12:E12)</f>
        <v>0</v>
      </c>
      <c r="G12" s="3"/>
    </row>
    <row r="13" spans="1:10" x14ac:dyDescent="0.25">
      <c r="A13" s="3"/>
      <c r="B13" s="3"/>
      <c r="C13" s="3"/>
      <c r="D13" s="3">
        <f>SUM(D5:D12)</f>
        <v>28000</v>
      </c>
      <c r="E13" s="3"/>
      <c r="F13" s="3">
        <f>SUM(F5:F12)</f>
        <v>28000</v>
      </c>
      <c r="G13" s="3">
        <f>SUM(G5:G12)</f>
        <v>0</v>
      </c>
    </row>
    <row r="14" spans="1:10" x14ac:dyDescent="0.25">
      <c r="B14" t="s">
        <v>22</v>
      </c>
    </row>
    <row r="16" spans="1:10" x14ac:dyDescent="0.25">
      <c r="B16" s="4" t="s">
        <v>10</v>
      </c>
      <c r="C16" s="5"/>
      <c r="D16" s="6"/>
      <c r="E16" s="7"/>
      <c r="F16" s="8"/>
      <c r="G16" s="9"/>
      <c r="H16" s="8"/>
    </row>
    <row r="17" spans="2:10" x14ac:dyDescent="0.25">
      <c r="B17" s="1" t="s">
        <v>11</v>
      </c>
      <c r="C17" s="1"/>
      <c r="D17" s="1"/>
      <c r="E17" s="10"/>
      <c r="F17" s="1" t="s">
        <v>12</v>
      </c>
      <c r="G17" s="11"/>
      <c r="H17" s="11"/>
      <c r="I17" s="11"/>
    </row>
    <row r="18" spans="2:10" x14ac:dyDescent="0.25"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2:10" x14ac:dyDescent="0.25">
      <c r="B19" s="12" t="s">
        <v>32</v>
      </c>
      <c r="C19" s="13">
        <f>D13</f>
        <v>28000</v>
      </c>
      <c r="D19" s="12"/>
      <c r="E19" s="12"/>
      <c r="F19" s="12" t="s">
        <v>32</v>
      </c>
      <c r="G19" s="13">
        <f>F13</f>
        <v>28000</v>
      </c>
      <c r="H19" s="12"/>
      <c r="I19" s="12"/>
    </row>
    <row r="20" spans="2:10" x14ac:dyDescent="0.25">
      <c r="B20" s="12" t="s">
        <v>5</v>
      </c>
      <c r="C20" s="14"/>
      <c r="D20" s="12"/>
      <c r="E20" s="12"/>
      <c r="F20" s="12" t="s">
        <v>5</v>
      </c>
      <c r="G20" s="13"/>
      <c r="H20" s="12"/>
      <c r="I20" s="12"/>
    </row>
    <row r="21" spans="2:10" x14ac:dyDescent="0.25">
      <c r="B21" s="12" t="s">
        <v>18</v>
      </c>
      <c r="C21" s="15">
        <v>0.08</v>
      </c>
      <c r="D21" s="13">
        <f>C19*C21</f>
        <v>2240</v>
      </c>
      <c r="E21" s="12"/>
      <c r="F21" s="12" t="s">
        <v>18</v>
      </c>
      <c r="G21" s="15">
        <v>0.08</v>
      </c>
      <c r="H21" s="13">
        <f>D21</f>
        <v>2240</v>
      </c>
      <c r="I21" s="12"/>
    </row>
    <row r="22" spans="2:10" x14ac:dyDescent="0.25">
      <c r="B22" s="16"/>
      <c r="C22" s="13"/>
      <c r="D22" s="12"/>
      <c r="E22" s="12"/>
      <c r="F22" s="16"/>
      <c r="G22" s="13"/>
      <c r="H22" s="12"/>
      <c r="I22" s="12"/>
    </row>
    <row r="23" spans="2:10" x14ac:dyDescent="0.25">
      <c r="B23" s="17" t="s">
        <v>20</v>
      </c>
      <c r="C23" s="12" t="s">
        <v>21</v>
      </c>
      <c r="D23" s="12"/>
      <c r="E23" s="12"/>
      <c r="F23" s="17" t="s">
        <v>20</v>
      </c>
      <c r="G23" s="12" t="s">
        <v>21</v>
      </c>
      <c r="H23" s="12"/>
      <c r="I23" s="12"/>
    </row>
    <row r="24" spans="2:10" x14ac:dyDescent="0.25">
      <c r="B24" s="21">
        <v>43325</v>
      </c>
      <c r="C24" s="3"/>
      <c r="D24" s="3">
        <v>26500</v>
      </c>
      <c r="E24" s="3"/>
      <c r="F24" s="21">
        <v>43325</v>
      </c>
      <c r="G24" s="3"/>
      <c r="H24" s="3">
        <v>26500</v>
      </c>
      <c r="I24" s="12"/>
    </row>
    <row r="25" spans="2:10" x14ac:dyDescent="0.25">
      <c r="B25" s="18"/>
      <c r="C25" s="12"/>
      <c r="D25" s="12"/>
      <c r="E25" s="3"/>
      <c r="F25" s="18"/>
      <c r="G25" s="12"/>
      <c r="H25" s="12"/>
      <c r="I25" s="12"/>
    </row>
    <row r="26" spans="2:10" x14ac:dyDescent="0.25">
      <c r="B26" s="21"/>
      <c r="C26" s="3"/>
      <c r="D26" s="3"/>
      <c r="E26" s="3"/>
      <c r="F26" s="21"/>
      <c r="G26" s="3"/>
      <c r="H26" s="3"/>
      <c r="I26" s="12"/>
    </row>
    <row r="27" spans="2:10" x14ac:dyDescent="0.25">
      <c r="B27" s="21"/>
      <c r="C27" s="3"/>
      <c r="D27" s="3"/>
      <c r="E27" s="3"/>
      <c r="F27" s="21"/>
      <c r="G27" s="3"/>
      <c r="H27" s="3"/>
      <c r="I27" s="12"/>
    </row>
    <row r="28" spans="2:10" x14ac:dyDescent="0.25">
      <c r="B28" s="18"/>
      <c r="C28" s="12"/>
      <c r="D28" s="12"/>
      <c r="E28" s="12"/>
      <c r="F28" s="3"/>
      <c r="G28" s="3"/>
      <c r="H28" s="3"/>
      <c r="I28" s="12"/>
    </row>
    <row r="29" spans="2:10" x14ac:dyDescent="0.25">
      <c r="B29" s="16"/>
      <c r="C29" s="12"/>
      <c r="D29" s="12"/>
      <c r="E29" s="12"/>
      <c r="F29" s="3"/>
      <c r="G29" s="3"/>
      <c r="H29" s="3"/>
      <c r="I29" s="12"/>
    </row>
    <row r="30" spans="2:10" x14ac:dyDescent="0.25">
      <c r="B30" s="17" t="s">
        <v>22</v>
      </c>
      <c r="C30" s="19">
        <f>C19+C20</f>
        <v>28000</v>
      </c>
      <c r="D30" s="19">
        <f>SUM(D21:D29)</f>
        <v>28740</v>
      </c>
      <c r="E30" s="19">
        <f>C30-D30</f>
        <v>-740</v>
      </c>
      <c r="F30" s="17" t="s">
        <v>22</v>
      </c>
      <c r="G30" s="19">
        <f>G19+G20</f>
        <v>28000</v>
      </c>
      <c r="H30" s="19">
        <f>SUM(H21:H29)</f>
        <v>28740</v>
      </c>
      <c r="I30" s="13">
        <f>G30-H30</f>
        <v>-740</v>
      </c>
      <c r="J30" s="22"/>
    </row>
    <row r="33" spans="2:7" x14ac:dyDescent="0.25">
      <c r="B33" t="s">
        <v>37</v>
      </c>
      <c r="D33" t="s">
        <v>39</v>
      </c>
      <c r="G33" t="s">
        <v>41</v>
      </c>
    </row>
    <row r="35" spans="2:7" x14ac:dyDescent="0.25">
      <c r="B35" t="s">
        <v>38</v>
      </c>
      <c r="D35" t="s">
        <v>40</v>
      </c>
      <c r="G35" t="s">
        <v>42</v>
      </c>
    </row>
  </sheetData>
  <pageMargins left="0" right="0" top="0" bottom="0" header="0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33" sqref="L33"/>
    </sheetView>
  </sheetViews>
  <sheetFormatPr defaultRowHeight="15" x14ac:dyDescent="0.25"/>
  <cols>
    <col min="1" max="1" width="6.28515625" customWidth="1"/>
    <col min="2" max="2" width="16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133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'OCTOBER 20'!G5:G13</f>
        <v>0</v>
      </c>
      <c r="D5" s="3">
        <v>10000</v>
      </c>
      <c r="E5" s="3">
        <f t="shared" ref="E5:E11" si="0">C5+D5</f>
        <v>10000</v>
      </c>
      <c r="F5" s="3"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132</v>
      </c>
      <c r="C6" s="3">
        <f>'OCTOBER 20'!G6:G14</f>
        <v>0</v>
      </c>
      <c r="D6" s="3">
        <v>7000</v>
      </c>
      <c r="E6" s="3">
        <f t="shared" si="0"/>
        <v>7000</v>
      </c>
      <c r="G6" s="3">
        <f t="shared" si="1"/>
        <v>7000</v>
      </c>
      <c r="J6" s="20"/>
    </row>
    <row r="7" spans="1:10" x14ac:dyDescent="0.25">
      <c r="A7" s="3">
        <v>3</v>
      </c>
      <c r="B7" s="3"/>
      <c r="C7" s="3">
        <f>'OCTOBER 20'!G7:G15</f>
        <v>0</v>
      </c>
      <c r="D7" s="3"/>
      <c r="E7" s="3">
        <f t="shared" si="0"/>
        <v>0</v>
      </c>
      <c r="F7" s="3"/>
      <c r="G7" s="3">
        <f t="shared" si="1"/>
        <v>0</v>
      </c>
      <c r="J7" s="20"/>
    </row>
    <row r="8" spans="1:10" x14ac:dyDescent="0.25">
      <c r="A8" s="3">
        <v>4</v>
      </c>
      <c r="B8" s="3" t="s">
        <v>136</v>
      </c>
      <c r="C8" s="3">
        <f>'OCTOBER 20'!G8:G16</f>
        <v>0</v>
      </c>
      <c r="D8" s="3">
        <v>7000</v>
      </c>
      <c r="E8" s="3">
        <f t="shared" si="0"/>
        <v>7000</v>
      </c>
      <c r="F8" s="3"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'OCTOBER 20'!G9:G17</f>
        <v>10000</v>
      </c>
      <c r="D9" s="3">
        <v>8000</v>
      </c>
      <c r="E9" s="3">
        <f t="shared" si="0"/>
        <v>18000</v>
      </c>
      <c r="F9" s="3">
        <v>8000</v>
      </c>
      <c r="G9" s="3">
        <f t="shared" si="1"/>
        <v>10000</v>
      </c>
      <c r="J9" s="20"/>
    </row>
    <row r="10" spans="1:10" x14ac:dyDescent="0.25">
      <c r="A10" s="3">
        <v>6</v>
      </c>
      <c r="B10" s="3"/>
      <c r="C10" s="3">
        <f>'OCTOBER 20'!G10:G18</f>
        <v>0</v>
      </c>
      <c r="D10" s="3"/>
      <c r="E10" s="3">
        <f t="shared" si="0"/>
        <v>0</v>
      </c>
      <c r="F10" s="3"/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'OCTOBER 20'!G11:G19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'OCTOBER 20'!G12:G20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'OCTOBER 20'!G13:G22</f>
        <v>10000</v>
      </c>
      <c r="D13" s="2">
        <f>SUM(D5:D12)</f>
        <v>32000</v>
      </c>
      <c r="E13" s="2"/>
      <c r="F13" s="2">
        <f>SUM(F5:F12)</f>
        <v>25000</v>
      </c>
      <c r="G13" s="2">
        <f>SUM(G5:G12)</f>
        <v>17000</v>
      </c>
    </row>
    <row r="14" spans="1:10" x14ac:dyDescent="0.25">
      <c r="C14" s="3">
        <f>'SEPTEMBER 20'!G14:G22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93</v>
      </c>
      <c r="C19" s="32">
        <f>D13</f>
        <v>32000</v>
      </c>
      <c r="D19" s="31"/>
      <c r="E19" s="31"/>
      <c r="F19" s="31" t="s">
        <v>93</v>
      </c>
      <c r="G19" s="32">
        <f>F13</f>
        <v>25000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'OCTOBER 20'!E31</f>
        <v>9544</v>
      </c>
      <c r="D20" s="31"/>
      <c r="E20" s="31"/>
      <c r="F20" s="31" t="s">
        <v>5</v>
      </c>
      <c r="G20" s="32">
        <f>'OCTOBER 20'!I31</f>
        <v>-456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G21*C19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137</v>
      </c>
      <c r="C24" s="31"/>
      <c r="D24" s="31">
        <v>22760</v>
      </c>
      <c r="E24" s="31"/>
      <c r="F24" s="36" t="s">
        <v>137</v>
      </c>
      <c r="G24" s="31"/>
      <c r="H24" s="31">
        <v>22760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38984</v>
      </c>
      <c r="D30" s="39">
        <f>SUM(D24:D29)</f>
        <v>22760</v>
      </c>
      <c r="E30" s="39">
        <f>C30-D30</f>
        <v>16224</v>
      </c>
      <c r="F30" s="30" t="s">
        <v>22</v>
      </c>
      <c r="G30" s="39">
        <f>G19+G20-H21</f>
        <v>21984</v>
      </c>
      <c r="H30" s="39">
        <f>SUM(H24:H29)</f>
        <v>22760</v>
      </c>
      <c r="I30" s="39">
        <f>G30-H30</f>
        <v>-776</v>
      </c>
      <c r="J30" s="24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sqref="A1:K37"/>
    </sheetView>
  </sheetViews>
  <sheetFormatPr defaultRowHeight="15" x14ac:dyDescent="0.25"/>
  <cols>
    <col min="1" max="1" width="4.5703125" customWidth="1"/>
    <col min="2" max="2" width="17.710937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138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NOVEMBER20!G5:G12</f>
        <v>0</v>
      </c>
      <c r="D5" s="3">
        <v>10000</v>
      </c>
      <c r="E5" s="3">
        <f t="shared" ref="E5:E11" si="0">C5+D5</f>
        <v>10000</v>
      </c>
      <c r="F5" s="3">
        <f>10000</f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139</v>
      </c>
      <c r="C6" s="3"/>
      <c r="D6" s="3">
        <v>7000</v>
      </c>
      <c r="E6" s="3">
        <f t="shared" si="0"/>
        <v>7000</v>
      </c>
      <c r="F6">
        <v>7000</v>
      </c>
      <c r="G6" s="3">
        <f t="shared" si="1"/>
        <v>0</v>
      </c>
      <c r="H6" t="s">
        <v>24</v>
      </c>
      <c r="J6" s="20"/>
    </row>
    <row r="7" spans="1:10" x14ac:dyDescent="0.25">
      <c r="A7" s="3">
        <v>3</v>
      </c>
      <c r="B7" s="3" t="s">
        <v>132</v>
      </c>
      <c r="C7" s="3">
        <v>7000</v>
      </c>
      <c r="D7" s="3">
        <v>7000</v>
      </c>
      <c r="E7" s="3">
        <f t="shared" si="0"/>
        <v>14000</v>
      </c>
      <c r="F7" s="3">
        <v>14000</v>
      </c>
      <c r="G7" s="3">
        <f t="shared" si="1"/>
        <v>0</v>
      </c>
      <c r="J7" s="20"/>
    </row>
    <row r="8" spans="1:10" x14ac:dyDescent="0.25">
      <c r="A8" s="3">
        <v>4</v>
      </c>
      <c r="B8" s="3" t="s">
        <v>136</v>
      </c>
      <c r="C8" s="3">
        <f>NOVEMBER20!G8:G15</f>
        <v>0</v>
      </c>
      <c r="D8" s="3">
        <v>7000</v>
      </c>
      <c r="E8" s="3">
        <f t="shared" si="0"/>
        <v>7000</v>
      </c>
      <c r="F8" s="3">
        <f>7000</f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NOVEMBER20!G9:G16</f>
        <v>10000</v>
      </c>
      <c r="D9" s="3">
        <v>8000</v>
      </c>
      <c r="E9" s="3">
        <f t="shared" si="0"/>
        <v>18000</v>
      </c>
      <c r="F9" s="3">
        <f>8000</f>
        <v>8000</v>
      </c>
      <c r="G9" s="3">
        <f t="shared" si="1"/>
        <v>10000</v>
      </c>
      <c r="J9" s="20"/>
    </row>
    <row r="10" spans="1:10" x14ac:dyDescent="0.25">
      <c r="A10" s="3">
        <v>6</v>
      </c>
      <c r="B10" s="3"/>
      <c r="C10" s="3">
        <f>NOVEMBER20!G10:G17</f>
        <v>0</v>
      </c>
      <c r="D10" s="3"/>
      <c r="E10" s="3">
        <f t="shared" si="0"/>
        <v>0</v>
      </c>
      <c r="F10" s="3"/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NOVEMBER20!G11:G18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NOVEMBER20!G12:G19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17000</v>
      </c>
      <c r="D13" s="2">
        <f>SUM(D5:D12)</f>
        <v>39000</v>
      </c>
      <c r="E13" s="2"/>
      <c r="F13" s="2">
        <f>SUM(F5:F12)</f>
        <v>46000</v>
      </c>
      <c r="G13" s="2">
        <f>SUM(G5:G12)</f>
        <v>10000</v>
      </c>
    </row>
    <row r="14" spans="1:10" x14ac:dyDescent="0.25">
      <c r="C14" s="3">
        <f>'SEPTEMBER 20'!G14:G22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97</v>
      </c>
      <c r="C19" s="32">
        <f>D13</f>
        <v>39000</v>
      </c>
      <c r="D19" s="31"/>
      <c r="E19" s="31"/>
      <c r="F19" s="31" t="s">
        <v>97</v>
      </c>
      <c r="G19" s="32">
        <f>F13</f>
        <v>46000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NOVEMBER20!E30</f>
        <v>16224</v>
      </c>
      <c r="D20" s="31"/>
      <c r="E20" s="31"/>
      <c r="F20" s="31" t="s">
        <v>5</v>
      </c>
      <c r="G20" s="32">
        <f>NOVEMBER20!I30</f>
        <v>-776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140</v>
      </c>
      <c r="C24" s="31"/>
      <c r="D24" s="31">
        <v>7000</v>
      </c>
      <c r="E24" s="31"/>
      <c r="F24" s="36" t="s">
        <v>140</v>
      </c>
      <c r="G24" s="31"/>
      <c r="H24" s="31">
        <v>7000</v>
      </c>
      <c r="I24" s="31"/>
      <c r="J24" s="24"/>
    </row>
    <row r="25" spans="1:10" x14ac:dyDescent="0.25">
      <c r="A25" s="24"/>
      <c r="B25" s="36" t="s">
        <v>141</v>
      </c>
      <c r="C25" s="31"/>
      <c r="D25" s="31">
        <f>14000</f>
        <v>14000</v>
      </c>
      <c r="E25" s="31"/>
      <c r="F25" s="36" t="s">
        <v>141</v>
      </c>
      <c r="G25" s="31"/>
      <c r="H25" s="31">
        <f>14000</f>
        <v>14000</v>
      </c>
      <c r="I25" s="31"/>
      <c r="J25" s="24"/>
    </row>
    <row r="26" spans="1:10" x14ac:dyDescent="0.25">
      <c r="A26" s="24"/>
      <c r="B26" s="36" t="s">
        <v>142</v>
      </c>
      <c r="C26" s="31"/>
      <c r="D26" s="31">
        <v>21880</v>
      </c>
      <c r="E26" s="31"/>
      <c r="F26" s="36" t="s">
        <v>142</v>
      </c>
      <c r="G26" s="31"/>
      <c r="H26" s="31">
        <v>21880</v>
      </c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52104</v>
      </c>
      <c r="D30" s="39">
        <f>SUM(D24:D29)</f>
        <v>42880</v>
      </c>
      <c r="E30" s="39">
        <f>C30-D30</f>
        <v>9224</v>
      </c>
      <c r="F30" s="30" t="s">
        <v>22</v>
      </c>
      <c r="G30" s="39">
        <f>G19+G20-H21</f>
        <v>42104</v>
      </c>
      <c r="H30" s="39">
        <f>SUM(H24:H29)</f>
        <v>42880</v>
      </c>
      <c r="I30" s="39">
        <f>G30-H30</f>
        <v>-776</v>
      </c>
      <c r="J30" s="24"/>
    </row>
    <row r="34" spans="2:10" x14ac:dyDescent="0.25">
      <c r="B34" t="s">
        <v>37</v>
      </c>
      <c r="D34" t="s">
        <v>39</v>
      </c>
      <c r="G34" t="s">
        <v>41</v>
      </c>
      <c r="J34" s="22"/>
    </row>
    <row r="36" spans="2:10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H18" sqref="H18"/>
    </sheetView>
  </sheetViews>
  <sheetFormatPr defaultRowHeight="15" x14ac:dyDescent="0.25"/>
  <cols>
    <col min="1" max="1" width="5" customWidth="1"/>
    <col min="2" max="2" width="15.5703125" customWidth="1"/>
    <col min="4" max="4" width="8.85546875" customWidth="1"/>
    <col min="5" max="5" width="10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143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'DECEMBER 20'!G5:G11</f>
        <v>0</v>
      </c>
      <c r="D5" s="3">
        <v>10000</v>
      </c>
      <c r="E5" s="3">
        <f t="shared" ref="E5:E11" si="0">C5+D5</f>
        <v>10000</v>
      </c>
      <c r="F5" s="3">
        <f>10000</f>
        <v>10000</v>
      </c>
      <c r="G5" s="3">
        <f>E5-F5</f>
        <v>0</v>
      </c>
    </row>
    <row r="6" spans="1:10" x14ac:dyDescent="0.25">
      <c r="A6" s="3">
        <v>2</v>
      </c>
      <c r="B6" s="35" t="s">
        <v>139</v>
      </c>
      <c r="C6" s="3">
        <f>'DECEMBER 20'!G6:G12</f>
        <v>0</v>
      </c>
      <c r="D6" s="3">
        <v>7000</v>
      </c>
      <c r="E6" s="3">
        <f t="shared" si="0"/>
        <v>7000</v>
      </c>
      <c r="F6">
        <f>7000</f>
        <v>7000</v>
      </c>
      <c r="G6" s="3">
        <f>E6-F6</f>
        <v>0</v>
      </c>
      <c r="J6" s="20"/>
    </row>
    <row r="7" spans="1:10" x14ac:dyDescent="0.25">
      <c r="A7" s="3">
        <v>3</v>
      </c>
      <c r="B7" s="3" t="s">
        <v>132</v>
      </c>
      <c r="C7" s="3">
        <f>'DECEMBER 20'!G7:G13</f>
        <v>0</v>
      </c>
      <c r="D7" s="3">
        <v>7000</v>
      </c>
      <c r="E7" s="3">
        <f t="shared" si="0"/>
        <v>7000</v>
      </c>
      <c r="F7" s="3"/>
      <c r="G7" s="3"/>
      <c r="H7" t="s">
        <v>145</v>
      </c>
      <c r="J7" s="20"/>
    </row>
    <row r="8" spans="1:10" x14ac:dyDescent="0.25">
      <c r="A8" s="3">
        <v>4</v>
      </c>
      <c r="B8" s="3" t="s">
        <v>136</v>
      </c>
      <c r="C8" s="3">
        <f>'DECEMBER 20'!G8:G14</f>
        <v>0</v>
      </c>
      <c r="D8" s="3">
        <v>7000</v>
      </c>
      <c r="E8" s="3">
        <f t="shared" si="0"/>
        <v>7000</v>
      </c>
      <c r="F8" s="3">
        <f>7000</f>
        <v>7000</v>
      </c>
      <c r="G8" s="3">
        <f>E8-F8</f>
        <v>0</v>
      </c>
      <c r="J8" s="20"/>
    </row>
    <row r="9" spans="1:10" x14ac:dyDescent="0.25">
      <c r="A9" s="3">
        <v>5</v>
      </c>
      <c r="B9" s="3" t="s">
        <v>50</v>
      </c>
      <c r="C9" s="3">
        <f>'DECEMBER 20'!G9:G15</f>
        <v>10000</v>
      </c>
      <c r="D9" s="3">
        <v>8000</v>
      </c>
      <c r="E9" s="3">
        <f t="shared" si="0"/>
        <v>18000</v>
      </c>
      <c r="F9" s="3">
        <f>8000</f>
        <v>8000</v>
      </c>
      <c r="G9" s="3">
        <f>E9-F9</f>
        <v>10000</v>
      </c>
      <c r="J9" s="20"/>
    </row>
    <row r="10" spans="1:10" x14ac:dyDescent="0.25">
      <c r="A10" s="3">
        <v>6</v>
      </c>
      <c r="B10" s="3"/>
      <c r="C10" s="3">
        <f>'DECEMBER 20'!G10:G16</f>
        <v>0</v>
      </c>
      <c r="D10" s="3"/>
      <c r="E10" s="3">
        <f t="shared" si="0"/>
        <v>0</v>
      </c>
      <c r="F10" s="3"/>
      <c r="G10" s="3">
        <f>E10-F10</f>
        <v>0</v>
      </c>
      <c r="J10" s="20"/>
    </row>
    <row r="11" spans="1:10" x14ac:dyDescent="0.25">
      <c r="A11" s="3">
        <v>7</v>
      </c>
      <c r="B11" s="3" t="s">
        <v>111</v>
      </c>
      <c r="C11" s="3">
        <f>'DECEMBER 20'!G11:G17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'DECEMBER 20'!G12:G18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10000</v>
      </c>
      <c r="D13" s="2">
        <f>SUM(D5:D12)</f>
        <v>39000</v>
      </c>
      <c r="E13" s="2"/>
      <c r="F13" s="2">
        <f>SUM(F5:F12)</f>
        <v>32000</v>
      </c>
      <c r="G13" s="2">
        <f>SUM(G5:G12)</f>
        <v>10000</v>
      </c>
    </row>
    <row r="14" spans="1:10" x14ac:dyDescent="0.25">
      <c r="C14" s="3">
        <f>'SEPTEMBER 20'!G14:G22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99</v>
      </c>
      <c r="C19" s="32">
        <f>D13</f>
        <v>39000</v>
      </c>
      <c r="D19" s="31"/>
      <c r="E19" s="31"/>
      <c r="F19" s="31" t="s">
        <v>99</v>
      </c>
      <c r="G19" s="32">
        <f>F13</f>
        <v>32000</v>
      </c>
      <c r="H19" s="31"/>
      <c r="I19" s="31"/>
      <c r="J19" s="33">
        <f>C19-D21</f>
        <v>35880</v>
      </c>
    </row>
    <row r="20" spans="1:10" x14ac:dyDescent="0.25">
      <c r="A20" s="24"/>
      <c r="B20" s="31" t="s">
        <v>5</v>
      </c>
      <c r="C20" s="33">
        <f>'DECEMBER 20'!E30</f>
        <v>9224</v>
      </c>
      <c r="D20" s="31"/>
      <c r="E20" s="31"/>
      <c r="F20" s="31" t="s">
        <v>5</v>
      </c>
      <c r="G20" s="32">
        <f>'DECEMBER 20'!I30</f>
        <v>-776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144</v>
      </c>
      <c r="C24" s="31"/>
      <c r="D24" s="31">
        <v>7000</v>
      </c>
      <c r="E24" s="31"/>
      <c r="F24" s="36"/>
      <c r="G24" s="31"/>
      <c r="H24" s="31"/>
      <c r="I24" s="31"/>
      <c r="J24" s="24"/>
    </row>
    <row r="25" spans="1:10" x14ac:dyDescent="0.25">
      <c r="A25" s="24"/>
      <c r="B25" s="36" t="s">
        <v>146</v>
      </c>
      <c r="C25" s="31"/>
      <c r="D25" s="31">
        <v>28905</v>
      </c>
      <c r="E25" s="31"/>
      <c r="F25" s="36" t="s">
        <v>146</v>
      </c>
      <c r="G25" s="31"/>
      <c r="H25" s="31">
        <v>28905</v>
      </c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45104</v>
      </c>
      <c r="D30" s="39">
        <f>SUM(D24:D29)</f>
        <v>35905</v>
      </c>
      <c r="E30" s="39">
        <f>C30-D30</f>
        <v>9199</v>
      </c>
      <c r="F30" s="30" t="s">
        <v>22</v>
      </c>
      <c r="G30" s="39">
        <f>G19+G20-H21</f>
        <v>28104</v>
      </c>
      <c r="H30" s="39">
        <f>SUM(H24:H29)</f>
        <v>28905</v>
      </c>
      <c r="I30" s="39">
        <f>G30-H30</f>
        <v>-801</v>
      </c>
      <c r="J30" s="24"/>
    </row>
    <row r="34" spans="2:10" x14ac:dyDescent="0.25">
      <c r="B34" t="s">
        <v>37</v>
      </c>
      <c r="D34" t="s">
        <v>39</v>
      </c>
      <c r="G34" t="s">
        <v>41</v>
      </c>
      <c r="J34" s="22"/>
    </row>
    <row r="36" spans="2:10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G20" sqref="G20"/>
    </sheetView>
  </sheetViews>
  <sheetFormatPr defaultRowHeight="15" x14ac:dyDescent="0.25"/>
  <cols>
    <col min="1" max="1" width="5" customWidth="1"/>
    <col min="2" max="2" width="16" customWidth="1"/>
    <col min="6" max="6" width="10.42578125" customWidth="1"/>
  </cols>
  <sheetData>
    <row r="1" spans="1:10" x14ac:dyDescent="0.25">
      <c r="C1" s="1" t="s">
        <v>0</v>
      </c>
      <c r="D1" s="1"/>
    </row>
    <row r="2" spans="1:10" x14ac:dyDescent="0.25">
      <c r="C2" s="1" t="s">
        <v>1</v>
      </c>
      <c r="D2" s="1"/>
    </row>
    <row r="3" spans="1:10" x14ac:dyDescent="0.25">
      <c r="C3" s="1" t="s">
        <v>147</v>
      </c>
      <c r="D3" s="1"/>
    </row>
    <row r="4" spans="1:10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92</v>
      </c>
      <c r="G4" s="2" t="s">
        <v>9</v>
      </c>
    </row>
    <row r="5" spans="1:10" x14ac:dyDescent="0.25">
      <c r="A5" s="3">
        <v>1</v>
      </c>
      <c r="B5" s="3" t="s">
        <v>90</v>
      </c>
      <c r="C5" s="3">
        <f>'JANUARY 21'!G5:G12</f>
        <v>0</v>
      </c>
      <c r="D5" s="3">
        <v>10000</v>
      </c>
      <c r="E5" s="3">
        <f t="shared" ref="E5:E11" si="0">C5+D5</f>
        <v>10000</v>
      </c>
      <c r="F5" s="3">
        <f>10000</f>
        <v>10000</v>
      </c>
      <c r="G5" s="3">
        <f t="shared" ref="G5:G10" si="1">E5-F5</f>
        <v>0</v>
      </c>
    </row>
    <row r="6" spans="1:10" x14ac:dyDescent="0.25">
      <c r="A6" s="3">
        <v>2</v>
      </c>
      <c r="B6" s="35" t="s">
        <v>139</v>
      </c>
      <c r="C6" s="3">
        <f>'JANUARY 21'!G6:G13</f>
        <v>0</v>
      </c>
      <c r="D6" s="3">
        <v>7000</v>
      </c>
      <c r="E6" s="3">
        <f t="shared" si="0"/>
        <v>7000</v>
      </c>
      <c r="F6">
        <v>7000</v>
      </c>
      <c r="G6" s="3">
        <f t="shared" si="1"/>
        <v>0</v>
      </c>
      <c r="J6" s="20"/>
    </row>
    <row r="7" spans="1:10" x14ac:dyDescent="0.25">
      <c r="A7" s="3">
        <v>3</v>
      </c>
      <c r="B7" s="3"/>
      <c r="C7" s="3"/>
      <c r="D7" s="3"/>
      <c r="E7" s="3">
        <f t="shared" si="0"/>
        <v>0</v>
      </c>
      <c r="F7" s="3"/>
      <c r="G7" s="3">
        <f t="shared" si="1"/>
        <v>0</v>
      </c>
      <c r="J7" s="20"/>
    </row>
    <row r="8" spans="1:10" x14ac:dyDescent="0.25">
      <c r="A8" s="3">
        <v>4</v>
      </c>
      <c r="B8" s="3" t="s">
        <v>136</v>
      </c>
      <c r="C8" s="3">
        <f>'JANUARY 21'!G8:G15</f>
        <v>0</v>
      </c>
      <c r="D8" s="3">
        <v>7000</v>
      </c>
      <c r="E8" s="3">
        <f t="shared" si="0"/>
        <v>7000</v>
      </c>
      <c r="F8" s="3">
        <f>7000</f>
        <v>7000</v>
      </c>
      <c r="G8" s="3">
        <f t="shared" si="1"/>
        <v>0</v>
      </c>
      <c r="J8" s="20"/>
    </row>
    <row r="9" spans="1:10" x14ac:dyDescent="0.25">
      <c r="A9" s="3">
        <v>5</v>
      </c>
      <c r="B9" s="3" t="s">
        <v>50</v>
      </c>
      <c r="C9" s="3">
        <f>'JANUARY 21'!G9:G16</f>
        <v>10000</v>
      </c>
      <c r="D9" s="3">
        <v>8000</v>
      </c>
      <c r="E9" s="3">
        <f t="shared" si="0"/>
        <v>18000</v>
      </c>
      <c r="F9" s="3">
        <v>8000</v>
      </c>
      <c r="G9" s="3">
        <f t="shared" si="1"/>
        <v>10000</v>
      </c>
      <c r="J9" s="20"/>
    </row>
    <row r="10" spans="1:10" x14ac:dyDescent="0.25">
      <c r="A10" s="3">
        <v>6</v>
      </c>
      <c r="B10" s="3"/>
      <c r="C10" s="3">
        <f>'JANUARY 21'!G10:G17</f>
        <v>0</v>
      </c>
      <c r="D10" s="3"/>
      <c r="E10" s="3">
        <f t="shared" si="0"/>
        <v>0</v>
      </c>
      <c r="F10" s="3"/>
      <c r="G10" s="3">
        <f t="shared" si="1"/>
        <v>0</v>
      </c>
      <c r="J10" s="20"/>
    </row>
    <row r="11" spans="1:10" x14ac:dyDescent="0.25">
      <c r="A11" s="3">
        <v>7</v>
      </c>
      <c r="B11" s="3" t="s">
        <v>111</v>
      </c>
      <c r="C11" s="3">
        <f>'JANUARY 21'!G11:G18</f>
        <v>0</v>
      </c>
      <c r="D11" s="3"/>
      <c r="E11" s="3">
        <f t="shared" si="0"/>
        <v>0</v>
      </c>
      <c r="F11" s="3"/>
      <c r="G11" s="3">
        <f>E11-J11</f>
        <v>0</v>
      </c>
      <c r="J11" s="20"/>
    </row>
    <row r="12" spans="1:10" x14ac:dyDescent="0.25">
      <c r="A12" s="3"/>
      <c r="B12" s="3"/>
      <c r="C12" s="3">
        <f>'JANUARY 21'!G12:G19</f>
        <v>0</v>
      </c>
      <c r="D12" s="3"/>
      <c r="E12" s="3"/>
      <c r="F12" s="3"/>
      <c r="G12" s="3"/>
    </row>
    <row r="13" spans="1:10" x14ac:dyDescent="0.25">
      <c r="A13" s="2"/>
      <c r="B13" s="2" t="s">
        <v>22</v>
      </c>
      <c r="C13" s="3">
        <f>SUM(C5:C12)</f>
        <v>10000</v>
      </c>
      <c r="D13" s="2">
        <f>SUM(D5:D12)</f>
        <v>32000</v>
      </c>
      <c r="E13" s="2"/>
      <c r="F13" s="2">
        <f>SUM(F5:F12)</f>
        <v>32000</v>
      </c>
      <c r="G13" s="2">
        <f>SUM(G5:G12)</f>
        <v>10000</v>
      </c>
    </row>
    <row r="14" spans="1:10" x14ac:dyDescent="0.25">
      <c r="C14" s="3">
        <f>'SEPTEMBER 20'!G14:G22</f>
        <v>0</v>
      </c>
    </row>
    <row r="16" spans="1:10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103</v>
      </c>
      <c r="C19" s="32">
        <f>D13</f>
        <v>32000</v>
      </c>
      <c r="D19" s="31"/>
      <c r="E19" s="31"/>
      <c r="F19" s="31" t="s">
        <v>103</v>
      </c>
      <c r="G19" s="32">
        <f>F13</f>
        <v>32000</v>
      </c>
      <c r="H19" s="31"/>
      <c r="I19" s="31"/>
      <c r="J19" s="33"/>
    </row>
    <row r="20" spans="1:10" x14ac:dyDescent="0.25">
      <c r="A20" s="24"/>
      <c r="B20" s="31" t="s">
        <v>5</v>
      </c>
      <c r="C20" s="33">
        <f>'JANUARY 21'!E30</f>
        <v>9199</v>
      </c>
      <c r="D20" s="31"/>
      <c r="E20" s="31"/>
      <c r="F20" s="31" t="s">
        <v>5</v>
      </c>
      <c r="G20" s="32">
        <f>'JANUARY 21'!I30</f>
        <v>-801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2560</v>
      </c>
      <c r="E21" s="31"/>
      <c r="F21" s="31" t="s">
        <v>18</v>
      </c>
      <c r="G21" s="34">
        <v>0.08</v>
      </c>
      <c r="H21" s="32">
        <f>G21*C19</f>
        <v>2560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148</v>
      </c>
      <c r="D24" s="31">
        <v>29415</v>
      </c>
      <c r="E24" s="31"/>
      <c r="F24" s="36" t="s">
        <v>148</v>
      </c>
      <c r="H24" s="31">
        <v>29415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38639</v>
      </c>
      <c r="D30" s="39">
        <f>SUM(D24:D29)</f>
        <v>29415</v>
      </c>
      <c r="E30" s="39">
        <f>C30-D30</f>
        <v>9224</v>
      </c>
      <c r="F30" s="30" t="s">
        <v>22</v>
      </c>
      <c r="G30" s="39">
        <f>G19+G20-H21</f>
        <v>28639</v>
      </c>
      <c r="H30" s="39">
        <f>SUM(H24:H29)</f>
        <v>29415</v>
      </c>
      <c r="I30" s="39">
        <f>G30-H30</f>
        <v>-776</v>
      </c>
      <c r="J30" s="24"/>
    </row>
    <row r="34" spans="2:10" x14ac:dyDescent="0.25">
      <c r="B34" t="s">
        <v>37</v>
      </c>
      <c r="D34" t="s">
        <v>39</v>
      </c>
      <c r="G34" t="s">
        <v>41</v>
      </c>
      <c r="J34" s="22"/>
    </row>
    <row r="36" spans="2:10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K30" sqref="K30"/>
    </sheetView>
  </sheetViews>
  <sheetFormatPr defaultRowHeight="15" x14ac:dyDescent="0.25"/>
  <cols>
    <col min="1" max="1" width="4.28515625" customWidth="1"/>
    <col min="2" max="2" width="15.42578125" customWidth="1"/>
    <col min="5" max="5" width="10.140625" customWidth="1"/>
  </cols>
  <sheetData>
    <row r="1" spans="1:12" x14ac:dyDescent="0.25">
      <c r="C1" s="1" t="s">
        <v>0</v>
      </c>
      <c r="D1" s="1"/>
      <c r="E1" s="1"/>
      <c r="F1" s="1"/>
    </row>
    <row r="2" spans="1:12" x14ac:dyDescent="0.25">
      <c r="C2" s="1" t="s">
        <v>1</v>
      </c>
      <c r="D2" s="1"/>
      <c r="E2" s="1"/>
      <c r="F2" s="1"/>
    </row>
    <row r="3" spans="1:12" x14ac:dyDescent="0.25">
      <c r="C3" s="1" t="s">
        <v>149</v>
      </c>
      <c r="D3" s="1"/>
      <c r="E3" s="1"/>
      <c r="F3" s="1"/>
    </row>
    <row r="4" spans="1:12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12" x14ac:dyDescent="0.25">
      <c r="A5" s="3">
        <v>1</v>
      </c>
      <c r="B5" s="3" t="s">
        <v>90</v>
      </c>
      <c r="C5" s="3">
        <f>'FEBRUARY 21'!G5:G12</f>
        <v>0</v>
      </c>
      <c r="D5" s="3"/>
      <c r="E5" s="3"/>
      <c r="F5" s="3">
        <v>10000</v>
      </c>
      <c r="G5" s="3">
        <f>D5+E5+C5+F5</f>
        <v>10000</v>
      </c>
      <c r="H5" s="3">
        <f>10000</f>
        <v>10000</v>
      </c>
      <c r="I5" s="3">
        <f t="shared" ref="I5:I10" si="0">G5-H5</f>
        <v>0</v>
      </c>
    </row>
    <row r="6" spans="1:12" x14ac:dyDescent="0.25">
      <c r="A6" s="3">
        <v>2</v>
      </c>
      <c r="B6" s="35" t="s">
        <v>139</v>
      </c>
      <c r="C6" s="3">
        <f>'FEBRUARY 21'!G6:G13</f>
        <v>0</v>
      </c>
      <c r="D6" s="3"/>
      <c r="E6" s="3"/>
      <c r="F6" s="3">
        <v>7000</v>
      </c>
      <c r="G6" s="3">
        <f t="shared" ref="G6:G11" si="1">D6+E6+C6+F6</f>
        <v>7000</v>
      </c>
      <c r="H6">
        <v>7000</v>
      </c>
      <c r="I6" s="3">
        <f t="shared" si="0"/>
        <v>0</v>
      </c>
      <c r="L6" s="20"/>
    </row>
    <row r="7" spans="1:12" x14ac:dyDescent="0.25">
      <c r="A7" s="3">
        <v>3</v>
      </c>
      <c r="B7" s="3" t="s">
        <v>150</v>
      </c>
      <c r="C7" s="3">
        <f>'FEBRUARY 21'!G7:G14</f>
        <v>0</v>
      </c>
      <c r="D7" s="3">
        <v>7000</v>
      </c>
      <c r="E7" s="3">
        <v>1000</v>
      </c>
      <c r="F7" s="3">
        <v>7000</v>
      </c>
      <c r="G7" s="3">
        <f t="shared" si="1"/>
        <v>15000</v>
      </c>
      <c r="H7" s="3">
        <f>10000+5000</f>
        <v>15000</v>
      </c>
      <c r="I7" s="3">
        <f t="shared" si="0"/>
        <v>0</v>
      </c>
      <c r="L7" s="20"/>
    </row>
    <row r="8" spans="1:12" x14ac:dyDescent="0.25">
      <c r="A8" s="3">
        <v>4</v>
      </c>
      <c r="B8" s="3" t="s">
        <v>136</v>
      </c>
      <c r="C8" s="3">
        <f>'FEBRUARY 21'!G8:G15</f>
        <v>0</v>
      </c>
      <c r="D8" s="3"/>
      <c r="E8" s="3"/>
      <c r="F8" s="3">
        <v>7000</v>
      </c>
      <c r="G8" s="3">
        <f t="shared" si="1"/>
        <v>7000</v>
      </c>
      <c r="H8" s="3">
        <v>7000</v>
      </c>
      <c r="I8" s="3">
        <f t="shared" si="0"/>
        <v>0</v>
      </c>
      <c r="L8" s="20"/>
    </row>
    <row r="9" spans="1:12" x14ac:dyDescent="0.25">
      <c r="A9" s="3">
        <v>5</v>
      </c>
      <c r="B9" s="3" t="s">
        <v>50</v>
      </c>
      <c r="C9" s="3">
        <f>'FEBRUARY 21'!G9:G16</f>
        <v>10000</v>
      </c>
      <c r="D9" s="3"/>
      <c r="E9" s="3"/>
      <c r="F9" s="3">
        <v>8000</v>
      </c>
      <c r="G9" s="3">
        <f t="shared" si="1"/>
        <v>18000</v>
      </c>
      <c r="H9" s="3">
        <v>8000</v>
      </c>
      <c r="I9" s="3">
        <f t="shared" si="0"/>
        <v>10000</v>
      </c>
      <c r="L9" s="20"/>
    </row>
    <row r="10" spans="1:12" x14ac:dyDescent="0.25">
      <c r="A10" s="3">
        <v>6</v>
      </c>
      <c r="B10" s="3" t="s">
        <v>153</v>
      </c>
      <c r="C10" s="3">
        <f>'FEBRUARY 21'!G10:G17</f>
        <v>0</v>
      </c>
      <c r="D10" s="3">
        <v>7000</v>
      </c>
      <c r="E10" s="3">
        <v>1000</v>
      </c>
      <c r="F10" s="3">
        <v>7000</v>
      </c>
      <c r="G10" s="3">
        <f t="shared" si="1"/>
        <v>15000</v>
      </c>
      <c r="H10" s="3">
        <v>15000</v>
      </c>
      <c r="I10" s="3">
        <f t="shared" si="0"/>
        <v>0</v>
      </c>
      <c r="L10" s="20"/>
    </row>
    <row r="11" spans="1:12" x14ac:dyDescent="0.25">
      <c r="A11" s="3">
        <v>7</v>
      </c>
      <c r="B11" s="3" t="s">
        <v>111</v>
      </c>
      <c r="C11" s="3">
        <f>'FEBRUARY 21'!G11:G18</f>
        <v>0</v>
      </c>
      <c r="D11" s="3"/>
      <c r="E11" s="3"/>
      <c r="F11" s="3"/>
      <c r="G11" s="3">
        <f t="shared" si="1"/>
        <v>0</v>
      </c>
      <c r="H11" s="3"/>
      <c r="I11" s="3">
        <f>G11-L11</f>
        <v>0</v>
      </c>
      <c r="K11" s="22"/>
      <c r="L11" s="20"/>
    </row>
    <row r="12" spans="1:12" x14ac:dyDescent="0.25">
      <c r="A12" s="3"/>
      <c r="B12" s="3"/>
      <c r="C12" s="3">
        <f>'FEBRUARY 21'!G12:G19</f>
        <v>0</v>
      </c>
      <c r="D12" s="3"/>
      <c r="E12" s="3"/>
      <c r="F12" s="3"/>
      <c r="G12" s="3"/>
      <c r="H12" s="3"/>
      <c r="I12" s="3"/>
      <c r="K12" s="22"/>
    </row>
    <row r="13" spans="1:12" x14ac:dyDescent="0.25">
      <c r="A13" s="2"/>
      <c r="B13" s="2" t="s">
        <v>22</v>
      </c>
      <c r="C13" s="3">
        <f t="shared" ref="C13:I13" si="2">SUM(C5:C12)</f>
        <v>10000</v>
      </c>
      <c r="D13" s="3">
        <f t="shared" si="2"/>
        <v>14000</v>
      </c>
      <c r="E13" s="3">
        <f t="shared" si="2"/>
        <v>2000</v>
      </c>
      <c r="F13" s="2">
        <f t="shared" si="2"/>
        <v>46000</v>
      </c>
      <c r="G13" s="2">
        <f t="shared" si="2"/>
        <v>72000</v>
      </c>
      <c r="H13" s="2">
        <f t="shared" si="2"/>
        <v>62000</v>
      </c>
      <c r="I13" s="2">
        <f t="shared" si="2"/>
        <v>10000</v>
      </c>
    </row>
    <row r="14" spans="1:12" x14ac:dyDescent="0.25">
      <c r="C14" s="3">
        <f>'SEPTEMBER 20'!G14:G22</f>
        <v>0</v>
      </c>
      <c r="D14" s="20"/>
      <c r="E14" s="20"/>
    </row>
    <row r="16" spans="1:12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L16" s="24"/>
    </row>
    <row r="17" spans="1:13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L17" s="24"/>
    </row>
    <row r="18" spans="1:13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L18" s="24"/>
    </row>
    <row r="19" spans="1:13" x14ac:dyDescent="0.25">
      <c r="A19" s="24"/>
      <c r="B19" s="31" t="s">
        <v>62</v>
      </c>
      <c r="C19" s="32">
        <f>F13</f>
        <v>46000</v>
      </c>
      <c r="D19" s="31"/>
      <c r="E19" s="31"/>
      <c r="F19" s="31" t="s">
        <v>62</v>
      </c>
      <c r="G19" s="32">
        <f>H13</f>
        <v>62000</v>
      </c>
      <c r="H19" s="31"/>
      <c r="I19" s="31"/>
      <c r="L19" s="33"/>
      <c r="M19" s="22">
        <f>C19+C22</f>
        <v>62000</v>
      </c>
    </row>
    <row r="20" spans="1:13" x14ac:dyDescent="0.25">
      <c r="A20" s="24"/>
      <c r="B20" s="31" t="s">
        <v>5</v>
      </c>
      <c r="C20" s="33">
        <f>'FEBRUARY 21'!E30</f>
        <v>9224</v>
      </c>
      <c r="D20" s="31"/>
      <c r="E20" s="31"/>
      <c r="F20" s="31" t="s">
        <v>5</v>
      </c>
      <c r="G20" s="32">
        <f>'FEBRUARY 21'!I30</f>
        <v>-776</v>
      </c>
      <c r="H20" s="31"/>
      <c r="I20" s="31"/>
      <c r="L20" s="24"/>
      <c r="M20" s="22">
        <f>M19-D21</f>
        <v>58320</v>
      </c>
    </row>
    <row r="21" spans="1:13" x14ac:dyDescent="0.25">
      <c r="A21" s="24"/>
      <c r="B21" s="31" t="s">
        <v>18</v>
      </c>
      <c r="C21" s="34">
        <v>0.08</v>
      </c>
      <c r="D21" s="32">
        <f>C19*C21</f>
        <v>3680</v>
      </c>
      <c r="E21" s="31"/>
      <c r="F21" s="31" t="s">
        <v>18</v>
      </c>
      <c r="G21" s="34">
        <v>0.08</v>
      </c>
      <c r="H21" s="32">
        <f>G21*C19</f>
        <v>3680</v>
      </c>
      <c r="I21" s="31"/>
      <c r="L21" s="24"/>
    </row>
    <row r="22" spans="1:13" x14ac:dyDescent="0.25">
      <c r="A22" s="24"/>
      <c r="B22" s="35" t="s">
        <v>151</v>
      </c>
      <c r="C22" s="32">
        <f>D13+E13</f>
        <v>16000</v>
      </c>
      <c r="D22" s="31"/>
      <c r="E22" s="31"/>
      <c r="F22" s="35"/>
      <c r="G22" s="32"/>
      <c r="H22" s="31"/>
      <c r="I22" s="31"/>
      <c r="L22" s="24"/>
    </row>
    <row r="23" spans="1:13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L23" s="24"/>
    </row>
    <row r="24" spans="1:13" x14ac:dyDescent="0.25">
      <c r="A24" s="24"/>
      <c r="B24" s="36"/>
      <c r="C24" s="41"/>
      <c r="D24" s="31"/>
      <c r="E24" s="31"/>
      <c r="F24" s="36"/>
      <c r="G24" s="41"/>
      <c r="I24" s="3"/>
      <c r="L24" s="31">
        <f>G24*J7</f>
        <v>0</v>
      </c>
    </row>
    <row r="25" spans="1:13" x14ac:dyDescent="0.25">
      <c r="A25" s="24"/>
      <c r="B25" s="36" t="s">
        <v>154</v>
      </c>
      <c r="C25" s="31"/>
      <c r="D25" s="31">
        <v>41755</v>
      </c>
      <c r="E25" s="31"/>
      <c r="F25" s="36" t="s">
        <v>154</v>
      </c>
      <c r="G25" s="31"/>
      <c r="H25" s="31">
        <v>41755</v>
      </c>
      <c r="I25" s="31"/>
      <c r="L25" s="24"/>
    </row>
    <row r="26" spans="1:13" x14ac:dyDescent="0.25">
      <c r="A26" s="24"/>
      <c r="B26" s="36" t="s">
        <v>155</v>
      </c>
      <c r="C26" s="31"/>
      <c r="D26" s="31">
        <v>16540</v>
      </c>
      <c r="E26" s="31"/>
      <c r="F26" s="36" t="s">
        <v>155</v>
      </c>
      <c r="G26" s="31"/>
      <c r="H26" s="31">
        <v>16540</v>
      </c>
      <c r="I26" s="31"/>
      <c r="L26" s="24"/>
    </row>
    <row r="27" spans="1:13" x14ac:dyDescent="0.25">
      <c r="A27" s="24"/>
      <c r="B27" s="36"/>
      <c r="C27" s="31"/>
      <c r="D27" s="31"/>
      <c r="E27" s="31"/>
      <c r="F27" s="36"/>
      <c r="G27" s="31"/>
      <c r="H27" s="31"/>
      <c r="I27" s="31"/>
      <c r="L27" s="24"/>
    </row>
    <row r="28" spans="1:13" x14ac:dyDescent="0.25">
      <c r="A28" s="24"/>
      <c r="B28" s="36"/>
      <c r="C28" s="31"/>
      <c r="D28" s="31"/>
      <c r="E28" s="31"/>
      <c r="F28" s="31"/>
      <c r="G28" s="31"/>
      <c r="H28" s="31"/>
      <c r="I28" s="31"/>
      <c r="L28" s="24"/>
    </row>
    <row r="29" spans="1:13" x14ac:dyDescent="0.25">
      <c r="A29" s="24"/>
      <c r="B29" s="35"/>
      <c r="C29" s="31"/>
      <c r="D29" s="31"/>
      <c r="E29" s="31"/>
      <c r="F29" s="31"/>
      <c r="G29" s="31"/>
      <c r="H29" s="31"/>
      <c r="I29" s="31"/>
      <c r="K29" s="22">
        <f>I13+I30</f>
        <v>9249</v>
      </c>
      <c r="L29" s="24"/>
    </row>
    <row r="30" spans="1:13" x14ac:dyDescent="0.25">
      <c r="A30" s="24"/>
      <c r="B30" s="30" t="s">
        <v>22</v>
      </c>
      <c r="C30" s="39">
        <f>C19+C20+C22-D21</f>
        <v>67544</v>
      </c>
      <c r="D30" s="39">
        <f>SUM(D24:D29)</f>
        <v>58295</v>
      </c>
      <c r="E30" s="39">
        <f>C30-D30</f>
        <v>9249</v>
      </c>
      <c r="F30" s="30" t="s">
        <v>22</v>
      </c>
      <c r="G30" s="39">
        <f>G19+G20-H21</f>
        <v>57544</v>
      </c>
      <c r="H30" s="39">
        <f>SUM(H24:H29)</f>
        <v>58295</v>
      </c>
      <c r="I30" s="39">
        <f>G30-H30</f>
        <v>-751</v>
      </c>
      <c r="L30" s="24"/>
    </row>
    <row r="34" spans="2:12" x14ac:dyDescent="0.25">
      <c r="B34" t="s">
        <v>37</v>
      </c>
      <c r="D34" t="s">
        <v>39</v>
      </c>
      <c r="G34" t="s">
        <v>41</v>
      </c>
      <c r="L34" s="22"/>
    </row>
    <row r="36" spans="2:12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2" sqref="J32"/>
    </sheetView>
  </sheetViews>
  <sheetFormatPr defaultRowHeight="15" x14ac:dyDescent="0.25"/>
  <cols>
    <col min="2" max="2" width="21.28515625" customWidth="1"/>
    <col min="7" max="7" width="12.8554687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156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'FEBRUARY 21'!G5:G12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f>10000</f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'FEBRUARY 21'!G6:G13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'FEBRUARY 21'!G7:G14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'FEBRUARY 21'!G8:G15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'FEBRUARY 21'!G9:G16</f>
        <v>10000</v>
      </c>
      <c r="D9" s="3"/>
      <c r="E9" s="3"/>
      <c r="F9" s="3">
        <v>8000</v>
      </c>
      <c r="G9" s="3">
        <f t="shared" si="1"/>
        <v>18000</v>
      </c>
      <c r="H9" s="3">
        <f>4000</f>
        <v>4000</v>
      </c>
      <c r="I9" s="3">
        <f t="shared" si="0"/>
        <v>14000</v>
      </c>
    </row>
    <row r="10" spans="1:9" x14ac:dyDescent="0.25">
      <c r="A10" s="3">
        <v>6</v>
      </c>
      <c r="B10" s="3" t="s">
        <v>153</v>
      </c>
      <c r="C10" s="3">
        <f>'FEBRUARY 21'!G10:G17</f>
        <v>0</v>
      </c>
      <c r="D10" s="3">
        <f>'MARCH 21'!I10:I18</f>
        <v>0</v>
      </c>
      <c r="E10" s="3"/>
      <c r="F10" s="3">
        <v>7000</v>
      </c>
      <c r="G10" s="3">
        <f t="shared" si="1"/>
        <v>7000</v>
      </c>
      <c r="H10" s="3"/>
      <c r="I10" s="3">
        <f t="shared" si="0"/>
        <v>7000</v>
      </c>
    </row>
    <row r="11" spans="1:9" x14ac:dyDescent="0.25">
      <c r="A11" s="3">
        <v>7</v>
      </c>
      <c r="B11" s="3" t="s">
        <v>111</v>
      </c>
      <c r="C11" s="3">
        <f>'FEBRUARY 21'!G11:G18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'FEBRUARY 21'!G12:G19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 t="shared" ref="C13:I13" si="2">SUM(C5:C12)</f>
        <v>10000</v>
      </c>
      <c r="D13" s="3"/>
      <c r="E13" s="3">
        <f t="shared" si="2"/>
        <v>0</v>
      </c>
      <c r="F13" s="2">
        <f t="shared" si="2"/>
        <v>39000</v>
      </c>
      <c r="G13" s="2">
        <f t="shared" si="2"/>
        <v>49000</v>
      </c>
      <c r="H13" s="2">
        <f t="shared" si="2"/>
        <v>28000</v>
      </c>
      <c r="I13" s="2">
        <f t="shared" si="2"/>
        <v>21000</v>
      </c>
    </row>
    <row r="14" spans="1:9" x14ac:dyDescent="0.25">
      <c r="C14" s="3">
        <f>'SEPTEMBER 20'!G14:G22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0" x14ac:dyDescent="0.25">
      <c r="A19" s="24"/>
      <c r="B19" s="31" t="s">
        <v>66</v>
      </c>
      <c r="C19" s="32">
        <f>F13</f>
        <v>39000</v>
      </c>
      <c r="D19" s="31"/>
      <c r="E19" s="31"/>
      <c r="F19" s="31" t="s">
        <v>66</v>
      </c>
      <c r="G19" s="32">
        <f>H13</f>
        <v>28000</v>
      </c>
      <c r="H19" s="31"/>
      <c r="I19" s="31"/>
    </row>
    <row r="20" spans="1:10" x14ac:dyDescent="0.25">
      <c r="A20" s="24"/>
      <c r="B20" s="31" t="s">
        <v>5</v>
      </c>
      <c r="C20" s="33">
        <f>'MARCH 21'!E30</f>
        <v>9249</v>
      </c>
      <c r="D20" s="31"/>
      <c r="E20" s="31"/>
      <c r="F20" s="31" t="s">
        <v>5</v>
      </c>
      <c r="G20" s="32">
        <f>'MARCH 21'!I30</f>
        <v>-751</v>
      </c>
      <c r="H20" s="31"/>
      <c r="I20" s="31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0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0" x14ac:dyDescent="0.25">
      <c r="A24" s="24"/>
      <c r="B24" s="36" t="s">
        <v>157</v>
      </c>
      <c r="C24" s="41"/>
      <c r="D24" s="31">
        <v>35880</v>
      </c>
      <c r="E24" s="31"/>
      <c r="F24" s="36" t="s">
        <v>157</v>
      </c>
      <c r="G24" s="41"/>
      <c r="H24" s="31">
        <v>35880</v>
      </c>
      <c r="I24" s="3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10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24129</v>
      </c>
      <c r="H30" s="39">
        <f>SUM(H24:H29)</f>
        <v>35880</v>
      </c>
      <c r="I30" s="39">
        <f>G30-H30</f>
        <v>-11751</v>
      </c>
    </row>
    <row r="31" spans="1:10" x14ac:dyDescent="0.25">
      <c r="J31" s="22">
        <f>I13+I30</f>
        <v>9249</v>
      </c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1" sqref="J31"/>
    </sheetView>
  </sheetViews>
  <sheetFormatPr defaultRowHeight="15" x14ac:dyDescent="0.25"/>
  <cols>
    <col min="2" max="2" width="19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158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APRIL21!I5:I12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APRIL21!I6:I13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f>7000</f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APRIL21!I7:I14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APRIL21!I8:I15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APRIL21!I9:I16</f>
        <v>14000</v>
      </c>
      <c r="D9" s="3"/>
      <c r="E9" s="3"/>
      <c r="F9" s="3">
        <v>8000</v>
      </c>
      <c r="G9" s="3">
        <f t="shared" si="1"/>
        <v>22000</v>
      </c>
      <c r="H9" s="3">
        <v>8000</v>
      </c>
      <c r="I9" s="3">
        <f t="shared" si="0"/>
        <v>14000</v>
      </c>
    </row>
    <row r="10" spans="1:9" x14ac:dyDescent="0.25">
      <c r="A10" s="3">
        <v>6</v>
      </c>
      <c r="B10" s="3" t="s">
        <v>153</v>
      </c>
      <c r="C10" s="3">
        <f>APRIL21!I10:I17</f>
        <v>7000</v>
      </c>
      <c r="D10" s="3">
        <f>'MARCH 21'!I10:I18</f>
        <v>0</v>
      </c>
      <c r="E10" s="3"/>
      <c r="F10" s="3">
        <v>7000</v>
      </c>
      <c r="G10" s="3">
        <f t="shared" si="1"/>
        <v>14000</v>
      </c>
      <c r="H10" s="3">
        <v>7000</v>
      </c>
      <c r="I10" s="3">
        <f t="shared" si="0"/>
        <v>7000</v>
      </c>
    </row>
    <row r="11" spans="1:9" x14ac:dyDescent="0.25">
      <c r="A11" s="3">
        <v>7</v>
      </c>
      <c r="B11" s="3" t="s">
        <v>111</v>
      </c>
      <c r="C11" s="3">
        <f>APRIL21!I11:I18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APRIL21!I12:I19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SUM(C5:C12)</f>
        <v>21000</v>
      </c>
      <c r="D13" s="3"/>
      <c r="E13" s="3">
        <f>SUM(E5:E12)</f>
        <v>0</v>
      </c>
      <c r="F13" s="2">
        <f>SUM(F5:F12)</f>
        <v>39000</v>
      </c>
      <c r="G13" s="2">
        <f>SUM(G5:G12)</f>
        <v>60000</v>
      </c>
      <c r="H13" s="2">
        <f>SUM(H5:H12)</f>
        <v>39000</v>
      </c>
      <c r="I13" s="2">
        <f>SUM(I5:I12)</f>
        <v>21000</v>
      </c>
    </row>
    <row r="14" spans="1:9" x14ac:dyDescent="0.25">
      <c r="C14" s="3">
        <f>APRIL21!I14:I21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0" x14ac:dyDescent="0.25">
      <c r="A19" s="24"/>
      <c r="B19" s="31" t="s">
        <v>71</v>
      </c>
      <c r="C19" s="32">
        <f>F13</f>
        <v>39000</v>
      </c>
      <c r="D19" s="31"/>
      <c r="E19" s="31"/>
      <c r="F19" s="31" t="s">
        <v>71</v>
      </c>
      <c r="G19" s="32">
        <f>H13</f>
        <v>39000</v>
      </c>
      <c r="H19" s="31"/>
      <c r="I19" s="31"/>
    </row>
    <row r="20" spans="1:10" x14ac:dyDescent="0.25">
      <c r="A20" s="24"/>
      <c r="B20" s="31" t="s">
        <v>5</v>
      </c>
      <c r="C20" s="33">
        <f>APRIL21!E30</f>
        <v>9249</v>
      </c>
      <c r="D20" s="31"/>
      <c r="E20" s="31"/>
      <c r="F20" s="31" t="s">
        <v>5</v>
      </c>
      <c r="G20" s="32">
        <f>APRIL21!I30</f>
        <v>-11751</v>
      </c>
      <c r="H20" s="31"/>
      <c r="I20" s="31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0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0" x14ac:dyDescent="0.25">
      <c r="A24" s="24"/>
      <c r="B24" s="36" t="s">
        <v>159</v>
      </c>
      <c r="C24" s="41"/>
      <c r="D24" s="31">
        <v>35880</v>
      </c>
      <c r="E24" s="31"/>
      <c r="F24" s="36" t="s">
        <v>159</v>
      </c>
      <c r="G24" s="41"/>
      <c r="H24" s="31">
        <v>35880</v>
      </c>
      <c r="I24" s="3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10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24129</v>
      </c>
      <c r="H30" s="39">
        <f>SUM(H24:H29)</f>
        <v>35880</v>
      </c>
      <c r="I30" s="39">
        <f>G30-H30</f>
        <v>-11751</v>
      </c>
      <c r="J30" s="22">
        <f>I13+I30</f>
        <v>9249</v>
      </c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41" sqref="E41"/>
    </sheetView>
  </sheetViews>
  <sheetFormatPr defaultRowHeight="15" x14ac:dyDescent="0.25"/>
  <cols>
    <col min="1" max="1" width="6.140625" customWidth="1"/>
    <col min="2" max="2" width="19.8554687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160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'MAY 21'!I5:I13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f>10000</f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'MAY 21'!I6:I14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'MAY 21'!I7:I15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f>7000</f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'MAY 21'!I8:I16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'MAY 21'!I9:I17</f>
        <v>14000</v>
      </c>
      <c r="D9" s="3"/>
      <c r="E9" s="3"/>
      <c r="F9" s="3">
        <v>8000</v>
      </c>
      <c r="G9" s="3">
        <f t="shared" si="1"/>
        <v>22000</v>
      </c>
      <c r="H9" s="3">
        <f>8000</f>
        <v>8000</v>
      </c>
      <c r="I9" s="3">
        <f t="shared" si="0"/>
        <v>14000</v>
      </c>
    </row>
    <row r="10" spans="1:9" x14ac:dyDescent="0.25">
      <c r="A10" s="3">
        <v>6</v>
      </c>
      <c r="B10" s="3" t="s">
        <v>153</v>
      </c>
      <c r="C10" s="3">
        <f>'MAY 21'!I10:I18</f>
        <v>7000</v>
      </c>
      <c r="D10" s="3">
        <f>'MARCH 21'!I10:I18</f>
        <v>0</v>
      </c>
      <c r="E10" s="3"/>
      <c r="F10" s="3">
        <v>7000</v>
      </c>
      <c r="G10" s="3">
        <f t="shared" si="1"/>
        <v>14000</v>
      </c>
      <c r="H10" s="3">
        <v>7000</v>
      </c>
      <c r="I10" s="3">
        <f t="shared" si="0"/>
        <v>7000</v>
      </c>
    </row>
    <row r="11" spans="1:9" x14ac:dyDescent="0.25">
      <c r="A11" s="3">
        <v>7</v>
      </c>
      <c r="B11" s="3" t="s">
        <v>111</v>
      </c>
      <c r="C11" s="3">
        <f>'MAY 21'!I11:I19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'MAY 21'!I12:I20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'MAY 21'!I13:I21</f>
        <v>21000</v>
      </c>
      <c r="D13" s="3"/>
      <c r="E13" s="3">
        <f>SUM(E5:E12)</f>
        <v>0</v>
      </c>
      <c r="F13" s="2">
        <f>SUM(F5:F12)</f>
        <v>39000</v>
      </c>
      <c r="G13" s="2">
        <f>SUM(G5:G12)</f>
        <v>60000</v>
      </c>
      <c r="H13" s="2">
        <f>SUM(H5:H12)</f>
        <v>39000</v>
      </c>
      <c r="I13" s="2">
        <f>SUM(I5:I12)</f>
        <v>21000</v>
      </c>
    </row>
    <row r="14" spans="1:9" x14ac:dyDescent="0.25">
      <c r="C14" s="3">
        <f>'MAY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9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9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9" x14ac:dyDescent="0.25">
      <c r="A19" s="24"/>
      <c r="B19" s="31" t="s">
        <v>17</v>
      </c>
      <c r="C19" s="32">
        <f>F13</f>
        <v>39000</v>
      </c>
      <c r="D19" s="31"/>
      <c r="E19" s="31"/>
      <c r="F19" s="31" t="s">
        <v>17</v>
      </c>
      <c r="G19" s="32">
        <f>H13</f>
        <v>39000</v>
      </c>
      <c r="H19" s="31"/>
      <c r="I19" s="31"/>
    </row>
    <row r="20" spans="1:9" x14ac:dyDescent="0.25">
      <c r="A20" s="24"/>
      <c r="B20" s="31" t="s">
        <v>5</v>
      </c>
      <c r="C20" s="33">
        <f>'MAY 21'!E30</f>
        <v>9249</v>
      </c>
      <c r="D20" s="31"/>
      <c r="E20" s="31"/>
      <c r="F20" s="31" t="s">
        <v>5</v>
      </c>
      <c r="G20" s="32">
        <f>'MAY 21'!I30</f>
        <v>-11751</v>
      </c>
      <c r="H20" s="31"/>
      <c r="I20" s="31"/>
    </row>
    <row r="21" spans="1:9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9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9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9" x14ac:dyDescent="0.25">
      <c r="A24" s="24"/>
      <c r="B24" s="36" t="s">
        <v>161</v>
      </c>
      <c r="C24" s="41"/>
      <c r="D24" s="31">
        <v>35880</v>
      </c>
      <c r="E24" s="31"/>
      <c r="F24" s="36" t="s">
        <v>161</v>
      </c>
      <c r="G24" s="41"/>
      <c r="H24" s="31">
        <v>35880</v>
      </c>
      <c r="I24" s="3"/>
    </row>
    <row r="25" spans="1:9" x14ac:dyDescent="0.25">
      <c r="A25" s="24"/>
      <c r="B25" s="36"/>
      <c r="C25" s="31"/>
      <c r="D25" s="31"/>
      <c r="E25" s="31"/>
      <c r="F25" s="36"/>
      <c r="G25" s="31"/>
      <c r="H25" s="31"/>
      <c r="I25" s="31"/>
    </row>
    <row r="26" spans="1:9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9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9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9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9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24129</v>
      </c>
      <c r="H30" s="39">
        <f>SUM(H24:H29)</f>
        <v>35880</v>
      </c>
      <c r="I30" s="39">
        <f>G30-H30</f>
        <v>-11751</v>
      </c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J30" sqref="J30"/>
    </sheetView>
  </sheetViews>
  <sheetFormatPr defaultRowHeight="15" x14ac:dyDescent="0.25"/>
  <cols>
    <col min="1" max="1" width="5.140625" customWidth="1"/>
    <col min="2" max="2" width="15.8554687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162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'MAY 21'!I5:I13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'MAY 21'!I6:I14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f>7000</f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'MAY 21'!I7:I15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f>7000</f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'MAY 21'!I8:I16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'MAY 21'!I9:I17</f>
        <v>14000</v>
      </c>
      <c r="D9" s="3"/>
      <c r="E9" s="3"/>
      <c r="F9" s="3">
        <v>8000</v>
      </c>
      <c r="G9" s="3">
        <f t="shared" si="1"/>
        <v>22000</v>
      </c>
      <c r="H9" s="3">
        <f>3000+1000</f>
        <v>4000</v>
      </c>
      <c r="I9" s="3">
        <f t="shared" si="0"/>
        <v>18000</v>
      </c>
    </row>
    <row r="10" spans="1:9" x14ac:dyDescent="0.25">
      <c r="A10" s="3">
        <v>6</v>
      </c>
      <c r="B10" s="3" t="s">
        <v>153</v>
      </c>
      <c r="C10" s="3">
        <f>'MAY 21'!I10:I18</f>
        <v>7000</v>
      </c>
      <c r="D10" s="3">
        <f>'MARCH 21'!I10:I18</f>
        <v>0</v>
      </c>
      <c r="E10" s="3"/>
      <c r="F10" s="3">
        <v>7000</v>
      </c>
      <c r="G10" s="3">
        <f t="shared" si="1"/>
        <v>14000</v>
      </c>
      <c r="H10" s="3">
        <v>14000</v>
      </c>
      <c r="I10" s="3">
        <f t="shared" si="0"/>
        <v>0</v>
      </c>
    </row>
    <row r="11" spans="1:9" x14ac:dyDescent="0.25">
      <c r="A11" s="3">
        <v>7</v>
      </c>
      <c r="B11" s="3" t="s">
        <v>111</v>
      </c>
      <c r="C11" s="3">
        <f>'MAY 21'!I11:I19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'MAY 21'!I12:I20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'MAY 21'!I13:I21</f>
        <v>21000</v>
      </c>
      <c r="D13" s="3"/>
      <c r="E13" s="3">
        <f>SUM(E5:E12)</f>
        <v>0</v>
      </c>
      <c r="F13" s="2">
        <f>SUM(F5:F12)</f>
        <v>39000</v>
      </c>
      <c r="G13" s="2">
        <f>SUM(G5:G12)</f>
        <v>60000</v>
      </c>
      <c r="H13" s="2">
        <f>SUM(H5:H12)</f>
        <v>42000</v>
      </c>
      <c r="I13" s="2">
        <f>SUM(I5:I12)</f>
        <v>18000</v>
      </c>
    </row>
    <row r="14" spans="1:9" x14ac:dyDescent="0.25">
      <c r="C14" s="3">
        <f>'MAY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2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0" x14ac:dyDescent="0.25">
      <c r="A19" s="24"/>
      <c r="B19" s="31" t="s">
        <v>31</v>
      </c>
      <c r="C19" s="32">
        <f>F13</f>
        <v>39000</v>
      </c>
      <c r="D19" s="31"/>
      <c r="E19" s="31"/>
      <c r="F19" s="31" t="s">
        <v>31</v>
      </c>
      <c r="G19" s="32">
        <f>H13</f>
        <v>42000</v>
      </c>
      <c r="H19" s="31"/>
      <c r="I19" s="31"/>
    </row>
    <row r="20" spans="1:10" x14ac:dyDescent="0.25">
      <c r="A20" s="24"/>
      <c r="B20" s="31" t="s">
        <v>5</v>
      </c>
      <c r="C20" s="33">
        <f>'JUNE 21'!E30</f>
        <v>9249</v>
      </c>
      <c r="D20" s="31"/>
      <c r="E20" s="31"/>
      <c r="F20" s="31" t="s">
        <v>5</v>
      </c>
      <c r="G20" s="32">
        <f>'JUNE 21'!I30</f>
        <v>-11751</v>
      </c>
      <c r="H20" s="31"/>
      <c r="I20" s="31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0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0" x14ac:dyDescent="0.25">
      <c r="A24" s="24"/>
      <c r="B24" s="36" t="s">
        <v>163</v>
      </c>
      <c r="C24" s="41"/>
      <c r="D24" s="31">
        <v>28880</v>
      </c>
      <c r="E24" s="31"/>
      <c r="F24" s="36" t="s">
        <v>163</v>
      </c>
      <c r="G24" s="41"/>
      <c r="H24" s="31">
        <v>28880</v>
      </c>
      <c r="I24" s="3"/>
    </row>
    <row r="25" spans="1:10" x14ac:dyDescent="0.25">
      <c r="A25" s="24"/>
      <c r="B25" s="36" t="s">
        <v>164</v>
      </c>
      <c r="C25" s="31"/>
      <c r="D25" s="31">
        <v>7000</v>
      </c>
      <c r="E25" s="31"/>
      <c r="F25" s="36" t="s">
        <v>164</v>
      </c>
      <c r="G25" s="31"/>
      <c r="H25" s="31">
        <v>7000</v>
      </c>
      <c r="I25" s="31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2">
        <f>I13+I30</f>
        <v>9249</v>
      </c>
    </row>
    <row r="30" spans="1:10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27129</v>
      </c>
      <c r="H30" s="39">
        <f>SUM(H24:H29)</f>
        <v>35880</v>
      </c>
      <c r="I30" s="39">
        <f>G30-H30</f>
        <v>-8751</v>
      </c>
      <c r="J30" s="22"/>
    </row>
    <row r="31" spans="1:10" x14ac:dyDescent="0.25">
      <c r="J31" s="22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J31" sqref="J31"/>
    </sheetView>
  </sheetViews>
  <sheetFormatPr defaultRowHeight="15" x14ac:dyDescent="0.25"/>
  <cols>
    <col min="2" max="2" width="26.4257812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165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'JULY 21'!I5:I12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'JULY 21'!I6:I13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f>7000</f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'JULY 21'!I7:I14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'JULY 21'!I8:I15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'JULY 21'!I9:I16</f>
        <v>18000</v>
      </c>
      <c r="D9" s="3"/>
      <c r="E9" s="3"/>
      <c r="F9" s="3">
        <v>8000</v>
      </c>
      <c r="G9" s="3">
        <f t="shared" si="1"/>
        <v>26000</v>
      </c>
      <c r="H9" s="3">
        <f>6000</f>
        <v>6000</v>
      </c>
      <c r="I9" s="3">
        <f t="shared" si="0"/>
        <v>20000</v>
      </c>
    </row>
    <row r="10" spans="1:9" x14ac:dyDescent="0.25">
      <c r="A10" s="3">
        <v>6</v>
      </c>
      <c r="B10" s="3" t="s">
        <v>153</v>
      </c>
      <c r="C10" s="3">
        <f>'JULY 21'!I10:I17</f>
        <v>0</v>
      </c>
      <c r="D10" s="3">
        <f>'MARCH 21'!I10:I18</f>
        <v>0</v>
      </c>
      <c r="E10" s="3"/>
      <c r="F10" s="3">
        <v>7000</v>
      </c>
      <c r="G10" s="3">
        <f t="shared" si="1"/>
        <v>7000</v>
      </c>
      <c r="H10" s="3">
        <v>7000</v>
      </c>
      <c r="I10" s="3">
        <f t="shared" si="0"/>
        <v>0</v>
      </c>
    </row>
    <row r="11" spans="1:9" x14ac:dyDescent="0.25">
      <c r="A11" s="3">
        <v>7</v>
      </c>
      <c r="B11" s="3" t="s">
        <v>111</v>
      </c>
      <c r="C11" s="3">
        <f>'JULY 21'!I11:I18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'JULY 21'!I12:I19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SUM(C5:C12)</f>
        <v>18000</v>
      </c>
      <c r="D13" s="3"/>
      <c r="E13" s="3">
        <f>SUM(E5:E12)</f>
        <v>0</v>
      </c>
      <c r="F13" s="2">
        <f>SUM(F5:F12)</f>
        <v>39000</v>
      </c>
      <c r="G13" s="2">
        <f>SUM(G5:G12)</f>
        <v>57000</v>
      </c>
      <c r="H13" s="2">
        <f>SUM(H5:H12)</f>
        <v>37000</v>
      </c>
      <c r="I13" s="2">
        <f>SUM(I5:I12)</f>
        <v>20000</v>
      </c>
    </row>
    <row r="14" spans="1:9" x14ac:dyDescent="0.25">
      <c r="C14" s="3">
        <f>'MAY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1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2"/>
    </row>
    <row r="18" spans="1:11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K18">
        <f>8000+2000</f>
        <v>10000</v>
      </c>
    </row>
    <row r="19" spans="1:11" x14ac:dyDescent="0.25">
      <c r="A19" s="24"/>
      <c r="B19" s="31" t="s">
        <v>122</v>
      </c>
      <c r="C19" s="32">
        <f>F13</f>
        <v>39000</v>
      </c>
      <c r="D19" s="31"/>
      <c r="E19" s="31"/>
      <c r="F19" s="31" t="s">
        <v>122</v>
      </c>
      <c r="G19" s="32">
        <f>H13</f>
        <v>37000</v>
      </c>
      <c r="H19" s="31"/>
      <c r="I19" s="31"/>
    </row>
    <row r="20" spans="1:11" x14ac:dyDescent="0.25">
      <c r="A20" s="24"/>
      <c r="B20" s="31" t="s">
        <v>5</v>
      </c>
      <c r="C20" s="33">
        <f>'JULY 21'!E30</f>
        <v>9249</v>
      </c>
      <c r="D20" s="31"/>
      <c r="E20" s="31"/>
      <c r="F20" s="31" t="s">
        <v>5</v>
      </c>
      <c r="G20" s="32">
        <f>'JULY 21'!I30</f>
        <v>-8751</v>
      </c>
      <c r="H20" s="31"/>
      <c r="I20" s="31"/>
    </row>
    <row r="21" spans="1:11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1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1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1" x14ac:dyDescent="0.25">
      <c r="A24" s="24"/>
      <c r="B24" s="36" t="s">
        <v>166</v>
      </c>
      <c r="C24" s="41"/>
      <c r="D24" s="31">
        <v>35880</v>
      </c>
      <c r="E24" s="31"/>
      <c r="F24" s="36" t="s">
        <v>166</v>
      </c>
      <c r="G24" s="41"/>
      <c r="H24" s="31">
        <v>35880</v>
      </c>
      <c r="I24" s="3"/>
    </row>
    <row r="25" spans="1:11" x14ac:dyDescent="0.25">
      <c r="A25" s="24"/>
      <c r="B25" s="36"/>
      <c r="C25" s="31"/>
      <c r="D25" s="31"/>
      <c r="E25" s="31"/>
      <c r="F25" s="36"/>
      <c r="G25" s="31"/>
      <c r="H25" s="31"/>
      <c r="I25" s="31"/>
    </row>
    <row r="26" spans="1:11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1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1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1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11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25129</v>
      </c>
      <c r="H30" s="39">
        <f>SUM(H24:H29)</f>
        <v>35880</v>
      </c>
      <c r="I30" s="39">
        <f>G30-H30</f>
        <v>-10751</v>
      </c>
      <c r="J30" s="22">
        <f>I13+I30</f>
        <v>9249</v>
      </c>
    </row>
    <row r="31" spans="1:11" x14ac:dyDescent="0.25">
      <c r="J31" s="22"/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16" sqref="J16"/>
    </sheetView>
  </sheetViews>
  <sheetFormatPr defaultRowHeight="15" x14ac:dyDescent="0.25"/>
  <cols>
    <col min="1" max="1" width="5" customWidth="1"/>
    <col min="2" max="2" width="17.7109375" customWidth="1"/>
    <col min="5" max="5" width="10.8554687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35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43</v>
      </c>
      <c r="C5" s="3"/>
      <c r="D5" s="3"/>
      <c r="E5" s="3"/>
      <c r="F5" s="3"/>
      <c r="G5" s="3"/>
    </row>
    <row r="6" spans="1:15" x14ac:dyDescent="0.25">
      <c r="A6" s="3">
        <v>2</v>
      </c>
      <c r="B6" s="16" t="s">
        <v>25</v>
      </c>
      <c r="C6" s="3"/>
      <c r="D6" s="3"/>
      <c r="E6" s="3">
        <f t="shared" ref="E6:E11" si="0">C6+D6</f>
        <v>0</v>
      </c>
      <c r="F6" s="3"/>
      <c r="G6" s="3">
        <f>E6-F6</f>
        <v>0</v>
      </c>
      <c r="J6" s="20"/>
    </row>
    <row r="7" spans="1:15" x14ac:dyDescent="0.25">
      <c r="A7" s="3">
        <v>3</v>
      </c>
      <c r="B7" s="3" t="s">
        <v>27</v>
      </c>
      <c r="C7" s="3"/>
      <c r="D7" s="3">
        <v>7000</v>
      </c>
      <c r="E7" s="3">
        <f t="shared" si="0"/>
        <v>7000</v>
      </c>
      <c r="F7" s="3">
        <v>6700</v>
      </c>
      <c r="G7" s="3">
        <f>E7-F7</f>
        <v>300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/>
      <c r="C9" s="3"/>
      <c r="D9" s="3"/>
      <c r="E9" s="3">
        <f t="shared" si="0"/>
        <v>0</v>
      </c>
      <c r="F9" s="3"/>
      <c r="G9" s="3">
        <f>E9-J9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3"/>
      <c r="B13" s="3"/>
      <c r="C13" s="3"/>
      <c r="D13" s="3">
        <f>SUM(D5:D12)</f>
        <v>14000</v>
      </c>
      <c r="E13" s="3"/>
      <c r="F13" s="3">
        <f>SUM(F5:F12)</f>
        <v>13700</v>
      </c>
      <c r="G13" s="3">
        <f>SUM(G5:G12)</f>
        <v>300</v>
      </c>
    </row>
    <row r="14" spans="1:15" x14ac:dyDescent="0.25">
      <c r="B14" t="s">
        <v>22</v>
      </c>
    </row>
    <row r="16" spans="1:15" x14ac:dyDescent="0.25">
      <c r="B16" s="4" t="s">
        <v>10</v>
      </c>
      <c r="C16" s="5"/>
      <c r="D16" s="6"/>
      <c r="E16" s="7"/>
      <c r="F16" s="8"/>
      <c r="G16" s="9"/>
      <c r="H16" s="8"/>
    </row>
    <row r="17" spans="2:9" x14ac:dyDescent="0.25">
      <c r="B17" s="1" t="s">
        <v>11</v>
      </c>
      <c r="C17" s="1"/>
      <c r="D17" s="1"/>
      <c r="E17" s="10"/>
      <c r="F17" s="1" t="s">
        <v>12</v>
      </c>
      <c r="G17" s="11"/>
      <c r="H17" s="11"/>
      <c r="I17" s="11"/>
    </row>
    <row r="18" spans="2:9" x14ac:dyDescent="0.25"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2:9" x14ac:dyDescent="0.25">
      <c r="B19" s="12" t="s">
        <v>36</v>
      </c>
      <c r="C19" s="13">
        <f>D13</f>
        <v>14000</v>
      </c>
      <c r="D19" s="12"/>
      <c r="E19" s="12"/>
      <c r="F19" s="12" t="s">
        <v>36</v>
      </c>
      <c r="G19" s="13">
        <f>F13</f>
        <v>13700</v>
      </c>
      <c r="H19" s="12"/>
      <c r="I19" s="12"/>
    </row>
    <row r="20" spans="2:9" x14ac:dyDescent="0.25">
      <c r="B20" s="12" t="s">
        <v>5</v>
      </c>
      <c r="C20" s="22">
        <f>AUGUST!E30</f>
        <v>-740</v>
      </c>
      <c r="D20" s="12"/>
      <c r="E20" s="12"/>
      <c r="F20" s="12" t="s">
        <v>5</v>
      </c>
      <c r="G20" s="13">
        <f>AUGUST!I30</f>
        <v>-740</v>
      </c>
      <c r="H20" s="12"/>
      <c r="I20" s="12"/>
    </row>
    <row r="21" spans="2:9" x14ac:dyDescent="0.25">
      <c r="B21" s="12" t="s">
        <v>18</v>
      </c>
      <c r="C21" s="15">
        <v>0.08</v>
      </c>
      <c r="D21" s="13">
        <f>C19*C21</f>
        <v>1120</v>
      </c>
      <c r="E21" s="12"/>
      <c r="F21" s="12" t="s">
        <v>18</v>
      </c>
      <c r="G21" s="15">
        <v>0.08</v>
      </c>
      <c r="H21" s="13">
        <f>D21</f>
        <v>1120</v>
      </c>
      <c r="I21" s="12"/>
    </row>
    <row r="22" spans="2:9" x14ac:dyDescent="0.25">
      <c r="B22" s="16"/>
      <c r="C22" s="13"/>
      <c r="D22" s="12"/>
      <c r="E22" s="12"/>
      <c r="F22" s="16"/>
      <c r="G22" s="13"/>
      <c r="H22" s="12"/>
      <c r="I22" s="12"/>
    </row>
    <row r="23" spans="2:9" x14ac:dyDescent="0.25">
      <c r="B23" s="17" t="s">
        <v>20</v>
      </c>
      <c r="C23" s="12" t="s">
        <v>21</v>
      </c>
      <c r="D23" s="12"/>
      <c r="E23" s="12"/>
      <c r="F23" s="17" t="s">
        <v>20</v>
      </c>
      <c r="G23" s="12" t="s">
        <v>21</v>
      </c>
      <c r="H23" s="12"/>
      <c r="I23" s="12"/>
    </row>
    <row r="24" spans="2:9" x14ac:dyDescent="0.25">
      <c r="B24" s="21">
        <v>43354</v>
      </c>
      <c r="C24" s="3"/>
      <c r="D24" s="3">
        <v>12170</v>
      </c>
      <c r="E24" s="3"/>
      <c r="F24" s="21">
        <v>43354</v>
      </c>
      <c r="G24" s="3"/>
      <c r="H24" s="3">
        <v>12170</v>
      </c>
      <c r="I24" s="12"/>
    </row>
    <row r="25" spans="2:9" x14ac:dyDescent="0.25">
      <c r="B25" s="18"/>
      <c r="C25" s="12"/>
      <c r="D25" s="12"/>
      <c r="E25" s="3"/>
      <c r="F25" s="18"/>
      <c r="G25" s="12"/>
      <c r="H25" s="12"/>
      <c r="I25" s="12"/>
    </row>
    <row r="26" spans="2:9" x14ac:dyDescent="0.25">
      <c r="B26" s="21"/>
      <c r="C26" s="3"/>
      <c r="D26" s="3"/>
      <c r="E26" s="3"/>
      <c r="F26" s="21"/>
      <c r="G26" s="3"/>
      <c r="H26" s="3"/>
      <c r="I26" s="12"/>
    </row>
    <row r="27" spans="2:9" x14ac:dyDescent="0.25">
      <c r="B27" s="21"/>
      <c r="C27" s="3"/>
      <c r="D27" s="3"/>
      <c r="E27" s="3"/>
      <c r="F27" s="21"/>
      <c r="G27" s="3"/>
      <c r="H27" s="3"/>
      <c r="I27" s="12"/>
    </row>
    <row r="28" spans="2:9" x14ac:dyDescent="0.25">
      <c r="B28" s="18"/>
      <c r="C28" s="12"/>
      <c r="D28" s="12"/>
      <c r="E28" s="12"/>
      <c r="F28" s="3"/>
      <c r="G28" s="3"/>
      <c r="H28" s="3"/>
      <c r="I28" s="12"/>
    </row>
    <row r="29" spans="2:9" x14ac:dyDescent="0.25">
      <c r="B29" s="16"/>
      <c r="C29" s="12"/>
      <c r="D29" s="12"/>
      <c r="E29" s="12"/>
      <c r="F29" s="3"/>
      <c r="G29" s="3"/>
      <c r="H29" s="3"/>
      <c r="I29" s="12"/>
    </row>
    <row r="30" spans="2:9" x14ac:dyDescent="0.25">
      <c r="B30" s="17" t="s">
        <v>22</v>
      </c>
      <c r="C30" s="19">
        <f>C19+C20</f>
        <v>13260</v>
      </c>
      <c r="D30" s="19">
        <f>SUM(D21:D29)</f>
        <v>13290</v>
      </c>
      <c r="E30" s="19">
        <f>C30-D30</f>
        <v>-30</v>
      </c>
      <c r="F30" s="17" t="s">
        <v>22</v>
      </c>
      <c r="G30" s="19">
        <f>G19+G20</f>
        <v>12960</v>
      </c>
      <c r="H30" s="19">
        <f>SUM(H21:H29)</f>
        <v>13290</v>
      </c>
      <c r="I30" s="13">
        <f>G30-H30</f>
        <v>-330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" right="0" top="0" bottom="0" header="0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J32" sqref="J32"/>
    </sheetView>
  </sheetViews>
  <sheetFormatPr defaultRowHeight="15" x14ac:dyDescent="0.25"/>
  <cols>
    <col min="2" max="2" width="18.7109375" customWidth="1"/>
    <col min="5" max="5" width="12.2851562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167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'AUGUST 21'!I5:I12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f>10000</f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'AUGUST 21'!I6:I13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'AUGUST 21'!I7:I14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'AUGUST 21'!I8:I15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'AUGUST 21'!I9:I16</f>
        <v>20000</v>
      </c>
      <c r="D9" s="3"/>
      <c r="E9" s="3"/>
      <c r="F9" s="3">
        <v>8000</v>
      </c>
      <c r="G9" s="3">
        <f t="shared" si="1"/>
        <v>28000</v>
      </c>
      <c r="H9" s="3">
        <f>6000+2000+1500</f>
        <v>9500</v>
      </c>
      <c r="I9" s="3">
        <f t="shared" si="0"/>
        <v>18500</v>
      </c>
    </row>
    <row r="10" spans="1:9" x14ac:dyDescent="0.25">
      <c r="A10" s="3">
        <v>6</v>
      </c>
      <c r="B10" s="3" t="s">
        <v>153</v>
      </c>
      <c r="C10" s="3">
        <f>'AUGUST 21'!I10:I17</f>
        <v>0</v>
      </c>
      <c r="D10" s="3">
        <f>'MARCH 21'!I10:I18</f>
        <v>0</v>
      </c>
      <c r="E10" s="3"/>
      <c r="F10" s="3">
        <v>7000</v>
      </c>
      <c r="G10" s="3">
        <f t="shared" si="1"/>
        <v>7000</v>
      </c>
      <c r="H10" s="3">
        <v>7000</v>
      </c>
      <c r="I10" s="3">
        <f t="shared" si="0"/>
        <v>0</v>
      </c>
    </row>
    <row r="11" spans="1:9" x14ac:dyDescent="0.25">
      <c r="A11" s="3">
        <v>7</v>
      </c>
      <c r="B11" s="3" t="s">
        <v>111</v>
      </c>
      <c r="C11" s="3">
        <f>'AUGUST 21'!I11:I18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'AUGUST 21'!I12:I19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SUM(C5:C12)</f>
        <v>20000</v>
      </c>
      <c r="D13" s="3"/>
      <c r="E13" s="3">
        <f>SUM(E5:E12)</f>
        <v>0</v>
      </c>
      <c r="F13" s="2">
        <f>SUM(F5:F12)</f>
        <v>39000</v>
      </c>
      <c r="G13" s="2">
        <f>SUM(G5:G12)</f>
        <v>59000</v>
      </c>
      <c r="H13" s="2">
        <f>SUM(H5:H12)</f>
        <v>40500</v>
      </c>
      <c r="I13" s="2">
        <f>SUM(I5:I12)</f>
        <v>18500</v>
      </c>
    </row>
    <row r="14" spans="1:9" x14ac:dyDescent="0.25">
      <c r="C14" s="3">
        <f>'MAY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8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2"/>
    </row>
    <row r="18" spans="1:18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8" x14ac:dyDescent="0.25">
      <c r="A19" s="24"/>
      <c r="B19" s="31" t="s">
        <v>126</v>
      </c>
      <c r="C19" s="32">
        <f>F13</f>
        <v>39000</v>
      </c>
      <c r="D19" s="31"/>
      <c r="E19" s="31"/>
      <c r="F19" s="31" t="s">
        <v>126</v>
      </c>
      <c r="G19" s="32">
        <f>H13</f>
        <v>40500</v>
      </c>
      <c r="H19" s="31"/>
      <c r="I19" s="31"/>
    </row>
    <row r="20" spans="1:18" x14ac:dyDescent="0.25">
      <c r="A20" s="24"/>
      <c r="B20" s="31" t="s">
        <v>5</v>
      </c>
      <c r="C20" s="33">
        <f>'AUGUST 21'!E30</f>
        <v>9249</v>
      </c>
      <c r="D20" s="31"/>
      <c r="E20" s="31"/>
      <c r="F20" s="31" t="s">
        <v>5</v>
      </c>
      <c r="G20" s="32">
        <f>'AUGUST 21'!I30</f>
        <v>-10751</v>
      </c>
      <c r="H20" s="31"/>
      <c r="I20" s="31"/>
    </row>
    <row r="21" spans="1:18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8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8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8" x14ac:dyDescent="0.25">
      <c r="A24" s="24"/>
      <c r="B24" s="36" t="s">
        <v>168</v>
      </c>
      <c r="C24" s="41"/>
      <c r="D24" s="31">
        <v>35880</v>
      </c>
      <c r="E24" s="31"/>
      <c r="F24" s="36" t="s">
        <v>168</v>
      </c>
      <c r="G24" s="41"/>
      <c r="H24" s="31">
        <v>35880</v>
      </c>
      <c r="I24" s="3"/>
    </row>
    <row r="25" spans="1:18" x14ac:dyDescent="0.25">
      <c r="A25" s="24"/>
      <c r="B25" s="36"/>
      <c r="C25" s="31"/>
      <c r="D25" s="31"/>
      <c r="E25" s="31"/>
      <c r="F25" s="36"/>
      <c r="G25" s="31"/>
      <c r="H25" s="31"/>
      <c r="I25" s="31"/>
    </row>
    <row r="26" spans="1:18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8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8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8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18" x14ac:dyDescent="0.25">
      <c r="A30" s="24"/>
      <c r="B30" s="30" t="s">
        <v>22</v>
      </c>
      <c r="C30" s="39">
        <f>C19+C20+C22-D21</f>
        <v>45129</v>
      </c>
      <c r="D30" s="39">
        <f>SUM(D24:D29)</f>
        <v>35880</v>
      </c>
      <c r="E30" s="39">
        <f>C30-D30</f>
        <v>9249</v>
      </c>
      <c r="F30" s="30" t="s">
        <v>22</v>
      </c>
      <c r="G30" s="39">
        <f>G19+G20-H21</f>
        <v>26629</v>
      </c>
      <c r="H30" s="39">
        <f>SUM(H24:H29)</f>
        <v>35880</v>
      </c>
      <c r="I30" s="39">
        <f>G30-H30</f>
        <v>-9251</v>
      </c>
      <c r="J30" s="22"/>
      <c r="L30">
        <f>66870-27334</f>
        <v>39536</v>
      </c>
    </row>
    <row r="31" spans="1:18" x14ac:dyDescent="0.25">
      <c r="J31" s="22">
        <f>I13+I30</f>
        <v>9249</v>
      </c>
      <c r="Q31">
        <f>31-14</f>
        <v>17</v>
      </c>
    </row>
    <row r="32" spans="1:18" x14ac:dyDescent="0.25">
      <c r="R32">
        <f>500+3300</f>
        <v>3800</v>
      </c>
    </row>
    <row r="34" spans="2:18" x14ac:dyDescent="0.25">
      <c r="B34" t="s">
        <v>37</v>
      </c>
      <c r="D34" t="s">
        <v>39</v>
      </c>
      <c r="G34" t="s">
        <v>41</v>
      </c>
      <c r="M34">
        <f>283615-57334</f>
        <v>226281</v>
      </c>
      <c r="P34">
        <f>3000/30</f>
        <v>100</v>
      </c>
    </row>
    <row r="35" spans="2:18" x14ac:dyDescent="0.25">
      <c r="K35">
        <f>M34-7000</f>
        <v>219281</v>
      </c>
      <c r="P35">
        <f>P34*17</f>
        <v>1700</v>
      </c>
      <c r="R35">
        <f>3100+1700</f>
        <v>4800</v>
      </c>
    </row>
    <row r="36" spans="2:18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B1" workbookViewId="0">
      <selection activeCell="L28" sqref="L28"/>
    </sheetView>
  </sheetViews>
  <sheetFormatPr defaultRowHeight="15" x14ac:dyDescent="0.25"/>
  <cols>
    <col min="2" max="2" width="16.8554687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169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'SEPTEMBER 21'!I5:I13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'SEPTEMBER 21'!I6:I14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'SEPTEMBER 21'!I7:I15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/>
      <c r="I7" s="3">
        <f t="shared" si="0"/>
        <v>7000</v>
      </c>
    </row>
    <row r="8" spans="1:9" x14ac:dyDescent="0.25">
      <c r="A8" s="3">
        <v>4</v>
      </c>
      <c r="B8" s="3"/>
      <c r="C8" s="3">
        <f>'SEPTEMBER 21'!I8:I16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'SEPTEMBER 21'!I9:I17</f>
        <v>18500</v>
      </c>
      <c r="D9" s="3"/>
      <c r="E9" s="3"/>
      <c r="F9" s="3">
        <v>8000</v>
      </c>
      <c r="G9" s="3">
        <f t="shared" si="1"/>
        <v>26500</v>
      </c>
      <c r="H9" s="3">
        <v>8000</v>
      </c>
      <c r="I9" s="3">
        <f t="shared" si="0"/>
        <v>18500</v>
      </c>
    </row>
    <row r="10" spans="1:9" x14ac:dyDescent="0.25">
      <c r="A10" s="3">
        <v>6</v>
      </c>
      <c r="B10" s="3" t="s">
        <v>153</v>
      </c>
      <c r="C10" s="3">
        <f>'SEPTEMBER 21'!I10:I18</f>
        <v>0</v>
      </c>
      <c r="D10" s="3">
        <f>'MARCH 21'!I10:I18</f>
        <v>0</v>
      </c>
      <c r="E10" s="3"/>
      <c r="F10" s="3">
        <v>7000</v>
      </c>
      <c r="G10" s="3">
        <f t="shared" si="1"/>
        <v>7000</v>
      </c>
      <c r="H10" s="3">
        <v>4000</v>
      </c>
      <c r="I10" s="3">
        <f t="shared" si="0"/>
        <v>3000</v>
      </c>
    </row>
    <row r="11" spans="1:9" x14ac:dyDescent="0.25">
      <c r="A11" s="3">
        <v>7</v>
      </c>
      <c r="B11" s="3" t="s">
        <v>111</v>
      </c>
      <c r="C11" s="3">
        <f>'SEPTEMBER 21'!I11:I19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'SEPTEMBER 21'!I12:I20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'SEPTEMBER 21'!I13:I21</f>
        <v>18500</v>
      </c>
      <c r="D13" s="3"/>
      <c r="E13" s="3">
        <f>SUM(E5:E12)</f>
        <v>0</v>
      </c>
      <c r="F13" s="2">
        <f>SUM(F5:F12)</f>
        <v>39000</v>
      </c>
      <c r="G13" s="2">
        <f>SUM(G5:G12)</f>
        <v>57500</v>
      </c>
      <c r="H13" s="2">
        <f>SUM(H5:H12)</f>
        <v>29000</v>
      </c>
      <c r="I13" s="2">
        <f>SUM(I5:I12)</f>
        <v>28500</v>
      </c>
    </row>
    <row r="14" spans="1:9" x14ac:dyDescent="0.25">
      <c r="C14" s="3">
        <f>'SEPTEMBER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0" x14ac:dyDescent="0.25">
      <c r="A19" s="24"/>
      <c r="B19" s="31" t="s">
        <v>130</v>
      </c>
      <c r="C19" s="32">
        <f>F13</f>
        <v>39000</v>
      </c>
      <c r="D19" s="31"/>
      <c r="E19" s="31"/>
      <c r="F19" s="31" t="s">
        <v>130</v>
      </c>
      <c r="G19" s="32">
        <f>H13</f>
        <v>29000</v>
      </c>
      <c r="H19" s="31"/>
      <c r="I19" s="31"/>
    </row>
    <row r="20" spans="1:10" x14ac:dyDescent="0.25">
      <c r="A20" s="24"/>
      <c r="B20" s="31" t="s">
        <v>5</v>
      </c>
      <c r="C20" s="33">
        <f>'SEPTEMBER 21'!E30</f>
        <v>9249</v>
      </c>
      <c r="D20" s="31"/>
      <c r="E20" s="31"/>
      <c r="F20" s="31" t="s">
        <v>5</v>
      </c>
      <c r="G20" s="32">
        <f>'SEPTEMBER 21'!I30</f>
        <v>-9251</v>
      </c>
      <c r="H20" s="31"/>
      <c r="I20" s="31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0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0" x14ac:dyDescent="0.25">
      <c r="A24" s="24"/>
      <c r="B24" s="36" t="s">
        <v>170</v>
      </c>
      <c r="C24" s="41"/>
      <c r="D24" s="31">
        <v>28520</v>
      </c>
      <c r="E24" s="31"/>
      <c r="F24" s="36" t="s">
        <v>170</v>
      </c>
      <c r="G24" s="41"/>
      <c r="H24" s="31">
        <v>28520</v>
      </c>
      <c r="I24" s="3"/>
    </row>
    <row r="25" spans="1:10" x14ac:dyDescent="0.25">
      <c r="A25" s="24"/>
      <c r="B25" s="36" t="s">
        <v>175</v>
      </c>
      <c r="C25" s="31"/>
      <c r="D25" s="31">
        <v>5000</v>
      </c>
      <c r="E25" s="31"/>
      <c r="F25" s="36" t="s">
        <v>175</v>
      </c>
      <c r="G25" s="31"/>
      <c r="H25" s="31">
        <v>5000</v>
      </c>
      <c r="I25" s="31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2">
        <f>I13+I30</f>
        <v>11609</v>
      </c>
    </row>
    <row r="30" spans="1:10" x14ac:dyDescent="0.25">
      <c r="A30" s="24"/>
      <c r="B30" s="30" t="s">
        <v>22</v>
      </c>
      <c r="C30" s="39">
        <f>C19+C20+C22-D21</f>
        <v>45129</v>
      </c>
      <c r="D30" s="39">
        <f>SUM(D24:D29)</f>
        <v>33520</v>
      </c>
      <c r="E30" s="39">
        <f>C30-D30</f>
        <v>11609</v>
      </c>
      <c r="F30" s="30" t="s">
        <v>22</v>
      </c>
      <c r="G30" s="39">
        <f>G19+G20-H21</f>
        <v>16629</v>
      </c>
      <c r="H30" s="39">
        <f>SUM(H24:H29)</f>
        <v>33520</v>
      </c>
      <c r="I30" s="39">
        <f>G30-H30</f>
        <v>-16891</v>
      </c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36" sqref="I36"/>
    </sheetView>
  </sheetViews>
  <sheetFormatPr defaultRowHeight="15" x14ac:dyDescent="0.25"/>
  <cols>
    <col min="2" max="2" width="16.8554687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171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ht="18" customHeight="1" x14ac:dyDescent="0.25">
      <c r="A5" s="3">
        <v>1</v>
      </c>
      <c r="B5" s="3" t="s">
        <v>90</v>
      </c>
      <c r="C5" s="3">
        <f>'OCTOBER 21'!I5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'OCTOBER 21'!I6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 s="3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'OCTOBER 21'!I7</f>
        <v>7000</v>
      </c>
      <c r="D7" s="3">
        <f>'MARCH 21'!I7:I15</f>
        <v>0</v>
      </c>
      <c r="E7" s="3"/>
      <c r="F7" s="3">
        <v>7000</v>
      </c>
      <c r="G7" s="3">
        <f t="shared" si="1"/>
        <v>14000</v>
      </c>
      <c r="H7" s="3">
        <v>14000</v>
      </c>
      <c r="I7" s="3">
        <f t="shared" si="0"/>
        <v>0</v>
      </c>
    </row>
    <row r="8" spans="1:9" x14ac:dyDescent="0.25">
      <c r="A8" s="3">
        <v>4</v>
      </c>
      <c r="B8" s="3"/>
      <c r="C8" s="3">
        <f>'OCTOBER 21'!I8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'OCTOBER 21'!I9</f>
        <v>18500</v>
      </c>
      <c r="D9" s="3"/>
      <c r="E9" s="3"/>
      <c r="F9" s="3">
        <v>8000</v>
      </c>
      <c r="G9" s="3">
        <f t="shared" si="1"/>
        <v>26500</v>
      </c>
      <c r="H9" s="3">
        <v>5000</v>
      </c>
      <c r="I9" s="3">
        <f t="shared" si="0"/>
        <v>21500</v>
      </c>
    </row>
    <row r="10" spans="1:9" x14ac:dyDescent="0.25">
      <c r="A10" s="3">
        <v>6</v>
      </c>
      <c r="B10" s="3" t="s">
        <v>153</v>
      </c>
      <c r="C10" s="3">
        <f>'OCTOBER 21'!I10</f>
        <v>3000</v>
      </c>
      <c r="D10" s="3">
        <f>'MARCH 21'!I10:I18</f>
        <v>0</v>
      </c>
      <c r="E10" s="3"/>
      <c r="F10" s="3">
        <v>7000</v>
      </c>
      <c r="G10" s="3">
        <f t="shared" si="1"/>
        <v>10000</v>
      </c>
      <c r="H10" s="3">
        <f>5000</f>
        <v>5000</v>
      </c>
      <c r="I10" s="3">
        <f t="shared" si="0"/>
        <v>5000</v>
      </c>
    </row>
    <row r="11" spans="1:9" x14ac:dyDescent="0.25">
      <c r="A11" s="3">
        <v>7</v>
      </c>
      <c r="B11" s="3" t="s">
        <v>111</v>
      </c>
      <c r="C11" s="3">
        <f>'OCTOBER 21'!I11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'OCTOBER 21'!I12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'SEPTEMBER 21'!I13:I21</f>
        <v>18500</v>
      </c>
      <c r="D13" s="3"/>
      <c r="E13" s="3">
        <f>SUM(E5:E12)</f>
        <v>0</v>
      </c>
      <c r="F13" s="2">
        <f>SUM(F5:F12)</f>
        <v>39000</v>
      </c>
      <c r="G13" s="2">
        <f>SUM(G5:G12)</f>
        <v>67500</v>
      </c>
      <c r="H13" s="2">
        <f>SUM(H5:H12)</f>
        <v>41000</v>
      </c>
      <c r="I13" s="2">
        <f>SUM(I5:I12)</f>
        <v>26500</v>
      </c>
    </row>
    <row r="14" spans="1:9" x14ac:dyDescent="0.25">
      <c r="C14" s="3">
        <f>'SEPTEMBER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0" x14ac:dyDescent="0.25">
      <c r="A19" s="24"/>
      <c r="B19" s="31" t="s">
        <v>46</v>
      </c>
      <c r="C19" s="32">
        <f>F13</f>
        <v>39000</v>
      </c>
      <c r="D19" s="31"/>
      <c r="E19" s="31"/>
      <c r="F19" s="31" t="s">
        <v>46</v>
      </c>
      <c r="G19" s="32">
        <f>H13</f>
        <v>41000</v>
      </c>
      <c r="H19" s="31"/>
      <c r="I19" s="31"/>
    </row>
    <row r="20" spans="1:10" x14ac:dyDescent="0.25">
      <c r="A20" s="24"/>
      <c r="B20" s="31" t="s">
        <v>5</v>
      </c>
      <c r="C20" s="33">
        <f>'OCTOBER 21'!E30</f>
        <v>11609</v>
      </c>
      <c r="D20" s="31"/>
      <c r="E20" s="31"/>
      <c r="F20" s="31" t="s">
        <v>5</v>
      </c>
      <c r="G20" s="32">
        <f>'OCTOBER 21'!I30</f>
        <v>-16891</v>
      </c>
      <c r="H20" s="31"/>
      <c r="I20" s="31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</row>
    <row r="22" spans="1:10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1:10" x14ac:dyDescent="0.25">
      <c r="A24" s="24"/>
      <c r="B24" s="36"/>
      <c r="C24" s="41"/>
      <c r="D24" s="31"/>
      <c r="E24" s="31"/>
      <c r="F24" s="36"/>
      <c r="G24" s="41"/>
      <c r="H24" s="31"/>
      <c r="I24" s="3"/>
    </row>
    <row r="25" spans="1:10" x14ac:dyDescent="0.25">
      <c r="A25" s="24"/>
      <c r="B25" s="36" t="s">
        <v>172</v>
      </c>
      <c r="C25" s="31"/>
      <c r="D25" s="31">
        <v>20000</v>
      </c>
      <c r="E25" s="31"/>
      <c r="F25" s="36" t="s">
        <v>172</v>
      </c>
      <c r="G25" s="31"/>
      <c r="H25" s="31">
        <v>20000</v>
      </c>
      <c r="I25" s="31"/>
    </row>
    <row r="26" spans="1:10" x14ac:dyDescent="0.25">
      <c r="A26" s="24"/>
      <c r="B26" s="36" t="s">
        <v>50</v>
      </c>
      <c r="C26" s="31"/>
      <c r="D26" s="31">
        <v>8000</v>
      </c>
      <c r="E26" s="31"/>
      <c r="F26" s="36"/>
      <c r="G26" s="31"/>
      <c r="H26" s="31"/>
      <c r="I26" s="31"/>
    </row>
    <row r="27" spans="1:10" x14ac:dyDescent="0.25">
      <c r="A27" s="24"/>
      <c r="B27" s="36" t="s">
        <v>173</v>
      </c>
      <c r="C27" s="31"/>
      <c r="D27" s="31">
        <v>10240</v>
      </c>
      <c r="E27" s="31"/>
      <c r="F27" s="36" t="s">
        <v>173</v>
      </c>
      <c r="G27" s="31"/>
      <c r="H27" s="31">
        <v>10240</v>
      </c>
      <c r="I27" s="31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</row>
    <row r="30" spans="1:10" x14ac:dyDescent="0.25">
      <c r="A30" s="24"/>
      <c r="B30" s="30" t="s">
        <v>22</v>
      </c>
      <c r="C30" s="39">
        <f>C19+C20+C22-D21</f>
        <v>47489</v>
      </c>
      <c r="D30" s="39">
        <f>SUM(D24:D29)</f>
        <v>38240</v>
      </c>
      <c r="E30" s="39">
        <f>C30-D30</f>
        <v>9249</v>
      </c>
      <c r="F30" s="30" t="s">
        <v>22</v>
      </c>
      <c r="G30" s="39">
        <f>G19+G20-H21</f>
        <v>20989</v>
      </c>
      <c r="H30" s="39">
        <f>SUM(H24:H29)</f>
        <v>30240</v>
      </c>
      <c r="I30" s="39">
        <f>G30-H30</f>
        <v>-9251</v>
      </c>
      <c r="J30" s="22">
        <f>I13+I30</f>
        <v>17249</v>
      </c>
    </row>
    <row r="34" spans="2:9" x14ac:dyDescent="0.25">
      <c r="B34" t="s">
        <v>37</v>
      </c>
      <c r="D34" t="s">
        <v>39</v>
      </c>
      <c r="G34" t="s">
        <v>41</v>
      </c>
    </row>
    <row r="36" spans="2:9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K25" sqref="K25"/>
    </sheetView>
  </sheetViews>
  <sheetFormatPr defaultRowHeight="15" x14ac:dyDescent="0.25"/>
  <cols>
    <col min="2" max="2" width="28.7109375" customWidth="1"/>
    <col min="6" max="6" width="12.5703125" customWidth="1"/>
  </cols>
  <sheetData>
    <row r="1" spans="1:9" x14ac:dyDescent="0.25">
      <c r="C1" s="1" t="s">
        <v>0</v>
      </c>
      <c r="D1" s="1"/>
      <c r="E1" s="1"/>
      <c r="F1" s="1"/>
    </row>
    <row r="2" spans="1:9" x14ac:dyDescent="0.25">
      <c r="C2" s="1" t="s">
        <v>1</v>
      </c>
      <c r="D2" s="1"/>
      <c r="E2" s="1"/>
      <c r="F2" s="1"/>
    </row>
    <row r="3" spans="1:9" x14ac:dyDescent="0.25">
      <c r="C3" s="1" t="s">
        <v>174</v>
      </c>
      <c r="D3" s="1"/>
      <c r="E3" s="1"/>
      <c r="F3" s="1"/>
    </row>
    <row r="4" spans="1:9" x14ac:dyDescent="0.25">
      <c r="A4" s="2" t="s">
        <v>3</v>
      </c>
      <c r="B4" s="2" t="s">
        <v>4</v>
      </c>
      <c r="C4" s="2" t="s">
        <v>5</v>
      </c>
      <c r="D4" s="2" t="s">
        <v>151</v>
      </c>
      <c r="E4" s="2" t="s">
        <v>152</v>
      </c>
      <c r="F4" s="2" t="s">
        <v>6</v>
      </c>
      <c r="G4" s="2" t="s">
        <v>7</v>
      </c>
      <c r="H4" s="2" t="s">
        <v>92</v>
      </c>
      <c r="I4" s="2" t="s">
        <v>9</v>
      </c>
    </row>
    <row r="5" spans="1:9" x14ac:dyDescent="0.25">
      <c r="A5" s="3">
        <v>1</v>
      </c>
      <c r="B5" s="3" t="s">
        <v>90</v>
      </c>
      <c r="C5" s="3">
        <f>'NOVEMBER 21'!I5:I12</f>
        <v>0</v>
      </c>
      <c r="D5" s="3">
        <f>'MARCH 21'!I5:I13</f>
        <v>0</v>
      </c>
      <c r="E5" s="3"/>
      <c r="F5" s="3">
        <v>10000</v>
      </c>
      <c r="G5" s="3">
        <f>D5+E5+C5+F5</f>
        <v>10000</v>
      </c>
      <c r="H5" s="3">
        <v>10000</v>
      </c>
      <c r="I5" s="3">
        <f t="shared" ref="I5:I10" si="0">G5-H5</f>
        <v>0</v>
      </c>
    </row>
    <row r="6" spans="1:9" x14ac:dyDescent="0.25">
      <c r="A6" s="3">
        <v>2</v>
      </c>
      <c r="B6" s="35" t="s">
        <v>139</v>
      </c>
      <c r="C6" s="3">
        <f>'NOVEMBER 21'!I6:I13</f>
        <v>0</v>
      </c>
      <c r="D6" s="3">
        <f>'MARCH 21'!I6:I14</f>
        <v>0</v>
      </c>
      <c r="E6" s="3"/>
      <c r="F6" s="3">
        <v>7000</v>
      </c>
      <c r="G6" s="3">
        <f t="shared" ref="G6:G11" si="1">D6+E6+C6+F6</f>
        <v>7000</v>
      </c>
      <c r="H6" s="3">
        <v>7000</v>
      </c>
      <c r="I6" s="3">
        <f t="shared" si="0"/>
        <v>0</v>
      </c>
    </row>
    <row r="7" spans="1:9" x14ac:dyDescent="0.25">
      <c r="A7" s="3">
        <v>3</v>
      </c>
      <c r="B7" s="3" t="s">
        <v>150</v>
      </c>
      <c r="C7" s="3">
        <f>'NOVEMBER 21'!I7:I14</f>
        <v>0</v>
      </c>
      <c r="D7" s="3">
        <f>'MARCH 21'!I7:I15</f>
        <v>0</v>
      </c>
      <c r="E7" s="3"/>
      <c r="F7" s="3">
        <v>7000</v>
      </c>
      <c r="G7" s="3">
        <f t="shared" si="1"/>
        <v>7000</v>
      </c>
      <c r="H7" s="3">
        <v>7000</v>
      </c>
      <c r="I7" s="3">
        <f t="shared" si="0"/>
        <v>0</v>
      </c>
    </row>
    <row r="8" spans="1:9" x14ac:dyDescent="0.25">
      <c r="A8" s="3">
        <v>4</v>
      </c>
      <c r="B8" s="3"/>
      <c r="C8" s="3">
        <f>'NOVEMBER 21'!I8:I15</f>
        <v>0</v>
      </c>
      <c r="D8" s="3">
        <f>'MARCH 21'!I8:I16</f>
        <v>0</v>
      </c>
      <c r="E8" s="3"/>
      <c r="F8" s="3"/>
      <c r="G8" s="3">
        <f t="shared" si="1"/>
        <v>0</v>
      </c>
      <c r="H8" s="3"/>
      <c r="I8" s="3">
        <f t="shared" si="0"/>
        <v>0</v>
      </c>
    </row>
    <row r="9" spans="1:9" x14ac:dyDescent="0.25">
      <c r="A9" s="3">
        <v>5</v>
      </c>
      <c r="B9" s="3" t="s">
        <v>50</v>
      </c>
      <c r="C9" s="3">
        <f>'NOVEMBER 21'!I9:I16</f>
        <v>21500</v>
      </c>
      <c r="D9" s="3"/>
      <c r="E9" s="3"/>
      <c r="F9" s="3">
        <v>8000</v>
      </c>
      <c r="G9" s="3">
        <f t="shared" si="1"/>
        <v>29500</v>
      </c>
      <c r="H9" s="3">
        <f>3000+5000+10000</f>
        <v>18000</v>
      </c>
      <c r="I9" s="3">
        <f t="shared" si="0"/>
        <v>11500</v>
      </c>
    </row>
    <row r="10" spans="1:9" x14ac:dyDescent="0.25">
      <c r="A10" s="3">
        <v>6</v>
      </c>
      <c r="B10" s="3" t="s">
        <v>153</v>
      </c>
      <c r="C10" s="3">
        <f>'NOVEMBER 21'!I10:I17</f>
        <v>5000</v>
      </c>
      <c r="D10" s="3">
        <f>'MARCH 21'!I10:I18</f>
        <v>0</v>
      </c>
      <c r="E10" s="3"/>
      <c r="F10" s="3">
        <v>7000</v>
      </c>
      <c r="G10" s="3">
        <f t="shared" si="1"/>
        <v>12000</v>
      </c>
      <c r="H10" s="3">
        <v>12000</v>
      </c>
      <c r="I10" s="3">
        <f t="shared" si="0"/>
        <v>0</v>
      </c>
    </row>
    <row r="11" spans="1:9" x14ac:dyDescent="0.25">
      <c r="A11" s="3">
        <v>7</v>
      </c>
      <c r="B11" s="3" t="s">
        <v>111</v>
      </c>
      <c r="C11" s="3">
        <f>'NOVEMBER 21'!I11:I18</f>
        <v>0</v>
      </c>
      <c r="D11" s="3">
        <f>'MARCH 21'!I11:I19</f>
        <v>0</v>
      </c>
      <c r="E11" s="3"/>
      <c r="F11" s="3"/>
      <c r="G11" s="3">
        <f t="shared" si="1"/>
        <v>0</v>
      </c>
      <c r="H11" s="3"/>
      <c r="I11" s="3">
        <f>G11-L11</f>
        <v>0</v>
      </c>
    </row>
    <row r="12" spans="1:9" x14ac:dyDescent="0.25">
      <c r="A12" s="3"/>
      <c r="B12" s="3"/>
      <c r="C12" s="3">
        <f>'NOVEMBER 21'!I12:I19</f>
        <v>0</v>
      </c>
      <c r="D12" s="3">
        <f>'MARCH 21'!I12:I20</f>
        <v>0</v>
      </c>
      <c r="E12" s="3"/>
      <c r="F12" s="3"/>
      <c r="G12" s="3"/>
      <c r="H12" s="3"/>
      <c r="I12" s="3"/>
    </row>
    <row r="13" spans="1:9" x14ac:dyDescent="0.25">
      <c r="A13" s="2"/>
      <c r="B13" s="2" t="s">
        <v>22</v>
      </c>
      <c r="C13" s="3">
        <f>SUM(C5:C12)</f>
        <v>26500</v>
      </c>
      <c r="D13" s="3"/>
      <c r="E13" s="3">
        <f>SUM(E5:E12)</f>
        <v>0</v>
      </c>
      <c r="F13" s="2">
        <f>SUM(F5:F12)</f>
        <v>39000</v>
      </c>
      <c r="G13" s="2">
        <f>SUM(G5:G12)</f>
        <v>65500</v>
      </c>
      <c r="H13" s="2">
        <f>SUM(H5:H12)</f>
        <v>54000</v>
      </c>
      <c r="I13" s="2">
        <f>SUM(I5:I12)</f>
        <v>11500</v>
      </c>
    </row>
    <row r="14" spans="1:9" x14ac:dyDescent="0.25">
      <c r="C14" s="3">
        <f>'SEPTEMBER 21'!I14:I22</f>
        <v>0</v>
      </c>
      <c r="D14" s="20"/>
      <c r="E14" s="20"/>
    </row>
    <row r="16" spans="1:9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</row>
    <row r="17" spans="1:13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</row>
    <row r="18" spans="1:13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1:13" x14ac:dyDescent="0.25">
      <c r="A19" s="24"/>
      <c r="B19" s="31" t="s">
        <v>97</v>
      </c>
      <c r="C19" s="32">
        <f>F13</f>
        <v>39000</v>
      </c>
      <c r="D19" s="31"/>
      <c r="E19" s="31"/>
      <c r="F19" s="31" t="s">
        <v>97</v>
      </c>
      <c r="G19" s="32">
        <f>H13</f>
        <v>54000</v>
      </c>
      <c r="H19" s="31"/>
      <c r="I19" s="31"/>
      <c r="K19">
        <f>9000</f>
        <v>9000</v>
      </c>
    </row>
    <row r="20" spans="1:13" x14ac:dyDescent="0.25">
      <c r="A20" s="24"/>
      <c r="B20" s="31" t="s">
        <v>5</v>
      </c>
      <c r="C20" s="33">
        <f>'NOVEMBER 21'!E30</f>
        <v>9249</v>
      </c>
      <c r="D20" s="31"/>
      <c r="E20" s="31"/>
      <c r="F20" s="31" t="s">
        <v>5</v>
      </c>
      <c r="G20" s="32">
        <f>'NOVEMBER 21'!I30</f>
        <v>-9251</v>
      </c>
      <c r="H20" s="31"/>
      <c r="I20" s="31"/>
      <c r="K20">
        <v>8000</v>
      </c>
    </row>
    <row r="21" spans="1:13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G21*C19</f>
        <v>3120</v>
      </c>
      <c r="I21" s="31"/>
      <c r="K21">
        <f>K19+K20</f>
        <v>17000</v>
      </c>
      <c r="M21" s="22">
        <f>C19</f>
        <v>39000</v>
      </c>
    </row>
    <row r="22" spans="1:13" x14ac:dyDescent="0.25">
      <c r="A22" s="24"/>
      <c r="B22" s="35" t="s">
        <v>151</v>
      </c>
      <c r="C22" s="32">
        <f>D13+E13</f>
        <v>0</v>
      </c>
      <c r="D22" s="31"/>
      <c r="E22" s="31"/>
      <c r="F22" s="35"/>
      <c r="G22" s="32"/>
      <c r="H22" s="31"/>
      <c r="I22" s="31"/>
      <c r="K22">
        <v>6880</v>
      </c>
      <c r="M22" s="22">
        <f>D21</f>
        <v>3120</v>
      </c>
    </row>
    <row r="23" spans="1:13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K23">
        <f>K21+K22</f>
        <v>23880</v>
      </c>
      <c r="M23" s="22">
        <f>M21-M22</f>
        <v>35880</v>
      </c>
    </row>
    <row r="24" spans="1:13" x14ac:dyDescent="0.25">
      <c r="A24" s="24"/>
      <c r="B24" s="36"/>
      <c r="C24" s="41"/>
      <c r="D24" s="31"/>
      <c r="E24" s="31"/>
      <c r="F24" s="36"/>
      <c r="G24" s="41"/>
      <c r="H24" s="31">
        <v>29000</v>
      </c>
      <c r="I24" s="3"/>
      <c r="M24">
        <v>29000</v>
      </c>
    </row>
    <row r="25" spans="1:13" x14ac:dyDescent="0.25">
      <c r="A25" s="24"/>
      <c r="B25" s="36"/>
      <c r="C25" s="31"/>
      <c r="D25" s="31">
        <v>29000</v>
      </c>
      <c r="E25" s="31"/>
      <c r="F25" s="36"/>
      <c r="G25" s="31"/>
      <c r="H25" s="31"/>
      <c r="I25" s="31"/>
      <c r="M25" s="22">
        <f>M23-M24</f>
        <v>6880</v>
      </c>
    </row>
    <row r="26" spans="1:13" x14ac:dyDescent="0.25">
      <c r="A26" s="24"/>
      <c r="B26" s="36"/>
      <c r="C26" s="31"/>
      <c r="D26" s="31"/>
      <c r="E26" s="31"/>
      <c r="F26" s="36"/>
      <c r="G26" s="31"/>
      <c r="H26" s="31"/>
      <c r="I26" s="31"/>
    </row>
    <row r="27" spans="1:13" x14ac:dyDescent="0.25">
      <c r="A27" s="24"/>
      <c r="B27" s="36"/>
      <c r="C27" s="31"/>
      <c r="D27" s="31"/>
      <c r="E27" s="31"/>
      <c r="F27" s="36"/>
      <c r="G27" s="31"/>
      <c r="H27" s="31"/>
      <c r="I27" s="31"/>
    </row>
    <row r="28" spans="1:13" x14ac:dyDescent="0.25">
      <c r="A28" s="24"/>
      <c r="B28" s="36"/>
      <c r="C28" s="31"/>
      <c r="D28" s="31"/>
      <c r="E28" s="31"/>
      <c r="F28" s="31"/>
      <c r="G28" s="31"/>
      <c r="H28" s="31"/>
      <c r="I28" s="31"/>
    </row>
    <row r="29" spans="1:13" x14ac:dyDescent="0.25">
      <c r="A29" s="24"/>
      <c r="B29" s="35"/>
      <c r="C29" s="31"/>
      <c r="D29" s="31"/>
      <c r="E29" s="31"/>
      <c r="F29" s="31"/>
      <c r="G29" s="31"/>
      <c r="H29" s="31"/>
      <c r="I29" s="31"/>
      <c r="K29" s="22">
        <f>E30+K20</f>
        <v>24129</v>
      </c>
    </row>
    <row r="30" spans="1:13" x14ac:dyDescent="0.25">
      <c r="A30" s="24"/>
      <c r="B30" s="30" t="s">
        <v>22</v>
      </c>
      <c r="C30" s="39">
        <f>C19+C20+C22-D21</f>
        <v>45129</v>
      </c>
      <c r="D30" s="39">
        <f>SUM(D24:D29)</f>
        <v>29000</v>
      </c>
      <c r="E30" s="39">
        <f>C30-D30</f>
        <v>16129</v>
      </c>
      <c r="F30" s="30" t="s">
        <v>22</v>
      </c>
      <c r="G30" s="39">
        <f>G19+G20-H21</f>
        <v>41629</v>
      </c>
      <c r="H30" s="39">
        <f>SUM(H24:H29)</f>
        <v>29000</v>
      </c>
      <c r="I30" s="39">
        <f>G30-H30</f>
        <v>12629</v>
      </c>
    </row>
    <row r="34" spans="2:10" x14ac:dyDescent="0.25">
      <c r="B34" t="s">
        <v>37</v>
      </c>
      <c r="D34" t="s">
        <v>39</v>
      </c>
      <c r="G34" t="s">
        <v>41</v>
      </c>
    </row>
    <row r="35" spans="2:10" x14ac:dyDescent="0.25">
      <c r="J35" s="22">
        <f>E30-I30</f>
        <v>3500</v>
      </c>
    </row>
    <row r="36" spans="2:10" x14ac:dyDescent="0.25">
      <c r="B36" t="s">
        <v>85</v>
      </c>
      <c r="D36" t="s">
        <v>40</v>
      </c>
      <c r="G36" t="s">
        <v>42</v>
      </c>
      <c r="I36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31" sqref="E31"/>
    </sheetView>
  </sheetViews>
  <sheetFormatPr defaultRowHeight="15" x14ac:dyDescent="0.25"/>
  <cols>
    <col min="1" max="1" width="4.140625" customWidth="1"/>
    <col min="2" max="2" width="16.8554687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44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43</v>
      </c>
      <c r="C5" s="3"/>
      <c r="D5" s="3">
        <v>10000</v>
      </c>
      <c r="E5" s="3">
        <f t="shared" ref="E5:E11" si="0">C5+D5</f>
        <v>10000</v>
      </c>
      <c r="F5" s="3">
        <v>10000</v>
      </c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si="0"/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27</v>
      </c>
      <c r="C7" s="3">
        <v>300</v>
      </c>
      <c r="D7" s="3">
        <v>7000</v>
      </c>
      <c r="E7" s="3">
        <f t="shared" si="0"/>
        <v>7300</v>
      </c>
      <c r="F7" s="3">
        <v>5000</v>
      </c>
      <c r="G7" s="3">
        <f>E7-F7</f>
        <v>2300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/>
      <c r="C9" s="3"/>
      <c r="D9" s="3"/>
      <c r="E9" s="3">
        <f t="shared" si="0"/>
        <v>0</v>
      </c>
      <c r="F9" s="3"/>
      <c r="G9" s="3">
        <f>E9-J9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3"/>
      <c r="B13" s="3" t="s">
        <v>22</v>
      </c>
      <c r="C13" s="3"/>
      <c r="D13" s="3">
        <f>SUM(D5:D12)</f>
        <v>31000</v>
      </c>
      <c r="E13" s="3"/>
      <c r="F13" s="3">
        <f>SUM(F5:F12)</f>
        <v>29000</v>
      </c>
      <c r="G13" s="3">
        <f>SUM(G5:G12)</f>
        <v>2300</v>
      </c>
    </row>
    <row r="16" spans="1:15" x14ac:dyDescent="0.25">
      <c r="B16" s="4" t="s">
        <v>10</v>
      </c>
      <c r="C16" s="5"/>
      <c r="D16" s="6"/>
      <c r="E16" s="7"/>
      <c r="F16" s="8"/>
      <c r="G16" s="9"/>
      <c r="H16" s="8"/>
    </row>
    <row r="17" spans="2:9" x14ac:dyDescent="0.25">
      <c r="B17" s="1" t="s">
        <v>11</v>
      </c>
      <c r="C17" s="1"/>
      <c r="D17" s="1"/>
      <c r="E17" s="10"/>
      <c r="F17" s="1" t="s">
        <v>12</v>
      </c>
      <c r="G17" s="11"/>
      <c r="H17" s="11"/>
      <c r="I17" s="11"/>
    </row>
    <row r="18" spans="2:9" x14ac:dyDescent="0.25">
      <c r="B18" s="2" t="s">
        <v>13</v>
      </c>
      <c r="C18" s="2" t="s">
        <v>14</v>
      </c>
      <c r="D18" s="2" t="s">
        <v>15</v>
      </c>
      <c r="E18" s="2" t="s">
        <v>16</v>
      </c>
      <c r="F18" s="2" t="s">
        <v>13</v>
      </c>
      <c r="G18" s="2" t="s">
        <v>14</v>
      </c>
      <c r="H18" s="2" t="s">
        <v>15</v>
      </c>
      <c r="I18" s="2" t="s">
        <v>16</v>
      </c>
    </row>
    <row r="19" spans="2:9" x14ac:dyDescent="0.25">
      <c r="B19" s="12" t="s">
        <v>45</v>
      </c>
      <c r="C19" s="13">
        <f>D13</f>
        <v>31000</v>
      </c>
      <c r="D19" s="12"/>
      <c r="E19" s="12"/>
      <c r="F19" s="12" t="s">
        <v>45</v>
      </c>
      <c r="G19" s="13">
        <f>F13</f>
        <v>29000</v>
      </c>
      <c r="H19" s="12"/>
      <c r="I19" s="12"/>
    </row>
    <row r="20" spans="2:9" x14ac:dyDescent="0.25">
      <c r="B20" s="12" t="s">
        <v>5</v>
      </c>
      <c r="C20" s="22">
        <f>SEP!E30</f>
        <v>-30</v>
      </c>
      <c r="D20" s="12"/>
      <c r="E20" s="12"/>
      <c r="F20" s="12" t="s">
        <v>5</v>
      </c>
      <c r="G20" s="13">
        <f>SEP!I30</f>
        <v>-330</v>
      </c>
      <c r="H20" s="12"/>
      <c r="I20" s="12"/>
    </row>
    <row r="21" spans="2:9" x14ac:dyDescent="0.25">
      <c r="B21" s="12" t="s">
        <v>18</v>
      </c>
      <c r="C21" s="15">
        <v>0.08</v>
      </c>
      <c r="D21" s="13">
        <f>C19*C21</f>
        <v>2480</v>
      </c>
      <c r="E21" s="12"/>
      <c r="F21" s="12" t="s">
        <v>18</v>
      </c>
      <c r="G21" s="15">
        <v>0.08</v>
      </c>
      <c r="H21" s="13">
        <f>D21</f>
        <v>2480</v>
      </c>
      <c r="I21" s="12"/>
    </row>
    <row r="22" spans="2:9" x14ac:dyDescent="0.25">
      <c r="B22" s="16"/>
      <c r="C22" s="13"/>
      <c r="D22" s="12"/>
      <c r="E22" s="12"/>
      <c r="F22" s="16"/>
      <c r="G22" s="13"/>
      <c r="H22" s="12"/>
      <c r="I22" s="12"/>
    </row>
    <row r="23" spans="2:9" x14ac:dyDescent="0.25">
      <c r="B23" s="17" t="s">
        <v>20</v>
      </c>
      <c r="C23" s="12" t="s">
        <v>21</v>
      </c>
      <c r="D23" s="12"/>
      <c r="E23" s="12"/>
      <c r="F23" s="17" t="s">
        <v>20</v>
      </c>
      <c r="G23" s="12" t="s">
        <v>21</v>
      </c>
      <c r="H23" s="12"/>
      <c r="I23" s="12"/>
    </row>
    <row r="24" spans="2:9" x14ac:dyDescent="0.25">
      <c r="B24" s="21">
        <v>43385</v>
      </c>
      <c r="C24" s="3"/>
      <c r="D24" s="3">
        <v>28400</v>
      </c>
      <c r="E24" s="3"/>
      <c r="F24" s="21">
        <v>43385</v>
      </c>
      <c r="G24" s="3"/>
      <c r="H24" s="3">
        <v>28400</v>
      </c>
      <c r="I24" s="12"/>
    </row>
    <row r="25" spans="2:9" x14ac:dyDescent="0.25">
      <c r="B25" s="18"/>
      <c r="C25" s="12"/>
      <c r="D25" s="12"/>
      <c r="E25" s="3"/>
      <c r="F25" s="18"/>
      <c r="G25" s="12"/>
      <c r="H25" s="12"/>
      <c r="I25" s="12"/>
    </row>
    <row r="26" spans="2:9" x14ac:dyDescent="0.25">
      <c r="B26" s="21"/>
      <c r="C26" s="3"/>
      <c r="D26" s="3"/>
      <c r="E26" s="3"/>
      <c r="F26" s="21"/>
      <c r="G26" s="3"/>
      <c r="H26" s="3"/>
      <c r="I26" s="12"/>
    </row>
    <row r="27" spans="2:9" x14ac:dyDescent="0.25">
      <c r="B27" s="21"/>
      <c r="C27" s="3"/>
      <c r="D27" s="3"/>
      <c r="E27" s="3"/>
      <c r="F27" s="21"/>
      <c r="G27" s="3"/>
      <c r="H27" s="3"/>
      <c r="I27" s="12"/>
    </row>
    <row r="28" spans="2:9" x14ac:dyDescent="0.25">
      <c r="B28" s="18"/>
      <c r="C28" s="12"/>
      <c r="D28" s="12"/>
      <c r="E28" s="12"/>
      <c r="F28" s="3"/>
      <c r="G28" s="3"/>
      <c r="H28" s="3"/>
      <c r="I28" s="12"/>
    </row>
    <row r="29" spans="2:9" x14ac:dyDescent="0.25">
      <c r="B29" s="16"/>
      <c r="C29" s="12"/>
      <c r="D29" s="12"/>
      <c r="E29" s="12"/>
      <c r="F29" s="3"/>
      <c r="G29" s="3"/>
      <c r="H29" s="3"/>
      <c r="I29" s="12"/>
    </row>
    <row r="30" spans="2:9" x14ac:dyDescent="0.25">
      <c r="B30" s="17" t="s">
        <v>22</v>
      </c>
      <c r="C30" s="19">
        <f>C19+C20</f>
        <v>30970</v>
      </c>
      <c r="D30" s="19">
        <f>SUM(D21:D29)</f>
        <v>30880</v>
      </c>
      <c r="E30" s="19">
        <f>C30-D30</f>
        <v>90</v>
      </c>
      <c r="F30" s="17" t="s">
        <v>22</v>
      </c>
      <c r="G30" s="19">
        <f>G19+G20</f>
        <v>28670</v>
      </c>
      <c r="H30" s="19">
        <f>SUM(H21:H29)</f>
        <v>30880</v>
      </c>
      <c r="I30" s="13">
        <f>G30-H30</f>
        <v>-2210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3" sqref="J33"/>
    </sheetView>
  </sheetViews>
  <sheetFormatPr defaultRowHeight="15" x14ac:dyDescent="0.25"/>
  <cols>
    <col min="1" max="1" width="4.140625" style="24" customWidth="1"/>
    <col min="2" max="2" width="16.85546875" style="24" customWidth="1"/>
    <col min="3" max="4" width="9.140625" style="24"/>
    <col min="5" max="5" width="10.85546875" style="24" customWidth="1"/>
    <col min="6" max="6" width="10.28515625" style="24" customWidth="1"/>
    <col min="7" max="16384" width="9.140625" style="24"/>
  </cols>
  <sheetData>
    <row r="1" spans="1:15" x14ac:dyDescent="0.25">
      <c r="B1" s="28" t="s">
        <v>0</v>
      </c>
      <c r="C1" s="28"/>
      <c r="D1" s="28"/>
    </row>
    <row r="2" spans="1:15" x14ac:dyDescent="0.25">
      <c r="B2" s="28" t="s">
        <v>1</v>
      </c>
      <c r="C2" s="28"/>
      <c r="D2" s="28"/>
    </row>
    <row r="3" spans="1:15" x14ac:dyDescent="0.25">
      <c r="B3" s="28" t="s">
        <v>47</v>
      </c>
      <c r="C3" s="28"/>
      <c r="D3" s="28"/>
    </row>
    <row r="4" spans="1:15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</row>
    <row r="5" spans="1:15" x14ac:dyDescent="0.25">
      <c r="A5" s="31">
        <v>1</v>
      </c>
      <c r="B5" s="31" t="s">
        <v>43</v>
      </c>
      <c r="C5" s="31"/>
      <c r="D5" s="31">
        <v>10000</v>
      </c>
      <c r="E5" s="31">
        <f t="shared" ref="E5:E11" si="0">C5+D5</f>
        <v>10000</v>
      </c>
      <c r="F5" s="31">
        <v>10000</v>
      </c>
      <c r="G5" s="31">
        <f>E5-F5</f>
        <v>0</v>
      </c>
    </row>
    <row r="6" spans="1:15" x14ac:dyDescent="0.25">
      <c r="A6" s="31">
        <v>2</v>
      </c>
      <c r="B6" s="35" t="s">
        <v>25</v>
      </c>
      <c r="C6" s="31"/>
      <c r="D6" s="31">
        <v>7000</v>
      </c>
      <c r="E6" s="31">
        <f t="shared" si="0"/>
        <v>7000</v>
      </c>
      <c r="F6" s="24">
        <v>7000</v>
      </c>
      <c r="G6" s="31">
        <f>E6-F6</f>
        <v>0</v>
      </c>
      <c r="J6" s="37"/>
    </row>
    <row r="7" spans="1:15" x14ac:dyDescent="0.25">
      <c r="A7" s="31">
        <v>3</v>
      </c>
      <c r="B7" s="31" t="s">
        <v>27</v>
      </c>
      <c r="C7" s="31">
        <v>2300</v>
      </c>
      <c r="D7" s="31">
        <v>7000</v>
      </c>
      <c r="E7" s="31">
        <f t="shared" si="0"/>
        <v>9300</v>
      </c>
      <c r="F7" s="31">
        <v>7000</v>
      </c>
      <c r="G7" s="31">
        <f>E7-F7</f>
        <v>2300</v>
      </c>
      <c r="J7" s="37"/>
    </row>
    <row r="8" spans="1:15" x14ac:dyDescent="0.25">
      <c r="A8" s="31">
        <v>4</v>
      </c>
      <c r="B8" s="31" t="s">
        <v>29</v>
      </c>
      <c r="C8" s="31"/>
      <c r="D8" s="31">
        <v>7000</v>
      </c>
      <c r="E8" s="31">
        <f t="shared" si="0"/>
        <v>7000</v>
      </c>
      <c r="F8" s="31">
        <v>7000</v>
      </c>
      <c r="G8" s="31">
        <f>E8-F8</f>
        <v>0</v>
      </c>
      <c r="J8" s="37"/>
    </row>
    <row r="9" spans="1:15" x14ac:dyDescent="0.25">
      <c r="A9" s="31">
        <v>5</v>
      </c>
      <c r="B9" s="31"/>
      <c r="C9" s="31"/>
      <c r="D9" s="31"/>
      <c r="E9" s="31">
        <f t="shared" si="0"/>
        <v>0</v>
      </c>
      <c r="F9" s="31"/>
      <c r="G9" s="31">
        <f>E9-J9</f>
        <v>0</v>
      </c>
      <c r="J9" s="37"/>
      <c r="M9" s="37"/>
      <c r="N9" s="37"/>
      <c r="O9" s="37"/>
    </row>
    <row r="10" spans="1:15" x14ac:dyDescent="0.25">
      <c r="A10" s="31">
        <v>6</v>
      </c>
      <c r="B10" s="31"/>
      <c r="C10" s="31"/>
      <c r="D10" s="31"/>
      <c r="E10" s="31">
        <f t="shared" si="0"/>
        <v>0</v>
      </c>
      <c r="F10" s="31"/>
      <c r="G10" s="31">
        <f>E10-J10</f>
        <v>0</v>
      </c>
      <c r="J10" s="37"/>
      <c r="M10" s="37"/>
      <c r="N10" s="38"/>
      <c r="O10" s="37"/>
    </row>
    <row r="11" spans="1:15" x14ac:dyDescent="0.25">
      <c r="A11" s="31">
        <v>7</v>
      </c>
      <c r="B11" s="31"/>
      <c r="C11" s="31"/>
      <c r="D11" s="31"/>
      <c r="E11" s="31">
        <f t="shared" si="0"/>
        <v>0</v>
      </c>
      <c r="F11" s="31"/>
      <c r="G11" s="31">
        <f>E11-J11</f>
        <v>0</v>
      </c>
      <c r="J11" s="37"/>
      <c r="M11" s="37"/>
      <c r="N11" s="37"/>
      <c r="O11" s="37"/>
    </row>
    <row r="12" spans="1:15" x14ac:dyDescent="0.25">
      <c r="A12" s="31"/>
      <c r="B12" s="31"/>
      <c r="C12" s="31"/>
      <c r="D12" s="31"/>
      <c r="E12" s="31"/>
      <c r="F12" s="31">
        <f>SUM(C12:E12)</f>
        <v>0</v>
      </c>
      <c r="G12" s="31"/>
      <c r="M12" s="37"/>
      <c r="N12" s="37"/>
      <c r="O12" s="37"/>
    </row>
    <row r="13" spans="1:15" x14ac:dyDescent="0.25">
      <c r="A13" s="31"/>
      <c r="B13" s="30" t="s">
        <v>22</v>
      </c>
      <c r="C13" s="30"/>
      <c r="D13" s="30">
        <f>SUM(D5:D12)</f>
        <v>31000</v>
      </c>
      <c r="E13" s="30"/>
      <c r="F13" s="30">
        <f>SUM(F5:F12)</f>
        <v>31000</v>
      </c>
      <c r="G13" s="30">
        <f>SUM(G5:G12)</f>
        <v>2300</v>
      </c>
    </row>
    <row r="16" spans="1:15" x14ac:dyDescent="0.25">
      <c r="B16" s="24" t="s">
        <v>10</v>
      </c>
      <c r="C16" s="25"/>
      <c r="D16" s="6"/>
      <c r="E16" s="26"/>
      <c r="F16" s="27"/>
      <c r="G16" s="9"/>
      <c r="H16" s="27"/>
    </row>
    <row r="17" spans="2:10" x14ac:dyDescent="0.25">
      <c r="B17" s="28" t="s">
        <v>11</v>
      </c>
      <c r="C17" s="28"/>
      <c r="D17" s="28"/>
      <c r="E17" s="29"/>
      <c r="F17" s="28" t="s">
        <v>12</v>
      </c>
    </row>
    <row r="18" spans="2:10" x14ac:dyDescent="0.25"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2:10" x14ac:dyDescent="0.25">
      <c r="B19" s="31" t="s">
        <v>46</v>
      </c>
      <c r="C19" s="32">
        <f>D13</f>
        <v>31000</v>
      </c>
      <c r="D19" s="31"/>
      <c r="E19" s="31"/>
      <c r="F19" s="31" t="s">
        <v>46</v>
      </c>
      <c r="G19" s="32">
        <f>F13</f>
        <v>31000</v>
      </c>
      <c r="H19" s="31"/>
      <c r="I19" s="31"/>
    </row>
    <row r="20" spans="2:10" x14ac:dyDescent="0.25">
      <c r="B20" s="31" t="s">
        <v>5</v>
      </c>
      <c r="C20" s="33">
        <f>OCTOBER!E30</f>
        <v>90</v>
      </c>
      <c r="D20" s="31"/>
      <c r="E20" s="31"/>
      <c r="F20" s="31" t="s">
        <v>5</v>
      </c>
      <c r="G20" s="32">
        <f>OCTOBER!I30</f>
        <v>-2210</v>
      </c>
      <c r="H20" s="31"/>
      <c r="I20" s="31"/>
    </row>
    <row r="21" spans="2:10" x14ac:dyDescent="0.25">
      <c r="B21" s="31" t="s">
        <v>18</v>
      </c>
      <c r="C21" s="34">
        <v>0.08</v>
      </c>
      <c r="D21" s="32">
        <f>C19*C21</f>
        <v>2480</v>
      </c>
      <c r="E21" s="31"/>
      <c r="F21" s="31" t="s">
        <v>18</v>
      </c>
      <c r="G21" s="34">
        <v>0.08</v>
      </c>
      <c r="H21" s="32">
        <f>D21</f>
        <v>2480</v>
      </c>
      <c r="I21" s="31"/>
    </row>
    <row r="22" spans="2:10" x14ac:dyDescent="0.25">
      <c r="B22" s="35"/>
      <c r="C22" s="32"/>
      <c r="D22" s="31"/>
      <c r="E22" s="31"/>
      <c r="F22" s="35"/>
      <c r="G22" s="32"/>
      <c r="H22" s="31"/>
      <c r="I22" s="31"/>
    </row>
    <row r="23" spans="2:10" x14ac:dyDescent="0.25"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2:10" x14ac:dyDescent="0.25">
      <c r="B24" s="36">
        <v>43416</v>
      </c>
      <c r="C24" s="31"/>
      <c r="D24" s="31">
        <v>28600</v>
      </c>
      <c r="E24" s="31"/>
      <c r="F24" s="36">
        <v>43416</v>
      </c>
      <c r="G24" s="31"/>
      <c r="H24" s="31">
        <v>28600</v>
      </c>
      <c r="I24" s="31"/>
    </row>
    <row r="25" spans="2:10" x14ac:dyDescent="0.25">
      <c r="B25" s="36"/>
      <c r="C25" s="31"/>
      <c r="D25" s="31"/>
      <c r="E25" s="31"/>
      <c r="F25" s="36"/>
      <c r="G25" s="31"/>
      <c r="H25" s="31"/>
      <c r="I25" s="31"/>
    </row>
    <row r="26" spans="2:10" x14ac:dyDescent="0.25">
      <c r="B26" s="36"/>
      <c r="C26" s="31"/>
      <c r="D26" s="31"/>
      <c r="E26" s="31"/>
      <c r="F26" s="36"/>
      <c r="G26" s="31"/>
      <c r="H26" s="31"/>
      <c r="I26" s="31"/>
    </row>
    <row r="27" spans="2:10" x14ac:dyDescent="0.25">
      <c r="B27" s="36"/>
      <c r="C27" s="31"/>
      <c r="D27" s="31"/>
      <c r="E27" s="31"/>
      <c r="F27" s="36"/>
      <c r="G27" s="31"/>
      <c r="H27" s="31"/>
      <c r="I27" s="31"/>
    </row>
    <row r="28" spans="2:10" x14ac:dyDescent="0.25">
      <c r="B28" s="36"/>
      <c r="C28" s="31"/>
      <c r="D28" s="31"/>
      <c r="E28" s="31"/>
      <c r="F28" s="31"/>
      <c r="G28" s="31"/>
      <c r="H28" s="31"/>
      <c r="I28" s="31"/>
    </row>
    <row r="29" spans="2:10" x14ac:dyDescent="0.25">
      <c r="B29" s="35"/>
      <c r="C29" s="31"/>
      <c r="D29" s="31"/>
      <c r="E29" s="31"/>
      <c r="F29" s="31"/>
      <c r="G29" s="31"/>
      <c r="H29" s="31"/>
      <c r="I29" s="31"/>
    </row>
    <row r="30" spans="2:10" x14ac:dyDescent="0.25">
      <c r="B30" s="30" t="s">
        <v>22</v>
      </c>
      <c r="C30" s="39">
        <f>C19+C20</f>
        <v>31090</v>
      </c>
      <c r="D30" s="39">
        <f>SUM(D21:D29)</f>
        <v>31080</v>
      </c>
      <c r="E30" s="39">
        <f>C30-D30</f>
        <v>10</v>
      </c>
      <c r="F30" s="30" t="s">
        <v>22</v>
      </c>
      <c r="G30" s="39">
        <f>G19+G20</f>
        <v>28790</v>
      </c>
      <c r="H30" s="39">
        <f>SUM(H21:H29)</f>
        <v>31080</v>
      </c>
      <c r="I30" s="39">
        <f>G30-H30</f>
        <v>-2290</v>
      </c>
    </row>
    <row r="32" spans="2:10" x14ac:dyDescent="0.25">
      <c r="J32" s="33">
        <f>G13+I30</f>
        <v>10</v>
      </c>
    </row>
    <row r="34" spans="2:7" x14ac:dyDescent="0.25">
      <c r="B34" s="24" t="s">
        <v>37</v>
      </c>
      <c r="D34" s="24" t="s">
        <v>39</v>
      </c>
      <c r="G34" s="24" t="s">
        <v>41</v>
      </c>
    </row>
    <row r="36" spans="2:7" x14ac:dyDescent="0.25">
      <c r="B36" s="24" t="s">
        <v>38</v>
      </c>
      <c r="D36" s="24" t="s">
        <v>40</v>
      </c>
      <c r="G36" s="24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K33" sqref="K33"/>
    </sheetView>
  </sheetViews>
  <sheetFormatPr defaultRowHeight="15" x14ac:dyDescent="0.25"/>
  <cols>
    <col min="1" max="1" width="4.140625" style="24" customWidth="1"/>
    <col min="2" max="2" width="16.85546875" style="24" customWidth="1"/>
    <col min="3" max="4" width="9.140625" style="24"/>
    <col min="5" max="5" width="10.85546875" style="24" customWidth="1"/>
    <col min="6" max="6" width="11.42578125" style="24" customWidth="1"/>
    <col min="7" max="16384" width="9.140625" style="24"/>
  </cols>
  <sheetData>
    <row r="1" spans="1:15" x14ac:dyDescent="0.25">
      <c r="B1" s="28" t="s">
        <v>0</v>
      </c>
      <c r="C1" s="28"/>
      <c r="D1" s="28"/>
    </row>
    <row r="2" spans="1:15" x14ac:dyDescent="0.25">
      <c r="B2" s="28" t="s">
        <v>1</v>
      </c>
      <c r="C2" s="28"/>
      <c r="D2" s="28"/>
    </row>
    <row r="3" spans="1:15" x14ac:dyDescent="0.25">
      <c r="B3" s="28" t="s">
        <v>48</v>
      </c>
      <c r="C3" s="28"/>
      <c r="D3" s="28"/>
    </row>
    <row r="4" spans="1:15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</row>
    <row r="5" spans="1:15" x14ac:dyDescent="0.25">
      <c r="A5" s="31">
        <v>1</v>
      </c>
      <c r="B5" s="31" t="s">
        <v>43</v>
      </c>
      <c r="C5" s="31"/>
      <c r="D5" s="31">
        <v>10000</v>
      </c>
      <c r="E5" s="31">
        <f t="shared" ref="E5:E11" si="0">C5+D5</f>
        <v>10000</v>
      </c>
      <c r="F5" s="31">
        <v>10000</v>
      </c>
      <c r="G5" s="31">
        <f>E5-F5</f>
        <v>0</v>
      </c>
      <c r="H5" s="24" t="s">
        <v>51</v>
      </c>
    </row>
    <row r="6" spans="1:15" x14ac:dyDescent="0.25">
      <c r="A6" s="31">
        <v>2</v>
      </c>
      <c r="B6" s="35" t="s">
        <v>25</v>
      </c>
      <c r="C6" s="31"/>
      <c r="D6" s="31">
        <v>7000</v>
      </c>
      <c r="E6" s="31">
        <f t="shared" si="0"/>
        <v>7000</v>
      </c>
      <c r="F6" s="24">
        <v>7000</v>
      </c>
      <c r="G6" s="31">
        <f>E6-F6</f>
        <v>0</v>
      </c>
      <c r="J6" s="37"/>
    </row>
    <row r="7" spans="1:15" x14ac:dyDescent="0.25">
      <c r="A7" s="31">
        <v>3</v>
      </c>
      <c r="B7" s="31" t="s">
        <v>27</v>
      </c>
      <c r="C7" s="31">
        <v>2300</v>
      </c>
      <c r="D7" s="31">
        <v>7000</v>
      </c>
      <c r="E7" s="31">
        <f t="shared" si="0"/>
        <v>9300</v>
      </c>
      <c r="F7" s="31">
        <v>7500</v>
      </c>
      <c r="G7" s="31">
        <f>E7-F7</f>
        <v>1800</v>
      </c>
      <c r="J7" s="37"/>
    </row>
    <row r="8" spans="1:15" x14ac:dyDescent="0.25">
      <c r="A8" s="31">
        <v>4</v>
      </c>
      <c r="B8" s="31" t="s">
        <v>29</v>
      </c>
      <c r="C8" s="31"/>
      <c r="D8" s="31">
        <v>7000</v>
      </c>
      <c r="E8" s="31">
        <f t="shared" si="0"/>
        <v>7000</v>
      </c>
      <c r="F8" s="31">
        <v>7000</v>
      </c>
      <c r="G8" s="31">
        <f>E8-F8</f>
        <v>0</v>
      </c>
      <c r="J8" s="37"/>
    </row>
    <row r="9" spans="1:15" x14ac:dyDescent="0.25">
      <c r="A9" s="31">
        <v>5</v>
      </c>
      <c r="B9" s="31" t="s">
        <v>50</v>
      </c>
      <c r="C9" s="31"/>
      <c r="D9" s="31">
        <v>8000</v>
      </c>
      <c r="E9" s="31">
        <f t="shared" si="0"/>
        <v>8000</v>
      </c>
      <c r="F9" s="31">
        <v>8000</v>
      </c>
      <c r="G9" s="31">
        <f>E9-F9</f>
        <v>0</v>
      </c>
      <c r="J9" s="37"/>
      <c r="M9" s="37"/>
      <c r="N9" s="37"/>
      <c r="O9" s="37"/>
    </row>
    <row r="10" spans="1:15" x14ac:dyDescent="0.25">
      <c r="A10" s="31">
        <v>6</v>
      </c>
      <c r="B10" s="31"/>
      <c r="C10" s="31"/>
      <c r="D10" s="31"/>
      <c r="E10" s="31">
        <f t="shared" si="0"/>
        <v>0</v>
      </c>
      <c r="F10" s="31"/>
      <c r="G10" s="31">
        <f>E10-J10</f>
        <v>0</v>
      </c>
      <c r="J10" s="37"/>
      <c r="M10" s="37"/>
      <c r="N10" s="38"/>
      <c r="O10" s="37"/>
    </row>
    <row r="11" spans="1:15" x14ac:dyDescent="0.25">
      <c r="A11" s="31">
        <v>7</v>
      </c>
      <c r="B11" s="31"/>
      <c r="C11" s="31"/>
      <c r="D11" s="31"/>
      <c r="E11" s="31">
        <f t="shared" si="0"/>
        <v>0</v>
      </c>
      <c r="F11" s="31"/>
      <c r="G11" s="31">
        <f>E11-J11</f>
        <v>0</v>
      </c>
      <c r="J11" s="37"/>
      <c r="M11" s="37"/>
      <c r="N11" s="37"/>
      <c r="O11" s="37"/>
    </row>
    <row r="12" spans="1:15" x14ac:dyDescent="0.25">
      <c r="A12" s="31"/>
      <c r="B12" s="31"/>
      <c r="C12" s="31"/>
      <c r="D12" s="31"/>
      <c r="E12" s="31"/>
      <c r="F12" s="31">
        <f>SUM(C12:E12)</f>
        <v>0</v>
      </c>
      <c r="G12" s="31"/>
      <c r="M12" s="37"/>
      <c r="N12" s="37"/>
      <c r="O12" s="37"/>
    </row>
    <row r="13" spans="1:15" x14ac:dyDescent="0.25">
      <c r="A13" s="31"/>
      <c r="B13" s="30" t="s">
        <v>22</v>
      </c>
      <c r="C13" s="30"/>
      <c r="D13" s="30">
        <f>SUM(D5:D12)</f>
        <v>39000</v>
      </c>
      <c r="E13" s="30"/>
      <c r="F13" s="30">
        <f>SUM(F5:F12)</f>
        <v>39500</v>
      </c>
      <c r="G13" s="30">
        <f>SUM(G5:G12)</f>
        <v>1800</v>
      </c>
    </row>
    <row r="16" spans="1:15" x14ac:dyDescent="0.25">
      <c r="B16" s="24" t="s">
        <v>10</v>
      </c>
      <c r="C16" s="25"/>
      <c r="D16" s="6"/>
      <c r="E16" s="26"/>
      <c r="F16" s="27"/>
      <c r="G16" s="9"/>
      <c r="H16" s="27"/>
    </row>
    <row r="17" spans="2:11" x14ac:dyDescent="0.25">
      <c r="B17" s="28" t="s">
        <v>11</v>
      </c>
      <c r="C17" s="28"/>
      <c r="D17" s="28"/>
      <c r="E17" s="29"/>
      <c r="F17" s="28" t="s">
        <v>12</v>
      </c>
    </row>
    <row r="18" spans="2:11" x14ac:dyDescent="0.25"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2:11" x14ac:dyDescent="0.25">
      <c r="B19" s="31" t="s">
        <v>49</v>
      </c>
      <c r="C19" s="32">
        <f>D13</f>
        <v>39000</v>
      </c>
      <c r="D19" s="31"/>
      <c r="E19" s="31"/>
      <c r="F19" s="31" t="s">
        <v>49</v>
      </c>
      <c r="G19" s="32">
        <f>F13</f>
        <v>39500</v>
      </c>
      <c r="H19" s="31"/>
      <c r="I19" s="31"/>
    </row>
    <row r="20" spans="2:11" x14ac:dyDescent="0.25">
      <c r="B20" s="31" t="s">
        <v>5</v>
      </c>
      <c r="C20" s="33">
        <f>NOVEMBER!E30</f>
        <v>10</v>
      </c>
      <c r="D20" s="31"/>
      <c r="E20" s="31"/>
      <c r="F20" s="31" t="s">
        <v>5</v>
      </c>
      <c r="G20" s="32">
        <f>NOVEMBER!I30</f>
        <v>-2290</v>
      </c>
      <c r="H20" s="31"/>
      <c r="I20" s="31"/>
    </row>
    <row r="21" spans="2:11" x14ac:dyDescent="0.25"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D21</f>
        <v>3120</v>
      </c>
      <c r="I21" s="31"/>
    </row>
    <row r="22" spans="2:11" x14ac:dyDescent="0.25">
      <c r="B22" s="35"/>
      <c r="C22" s="32"/>
      <c r="D22" s="31"/>
      <c r="E22" s="31"/>
      <c r="F22" s="35"/>
      <c r="G22" s="32"/>
      <c r="H22" s="31"/>
      <c r="I22" s="31"/>
    </row>
    <row r="23" spans="2:11" x14ac:dyDescent="0.25"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2:11" x14ac:dyDescent="0.25">
      <c r="B24" s="36">
        <v>43447</v>
      </c>
      <c r="C24" s="31"/>
      <c r="D24" s="31">
        <v>27000</v>
      </c>
      <c r="E24" s="31"/>
      <c r="F24" s="36">
        <v>43447</v>
      </c>
      <c r="G24" s="31"/>
      <c r="H24" s="31">
        <v>27000</v>
      </c>
      <c r="I24" s="31"/>
    </row>
    <row r="25" spans="2:11" x14ac:dyDescent="0.25">
      <c r="B25" s="36" t="s">
        <v>52</v>
      </c>
      <c r="C25" s="31"/>
      <c r="D25" s="31">
        <v>10000</v>
      </c>
      <c r="E25" s="31"/>
      <c r="F25" s="36" t="s">
        <v>52</v>
      </c>
      <c r="G25" s="31"/>
      <c r="H25" s="31">
        <v>10000</v>
      </c>
      <c r="I25" s="31"/>
    </row>
    <row r="26" spans="2:11" x14ac:dyDescent="0.25">
      <c r="B26" s="36"/>
      <c r="C26" s="31"/>
      <c r="D26" s="31"/>
      <c r="E26" s="31"/>
      <c r="F26" s="36"/>
      <c r="G26" s="31"/>
      <c r="H26" s="31"/>
      <c r="I26" s="31"/>
    </row>
    <row r="27" spans="2:11" x14ac:dyDescent="0.25">
      <c r="B27" s="36"/>
      <c r="C27" s="31"/>
      <c r="D27" s="31"/>
      <c r="E27" s="31"/>
      <c r="F27" s="36"/>
      <c r="G27" s="31"/>
      <c r="H27" s="31"/>
      <c r="I27" s="31"/>
    </row>
    <row r="28" spans="2:11" x14ac:dyDescent="0.25">
      <c r="B28" s="36"/>
      <c r="C28" s="31"/>
      <c r="D28" s="31"/>
      <c r="E28" s="31"/>
      <c r="F28" s="31"/>
      <c r="G28" s="31"/>
      <c r="H28" s="31"/>
      <c r="I28" s="31"/>
    </row>
    <row r="29" spans="2:11" x14ac:dyDescent="0.25">
      <c r="B29" s="35"/>
      <c r="C29" s="31"/>
      <c r="D29" s="31"/>
      <c r="E29" s="31"/>
      <c r="F29" s="31"/>
      <c r="G29" s="31"/>
      <c r="H29" s="31"/>
      <c r="I29" s="31"/>
    </row>
    <row r="30" spans="2:11" x14ac:dyDescent="0.25">
      <c r="B30" s="30" t="s">
        <v>22</v>
      </c>
      <c r="C30" s="39">
        <f>C19+C20-D21</f>
        <v>35890</v>
      </c>
      <c r="D30" s="39">
        <f>SUM(D24:D29)</f>
        <v>37000</v>
      </c>
      <c r="E30" s="39">
        <f>C30-D30</f>
        <v>-1110</v>
      </c>
      <c r="F30" s="30" t="s">
        <v>22</v>
      </c>
      <c r="G30" s="39">
        <f>G19+G20-H21</f>
        <v>34090</v>
      </c>
      <c r="H30" s="39">
        <f>SUM(H24:H29)</f>
        <v>37000</v>
      </c>
      <c r="I30" s="39">
        <f>G30-H30</f>
        <v>-2910</v>
      </c>
    </row>
    <row r="32" spans="2:11" x14ac:dyDescent="0.25">
      <c r="K32" s="33">
        <f>G13+I30</f>
        <v>-1110</v>
      </c>
    </row>
    <row r="34" spans="2:7" x14ac:dyDescent="0.25">
      <c r="B34" s="24" t="s">
        <v>37</v>
      </c>
      <c r="D34" s="24" t="s">
        <v>39</v>
      </c>
      <c r="G34" s="24" t="s">
        <v>41</v>
      </c>
    </row>
    <row r="36" spans="2:7" x14ac:dyDescent="0.25">
      <c r="B36" s="24" t="s">
        <v>38</v>
      </c>
      <c r="D36" s="24" t="s">
        <v>40</v>
      </c>
      <c r="G36" s="24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35" sqref="I35"/>
    </sheetView>
  </sheetViews>
  <sheetFormatPr defaultRowHeight="15" x14ac:dyDescent="0.25"/>
  <cols>
    <col min="1" max="1" width="4.140625" style="24" customWidth="1"/>
    <col min="2" max="2" width="16.85546875" style="24" customWidth="1"/>
    <col min="3" max="4" width="9.140625" style="24"/>
    <col min="5" max="5" width="10.85546875" style="24" customWidth="1"/>
    <col min="6" max="6" width="10.28515625" style="24" customWidth="1"/>
    <col min="7" max="16384" width="9.140625" style="24"/>
  </cols>
  <sheetData>
    <row r="1" spans="1:15" x14ac:dyDescent="0.25">
      <c r="B1" s="28" t="s">
        <v>0</v>
      </c>
      <c r="C1" s="28"/>
      <c r="D1" s="28"/>
    </row>
    <row r="2" spans="1:15" x14ac:dyDescent="0.25">
      <c r="B2" s="28" t="s">
        <v>1</v>
      </c>
      <c r="C2" s="28"/>
      <c r="D2" s="28"/>
    </row>
    <row r="3" spans="1:15" x14ac:dyDescent="0.25">
      <c r="B3" s="28" t="s">
        <v>53</v>
      </c>
      <c r="C3" s="28"/>
      <c r="D3" s="28"/>
    </row>
    <row r="4" spans="1:15" x14ac:dyDescent="0.25">
      <c r="A4" s="30" t="s">
        <v>3</v>
      </c>
      <c r="B4" s="30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</row>
    <row r="5" spans="1:15" x14ac:dyDescent="0.25">
      <c r="A5" s="31">
        <v>1</v>
      </c>
      <c r="B5" s="31" t="s">
        <v>55</v>
      </c>
      <c r="C5" s="31"/>
      <c r="D5" s="31">
        <v>10000</v>
      </c>
      <c r="E5" s="31">
        <f t="shared" ref="E5:E11" si="0">C5+D5</f>
        <v>10000</v>
      </c>
      <c r="F5" s="31">
        <v>10000</v>
      </c>
      <c r="G5" s="31">
        <f>E5-F5</f>
        <v>0</v>
      </c>
      <c r="H5" s="24" t="s">
        <v>24</v>
      </c>
    </row>
    <row r="6" spans="1:15" x14ac:dyDescent="0.25">
      <c r="A6" s="31">
        <v>2</v>
      </c>
      <c r="B6" s="35" t="s">
        <v>25</v>
      </c>
      <c r="C6" s="31"/>
      <c r="D6" s="31">
        <v>7000</v>
      </c>
      <c r="E6" s="31">
        <f t="shared" si="0"/>
        <v>7000</v>
      </c>
      <c r="F6" s="24">
        <v>7000</v>
      </c>
      <c r="G6" s="31">
        <f>E6-F6</f>
        <v>0</v>
      </c>
      <c r="J6" s="37"/>
    </row>
    <row r="7" spans="1:15" x14ac:dyDescent="0.25">
      <c r="A7" s="31">
        <v>3</v>
      </c>
      <c r="B7" s="31" t="s">
        <v>27</v>
      </c>
      <c r="C7" s="31">
        <v>1800</v>
      </c>
      <c r="D7" s="31">
        <v>7000</v>
      </c>
      <c r="E7" s="31">
        <f t="shared" si="0"/>
        <v>8800</v>
      </c>
      <c r="F7" s="31">
        <v>5000</v>
      </c>
      <c r="G7" s="31">
        <f>E7-F7</f>
        <v>3800</v>
      </c>
      <c r="J7" s="37"/>
    </row>
    <row r="8" spans="1:15" x14ac:dyDescent="0.25">
      <c r="A8" s="31">
        <v>4</v>
      </c>
      <c r="B8" s="31" t="s">
        <v>29</v>
      </c>
      <c r="C8" s="31"/>
      <c r="D8" s="31">
        <v>7000</v>
      </c>
      <c r="E8" s="31">
        <f t="shared" si="0"/>
        <v>7000</v>
      </c>
      <c r="F8" s="31">
        <v>7000</v>
      </c>
      <c r="G8" s="31">
        <f>E8-F8</f>
        <v>0</v>
      </c>
      <c r="J8" s="37"/>
    </row>
    <row r="9" spans="1:15" x14ac:dyDescent="0.25">
      <c r="A9" s="31">
        <v>5</v>
      </c>
      <c r="B9" s="31" t="s">
        <v>50</v>
      </c>
      <c r="C9" s="31"/>
      <c r="D9" s="31">
        <v>8000</v>
      </c>
      <c r="E9" s="31">
        <f t="shared" si="0"/>
        <v>8000</v>
      </c>
      <c r="F9" s="31">
        <v>8000</v>
      </c>
      <c r="G9" s="31">
        <f>E9-F9</f>
        <v>0</v>
      </c>
      <c r="J9" s="37"/>
      <c r="M9" s="37"/>
      <c r="N9" s="37"/>
      <c r="O9" s="37"/>
    </row>
    <row r="10" spans="1:15" x14ac:dyDescent="0.25">
      <c r="A10" s="31">
        <v>6</v>
      </c>
      <c r="B10" s="31"/>
      <c r="C10" s="31"/>
      <c r="D10" s="31"/>
      <c r="E10" s="31">
        <f t="shared" si="0"/>
        <v>0</v>
      </c>
      <c r="F10" s="31"/>
      <c r="G10" s="31">
        <f>E10-J10</f>
        <v>0</v>
      </c>
      <c r="J10" s="37"/>
      <c r="M10" s="37"/>
      <c r="N10" s="38"/>
      <c r="O10" s="37"/>
    </row>
    <row r="11" spans="1:15" x14ac:dyDescent="0.25">
      <c r="A11" s="31">
        <v>7</v>
      </c>
      <c r="B11" s="31"/>
      <c r="C11" s="31"/>
      <c r="D11" s="31"/>
      <c r="E11" s="31">
        <f t="shared" si="0"/>
        <v>0</v>
      </c>
      <c r="F11" s="31"/>
      <c r="G11" s="31">
        <f>E11-J11</f>
        <v>0</v>
      </c>
      <c r="J11" s="37"/>
      <c r="M11" s="37"/>
      <c r="N11" s="37"/>
      <c r="O11" s="37"/>
    </row>
    <row r="12" spans="1:15" x14ac:dyDescent="0.25">
      <c r="A12" s="31"/>
      <c r="B12" s="31"/>
      <c r="C12" s="31"/>
      <c r="D12" s="31"/>
      <c r="E12" s="31"/>
      <c r="F12" s="31">
        <f>SUM(C12:E12)</f>
        <v>0</v>
      </c>
      <c r="G12" s="31"/>
      <c r="M12" s="37"/>
      <c r="N12" s="37"/>
      <c r="O12" s="37"/>
    </row>
    <row r="13" spans="1:15" x14ac:dyDescent="0.25">
      <c r="A13" s="30"/>
      <c r="B13" s="30" t="s">
        <v>22</v>
      </c>
      <c r="C13" s="30"/>
      <c r="D13" s="30">
        <f>SUM(D5:D12)</f>
        <v>39000</v>
      </c>
      <c r="E13" s="30"/>
      <c r="F13" s="30">
        <f>SUM(F5:F12)</f>
        <v>37000</v>
      </c>
      <c r="G13" s="30">
        <f>SUM(G5:G12)</f>
        <v>3800</v>
      </c>
    </row>
    <row r="16" spans="1:15" x14ac:dyDescent="0.25">
      <c r="B16" s="24" t="s">
        <v>10</v>
      </c>
      <c r="C16" s="25"/>
      <c r="D16" s="6"/>
      <c r="E16" s="26"/>
      <c r="F16" s="27"/>
      <c r="G16" s="9"/>
      <c r="H16" s="27"/>
    </row>
    <row r="17" spans="2:9" x14ac:dyDescent="0.25">
      <c r="B17" s="28" t="s">
        <v>11</v>
      </c>
      <c r="C17" s="28"/>
      <c r="D17" s="28"/>
      <c r="E17" s="29"/>
      <c r="F17" s="28" t="s">
        <v>12</v>
      </c>
    </row>
    <row r="18" spans="2:9" x14ac:dyDescent="0.25"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</row>
    <row r="19" spans="2:9" x14ac:dyDescent="0.25">
      <c r="B19" s="31" t="s">
        <v>54</v>
      </c>
      <c r="C19" s="32">
        <f>D13</f>
        <v>39000</v>
      </c>
      <c r="D19" s="31"/>
      <c r="E19" s="31"/>
      <c r="F19" s="31" t="s">
        <v>54</v>
      </c>
      <c r="G19" s="32">
        <f>F13</f>
        <v>37000</v>
      </c>
      <c r="H19" s="31"/>
      <c r="I19" s="31"/>
    </row>
    <row r="20" spans="2:9" x14ac:dyDescent="0.25">
      <c r="B20" s="31" t="s">
        <v>5</v>
      </c>
      <c r="C20" s="33">
        <f>DECEMBER!E30</f>
        <v>-1110</v>
      </c>
      <c r="D20" s="31"/>
      <c r="E20" s="31"/>
      <c r="F20" s="31" t="s">
        <v>5</v>
      </c>
      <c r="G20" s="32">
        <f>DECEMBER!I30</f>
        <v>-2910</v>
      </c>
      <c r="H20" s="31"/>
      <c r="I20" s="31"/>
    </row>
    <row r="21" spans="2:9" x14ac:dyDescent="0.25"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D21</f>
        <v>3120</v>
      </c>
      <c r="I21" s="31"/>
    </row>
    <row r="22" spans="2:9" x14ac:dyDescent="0.25">
      <c r="B22" s="35"/>
      <c r="C22" s="32"/>
      <c r="D22" s="31"/>
      <c r="E22" s="31"/>
      <c r="F22" s="35"/>
      <c r="G22" s="32"/>
      <c r="H22" s="31"/>
      <c r="I22" s="31"/>
    </row>
    <row r="23" spans="2:9" x14ac:dyDescent="0.25"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</row>
    <row r="24" spans="2:9" x14ac:dyDescent="0.25">
      <c r="B24" s="36" t="s">
        <v>56</v>
      </c>
      <c r="C24" s="31"/>
      <c r="D24" s="31">
        <v>25500</v>
      </c>
      <c r="E24" s="31"/>
      <c r="F24" s="36" t="s">
        <v>56</v>
      </c>
      <c r="G24" s="31"/>
      <c r="H24" s="31">
        <v>25500</v>
      </c>
      <c r="I24" s="31"/>
    </row>
    <row r="25" spans="2:9" x14ac:dyDescent="0.25">
      <c r="B25" s="36" t="s">
        <v>57</v>
      </c>
      <c r="C25" s="31"/>
      <c r="D25" s="31">
        <v>10000</v>
      </c>
      <c r="E25" s="31"/>
      <c r="F25" s="36" t="s">
        <v>57</v>
      </c>
      <c r="G25" s="31"/>
      <c r="H25" s="31">
        <v>10000</v>
      </c>
      <c r="I25" s="31"/>
    </row>
    <row r="26" spans="2:9" x14ac:dyDescent="0.25">
      <c r="B26" s="36"/>
      <c r="C26" s="31"/>
      <c r="D26" s="31"/>
      <c r="E26" s="31"/>
      <c r="F26" s="36"/>
      <c r="G26" s="31"/>
      <c r="H26" s="31"/>
      <c r="I26" s="31"/>
    </row>
    <row r="27" spans="2:9" x14ac:dyDescent="0.25">
      <c r="B27" s="36"/>
      <c r="C27" s="31"/>
      <c r="D27" s="31"/>
      <c r="E27" s="31"/>
      <c r="F27" s="36"/>
      <c r="G27" s="31"/>
      <c r="H27" s="31"/>
      <c r="I27" s="31"/>
    </row>
    <row r="28" spans="2:9" x14ac:dyDescent="0.25">
      <c r="B28" s="36"/>
      <c r="C28" s="31"/>
      <c r="D28" s="31"/>
      <c r="E28" s="31"/>
      <c r="F28" s="31"/>
      <c r="G28" s="31"/>
      <c r="H28" s="31"/>
      <c r="I28" s="31"/>
    </row>
    <row r="29" spans="2:9" x14ac:dyDescent="0.25">
      <c r="B29" s="35"/>
      <c r="C29" s="31"/>
      <c r="D29" s="31"/>
      <c r="E29" s="31"/>
      <c r="F29" s="31"/>
      <c r="G29" s="31"/>
      <c r="H29" s="31"/>
      <c r="I29" s="31"/>
    </row>
    <row r="30" spans="2:9" x14ac:dyDescent="0.25">
      <c r="B30" s="30" t="s">
        <v>22</v>
      </c>
      <c r="C30" s="39">
        <f>C19+C20-D21</f>
        <v>34770</v>
      </c>
      <c r="D30" s="39">
        <f>SUM(D24:D29)</f>
        <v>35500</v>
      </c>
      <c r="E30" s="39">
        <f>C30-D30</f>
        <v>-730</v>
      </c>
      <c r="F30" s="30" t="s">
        <v>22</v>
      </c>
      <c r="G30" s="39">
        <f>G19+G20-H21</f>
        <v>30970</v>
      </c>
      <c r="H30" s="39">
        <f>SUM(H24:H29)</f>
        <v>35500</v>
      </c>
      <c r="I30" s="39">
        <f>G30-H30</f>
        <v>-4530</v>
      </c>
    </row>
    <row r="34" spans="2:9" x14ac:dyDescent="0.25">
      <c r="B34" s="24" t="s">
        <v>37</v>
      </c>
      <c r="D34" s="24" t="s">
        <v>39</v>
      </c>
      <c r="G34" s="24" t="s">
        <v>41</v>
      </c>
      <c r="I34" s="33">
        <f>I30+G13</f>
        <v>-730</v>
      </c>
    </row>
    <row r="36" spans="2:9" x14ac:dyDescent="0.25">
      <c r="B36" s="24" t="s">
        <v>38</v>
      </c>
      <c r="D36" s="24" t="s">
        <v>40</v>
      </c>
      <c r="G36" s="24" t="s">
        <v>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J33" sqref="J33"/>
    </sheetView>
  </sheetViews>
  <sheetFormatPr defaultRowHeight="15" x14ac:dyDescent="0.25"/>
  <cols>
    <col min="1" max="1" width="4.140625" customWidth="1"/>
    <col min="2" max="2" width="17.28515625" customWidth="1"/>
    <col min="5" max="5" width="10.85546875" customWidth="1"/>
    <col min="6" max="6" width="10.28515625" customWidth="1"/>
  </cols>
  <sheetData>
    <row r="1" spans="1:15" x14ac:dyDescent="0.25">
      <c r="B1" s="1" t="s">
        <v>0</v>
      </c>
      <c r="C1" s="1"/>
      <c r="D1" s="1"/>
    </row>
    <row r="2" spans="1:15" x14ac:dyDescent="0.25">
      <c r="B2" s="1" t="s">
        <v>1</v>
      </c>
      <c r="C2" s="1"/>
      <c r="D2" s="1"/>
    </row>
    <row r="3" spans="1:15" x14ac:dyDescent="0.25">
      <c r="B3" s="1" t="s">
        <v>58</v>
      </c>
      <c r="C3" s="1"/>
      <c r="D3" s="1"/>
    </row>
    <row r="4" spans="1:15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</row>
    <row r="5" spans="1:15" x14ac:dyDescent="0.25">
      <c r="A5" s="3">
        <v>1</v>
      </c>
      <c r="B5" s="3" t="s">
        <v>55</v>
      </c>
      <c r="C5" s="3"/>
      <c r="D5" s="3">
        <v>10000</v>
      </c>
      <c r="E5" s="3">
        <f t="shared" ref="E5:E11" si="0">C5+D5</f>
        <v>10000</v>
      </c>
      <c r="F5" s="3">
        <v>10000</v>
      </c>
      <c r="G5" s="3">
        <f>E5-F5</f>
        <v>0</v>
      </c>
    </row>
    <row r="6" spans="1:15" x14ac:dyDescent="0.25">
      <c r="A6" s="3">
        <v>2</v>
      </c>
      <c r="B6" s="16" t="s">
        <v>25</v>
      </c>
      <c r="C6" s="3"/>
      <c r="D6" s="3">
        <v>7000</v>
      </c>
      <c r="E6" s="3">
        <f t="shared" si="0"/>
        <v>7000</v>
      </c>
      <c r="F6">
        <v>7000</v>
      </c>
      <c r="G6" s="3">
        <f>E6-F6</f>
        <v>0</v>
      </c>
      <c r="J6" s="20"/>
    </row>
    <row r="7" spans="1:15" x14ac:dyDescent="0.25">
      <c r="A7" s="3">
        <v>3</v>
      </c>
      <c r="B7" s="3" t="s">
        <v>27</v>
      </c>
      <c r="C7" s="3">
        <v>3800</v>
      </c>
      <c r="D7" s="3">
        <v>7000</v>
      </c>
      <c r="E7" s="3">
        <f t="shared" si="0"/>
        <v>10800</v>
      </c>
      <c r="F7" s="3">
        <v>5000</v>
      </c>
      <c r="G7" s="3">
        <f>E7-F7</f>
        <v>5800</v>
      </c>
      <c r="J7" s="20"/>
    </row>
    <row r="8" spans="1:15" x14ac:dyDescent="0.25">
      <c r="A8" s="3">
        <v>4</v>
      </c>
      <c r="B8" s="3" t="s">
        <v>29</v>
      </c>
      <c r="C8" s="3"/>
      <c r="D8" s="3">
        <v>7000</v>
      </c>
      <c r="E8" s="3">
        <f t="shared" si="0"/>
        <v>7000</v>
      </c>
      <c r="F8" s="3">
        <v>7000</v>
      </c>
      <c r="G8" s="3">
        <f>E8-F8</f>
        <v>0</v>
      </c>
      <c r="J8" s="20"/>
    </row>
    <row r="9" spans="1:15" x14ac:dyDescent="0.25">
      <c r="A9" s="3">
        <v>5</v>
      </c>
      <c r="B9" s="3" t="s">
        <v>50</v>
      </c>
      <c r="C9" s="3"/>
      <c r="D9" s="3">
        <v>8000</v>
      </c>
      <c r="E9" s="3">
        <f t="shared" si="0"/>
        <v>8000</v>
      </c>
      <c r="F9" s="3">
        <v>8000</v>
      </c>
      <c r="G9" s="3">
        <f>E9-F9</f>
        <v>0</v>
      </c>
      <c r="J9" s="20"/>
      <c r="M9" s="20"/>
      <c r="N9" s="20"/>
      <c r="O9" s="20"/>
    </row>
    <row r="10" spans="1:15" x14ac:dyDescent="0.25">
      <c r="A10" s="3">
        <v>6</v>
      </c>
      <c r="B10" s="3"/>
      <c r="C10" s="3"/>
      <c r="D10" s="3"/>
      <c r="E10" s="3">
        <f t="shared" si="0"/>
        <v>0</v>
      </c>
      <c r="F10" s="3"/>
      <c r="G10" s="3">
        <f>E10-J10</f>
        <v>0</v>
      </c>
      <c r="J10" s="20"/>
      <c r="M10" s="20"/>
      <c r="N10" s="23"/>
      <c r="O10" s="20"/>
    </row>
    <row r="11" spans="1:15" x14ac:dyDescent="0.25">
      <c r="A11" s="3">
        <v>7</v>
      </c>
      <c r="B11" s="3"/>
      <c r="C11" s="3"/>
      <c r="D11" s="3"/>
      <c r="E11" s="3">
        <f t="shared" si="0"/>
        <v>0</v>
      </c>
      <c r="F11" s="3"/>
      <c r="G11" s="3">
        <f>E11-J11</f>
        <v>0</v>
      </c>
      <c r="J11" s="20"/>
      <c r="M11" s="20"/>
      <c r="N11" s="20"/>
      <c r="O11" s="20"/>
    </row>
    <row r="12" spans="1:15" x14ac:dyDescent="0.25">
      <c r="A12" s="3"/>
      <c r="B12" s="3"/>
      <c r="C12" s="3"/>
      <c r="D12" s="3"/>
      <c r="E12" s="3"/>
      <c r="F12" s="3">
        <f>SUM(C12:E12)</f>
        <v>0</v>
      </c>
      <c r="G12" s="3"/>
      <c r="M12" s="20"/>
      <c r="N12" s="20"/>
      <c r="O12" s="20"/>
    </row>
    <row r="13" spans="1:15" x14ac:dyDescent="0.25">
      <c r="A13" s="2"/>
      <c r="B13" s="2" t="s">
        <v>22</v>
      </c>
      <c r="C13" s="2"/>
      <c r="D13" s="2">
        <f>SUM(D5:D12)</f>
        <v>39000</v>
      </c>
      <c r="E13" s="2"/>
      <c r="F13" s="2">
        <f>SUM(F5:F12)</f>
        <v>37000</v>
      </c>
      <c r="G13" s="2">
        <f>SUM(G5:G12)</f>
        <v>5800</v>
      </c>
    </row>
    <row r="16" spans="1:15" x14ac:dyDescent="0.25">
      <c r="A16" s="24"/>
      <c r="B16" s="24" t="s">
        <v>10</v>
      </c>
      <c r="C16" s="25"/>
      <c r="D16" s="6"/>
      <c r="E16" s="26"/>
      <c r="F16" s="27"/>
      <c r="G16" s="9"/>
      <c r="H16" s="27"/>
      <c r="I16" s="24"/>
      <c r="J16" s="24"/>
    </row>
    <row r="17" spans="1:10" x14ac:dyDescent="0.25">
      <c r="A17" s="24"/>
      <c r="B17" s="28" t="s">
        <v>11</v>
      </c>
      <c r="C17" s="28"/>
      <c r="D17" s="28"/>
      <c r="E17" s="29"/>
      <c r="F17" s="28" t="s">
        <v>12</v>
      </c>
      <c r="G17" s="24"/>
      <c r="H17" s="24"/>
      <c r="I17" s="24"/>
      <c r="J17" s="24"/>
    </row>
    <row r="18" spans="1:10" x14ac:dyDescent="0.25">
      <c r="A18" s="24"/>
      <c r="B18" s="30" t="s">
        <v>13</v>
      </c>
      <c r="C18" s="30" t="s">
        <v>14</v>
      </c>
      <c r="D18" s="30" t="s">
        <v>15</v>
      </c>
      <c r="E18" s="30" t="s">
        <v>16</v>
      </c>
      <c r="F18" s="30" t="s">
        <v>13</v>
      </c>
      <c r="G18" s="30" t="s">
        <v>14</v>
      </c>
      <c r="H18" s="30" t="s">
        <v>15</v>
      </c>
      <c r="I18" s="30" t="s">
        <v>16</v>
      </c>
      <c r="J18" s="24"/>
    </row>
    <row r="19" spans="1:10" x14ac:dyDescent="0.25">
      <c r="A19" s="24"/>
      <c r="B19" s="31" t="s">
        <v>59</v>
      </c>
      <c r="C19" s="32">
        <f>D13</f>
        <v>39000</v>
      </c>
      <c r="D19" s="31"/>
      <c r="E19" s="31"/>
      <c r="F19" s="31" t="s">
        <v>59</v>
      </c>
      <c r="G19" s="32">
        <f>F13</f>
        <v>37000</v>
      </c>
      <c r="H19" s="31"/>
      <c r="I19" s="31"/>
      <c r="J19" s="24"/>
    </row>
    <row r="20" spans="1:10" x14ac:dyDescent="0.25">
      <c r="A20" s="24"/>
      <c r="B20" s="31" t="s">
        <v>5</v>
      </c>
      <c r="C20" s="33">
        <f>JANUARY!E30</f>
        <v>-730</v>
      </c>
      <c r="D20" s="31"/>
      <c r="E20" s="31"/>
      <c r="F20" s="31" t="s">
        <v>5</v>
      </c>
      <c r="G20" s="32">
        <f>JANUARY!I30</f>
        <v>-4530</v>
      </c>
      <c r="H20" s="31"/>
      <c r="I20" s="31"/>
      <c r="J20" s="24"/>
    </row>
    <row r="21" spans="1:10" x14ac:dyDescent="0.25">
      <c r="A21" s="24"/>
      <c r="B21" s="31" t="s">
        <v>18</v>
      </c>
      <c r="C21" s="34">
        <v>0.08</v>
      </c>
      <c r="D21" s="32">
        <f>C19*C21</f>
        <v>3120</v>
      </c>
      <c r="E21" s="31"/>
      <c r="F21" s="31" t="s">
        <v>18</v>
      </c>
      <c r="G21" s="34">
        <v>0.08</v>
      </c>
      <c r="H21" s="32">
        <f>D21</f>
        <v>3120</v>
      </c>
      <c r="I21" s="31"/>
      <c r="J21" s="24"/>
    </row>
    <row r="22" spans="1:10" x14ac:dyDescent="0.25">
      <c r="A22" s="24"/>
      <c r="B22" s="35"/>
      <c r="C22" s="32"/>
      <c r="D22" s="31"/>
      <c r="E22" s="31"/>
      <c r="F22" s="35"/>
      <c r="G22" s="32"/>
      <c r="H22" s="31"/>
      <c r="I22" s="31"/>
      <c r="J22" s="24"/>
    </row>
    <row r="23" spans="1:10" x14ac:dyDescent="0.25">
      <c r="A23" s="24"/>
      <c r="B23" s="30" t="s">
        <v>20</v>
      </c>
      <c r="C23" s="30" t="s">
        <v>21</v>
      </c>
      <c r="D23" s="30"/>
      <c r="E23" s="30"/>
      <c r="F23" s="30" t="s">
        <v>20</v>
      </c>
      <c r="G23" s="30" t="s">
        <v>21</v>
      </c>
      <c r="H23" s="30"/>
      <c r="I23" s="30"/>
      <c r="J23" s="24"/>
    </row>
    <row r="24" spans="1:10" x14ac:dyDescent="0.25">
      <c r="A24" s="24"/>
      <c r="B24" s="36" t="s">
        <v>60</v>
      </c>
      <c r="C24" s="31"/>
      <c r="D24" s="31">
        <v>30100</v>
      </c>
      <c r="E24" s="31"/>
      <c r="F24" s="36" t="s">
        <v>60</v>
      </c>
      <c r="G24" s="31"/>
      <c r="H24" s="31">
        <v>30100</v>
      </c>
      <c r="I24" s="31"/>
      <c r="J24" s="24"/>
    </row>
    <row r="25" spans="1:10" x14ac:dyDescent="0.25">
      <c r="A25" s="24"/>
      <c r="B25" s="36"/>
      <c r="C25" s="31"/>
      <c r="D25" s="31"/>
      <c r="E25" s="31"/>
      <c r="F25" s="36"/>
      <c r="G25" s="31"/>
      <c r="H25" s="31"/>
      <c r="I25" s="31"/>
      <c r="J25" s="24"/>
    </row>
    <row r="26" spans="1:10" x14ac:dyDescent="0.25">
      <c r="A26" s="24"/>
      <c r="B26" s="36"/>
      <c r="C26" s="31"/>
      <c r="D26" s="31"/>
      <c r="E26" s="31"/>
      <c r="F26" s="36"/>
      <c r="G26" s="31"/>
      <c r="H26" s="31"/>
      <c r="I26" s="31"/>
      <c r="J26" s="24"/>
    </row>
    <row r="27" spans="1:10" x14ac:dyDescent="0.25">
      <c r="A27" s="24"/>
      <c r="B27" s="36"/>
      <c r="C27" s="31"/>
      <c r="D27" s="31"/>
      <c r="E27" s="31"/>
      <c r="F27" s="36"/>
      <c r="G27" s="31"/>
      <c r="H27" s="31"/>
      <c r="I27" s="31"/>
      <c r="J27" s="24"/>
    </row>
    <row r="28" spans="1:10" x14ac:dyDescent="0.25">
      <c r="A28" s="24"/>
      <c r="B28" s="36"/>
      <c r="C28" s="31"/>
      <c r="D28" s="31"/>
      <c r="E28" s="31"/>
      <c r="F28" s="31"/>
      <c r="G28" s="31"/>
      <c r="H28" s="31"/>
      <c r="I28" s="31"/>
      <c r="J28" s="24"/>
    </row>
    <row r="29" spans="1:10" x14ac:dyDescent="0.25">
      <c r="A29" s="24"/>
      <c r="B29" s="35"/>
      <c r="C29" s="31"/>
      <c r="D29" s="31"/>
      <c r="E29" s="31"/>
      <c r="F29" s="31"/>
      <c r="G29" s="31"/>
      <c r="H29" s="31"/>
      <c r="I29" s="31"/>
      <c r="J29" s="24"/>
    </row>
    <row r="30" spans="1:10" x14ac:dyDescent="0.25">
      <c r="A30" s="24"/>
      <c r="B30" s="30" t="s">
        <v>22</v>
      </c>
      <c r="C30" s="39">
        <f>C19+C20-D21</f>
        <v>35150</v>
      </c>
      <c r="D30" s="39">
        <f>SUM(D24:D29)</f>
        <v>30100</v>
      </c>
      <c r="E30" s="39">
        <f>C30-D30</f>
        <v>5050</v>
      </c>
      <c r="F30" s="30" t="s">
        <v>22</v>
      </c>
      <c r="G30" s="39">
        <f>G19+G20-H21</f>
        <v>29350</v>
      </c>
      <c r="H30" s="39">
        <f>SUM(H24:H29)</f>
        <v>30100</v>
      </c>
      <c r="I30" s="39">
        <f>G30-H30</f>
        <v>-750</v>
      </c>
      <c r="J30" s="24"/>
    </row>
    <row r="32" spans="1:10" x14ac:dyDescent="0.25">
      <c r="J32" s="22">
        <f>G13+I30</f>
        <v>5050</v>
      </c>
    </row>
    <row r="34" spans="2:7" x14ac:dyDescent="0.25">
      <c r="B34" t="s">
        <v>37</v>
      </c>
      <c r="D34" t="s">
        <v>39</v>
      </c>
      <c r="G34" t="s">
        <v>41</v>
      </c>
    </row>
    <row r="36" spans="2:7" x14ac:dyDescent="0.25">
      <c r="B36" t="s">
        <v>38</v>
      </c>
      <c r="D36" t="s">
        <v>40</v>
      </c>
      <c r="G36" t="s">
        <v>42</v>
      </c>
    </row>
  </sheetData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JUNE</vt:lpstr>
      <vt:lpstr>JULY</vt:lpstr>
      <vt:lpstr>AUGUST</vt:lpstr>
      <vt:lpstr>SEP</vt:lpstr>
      <vt:lpstr>OCTOBER</vt:lpstr>
      <vt:lpstr>NOVEMBER</vt:lpstr>
      <vt:lpstr>DECEMBER</vt:lpstr>
      <vt:lpstr>JANUARY</vt:lpstr>
      <vt:lpstr>FEBRUARY</vt:lpstr>
      <vt:lpstr>MARCH</vt:lpstr>
      <vt:lpstr>APRIL </vt:lpstr>
      <vt:lpstr>MAY </vt:lpstr>
      <vt:lpstr>JUNE </vt:lpstr>
      <vt:lpstr>JULY  </vt:lpstr>
      <vt:lpstr>AUGUST19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2021-12-18T08:26:39Z</dcterms:modified>
</cp:coreProperties>
</file>