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william\Downloads\"/>
    </mc:Choice>
  </mc:AlternateContent>
  <xr:revisionPtr revIDLastSave="0" documentId="13_ncr:1_{8A6608D0-2FDC-429E-990B-ED3AB96DCD40}" xr6:coauthVersionLast="45" xr6:coauthVersionMax="45" xr10:uidLastSave="{00000000-0000-0000-0000-000000000000}"/>
  <bookViews>
    <workbookView xWindow="-110" yWindow="-110" windowWidth="18220" windowHeight="11620" xr2:uid="{00000000-000D-0000-FFFF-FFFF00000000}"/>
  </bookViews>
  <sheets>
    <sheet name="Group 5" sheetId="23" r:id="rId1"/>
    <sheet name="IS" sheetId="1" r:id="rId2"/>
    <sheet name="BS" sheetId="4" r:id="rId3"/>
    <sheet name="CF" sheetId="3" r:id="rId4"/>
    <sheet name="DCF" sheetId="12" r:id="rId5"/>
    <sheet name="WACC" sheetId="14" r:id="rId6"/>
    <sheet name="SOTP" sheetId="22" r:id="rId7"/>
    <sheet name="LBO" sheetId="13" r:id="rId8"/>
    <sheet name="GE Sheet" sheetId="16" r:id="rId9"/>
    <sheet name="Comps - Bloom" sheetId="20" r:id="rId10"/>
    <sheet name="Revenue - Segment" sheetId="21" r:id="rId11"/>
  </sheets>
  <externalReferences>
    <externalReference r:id="rId12"/>
    <externalReference r:id="rId13"/>
  </externalReferences>
  <definedNames>
    <definedName name="curr_ev">#REF!</definedName>
    <definedName name="tax_rate" localSheetId="0">[1]DCF!$L$3</definedName>
    <definedName name="tax_rate" localSheetId="6">[1]DCF!$L$3</definedName>
    <definedName name="tax_rate">DCF!$J$3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22" l="1"/>
  <c r="B44" i="22" s="1"/>
  <c r="B6" i="22"/>
  <c r="B7" i="22" s="1"/>
  <c r="B9" i="22"/>
  <c r="B66" i="22" s="1"/>
  <c r="B13" i="22"/>
  <c r="B33" i="22" s="1"/>
  <c r="L74" i="22"/>
  <c r="L73" i="22"/>
  <c r="M72" i="22"/>
  <c r="M71" i="22"/>
  <c r="M70" i="22"/>
  <c r="M69" i="22"/>
  <c r="L66" i="22"/>
  <c r="P10" i="22" s="1"/>
  <c r="L65" i="22"/>
  <c r="M64" i="22"/>
  <c r="M63" i="22"/>
  <c r="M62" i="22"/>
  <c r="M61" i="22"/>
  <c r="M60" i="22"/>
  <c r="L57" i="22"/>
  <c r="P9" i="22" s="1"/>
  <c r="L56" i="22"/>
  <c r="M55" i="22"/>
  <c r="M54" i="22"/>
  <c r="M53" i="22"/>
  <c r="M52" i="22"/>
  <c r="M51" i="22"/>
  <c r="L48" i="22"/>
  <c r="P8" i="22" s="1"/>
  <c r="L47" i="22"/>
  <c r="M46" i="22"/>
  <c r="M45" i="22"/>
  <c r="M44" i="22"/>
  <c r="M43" i="22"/>
  <c r="M42" i="22"/>
  <c r="L39" i="22"/>
  <c r="P7" i="22" s="1"/>
  <c r="L38" i="22"/>
  <c r="M37" i="22"/>
  <c r="M36" i="22"/>
  <c r="M35" i="22"/>
  <c r="M38" i="22" s="1"/>
  <c r="M34" i="22"/>
  <c r="M33" i="22"/>
  <c r="C31" i="22"/>
  <c r="B31" i="22"/>
  <c r="D29" i="22" s="1"/>
  <c r="L30" i="22"/>
  <c r="P6" i="22" s="1"/>
  <c r="L29" i="22"/>
  <c r="M28" i="22"/>
  <c r="M27" i="22"/>
  <c r="M26" i="22"/>
  <c r="M25" i="22"/>
  <c r="M24" i="22"/>
  <c r="L21" i="22"/>
  <c r="P5" i="22" s="1"/>
  <c r="L20" i="22"/>
  <c r="M19" i="22"/>
  <c r="M18" i="22"/>
  <c r="M17" i="22"/>
  <c r="M16" i="22"/>
  <c r="M15" i="22"/>
  <c r="P11" i="22"/>
  <c r="L12" i="22"/>
  <c r="P4" i="22" s="1"/>
  <c r="L11" i="22"/>
  <c r="M10" i="22"/>
  <c r="B10" i="22"/>
  <c r="B55" i="22" s="1"/>
  <c r="M9" i="22"/>
  <c r="M8" i="22"/>
  <c r="M7" i="22"/>
  <c r="M6" i="22"/>
  <c r="M5" i="22"/>
  <c r="D23" i="22" l="1"/>
  <c r="B34" i="22" s="1"/>
  <c r="Q4" i="22" s="1"/>
  <c r="D26" i="22"/>
  <c r="B59" i="22" s="1"/>
  <c r="S7" i="22" s="1"/>
  <c r="M21" i="22"/>
  <c r="D24" i="22"/>
  <c r="B46" i="22" s="1"/>
  <c r="R5" i="22" s="1"/>
  <c r="M65" i="22"/>
  <c r="M56" i="22"/>
  <c r="M39" i="22"/>
  <c r="M12" i="22"/>
  <c r="M47" i="22"/>
  <c r="M73" i="22"/>
  <c r="M29" i="22"/>
  <c r="B11" i="22"/>
  <c r="B15" i="22" s="1"/>
  <c r="B56" i="22"/>
  <c r="B62" i="22"/>
  <c r="S10" i="22" s="1"/>
  <c r="B51" i="22"/>
  <c r="R10" i="22" s="1"/>
  <c r="B45" i="22"/>
  <c r="B40" i="22"/>
  <c r="Q10" i="22" s="1"/>
  <c r="D28" i="22"/>
  <c r="B61" i="22" s="1"/>
  <c r="S9" i="22" s="1"/>
  <c r="M30" i="22"/>
  <c r="M57" i="22"/>
  <c r="B73" i="22"/>
  <c r="T10" i="22" s="1"/>
  <c r="D30" i="22"/>
  <c r="B52" i="22" s="1"/>
  <c r="R11" i="22" s="1"/>
  <c r="M66" i="22"/>
  <c r="M74" i="22"/>
  <c r="M48" i="22"/>
  <c r="M20" i="22"/>
  <c r="M11" i="22"/>
  <c r="D25" i="22"/>
  <c r="B58" i="22" s="1"/>
  <c r="S6" i="22" s="1"/>
  <c r="D27" i="22"/>
  <c r="B60" i="22" s="1"/>
  <c r="S8" i="22" s="1"/>
  <c r="G47" i="3"/>
  <c r="H47" i="3" s="1"/>
  <c r="I47" i="3" s="1"/>
  <c r="J47" i="3" s="1"/>
  <c r="K47" i="3" s="1"/>
  <c r="G44" i="3"/>
  <c r="H44" i="3" s="1"/>
  <c r="I44" i="3" s="1"/>
  <c r="J44" i="3" s="1"/>
  <c r="K44" i="3" s="1"/>
  <c r="G43" i="3"/>
  <c r="H43" i="3" s="1"/>
  <c r="I43" i="3" s="1"/>
  <c r="J43" i="3" s="1"/>
  <c r="K43" i="3" s="1"/>
  <c r="G42" i="3"/>
  <c r="H42" i="3" s="1"/>
  <c r="I42" i="3" s="1"/>
  <c r="J42" i="3" s="1"/>
  <c r="K42" i="3" s="1"/>
  <c r="G39" i="3"/>
  <c r="H39" i="3" s="1"/>
  <c r="I39" i="3" s="1"/>
  <c r="J39" i="3" s="1"/>
  <c r="K39" i="3" s="1"/>
  <c r="G38" i="3"/>
  <c r="H38" i="3" s="1"/>
  <c r="I38" i="3" s="1"/>
  <c r="J38" i="3" s="1"/>
  <c r="K38" i="3" s="1"/>
  <c r="H35" i="3"/>
  <c r="I35" i="3" s="1"/>
  <c r="J35" i="3" s="1"/>
  <c r="K35" i="3" s="1"/>
  <c r="G37" i="3"/>
  <c r="H37" i="3" s="1"/>
  <c r="I37" i="3" s="1"/>
  <c r="J37" i="3" s="1"/>
  <c r="K37" i="3" s="1"/>
  <c r="G35" i="3"/>
  <c r="G31" i="3"/>
  <c r="H31" i="3" s="1"/>
  <c r="I31" i="3" s="1"/>
  <c r="J31" i="3" s="1"/>
  <c r="K31" i="3" s="1"/>
  <c r="G30" i="3"/>
  <c r="H30" i="3" s="1"/>
  <c r="I30" i="3" s="1"/>
  <c r="J30" i="3" s="1"/>
  <c r="K30" i="3" s="1"/>
  <c r="G28" i="3"/>
  <c r="H28" i="3" s="1"/>
  <c r="I28" i="3" s="1"/>
  <c r="J28" i="3" s="1"/>
  <c r="K28" i="3" s="1"/>
  <c r="G27" i="3"/>
  <c r="H27" i="3" s="1"/>
  <c r="I27" i="3" s="1"/>
  <c r="J27" i="3" s="1"/>
  <c r="K27" i="3" s="1"/>
  <c r="G25" i="3"/>
  <c r="H25" i="3" s="1"/>
  <c r="I25" i="3" s="1"/>
  <c r="J25" i="3" s="1"/>
  <c r="K25" i="3" s="1"/>
  <c r="H14" i="3"/>
  <c r="I14" i="3" s="1"/>
  <c r="J14" i="3" s="1"/>
  <c r="K14" i="3" s="1"/>
  <c r="G14" i="3"/>
  <c r="G13" i="3"/>
  <c r="H13" i="3" s="1"/>
  <c r="I13" i="3" s="1"/>
  <c r="J13" i="3" s="1"/>
  <c r="K13" i="3" s="1"/>
  <c r="G12" i="3"/>
  <c r="H12" i="3" s="1"/>
  <c r="I12" i="3" s="1"/>
  <c r="J12" i="3" s="1"/>
  <c r="K12" i="3" s="1"/>
  <c r="G11" i="3"/>
  <c r="H11" i="3" s="1"/>
  <c r="I11" i="3" s="1"/>
  <c r="J11" i="3" s="1"/>
  <c r="K11" i="3" s="1"/>
  <c r="G10" i="3"/>
  <c r="H10" i="3" s="1"/>
  <c r="I10" i="3" s="1"/>
  <c r="J10" i="3" s="1"/>
  <c r="K10" i="3" s="1"/>
  <c r="G8" i="3"/>
  <c r="H8" i="3" s="1"/>
  <c r="I8" i="3" s="1"/>
  <c r="J8" i="3" s="1"/>
  <c r="K8" i="3" s="1"/>
  <c r="G7" i="3"/>
  <c r="H7" i="3" s="1"/>
  <c r="I7" i="3" s="1"/>
  <c r="J7" i="3" s="1"/>
  <c r="K7" i="3" s="1"/>
  <c r="G5" i="3"/>
  <c r="H5" i="3" s="1"/>
  <c r="I5" i="3" s="1"/>
  <c r="J5" i="3" s="1"/>
  <c r="K5" i="3" s="1"/>
  <c r="G40" i="1"/>
  <c r="H40" i="1" s="1"/>
  <c r="I40" i="1" s="1"/>
  <c r="J40" i="1" s="1"/>
  <c r="K40" i="1" s="1"/>
  <c r="G35" i="1"/>
  <c r="H35" i="1" s="1"/>
  <c r="I35" i="1" s="1"/>
  <c r="J35" i="1" s="1"/>
  <c r="K35" i="1" s="1"/>
  <c r="G28" i="1"/>
  <c r="H28" i="1" s="1"/>
  <c r="I28" i="1" s="1"/>
  <c r="J28" i="1" s="1"/>
  <c r="K28" i="1" s="1"/>
  <c r="G27" i="1"/>
  <c r="H27" i="1" s="1"/>
  <c r="I27" i="1" s="1"/>
  <c r="J27" i="1" s="1"/>
  <c r="K27" i="1" s="1"/>
  <c r="G25" i="1"/>
  <c r="H25" i="1" s="1"/>
  <c r="I25" i="1" s="1"/>
  <c r="J25" i="1" s="1"/>
  <c r="K25" i="1" s="1"/>
  <c r="I45" i="4"/>
  <c r="I42" i="4" s="1"/>
  <c r="I34" i="4"/>
  <c r="J34" i="4" s="1"/>
  <c r="K34" i="4" s="1"/>
  <c r="L34" i="4" s="1"/>
  <c r="H45" i="4"/>
  <c r="H41" i="4"/>
  <c r="I41" i="4" s="1"/>
  <c r="J41" i="4" s="1"/>
  <c r="K41" i="4" s="1"/>
  <c r="L41" i="4" s="1"/>
  <c r="H39" i="4"/>
  <c r="I39" i="4" s="1"/>
  <c r="J39" i="4" s="1"/>
  <c r="K39" i="4" s="1"/>
  <c r="L39" i="4" s="1"/>
  <c r="H36" i="4"/>
  <c r="I36" i="4" s="1"/>
  <c r="J36" i="4" s="1"/>
  <c r="K36" i="4" s="1"/>
  <c r="L36" i="4" s="1"/>
  <c r="H34" i="4"/>
  <c r="H67" i="4"/>
  <c r="I67" i="4" s="1"/>
  <c r="J67" i="4" s="1"/>
  <c r="K67" i="4" s="1"/>
  <c r="L67" i="4" s="1"/>
  <c r="H66" i="4"/>
  <c r="I66" i="4" s="1"/>
  <c r="J66" i="4" s="1"/>
  <c r="K66" i="4" s="1"/>
  <c r="L66" i="4" s="1"/>
  <c r="H65" i="4"/>
  <c r="I65" i="4" s="1"/>
  <c r="J65" i="4" s="1"/>
  <c r="K65" i="4" s="1"/>
  <c r="L65" i="4" s="1"/>
  <c r="H64" i="4"/>
  <c r="I64" i="4" s="1"/>
  <c r="J64" i="4" s="1"/>
  <c r="K64" i="4" s="1"/>
  <c r="L64" i="4" s="1"/>
  <c r="H58" i="4"/>
  <c r="I58" i="4" s="1"/>
  <c r="J58" i="4" s="1"/>
  <c r="K58" i="4" s="1"/>
  <c r="L58" i="4" s="1"/>
  <c r="H57" i="4"/>
  <c r="I57" i="4" s="1"/>
  <c r="J57" i="4" s="1"/>
  <c r="K57" i="4" s="1"/>
  <c r="L57" i="4" s="1"/>
  <c r="H56" i="4"/>
  <c r="I56" i="4" s="1"/>
  <c r="J56" i="4" s="1"/>
  <c r="K56" i="4" s="1"/>
  <c r="L56" i="4" s="1"/>
  <c r="H53" i="4"/>
  <c r="I53" i="4" s="1"/>
  <c r="J53" i="4" s="1"/>
  <c r="K53" i="4" s="1"/>
  <c r="L53" i="4" s="1"/>
  <c r="H52" i="4"/>
  <c r="I52" i="4" s="1"/>
  <c r="J52" i="4" s="1"/>
  <c r="K52" i="4" s="1"/>
  <c r="L52" i="4" s="1"/>
  <c r="H48" i="4"/>
  <c r="I48" i="4" s="1"/>
  <c r="J48" i="4" s="1"/>
  <c r="K48" i="4" s="1"/>
  <c r="L48" i="4" s="1"/>
  <c r="H28" i="4"/>
  <c r="I28" i="4" s="1"/>
  <c r="J28" i="4" s="1"/>
  <c r="K28" i="4" s="1"/>
  <c r="L28" i="4" s="1"/>
  <c r="H27" i="4"/>
  <c r="I27" i="4" s="1"/>
  <c r="J27" i="4" s="1"/>
  <c r="K27" i="4" s="1"/>
  <c r="L27" i="4" s="1"/>
  <c r="H26" i="4"/>
  <c r="I26" i="4" s="1"/>
  <c r="J26" i="4" s="1"/>
  <c r="K26" i="4" s="1"/>
  <c r="L26" i="4" s="1"/>
  <c r="H25" i="4"/>
  <c r="I25" i="4" s="1"/>
  <c r="J25" i="4" s="1"/>
  <c r="K25" i="4" s="1"/>
  <c r="L25" i="4" s="1"/>
  <c r="H24" i="4"/>
  <c r="I24" i="4" s="1"/>
  <c r="J24" i="4" s="1"/>
  <c r="K24" i="4" s="1"/>
  <c r="L24" i="4" s="1"/>
  <c r="H23" i="4"/>
  <c r="I23" i="4" s="1"/>
  <c r="J23" i="4" s="1"/>
  <c r="K23" i="4" s="1"/>
  <c r="L23" i="4" s="1"/>
  <c r="H22" i="4"/>
  <c r="I22" i="4" s="1"/>
  <c r="J22" i="4" s="1"/>
  <c r="K22" i="4" s="1"/>
  <c r="L22" i="4" s="1"/>
  <c r="H21" i="4"/>
  <c r="I21" i="4" s="1"/>
  <c r="J21" i="4" s="1"/>
  <c r="K21" i="4" s="1"/>
  <c r="L21" i="4" s="1"/>
  <c r="H20" i="4"/>
  <c r="I20" i="4" s="1"/>
  <c r="J20" i="4" s="1"/>
  <c r="K20" i="4" s="1"/>
  <c r="L20" i="4" s="1"/>
  <c r="H17" i="4"/>
  <c r="I17" i="4" s="1"/>
  <c r="J17" i="4" s="1"/>
  <c r="K17" i="4" s="1"/>
  <c r="L17" i="4" s="1"/>
  <c r="H16" i="4"/>
  <c r="I16" i="4" s="1"/>
  <c r="J16" i="4" s="1"/>
  <c r="K16" i="4" s="1"/>
  <c r="L16" i="4" s="1"/>
  <c r="H13" i="4"/>
  <c r="I13" i="4" s="1"/>
  <c r="J13" i="4" s="1"/>
  <c r="K13" i="4" s="1"/>
  <c r="L13" i="4" s="1"/>
  <c r="H12" i="4"/>
  <c r="I12" i="4" s="1"/>
  <c r="J12" i="4" s="1"/>
  <c r="K12" i="4" s="1"/>
  <c r="L12" i="4" s="1"/>
  <c r="H11" i="4"/>
  <c r="I11" i="4" s="1"/>
  <c r="J11" i="4" s="1"/>
  <c r="K11" i="4" s="1"/>
  <c r="L11" i="4" s="1"/>
  <c r="H9" i="4"/>
  <c r="H8" i="4"/>
  <c r="I8" i="4" s="1"/>
  <c r="J8" i="4" s="1"/>
  <c r="K8" i="4" s="1"/>
  <c r="L8" i="4" s="1"/>
  <c r="N8" i="4"/>
  <c r="H6" i="4"/>
  <c r="I6" i="4" s="1"/>
  <c r="J6" i="4" s="1"/>
  <c r="K6" i="4" s="1"/>
  <c r="L6" i="4" s="1"/>
  <c r="H5" i="4"/>
  <c r="I5" i="4" s="1"/>
  <c r="J5" i="4" s="1"/>
  <c r="K5" i="4" s="1"/>
  <c r="L5" i="4" s="1"/>
  <c r="N34" i="4"/>
  <c r="G38" i="1"/>
  <c r="H38" i="1" s="1"/>
  <c r="I38" i="1" s="1"/>
  <c r="J38" i="1" s="1"/>
  <c r="K38" i="1" s="1"/>
  <c r="G5" i="1"/>
  <c r="H5" i="1" s="1"/>
  <c r="I5" i="1" s="1"/>
  <c r="J5" i="1" s="1"/>
  <c r="K5" i="1" s="1"/>
  <c r="G22" i="1"/>
  <c r="H22" i="1" s="1"/>
  <c r="I22" i="1" s="1"/>
  <c r="J22" i="1" s="1"/>
  <c r="K22" i="1" s="1"/>
  <c r="G20" i="1"/>
  <c r="G17" i="1"/>
  <c r="G16" i="1"/>
  <c r="G11" i="1"/>
  <c r="H11" i="1" s="1"/>
  <c r="I11" i="1" s="1"/>
  <c r="J11" i="1" s="1"/>
  <c r="K11" i="1" s="1"/>
  <c r="G10" i="1"/>
  <c r="H10" i="1" s="1"/>
  <c r="I10" i="1" s="1"/>
  <c r="J10" i="1" s="1"/>
  <c r="K10" i="1" s="1"/>
  <c r="G9" i="1"/>
  <c r="H9" i="1" s="1"/>
  <c r="I9" i="1" s="1"/>
  <c r="J9" i="1" s="1"/>
  <c r="K9" i="1" s="1"/>
  <c r="G7" i="1"/>
  <c r="H7" i="1" s="1"/>
  <c r="I7" i="1" s="1"/>
  <c r="J7" i="1" s="1"/>
  <c r="K7" i="1" s="1"/>
  <c r="G6" i="1"/>
  <c r="H6" i="1" s="1"/>
  <c r="I6" i="1" s="1"/>
  <c r="J6" i="1" s="1"/>
  <c r="K6" i="1" s="1"/>
  <c r="G4" i="1"/>
  <c r="H4" i="1" s="1"/>
  <c r="I4" i="1" s="1"/>
  <c r="J4" i="1" s="1"/>
  <c r="K4" i="1" s="1"/>
  <c r="H13" i="1"/>
  <c r="I13" i="1"/>
  <c r="J13" i="1"/>
  <c r="K13" i="1"/>
  <c r="G13" i="1"/>
  <c r="B67" i="22" l="1"/>
  <c r="B70" i="22"/>
  <c r="T7" i="22" s="1"/>
  <c r="B37" i="22"/>
  <c r="Q7" i="22" s="1"/>
  <c r="B48" i="22"/>
  <c r="R7" i="22" s="1"/>
  <c r="B39" i="22"/>
  <c r="Q9" i="22" s="1"/>
  <c r="B49" i="22"/>
  <c r="R8" i="22" s="1"/>
  <c r="B68" i="22"/>
  <c r="T5" i="22" s="1"/>
  <c r="B35" i="22"/>
  <c r="Q5" i="22" s="1"/>
  <c r="B57" i="22"/>
  <c r="S5" i="22" s="1"/>
  <c r="B72" i="22"/>
  <c r="T9" i="22" s="1"/>
  <c r="U10" i="22"/>
  <c r="B63" i="22"/>
  <c r="S11" i="22" s="1"/>
  <c r="T4" i="22"/>
  <c r="B71" i="22"/>
  <c r="T8" i="22" s="1"/>
  <c r="B74" i="22"/>
  <c r="T11" i="22" s="1"/>
  <c r="B41" i="22"/>
  <c r="Q11" i="22" s="1"/>
  <c r="B38" i="22"/>
  <c r="Q8" i="22" s="1"/>
  <c r="B47" i="22"/>
  <c r="R6" i="22" s="1"/>
  <c r="S4" i="22"/>
  <c r="R4" i="22"/>
  <c r="B36" i="22"/>
  <c r="Q6" i="22" s="1"/>
  <c r="B69" i="22"/>
  <c r="T6" i="22" s="1"/>
  <c r="D31" i="22"/>
  <c r="B50" i="22"/>
  <c r="R9" i="22" s="1"/>
  <c r="H9" i="3"/>
  <c r="J45" i="4"/>
  <c r="H4" i="4"/>
  <c r="F18" i="3"/>
  <c r="C9" i="13"/>
  <c r="C12" i="13"/>
  <c r="U7" i="22" l="1"/>
  <c r="U9" i="22"/>
  <c r="U5" i="22"/>
  <c r="S12" i="22"/>
  <c r="N8" i="1"/>
  <c r="B42" i="22"/>
  <c r="U8" i="22"/>
  <c r="R12" i="22"/>
  <c r="B53" i="22"/>
  <c r="T12" i="22"/>
  <c r="U4" i="22"/>
  <c r="U6" i="22"/>
  <c r="B64" i="22"/>
  <c r="U11" i="22"/>
  <c r="B75" i="22"/>
  <c r="Q12" i="22"/>
  <c r="B17" i="22" s="1"/>
  <c r="B19" i="22" s="1"/>
  <c r="I9" i="3"/>
  <c r="J42" i="4"/>
  <c r="K45" i="4"/>
  <c r="O8" i="4"/>
  <c r="L47" i="4"/>
  <c r="H42" i="4"/>
  <c r="H18" i="4"/>
  <c r="I18" i="4" s="1"/>
  <c r="J18" i="4" s="1"/>
  <c r="K18" i="4" s="1"/>
  <c r="L18" i="4" s="1"/>
  <c r="I9" i="4"/>
  <c r="J9" i="4" s="1"/>
  <c r="K9" i="4" s="1"/>
  <c r="L9" i="4" s="1"/>
  <c r="H7" i="4"/>
  <c r="I4" i="4"/>
  <c r="J4" i="4" s="1"/>
  <c r="K4" i="4" s="1"/>
  <c r="L4" i="4" s="1"/>
  <c r="G22" i="3" l="1"/>
  <c r="H22" i="3" s="1"/>
  <c r="I22" i="3" s="1"/>
  <c r="J22" i="3" s="1"/>
  <c r="K22" i="3" s="1"/>
  <c r="G19" i="3"/>
  <c r="H19" i="3" s="1"/>
  <c r="I19" i="3" s="1"/>
  <c r="J19" i="3" s="1"/>
  <c r="K19" i="3" s="1"/>
  <c r="G23" i="3"/>
  <c r="H23" i="3" s="1"/>
  <c r="I23" i="3" s="1"/>
  <c r="J23" i="3" s="1"/>
  <c r="K23" i="3" s="1"/>
  <c r="G24" i="3"/>
  <c r="H24" i="3" s="1"/>
  <c r="I24" i="3" s="1"/>
  <c r="J24" i="3" s="1"/>
  <c r="K24" i="3" s="1"/>
  <c r="G21" i="3"/>
  <c r="H21" i="3" s="1"/>
  <c r="I21" i="3" s="1"/>
  <c r="J21" i="3" s="1"/>
  <c r="K21" i="3" s="1"/>
  <c r="G20" i="3"/>
  <c r="H20" i="3" s="1"/>
  <c r="I20" i="3" s="1"/>
  <c r="J20" i="3" s="1"/>
  <c r="K20" i="3" s="1"/>
  <c r="G18" i="3"/>
  <c r="H18" i="3" s="1"/>
  <c r="I18" i="3" s="1"/>
  <c r="J18" i="3" s="1"/>
  <c r="K18" i="3" s="1"/>
  <c r="U12" i="22"/>
  <c r="K9" i="3"/>
  <c r="J9" i="3"/>
  <c r="K42" i="4"/>
  <c r="L45" i="4"/>
  <c r="L42" i="4" s="1"/>
  <c r="P8" i="4"/>
  <c r="O16" i="4"/>
  <c r="C23" i="13" s="1"/>
  <c r="N16" i="4"/>
  <c r="B23" i="13" s="1"/>
  <c r="H15" i="4"/>
  <c r="G26" i="3"/>
  <c r="H10" i="4"/>
  <c r="G36" i="3"/>
  <c r="G6" i="3"/>
  <c r="I7" i="4"/>
  <c r="H36" i="3"/>
  <c r="G9" i="3"/>
  <c r="I15" i="4"/>
  <c r="I29" i="4" s="1"/>
  <c r="P16" i="4"/>
  <c r="D23" i="13" s="1"/>
  <c r="O34" i="4"/>
  <c r="H33" i="4"/>
  <c r="H75" i="4" s="1"/>
  <c r="G3" i="1"/>
  <c r="I36" i="3"/>
  <c r="H38" i="4"/>
  <c r="I6" i="3"/>
  <c r="H26" i="3"/>
  <c r="H6" i="3"/>
  <c r="H62" i="4"/>
  <c r="H68" i="4" s="1"/>
  <c r="H70" i="4" s="1"/>
  <c r="H47" i="4"/>
  <c r="I47" i="4"/>
  <c r="K47" i="4"/>
  <c r="J47" i="4"/>
  <c r="G34" i="1"/>
  <c r="C4" i="12"/>
  <c r="F34" i="1"/>
  <c r="E34" i="1"/>
  <c r="D34" i="1"/>
  <c r="C34" i="1"/>
  <c r="B34" i="1"/>
  <c r="G15" i="1"/>
  <c r="G32" i="3"/>
  <c r="F22" i="13"/>
  <c r="E22" i="13"/>
  <c r="D22" i="13"/>
  <c r="C22" i="13"/>
  <c r="B22" i="13"/>
  <c r="H46" i="4" l="1"/>
  <c r="I10" i="4"/>
  <c r="O4" i="4" s="1"/>
  <c r="C24" i="13" s="1"/>
  <c r="R8" i="4"/>
  <c r="Q8" i="4"/>
  <c r="H29" i="4"/>
  <c r="I62" i="4"/>
  <c r="I68" i="4" s="1"/>
  <c r="I70" i="4" s="1"/>
  <c r="J10" i="4"/>
  <c r="I26" i="3"/>
  <c r="J36" i="3"/>
  <c r="K36" i="3"/>
  <c r="H15" i="1"/>
  <c r="I15" i="1" s="1"/>
  <c r="J15" i="1" s="1"/>
  <c r="H17" i="1"/>
  <c r="I17" i="1" s="1"/>
  <c r="J17" i="1" s="1"/>
  <c r="H3" i="1"/>
  <c r="P34" i="4"/>
  <c r="P4" i="4" s="1"/>
  <c r="D24" i="13" s="1"/>
  <c r="I33" i="4"/>
  <c r="J7" i="4"/>
  <c r="I3" i="1"/>
  <c r="H32" i="3"/>
  <c r="J6" i="3"/>
  <c r="K6" i="3"/>
  <c r="I38" i="4"/>
  <c r="Q16" i="4"/>
  <c r="E23" i="13" s="1"/>
  <c r="J15" i="4"/>
  <c r="H16" i="1" l="1"/>
  <c r="I16" i="1" s="1"/>
  <c r="I46" i="4"/>
  <c r="I75" i="4"/>
  <c r="H20" i="1"/>
  <c r="I20" i="1" s="1"/>
  <c r="J20" i="1" s="1"/>
  <c r="K15" i="4"/>
  <c r="J38" i="4"/>
  <c r="J33" i="4"/>
  <c r="Q34" i="4"/>
  <c r="I32" i="3"/>
  <c r="K7" i="4"/>
  <c r="J16" i="1"/>
  <c r="K15" i="1"/>
  <c r="L10" i="4"/>
  <c r="K10" i="4"/>
  <c r="J62" i="4"/>
  <c r="J68" i="4" s="1"/>
  <c r="J70" i="4" s="1"/>
  <c r="K3" i="1"/>
  <c r="J3" i="1"/>
  <c r="H34" i="1"/>
  <c r="J29" i="4"/>
  <c r="J26" i="3"/>
  <c r="K26" i="3"/>
  <c r="K16" i="1" l="1"/>
  <c r="Q4" i="4"/>
  <c r="E24" i="13" s="1"/>
  <c r="K20" i="1"/>
  <c r="K17" i="1"/>
  <c r="L15" i="4"/>
  <c r="R16" i="4"/>
  <c r="F23" i="13" s="1"/>
  <c r="L7" i="4"/>
  <c r="K32" i="3"/>
  <c r="J32" i="3"/>
  <c r="L38" i="4"/>
  <c r="K38" i="4"/>
  <c r="I34" i="1"/>
  <c r="K33" i="4"/>
  <c r="R34" i="4"/>
  <c r="L62" i="4"/>
  <c r="L68" i="4" s="1"/>
  <c r="L70" i="4" s="1"/>
  <c r="K62" i="4"/>
  <c r="K68" i="4" s="1"/>
  <c r="K70" i="4" s="1"/>
  <c r="J46" i="4"/>
  <c r="J75" i="4"/>
  <c r="L29" i="4"/>
  <c r="K29" i="4"/>
  <c r="R4" i="4" l="1"/>
  <c r="F24" i="13" s="1"/>
  <c r="K46" i="4"/>
  <c r="K75" i="4"/>
  <c r="J34" i="1"/>
  <c r="K34" i="1"/>
  <c r="L33" i="4"/>
  <c r="L46" i="4" l="1"/>
  <c r="F8" i="14" l="1"/>
  <c r="H5" i="14" s="1"/>
  <c r="H6" i="14" l="1"/>
  <c r="H7" i="14"/>
  <c r="B18" i="14"/>
  <c r="H8" i="14" l="1"/>
  <c r="B32" i="14"/>
  <c r="F25" i="14"/>
  <c r="F28" i="14" s="1"/>
  <c r="B23" i="14"/>
  <c r="F21" i="14"/>
  <c r="F23" i="14" s="1"/>
  <c r="F18" i="14"/>
  <c r="F15" i="14" s="1"/>
  <c r="B12" i="14"/>
  <c r="B34" i="14" l="1"/>
  <c r="B7" i="14"/>
  <c r="B6" i="14"/>
  <c r="B5" i="14"/>
  <c r="M5" i="14"/>
  <c r="B4" i="14"/>
  <c r="K6" i="14"/>
  <c r="B15" i="12"/>
  <c r="B4" i="12"/>
  <c r="L6" i="14" l="1"/>
  <c r="L5" i="14"/>
  <c r="L4" i="14"/>
  <c r="J19" i="12"/>
  <c r="F40" i="3" l="1"/>
  <c r="G40" i="3" s="1"/>
  <c r="E40" i="3"/>
  <c r="D40" i="3"/>
  <c r="C40" i="3"/>
  <c r="B40" i="3"/>
  <c r="F36" i="3"/>
  <c r="E36" i="3"/>
  <c r="D36" i="3"/>
  <c r="C36" i="3"/>
  <c r="B36" i="3"/>
  <c r="F26" i="3"/>
  <c r="E26" i="3"/>
  <c r="D26" i="3"/>
  <c r="C26" i="3"/>
  <c r="B26" i="3"/>
  <c r="F9" i="3"/>
  <c r="E9" i="3"/>
  <c r="D9" i="3"/>
  <c r="C9" i="3"/>
  <c r="B9" i="3"/>
  <c r="G62" i="4"/>
  <c r="F62" i="4"/>
  <c r="E62" i="4"/>
  <c r="D62" i="4"/>
  <c r="C62" i="4"/>
  <c r="C68" i="4" s="1"/>
  <c r="B62" i="4"/>
  <c r="B68" i="4" s="1"/>
  <c r="B70" i="4" s="1"/>
  <c r="B50" i="4"/>
  <c r="G47" i="4"/>
  <c r="F47" i="4"/>
  <c r="E47" i="4"/>
  <c r="D47" i="4"/>
  <c r="C47" i="4"/>
  <c r="B47" i="4"/>
  <c r="G42" i="4"/>
  <c r="F42" i="4"/>
  <c r="E42" i="4"/>
  <c r="D42" i="4"/>
  <c r="C42" i="4"/>
  <c r="B42" i="4"/>
  <c r="G38" i="4"/>
  <c r="F38" i="4"/>
  <c r="E38" i="4"/>
  <c r="D38" i="4"/>
  <c r="C38" i="4"/>
  <c r="B38" i="4"/>
  <c r="B33" i="4"/>
  <c r="B75" i="4" s="1"/>
  <c r="G18" i="4"/>
  <c r="F18" i="4"/>
  <c r="E18" i="4"/>
  <c r="D18" i="4"/>
  <c r="C18" i="4"/>
  <c r="B18" i="4"/>
  <c r="B15" i="4"/>
  <c r="B10" i="4"/>
  <c r="B7" i="4"/>
  <c r="B4" i="4"/>
  <c r="H40" i="3" l="1"/>
  <c r="G45" i="3"/>
  <c r="B46" i="4"/>
  <c r="B29" i="4"/>
  <c r="B59" i="4"/>
  <c r="B60" i="4" s="1"/>
  <c r="B71" i="4" s="1"/>
  <c r="C15" i="12"/>
  <c r="D15" i="12" s="1"/>
  <c r="E15" i="12" s="1"/>
  <c r="F15" i="12" s="1"/>
  <c r="G15" i="12" s="1"/>
  <c r="B14" i="4"/>
  <c r="B30" i="4" l="1"/>
  <c r="I40" i="3"/>
  <c r="H45" i="3"/>
  <c r="F45" i="3"/>
  <c r="E45" i="3"/>
  <c r="D45" i="3"/>
  <c r="C45" i="3"/>
  <c r="B45" i="3"/>
  <c r="F32" i="3"/>
  <c r="E18" i="3"/>
  <c r="E32" i="3" s="1"/>
  <c r="D18" i="3"/>
  <c r="D32" i="3" s="1"/>
  <c r="C18" i="3"/>
  <c r="C32" i="3" s="1"/>
  <c r="B18" i="3"/>
  <c r="B32" i="3" s="1"/>
  <c r="F6" i="3"/>
  <c r="F15" i="3" s="1"/>
  <c r="E6" i="3"/>
  <c r="E15" i="3" s="1"/>
  <c r="D6" i="3"/>
  <c r="D15" i="3" s="1"/>
  <c r="C6" i="3"/>
  <c r="C15" i="3" s="1"/>
  <c r="B6" i="3"/>
  <c r="B15" i="3" s="1"/>
  <c r="G68" i="4"/>
  <c r="G70" i="4" s="1"/>
  <c r="F68" i="4"/>
  <c r="F70" i="4" s="1"/>
  <c r="E68" i="4"/>
  <c r="E70" i="4" s="1"/>
  <c r="D68" i="4"/>
  <c r="D70" i="4" s="1"/>
  <c r="C70" i="4"/>
  <c r="G50" i="4"/>
  <c r="H50" i="4" s="1"/>
  <c r="I50" i="4" s="1"/>
  <c r="J50" i="4" s="1"/>
  <c r="K50" i="4" s="1"/>
  <c r="L50" i="4" s="1"/>
  <c r="F50" i="4"/>
  <c r="F59" i="4" s="1"/>
  <c r="E50" i="4"/>
  <c r="E59" i="4" s="1"/>
  <c r="D50" i="4"/>
  <c r="D59" i="4" s="1"/>
  <c r="C50" i="4"/>
  <c r="C59" i="4" s="1"/>
  <c r="G33" i="4"/>
  <c r="F33" i="4"/>
  <c r="E33" i="4"/>
  <c r="D33" i="4"/>
  <c r="C33" i="4"/>
  <c r="C75" i="4" s="1"/>
  <c r="G15" i="4"/>
  <c r="F15" i="4"/>
  <c r="E15" i="4"/>
  <c r="D15" i="4"/>
  <c r="C15" i="4"/>
  <c r="G10" i="4"/>
  <c r="N4" i="4" s="1"/>
  <c r="B24" i="13" s="1"/>
  <c r="F10" i="4"/>
  <c r="E10" i="4"/>
  <c r="D10" i="4"/>
  <c r="C10" i="4"/>
  <c r="G7" i="4"/>
  <c r="F7" i="4"/>
  <c r="E7" i="4"/>
  <c r="D7" i="4"/>
  <c r="C7" i="4"/>
  <c r="C4" i="4"/>
  <c r="J40" i="3" l="1"/>
  <c r="I45" i="3"/>
  <c r="F46" i="4"/>
  <c r="F75" i="4"/>
  <c r="G46" i="4"/>
  <c r="G75" i="4"/>
  <c r="J5" i="12" s="1"/>
  <c r="B12" i="12"/>
  <c r="D46" i="4"/>
  <c r="D75" i="4"/>
  <c r="B14" i="12"/>
  <c r="C14" i="12" s="1"/>
  <c r="D14" i="12" s="1"/>
  <c r="E14" i="12" s="1"/>
  <c r="F14" i="12" s="1"/>
  <c r="G14" i="12" s="1"/>
  <c r="E46" i="4"/>
  <c r="E75" i="4"/>
  <c r="G59" i="4"/>
  <c r="G60" i="4" s="1"/>
  <c r="G71" i="4" s="1"/>
  <c r="B13" i="12"/>
  <c r="C13" i="12" s="1"/>
  <c r="D13" i="12" s="1"/>
  <c r="E13" i="12" s="1"/>
  <c r="F13" i="12" s="1"/>
  <c r="G13" i="12" s="1"/>
  <c r="F48" i="3"/>
  <c r="D48" i="3"/>
  <c r="B48" i="3"/>
  <c r="E48" i="3"/>
  <c r="C48" i="3"/>
  <c r="C46" i="4"/>
  <c r="C60" i="4" s="1"/>
  <c r="C71" i="4" s="1"/>
  <c r="E29" i="4"/>
  <c r="G29" i="4"/>
  <c r="F60" i="4"/>
  <c r="F71" i="4" s="1"/>
  <c r="E60" i="4"/>
  <c r="E71" i="4" s="1"/>
  <c r="D60" i="4"/>
  <c r="D71" i="4" s="1"/>
  <c r="E14" i="4"/>
  <c r="E30" i="4" s="1"/>
  <c r="G14" i="4"/>
  <c r="C14" i="4"/>
  <c r="C29" i="4"/>
  <c r="F29" i="4"/>
  <c r="D29" i="4"/>
  <c r="D14" i="4"/>
  <c r="F14" i="4"/>
  <c r="G30" i="4" l="1"/>
  <c r="K40" i="3"/>
  <c r="K45" i="3" s="1"/>
  <c r="J45" i="3"/>
  <c r="H59" i="4"/>
  <c r="H60" i="4" s="1"/>
  <c r="H71" i="4" s="1"/>
  <c r="B16" i="12"/>
  <c r="F30" i="4"/>
  <c r="C30" i="4"/>
  <c r="D30" i="4"/>
  <c r="I59" i="4" l="1"/>
  <c r="I60" i="4" s="1"/>
  <c r="I71" i="4" s="1"/>
  <c r="D3" i="1"/>
  <c r="E3" i="1"/>
  <c r="F3" i="1"/>
  <c r="C3" i="1"/>
  <c r="B10" i="1"/>
  <c r="B3" i="1"/>
  <c r="J59" i="4" l="1"/>
  <c r="J60" i="4" s="1"/>
  <c r="J71" i="4" s="1"/>
  <c r="C74" i="4"/>
  <c r="C73" i="4"/>
  <c r="F74" i="4"/>
  <c r="F73" i="4"/>
  <c r="E73" i="4"/>
  <c r="E74" i="4"/>
  <c r="B73" i="4"/>
  <c r="B74" i="4"/>
  <c r="B8" i="1"/>
  <c r="D74" i="4"/>
  <c r="D73" i="4"/>
  <c r="C8" i="1"/>
  <c r="E8" i="1"/>
  <c r="B3" i="12"/>
  <c r="B5" i="12" s="1"/>
  <c r="D8" i="1"/>
  <c r="F8" i="1"/>
  <c r="B14" i="1"/>
  <c r="B76" i="4" l="1"/>
  <c r="F76" i="4"/>
  <c r="C76" i="4"/>
  <c r="L59" i="4"/>
  <c r="L60" i="4" s="1"/>
  <c r="L71" i="4" s="1"/>
  <c r="K59" i="4"/>
  <c r="K60" i="4" s="1"/>
  <c r="K71" i="4" s="1"/>
  <c r="E14" i="1"/>
  <c r="D14" i="1"/>
  <c r="D76" i="4"/>
  <c r="B21" i="1"/>
  <c r="B60" i="1"/>
  <c r="B61" i="1" s="1"/>
  <c r="C14" i="1"/>
  <c r="F14" i="1"/>
  <c r="E76" i="4"/>
  <c r="H14" i="4"/>
  <c r="H30" i="4" s="1"/>
  <c r="B29" i="1" l="1"/>
  <c r="F60" i="1"/>
  <c r="C21" i="1"/>
  <c r="C60" i="1"/>
  <c r="D21" i="1"/>
  <c r="D60" i="1"/>
  <c r="F21" i="1"/>
  <c r="B6" i="12"/>
  <c r="B7" i="12" s="1"/>
  <c r="E21" i="1"/>
  <c r="E60" i="1"/>
  <c r="B9" i="12" l="1"/>
  <c r="D29" i="1"/>
  <c r="F29" i="1"/>
  <c r="E29" i="1"/>
  <c r="C29" i="1"/>
  <c r="B33" i="1"/>
  <c r="B37" i="1" s="1"/>
  <c r="B39" i="1" s="1"/>
  <c r="B18" i="12"/>
  <c r="B21" i="12" s="1"/>
  <c r="B20" i="12"/>
  <c r="C12" i="12" s="1"/>
  <c r="B10" i="12"/>
  <c r="B42" i="1" l="1"/>
  <c r="E33" i="1"/>
  <c r="E37" i="1" s="1"/>
  <c r="E39" i="1" s="1"/>
  <c r="F33" i="1"/>
  <c r="F37" i="1" s="1"/>
  <c r="F39" i="1" s="1"/>
  <c r="D33" i="1"/>
  <c r="D37" i="1" s="1"/>
  <c r="D39" i="1" s="1"/>
  <c r="C33" i="1"/>
  <c r="C37" i="1" s="1"/>
  <c r="C39" i="1" s="1"/>
  <c r="C16" i="12"/>
  <c r="C3" i="12"/>
  <c r="C5" i="12" s="1"/>
  <c r="B23" i="12"/>
  <c r="D3" i="12" l="1"/>
  <c r="E3" i="12" s="1"/>
  <c r="D42" i="1"/>
  <c r="E42" i="1"/>
  <c r="C42" i="1"/>
  <c r="F42" i="1"/>
  <c r="G8" i="1" l="1"/>
  <c r="G74" i="4"/>
  <c r="J6" i="12" s="1"/>
  <c r="G73" i="4"/>
  <c r="I8" i="1"/>
  <c r="I74" i="4"/>
  <c r="H73" i="4"/>
  <c r="H8" i="1"/>
  <c r="H74" i="4"/>
  <c r="C6" i="12"/>
  <c r="C7" i="12" s="1"/>
  <c r="C9" i="12"/>
  <c r="D4" i="12" s="1"/>
  <c r="D5" i="12" s="1"/>
  <c r="F3" i="12"/>
  <c r="H14" i="1" l="1"/>
  <c r="G3" i="12"/>
  <c r="K74" i="4" s="1"/>
  <c r="J4" i="12"/>
  <c r="G76" i="4"/>
  <c r="H76" i="4"/>
  <c r="I73" i="4"/>
  <c r="I76" i="4" s="1"/>
  <c r="I14" i="4"/>
  <c r="I30" i="4" s="1"/>
  <c r="I14" i="1"/>
  <c r="D6" i="12"/>
  <c r="D7" i="12" s="1"/>
  <c r="D9" i="12"/>
  <c r="E4" i="12" s="1"/>
  <c r="E5" i="12" s="1"/>
  <c r="C20" i="12"/>
  <c r="C8" i="12"/>
  <c r="C10" i="12"/>
  <c r="C18" i="12"/>
  <c r="D16" i="13" l="1"/>
  <c r="G14" i="1"/>
  <c r="B5" i="13" s="1"/>
  <c r="C21" i="12"/>
  <c r="C16" i="13"/>
  <c r="H21" i="1"/>
  <c r="H29" i="1" s="1"/>
  <c r="J8" i="1"/>
  <c r="J74" i="4"/>
  <c r="K8" i="1"/>
  <c r="K14" i="1" s="1"/>
  <c r="J73" i="4"/>
  <c r="J14" i="4"/>
  <c r="J30" i="4" s="1"/>
  <c r="I21" i="1"/>
  <c r="D20" i="12"/>
  <c r="D23" i="12" s="1"/>
  <c r="E6" i="12"/>
  <c r="E7" i="12" s="1"/>
  <c r="E9" i="12"/>
  <c r="F4" i="12" s="1"/>
  <c r="F5" i="12" s="1"/>
  <c r="C23" i="12"/>
  <c r="D12" i="12"/>
  <c r="D10" i="12"/>
  <c r="D8" i="12"/>
  <c r="F9" i="14"/>
  <c r="M4" i="14" s="1"/>
  <c r="K9" i="14" s="1"/>
  <c r="J7" i="12" s="1"/>
  <c r="B24" i="12" s="1"/>
  <c r="F16" i="13" l="1"/>
  <c r="G21" i="1"/>
  <c r="G29" i="1" s="1"/>
  <c r="J7" i="13"/>
  <c r="B38" i="13" s="1"/>
  <c r="B18" i="13" s="1"/>
  <c r="J6" i="13"/>
  <c r="B33" i="13" s="1"/>
  <c r="P6" i="13"/>
  <c r="P7" i="13" s="1"/>
  <c r="P9" i="13" s="1"/>
  <c r="J9" i="13" s="1"/>
  <c r="B16" i="13"/>
  <c r="J14" i="1"/>
  <c r="B33" i="12"/>
  <c r="D24" i="12"/>
  <c r="J76" i="4"/>
  <c r="K73" i="4"/>
  <c r="K76" i="4" s="1"/>
  <c r="K14" i="4"/>
  <c r="K30" i="4" s="1"/>
  <c r="I29" i="1"/>
  <c r="H33" i="1"/>
  <c r="H37" i="1" s="1"/>
  <c r="H39" i="1" s="1"/>
  <c r="H4" i="3" s="1"/>
  <c r="H15" i="3" s="1"/>
  <c r="H48" i="3" s="1"/>
  <c r="K21" i="1"/>
  <c r="E20" i="12"/>
  <c r="E23" i="12" s="1"/>
  <c r="E24" i="12" s="1"/>
  <c r="C24" i="12"/>
  <c r="H23" i="12"/>
  <c r="H24" i="12" s="1"/>
  <c r="F6" i="12"/>
  <c r="F7" i="12" s="1"/>
  <c r="F9" i="12"/>
  <c r="G4" i="12" s="1"/>
  <c r="G5" i="12" s="1"/>
  <c r="E12" i="12"/>
  <c r="D16" i="12"/>
  <c r="D18" i="12" s="1"/>
  <c r="D21" i="12" s="1"/>
  <c r="E8" i="12"/>
  <c r="E10" i="12"/>
  <c r="L7" i="13" l="1"/>
  <c r="J21" i="1"/>
  <c r="J29" i="1" s="1"/>
  <c r="J33" i="1" s="1"/>
  <c r="J37" i="1" s="1"/>
  <c r="J39" i="1" s="1"/>
  <c r="J42" i="1" s="1"/>
  <c r="K7" i="13"/>
  <c r="L9" i="13"/>
  <c r="L6" i="13"/>
  <c r="K6" i="13"/>
  <c r="J8" i="13"/>
  <c r="J23" i="13" s="1"/>
  <c r="B17" i="13"/>
  <c r="G33" i="1"/>
  <c r="G37" i="1" s="1"/>
  <c r="G39" i="1" s="1"/>
  <c r="G4" i="3" s="1"/>
  <c r="G15" i="3" s="1"/>
  <c r="G48" i="3" s="1"/>
  <c r="L14" i="4"/>
  <c r="L30" i="4" s="1"/>
  <c r="K29" i="1"/>
  <c r="I33" i="1"/>
  <c r="I37" i="1" s="1"/>
  <c r="I39" i="1" s="1"/>
  <c r="I4" i="3" s="1"/>
  <c r="I15" i="3" s="1"/>
  <c r="I48" i="3" s="1"/>
  <c r="H42" i="1"/>
  <c r="B6" i="13"/>
  <c r="P16" i="13" s="1"/>
  <c r="J19" i="13" s="1"/>
  <c r="F20" i="12"/>
  <c r="F23" i="12" s="1"/>
  <c r="F24" i="12" s="1"/>
  <c r="F10" i="12"/>
  <c r="F8" i="12"/>
  <c r="G6" i="12"/>
  <c r="G7" i="12" s="1"/>
  <c r="G9" i="12"/>
  <c r="F12" i="12"/>
  <c r="E16" i="12"/>
  <c r="E18" i="12" s="1"/>
  <c r="E21" i="12" s="1"/>
  <c r="L8" i="13" l="1"/>
  <c r="K8" i="13"/>
  <c r="K9" i="13" s="1"/>
  <c r="B19" i="13"/>
  <c r="B20" i="13" s="1"/>
  <c r="B21" i="13" s="1"/>
  <c r="B25" i="13" s="1"/>
  <c r="B26" i="13" s="1"/>
  <c r="B27" i="13" s="1"/>
  <c r="G42" i="1"/>
  <c r="K33" i="1"/>
  <c r="K37" i="1" s="1"/>
  <c r="K39" i="1" s="1"/>
  <c r="K4" i="3" s="1"/>
  <c r="K15" i="3" s="1"/>
  <c r="K48" i="3" s="1"/>
  <c r="I42" i="1"/>
  <c r="G20" i="12"/>
  <c r="G23" i="12" s="1"/>
  <c r="G24" i="12" s="1"/>
  <c r="B26" i="12" s="1"/>
  <c r="G8" i="12"/>
  <c r="G10" i="12"/>
  <c r="F16" i="12"/>
  <c r="F18" i="12" s="1"/>
  <c r="F21" i="12" s="1"/>
  <c r="G12" i="12"/>
  <c r="G16" i="12" s="1"/>
  <c r="G18" i="12" s="1"/>
  <c r="G21" i="12" s="1"/>
  <c r="B28" i="13" l="1"/>
  <c r="B29" i="13" s="1"/>
  <c r="J24" i="13" s="1"/>
  <c r="B34" i="13"/>
  <c r="B35" i="13" s="1"/>
  <c r="C33" i="13" s="1"/>
  <c r="C17" i="13" s="1"/>
  <c r="P19" i="13"/>
  <c r="J20" i="13" s="1"/>
  <c r="K42" i="1"/>
  <c r="B39" i="13" l="1"/>
  <c r="B40" i="13" s="1"/>
  <c r="C38" i="13" s="1"/>
  <c r="C18" i="13" s="1"/>
  <c r="C19" i="13" l="1"/>
  <c r="C20" i="13" s="1"/>
  <c r="C21" i="13" s="1"/>
  <c r="C25" i="13" s="1"/>
  <c r="C26" i="13" s="1"/>
  <c r="C34" i="13" s="1"/>
  <c r="C35" i="13" s="1"/>
  <c r="D33" i="13" s="1"/>
  <c r="D17" i="13" s="1"/>
  <c r="C27" i="13" l="1"/>
  <c r="C28" i="13" l="1"/>
  <c r="C39" i="13" s="1"/>
  <c r="C40" i="13" s="1"/>
  <c r="D38" i="13" s="1"/>
  <c r="D18" i="13" s="1"/>
  <c r="D19" i="13" l="1"/>
  <c r="D20" i="13" s="1"/>
  <c r="D21" i="13" s="1"/>
  <c r="D25" i="13" s="1"/>
  <c r="C29" i="13"/>
  <c r="J25" i="13" s="1"/>
  <c r="D26" i="13" l="1"/>
  <c r="D34" i="13" s="1"/>
  <c r="D35" i="13" s="1"/>
  <c r="E33" i="13" s="1"/>
  <c r="E17" i="13" s="1"/>
  <c r="D27" i="13" l="1"/>
  <c r="D28" i="13" s="1"/>
  <c r="D39" i="13" s="1"/>
  <c r="D40" i="13" s="1"/>
  <c r="E38" i="13" s="1"/>
  <c r="E18" i="13" s="1"/>
  <c r="D29" i="13" l="1"/>
  <c r="J26" i="13" s="1"/>
  <c r="E16" i="13" l="1"/>
  <c r="E19" i="13" s="1"/>
  <c r="E20" i="13" l="1"/>
  <c r="E21" i="13" s="1"/>
  <c r="E25" i="13" s="1"/>
  <c r="E26" i="13" s="1"/>
  <c r="E34" i="13" l="1"/>
  <c r="E35" i="13" s="1"/>
  <c r="F33" i="13" s="1"/>
  <c r="F17" i="13" l="1"/>
  <c r="E27" i="13"/>
  <c r="E28" i="13" s="1"/>
  <c r="E39" i="13" l="1"/>
  <c r="E40" i="13" s="1"/>
  <c r="F38" i="13" s="1"/>
  <c r="J4" i="3"/>
  <c r="J15" i="3" s="1"/>
  <c r="J48" i="3" s="1"/>
  <c r="F18" i="13" l="1"/>
  <c r="E29" i="13"/>
  <c r="J27" i="13" s="1"/>
  <c r="F19" i="13" l="1"/>
  <c r="F20" i="13" s="1"/>
  <c r="F21" i="13" s="1"/>
  <c r="F25" i="13" s="1"/>
  <c r="F26" i="13" l="1"/>
  <c r="F34" i="13" s="1"/>
  <c r="F35" i="13" s="1"/>
  <c r="J16" i="13" s="1"/>
  <c r="F27" i="13" l="1"/>
  <c r="F28" i="13" s="1"/>
  <c r="F39" i="13" s="1"/>
  <c r="F40" i="13" s="1"/>
  <c r="J17" i="13" s="1"/>
  <c r="J18" i="13" s="1"/>
  <c r="K18" i="13" s="1"/>
  <c r="F29" i="13" l="1"/>
  <c r="J28" i="13" s="1"/>
  <c r="J30" i="13" s="1"/>
  <c r="R8" i="13" s="1"/>
  <c r="K17" i="13"/>
  <c r="K16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WM.KAREN BROWN</author>
  </authors>
  <commentList>
    <comment ref="G13" authorId="0" shapeId="0" xr:uid="{2A6D3714-595C-49C0-B8CA-C9C9AB8A1A84}">
      <text>
        <r>
          <rPr>
            <b/>
            <sz val="9"/>
            <color indexed="81"/>
            <rFont val="Tahoma"/>
            <family val="2"/>
          </rPr>
          <t xml:space="preserve">Kyle: Increased reserves related to run-off insurance operations require $15b in capital contributions over next 7 years. GE Investor Relations.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E. Schostak</author>
    <author>Brett</author>
  </authors>
  <commentList>
    <comment ref="C9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Michael E. Schostak:</t>
        </r>
        <r>
          <rPr>
            <sz val="9"/>
            <color indexed="81"/>
            <rFont val="Tahoma"/>
            <family val="2"/>
          </rPr>
          <t xml:space="preserve">
exit multiple should be equal to purchase multiple</t>
        </r>
      </text>
    </comment>
    <comment ref="A29" authorId="1" shapeId="0" xr:uid="{00000000-0006-0000-0500-000002000000}">
      <text>
        <r>
          <rPr>
            <b/>
            <sz val="9"/>
            <color indexed="81"/>
            <rFont val="Tahoma"/>
            <family val="2"/>
          </rPr>
          <t>Kyle:</t>
        </r>
        <r>
          <rPr>
            <sz val="9"/>
            <color indexed="81"/>
            <rFont val="Tahoma"/>
            <family val="2"/>
          </rPr>
          <t xml:space="preserve">
Payment schedule is known as a Waterfall. Pay off senior debt fiirst then remaining to sub.</t>
        </r>
      </text>
    </comment>
  </commentList>
</comments>
</file>

<file path=xl/sharedStrings.xml><?xml version="1.0" encoding="utf-8"?>
<sst xmlns="http://schemas.openxmlformats.org/spreadsheetml/2006/main" count="3753" uniqueCount="897">
  <si>
    <t>Income Statement</t>
  </si>
  <si>
    <t>2012 Y</t>
  </si>
  <si>
    <t>2013 Y</t>
  </si>
  <si>
    <t>2014 Y</t>
  </si>
  <si>
    <t>2015 Y</t>
  </si>
  <si>
    <t>2016 Y</t>
  </si>
  <si>
    <t>2017 Y</t>
  </si>
  <si>
    <t>Revenue</t>
  </si>
  <si>
    <t>Gross Profit</t>
  </si>
  <si>
    <t/>
  </si>
  <si>
    <t>Operating Income (Loss)</t>
  </si>
  <si>
    <t>Pretax Income (Loss), Adjusted</t>
  </si>
  <si>
    <t>Pretax Income (Loss), GAAP</t>
  </si>
  <si>
    <t>Income (Loss) from Cont Ops, GAAP</t>
  </si>
  <si>
    <t>Income (Loss) Incl. MI, GAAP</t>
  </si>
  <si>
    <t>Net Income, GAAP</t>
  </si>
  <si>
    <t>Net Income Avail to Common, GAAP</t>
  </si>
  <si>
    <t>Net Income Avail to Common, Adj</t>
  </si>
  <si>
    <t xml:space="preserve">  Net Abnormal Losses (Gains)</t>
  </si>
  <si>
    <t xml:space="preserve">  Net Extraordinary Losses (Gains)</t>
  </si>
  <si>
    <t>Basic Weighted Avg Shares</t>
  </si>
  <si>
    <t>Basic EPS, GAAP</t>
  </si>
  <si>
    <t>Basic EPS from Cont Ops</t>
  </si>
  <si>
    <t>Basic EPS from Cont Ops, Adjusted</t>
  </si>
  <si>
    <t>Diluted Weighted Avg Shares</t>
  </si>
  <si>
    <t>Diluted EPS, GAAP</t>
  </si>
  <si>
    <t>Diluted EPS from Cont Ops</t>
  </si>
  <si>
    <t>Diluted EPS from Cont Ops, Adjusted</t>
  </si>
  <si>
    <t>Reference Items</t>
  </si>
  <si>
    <t>Accounting Standard</t>
  </si>
  <si>
    <t>EBITDA</t>
  </si>
  <si>
    <t>EBITDA Margin (T12M)</t>
  </si>
  <si>
    <t>EBITA</t>
  </si>
  <si>
    <t>EBIT</t>
  </si>
  <si>
    <t>Gross Margin</t>
  </si>
  <si>
    <t>Operating Margin</t>
  </si>
  <si>
    <t>Profit Margin</t>
  </si>
  <si>
    <t>Revenue Per Employee</t>
  </si>
  <si>
    <t>Dividends per Share</t>
  </si>
  <si>
    <t>Total Cash Common Dividends</t>
  </si>
  <si>
    <t>Capitalized Interest Expense</t>
  </si>
  <si>
    <t>Depreciation Expense</t>
  </si>
  <si>
    <t>Rental Expense</t>
  </si>
  <si>
    <t>Balance Sheet</t>
  </si>
  <si>
    <t>Total Assets</t>
  </si>
  <si>
    <t>Total Current Assets</t>
  </si>
  <si>
    <t>Total Noncurrent Assets</t>
  </si>
  <si>
    <t>Liabilities &amp; Shareholders' Equity</t>
  </si>
  <si>
    <t>Total Current Liabilities</t>
  </si>
  <si>
    <t>Total Noncurrent Liabilities</t>
  </si>
  <si>
    <t>Total Liabilities</t>
  </si>
  <si>
    <t>Equity Before Minority Interest</t>
  </si>
  <si>
    <t>Total Equity</t>
  </si>
  <si>
    <t>Total Liabilities &amp; Equity</t>
  </si>
  <si>
    <t>Shares Outstanding</t>
  </si>
  <si>
    <t>Number of Treasury Shares</t>
  </si>
  <si>
    <t>Pension Obligations</t>
  </si>
  <si>
    <t>Future Minimum Operating Lease Obligations</t>
  </si>
  <si>
    <t>Capital Leases - Total</t>
  </si>
  <si>
    <t>Options Granted During Period</t>
  </si>
  <si>
    <t>Options Outstanding at Period End</t>
  </si>
  <si>
    <t>Net Debt</t>
  </si>
  <si>
    <t>Net Debt to Equity</t>
  </si>
  <si>
    <t>Tangible Common Equity Ratio</t>
  </si>
  <si>
    <t>Current Ratio</t>
  </si>
  <si>
    <t>Cash Conversion Cycle</t>
  </si>
  <si>
    <t>Number of Employees</t>
  </si>
  <si>
    <t>Cash from Operating Activities</t>
  </si>
  <si>
    <t>Cash from Investing Activities</t>
  </si>
  <si>
    <t>Cash from Financing Activities</t>
  </si>
  <si>
    <t xml:space="preserve">  Effect of Foreign Exchange Rates</t>
  </si>
  <si>
    <t>Net Changes in Cash</t>
  </si>
  <si>
    <t>Cash Paid for Taxes</t>
  </si>
  <si>
    <t>Cash Paid for Interest</t>
  </si>
  <si>
    <t>Trailing 12M EBITDA Margin</t>
  </si>
  <si>
    <t>Net Cash Paid for Acquisitions</t>
  </si>
  <si>
    <t>Free Cash Flow</t>
  </si>
  <si>
    <t>Free Cash Flow to Firm</t>
  </si>
  <si>
    <t>Free Cash Flow to Equity</t>
  </si>
  <si>
    <t>Free Cash Flow per Basic Share</t>
  </si>
  <si>
    <t>Price to Free Cash Flow</t>
  </si>
  <si>
    <t>Cash Flow to Net Income</t>
  </si>
  <si>
    <t>Latest Fiscal Year:</t>
  </si>
  <si>
    <t>2017 A</t>
  </si>
  <si>
    <t>Daily Volume</t>
  </si>
  <si>
    <t>52-Week High % Change</t>
  </si>
  <si>
    <t>Market Capitalization</t>
  </si>
  <si>
    <t xml:space="preserve">Total Debt </t>
  </si>
  <si>
    <t>Preferred Stock</t>
  </si>
  <si>
    <t>Minority Interest</t>
  </si>
  <si>
    <t>Enterprise Value</t>
  </si>
  <si>
    <t>Total Revenue</t>
  </si>
  <si>
    <t>LTM</t>
  </si>
  <si>
    <t>FY+1</t>
  </si>
  <si>
    <t>FY+2</t>
  </si>
  <si>
    <t>-</t>
  </si>
  <si>
    <t>P/E</t>
  </si>
  <si>
    <t>EBITDA Margin</t>
  </si>
  <si>
    <t xml:space="preserve">    Sales &amp; Services Revenue</t>
  </si>
  <si>
    <t xml:space="preserve">    Financing Revenue</t>
  </si>
  <si>
    <t xml:space="preserve">  Cost of Revenue</t>
  </si>
  <si>
    <t xml:space="preserve">    Cost of Goods &amp; Services</t>
  </si>
  <si>
    <t xml:space="preserve">  Other Operating Income</t>
  </si>
  <si>
    <t xml:space="preserve">  Operating Expenses</t>
  </si>
  <si>
    <t xml:space="preserve">    Selling, General &amp; Admin</t>
  </si>
  <si>
    <t xml:space="preserve">    Research &amp; Development</t>
  </si>
  <si>
    <t xml:space="preserve">    Other Operating Expense</t>
  </si>
  <si>
    <t xml:space="preserve">  Non-Operating (Income) Loss</t>
  </si>
  <si>
    <t xml:space="preserve">    Interest Expense, Net</t>
  </si>
  <si>
    <t xml:space="preserve">    Interest Expense</t>
  </si>
  <si>
    <t xml:space="preserve">    Interest Income</t>
  </si>
  <si>
    <t xml:space="preserve">    Foreign Exch (Gain) Loss</t>
  </si>
  <si>
    <t xml:space="preserve">    Other Non-Op (Income) Loss</t>
  </si>
  <si>
    <t xml:space="preserve">  Abnormal Losses (Gains)</t>
  </si>
  <si>
    <t xml:space="preserve">    Disposal of Assets</t>
  </si>
  <si>
    <t xml:space="preserve">    Early Extinguishment of Debt</t>
  </si>
  <si>
    <t xml:space="preserve">    Asset Write-Down</t>
  </si>
  <si>
    <t xml:space="preserve">    Legal Settlement</t>
  </si>
  <si>
    <t xml:space="preserve">    Restructuring Charges</t>
  </si>
  <si>
    <t xml:space="preserve">    Other Abnormal Items</t>
  </si>
  <si>
    <t xml:space="preserve">  Income Tax Expense (Benefit), GAAP</t>
  </si>
  <si>
    <t xml:space="preserve">    Current Income Tax (Benefit), GAAP</t>
  </si>
  <si>
    <t xml:space="preserve">    Deferred Income Tax (Benefit), GAAP</t>
  </si>
  <si>
    <t xml:space="preserve">  Net Extraordinary Losses (Gains), GAAP</t>
  </si>
  <si>
    <t xml:space="preserve">    Discontinued Operations, GAAP</t>
  </si>
  <si>
    <t xml:space="preserve">    XO &amp; Accounting Changes, GAAP</t>
  </si>
  <si>
    <t xml:space="preserve">  Minority Interest, GAAP</t>
  </si>
  <si>
    <t xml:space="preserve">  Preferred Dividends, GAAP</t>
  </si>
  <si>
    <t xml:space="preserve">  Other Adjustments, GAAP</t>
  </si>
  <si>
    <t>Numbers are in millions ($)</t>
  </si>
  <si>
    <t>Numbers are in Millions ($)</t>
  </si>
  <si>
    <t xml:space="preserve">  Cash, Cash Equivalents &amp; STI</t>
  </si>
  <si>
    <t xml:space="preserve">    Cash &amp; Cash Equivalents</t>
  </si>
  <si>
    <t xml:space="preserve">    ST Investments</t>
  </si>
  <si>
    <t xml:space="preserve">  Accounts &amp; Notes Receiv</t>
  </si>
  <si>
    <t xml:space="preserve">    Accounts Receivable, Net</t>
  </si>
  <si>
    <t xml:space="preserve">    Notes Receivable, Net</t>
  </si>
  <si>
    <t xml:space="preserve">  Inventories</t>
  </si>
  <si>
    <t xml:space="preserve">    Raw Materials</t>
  </si>
  <si>
    <t xml:space="preserve">    Finished Goods</t>
  </si>
  <si>
    <t xml:space="preserve">    Other Inventory</t>
  </si>
  <si>
    <t xml:space="preserve">  Property, Plant &amp; Equip, Net</t>
  </si>
  <si>
    <t xml:space="preserve">    Property, Plant &amp; Equip</t>
  </si>
  <si>
    <t xml:space="preserve">    Accumulated Depreciation</t>
  </si>
  <si>
    <t xml:space="preserve">  LT Investments &amp; Receivables</t>
  </si>
  <si>
    <t xml:space="preserve">    LT Investments</t>
  </si>
  <si>
    <t xml:space="preserve">    LT Receivables</t>
  </si>
  <si>
    <t xml:space="preserve">  Other LT Assets</t>
  </si>
  <si>
    <t xml:space="preserve">    Total Intangible Assets</t>
  </si>
  <si>
    <t xml:space="preserve">    Goodwill</t>
  </si>
  <si>
    <t xml:space="preserve">    Other Intangible Assets</t>
  </si>
  <si>
    <t xml:space="preserve">    Deferred Tax Assets</t>
  </si>
  <si>
    <t xml:space="preserve">    Derivative &amp; Hedging Assets</t>
  </si>
  <si>
    <t xml:space="preserve">    Discontinued Operations</t>
  </si>
  <si>
    <t xml:space="preserve">    Misc LT Assets</t>
  </si>
  <si>
    <t xml:space="preserve">  Payables &amp; Accruals</t>
  </si>
  <si>
    <t xml:space="preserve">    Accounts Payable</t>
  </si>
  <si>
    <t xml:space="preserve">    Accrued Taxes</t>
  </si>
  <si>
    <t xml:space="preserve">    Interest &amp; Dividends Payable</t>
  </si>
  <si>
    <t xml:space="preserve">    Other Payables &amp; Accruals</t>
  </si>
  <si>
    <t xml:space="preserve">  ST Debt</t>
  </si>
  <si>
    <t xml:space="preserve">    ST Borrowings</t>
  </si>
  <si>
    <t xml:space="preserve">    ST Capital Leases</t>
  </si>
  <si>
    <t xml:space="preserve">    Current Portion of LT Debt</t>
  </si>
  <si>
    <t xml:space="preserve">  Other ST Liabilities</t>
  </si>
  <si>
    <t xml:space="preserve">    Deferred Revenue</t>
  </si>
  <si>
    <t xml:space="preserve">    Derivatives &amp; Hedging</t>
  </si>
  <si>
    <t xml:space="preserve">    Misc ST Liabilities</t>
  </si>
  <si>
    <t xml:space="preserve">  LT Debt</t>
  </si>
  <si>
    <t xml:space="preserve">    LT Borrowings</t>
  </si>
  <si>
    <t xml:space="preserve">    LT Capital Leases</t>
  </si>
  <si>
    <t xml:space="preserve">  Other LT Liabilities</t>
  </si>
  <si>
    <t xml:space="preserve">    Accrued Liabilities</t>
  </si>
  <si>
    <t xml:space="preserve">    Pension Liabilities</t>
  </si>
  <si>
    <t xml:space="preserve">    Deferred Compensation</t>
  </si>
  <si>
    <t xml:space="preserve">    Deferred Tax Liabilities</t>
  </si>
  <si>
    <t xml:space="preserve">    Misc LT Liabilities</t>
  </si>
  <si>
    <t xml:space="preserve">  Preferred Equity</t>
  </si>
  <si>
    <t xml:space="preserve">  Share Capital &amp; APIC</t>
  </si>
  <si>
    <t xml:space="preserve">    Common Stock</t>
  </si>
  <si>
    <t xml:space="preserve">    Additional Paid in Capital</t>
  </si>
  <si>
    <t xml:space="preserve">  Treasury Stock</t>
  </si>
  <si>
    <t xml:space="preserve">  Retained Earnings</t>
  </si>
  <si>
    <t xml:space="preserve">  Other Equity</t>
  </si>
  <si>
    <t xml:space="preserve">  Minority Interest</t>
  </si>
  <si>
    <t xml:space="preserve">  Net Income</t>
  </si>
  <si>
    <t xml:space="preserve">  Depreciation &amp; Amortization</t>
  </si>
  <si>
    <t xml:space="preserve">  Non-Cash Items</t>
  </si>
  <si>
    <t xml:space="preserve">    Deferred Income Taxes</t>
  </si>
  <si>
    <t xml:space="preserve">    Other Non-Cash Adj</t>
  </si>
  <si>
    <t xml:space="preserve">  Chg in Working Capital</t>
  </si>
  <si>
    <t xml:space="preserve">    (Inc) Dec in Accts Receiv</t>
  </si>
  <si>
    <t xml:space="preserve">    (Inc) Dec in Inventories</t>
  </si>
  <si>
    <t xml:space="preserve">    Inc (Dec) in Accts Payable</t>
  </si>
  <si>
    <t xml:space="preserve">    Inc (Dec) in Other</t>
  </si>
  <si>
    <t xml:space="preserve">  Net Cash From Disc Ops</t>
  </si>
  <si>
    <t xml:space="preserve">  Change in Fixed &amp; Intang</t>
  </si>
  <si>
    <t xml:space="preserve">    Disp in Fixed &amp; Intang</t>
  </si>
  <si>
    <t xml:space="preserve">    Disp of Fixed Assets</t>
  </si>
  <si>
    <t xml:space="preserve">    Disp of Intangible Assets</t>
  </si>
  <si>
    <t xml:space="preserve">    Acq of Fixed &amp; Intang</t>
  </si>
  <si>
    <t xml:space="preserve">    Purchase of Fixed Production Assets</t>
  </si>
  <si>
    <t xml:space="preserve">    Acq of Intangible Assets</t>
  </si>
  <si>
    <t xml:space="preserve">  Net Change in LT Investment</t>
  </si>
  <si>
    <t xml:space="preserve">  Net Cash From Acq &amp; Div</t>
  </si>
  <si>
    <t xml:space="preserve">    Cash from Divestitures</t>
  </si>
  <si>
    <t xml:space="preserve">    Cash for Acq of Subs</t>
  </si>
  <si>
    <t xml:space="preserve">    Cash for JVs</t>
  </si>
  <si>
    <t xml:space="preserve">  Other Investing Activities</t>
  </si>
  <si>
    <t xml:space="preserve">  Dividends Paid</t>
  </si>
  <si>
    <t xml:space="preserve">  Cash From (Repayment) Debt</t>
  </si>
  <si>
    <t xml:space="preserve">    Cash From (Repay) ST Debt</t>
  </si>
  <si>
    <t xml:space="preserve">    Cash From LT Debt</t>
  </si>
  <si>
    <t xml:space="preserve">    Repayments of LT Debt</t>
  </si>
  <si>
    <t xml:space="preserve">  Cash (Repurchase) of Equity</t>
  </si>
  <si>
    <t xml:space="preserve">    Increase in Capital Stock</t>
  </si>
  <si>
    <t xml:space="preserve">    Decrease in Capital Stock</t>
  </si>
  <si>
    <t xml:space="preserve">  Other Financing Activities</t>
  </si>
  <si>
    <t>Operating Income</t>
  </si>
  <si>
    <t>NOPAT</t>
  </si>
  <si>
    <t>CHG</t>
  </si>
  <si>
    <t>CHG NWC</t>
  </si>
  <si>
    <t>CAPEX</t>
  </si>
  <si>
    <t>General Electric</t>
  </si>
  <si>
    <t>Assumptions</t>
  </si>
  <si>
    <t>Tax Rate</t>
  </si>
  <si>
    <t xml:space="preserve">Opex </t>
  </si>
  <si>
    <t>DSO</t>
  </si>
  <si>
    <t>NOP</t>
  </si>
  <si>
    <t>DPO</t>
  </si>
  <si>
    <t>Tax</t>
  </si>
  <si>
    <t>DIO</t>
  </si>
  <si>
    <t>Cost of Cap r</t>
  </si>
  <si>
    <t>Operating Mgn</t>
  </si>
  <si>
    <t>NOPAT Mgn</t>
  </si>
  <si>
    <t>PP&amp;E</t>
  </si>
  <si>
    <t>A/R</t>
  </si>
  <si>
    <t>INVENTORY</t>
  </si>
  <si>
    <t>A/P</t>
  </si>
  <si>
    <t>Invested Capital</t>
  </si>
  <si>
    <t>ROIC</t>
  </si>
  <si>
    <t>IR = NI /NOPAT</t>
  </si>
  <si>
    <t>New Invested Cap</t>
  </si>
  <si>
    <t>Growth (g)</t>
  </si>
  <si>
    <t>FCF</t>
  </si>
  <si>
    <t>PV of FCF</t>
  </si>
  <si>
    <t>Sum of DCF</t>
  </si>
  <si>
    <t>KEY DRIVER FORMULA</t>
  </si>
  <si>
    <t>WACC (r) - g</t>
  </si>
  <si>
    <t>PURCHASE</t>
  </si>
  <si>
    <t>EBITDA ($M)</t>
  </si>
  <si>
    <t>Sources of Funds</t>
  </si>
  <si>
    <t>Uses of Funds</t>
  </si>
  <si>
    <t>Senior Debt</t>
  </si>
  <si>
    <t>Purchase Price</t>
  </si>
  <si>
    <t>Transaction Fees</t>
  </si>
  <si>
    <t>PURCHASE MULTIPLE</t>
  </si>
  <si>
    <t>Equity</t>
  </si>
  <si>
    <t>EXIT MULTIPLE</t>
  </si>
  <si>
    <t>Purchase Multiple</t>
  </si>
  <si>
    <t>x EBITDA</t>
  </si>
  <si>
    <t>Total Sources</t>
  </si>
  <si>
    <t>Total Uses</t>
  </si>
  <si>
    <t>Exit Multiple</t>
  </si>
  <si>
    <t>Senior Debt Multiple</t>
  </si>
  <si>
    <t>Senior Debt APR</t>
  </si>
  <si>
    <t>Equity Multiple</t>
  </si>
  <si>
    <t>SALE</t>
  </si>
  <si>
    <t>Sale Price</t>
  </si>
  <si>
    <t>Senior Interest</t>
  </si>
  <si>
    <t>EBT</t>
  </si>
  <si>
    <t>Taxes</t>
  </si>
  <si>
    <t>IRR Analysis</t>
  </si>
  <si>
    <t>Net Income</t>
  </si>
  <si>
    <t>Add Depr'n</t>
  </si>
  <si>
    <t>Less: Capex</t>
  </si>
  <si>
    <t>Less: NWC</t>
  </si>
  <si>
    <t>Pmts to Senior</t>
  </si>
  <si>
    <t>Remaining FCF</t>
  </si>
  <si>
    <t>IRR</t>
  </si>
  <si>
    <t>Beg. Bal</t>
  </si>
  <si>
    <t xml:space="preserve">Payments </t>
  </si>
  <si>
    <t>Ending Bal.</t>
  </si>
  <si>
    <t>2018 E</t>
  </si>
  <si>
    <t>2019 E</t>
  </si>
  <si>
    <t>2020 E</t>
  </si>
  <si>
    <t>2021 E</t>
  </si>
  <si>
    <t>2022 E</t>
  </si>
  <si>
    <t>Valuation Measures</t>
  </si>
  <si>
    <t>Debt</t>
  </si>
  <si>
    <t>Market Cap (intraday)</t>
  </si>
  <si>
    <t>bil</t>
  </si>
  <si>
    <t>Total Capital</t>
  </si>
  <si>
    <t>Trailing P/E</t>
  </si>
  <si>
    <t>Forward P/E 1</t>
  </si>
  <si>
    <t>PEG Ratio (5 yr expected) 1</t>
  </si>
  <si>
    <t>Total</t>
  </si>
  <si>
    <t>21% is the corporate tax rate</t>
  </si>
  <si>
    <t>Price/Sales (ttm)</t>
  </si>
  <si>
    <t>Price/Book (mrq)</t>
  </si>
  <si>
    <t>Enterprise Value/Revenue 3</t>
  </si>
  <si>
    <t>Cost of Equity</t>
  </si>
  <si>
    <t>Enterprise Value/EBITDA 6</t>
  </si>
  <si>
    <t>Capital Asset Pricing Model (CAPM)</t>
  </si>
  <si>
    <t>Beta</t>
  </si>
  <si>
    <t>Balance Sheet ($B)</t>
  </si>
  <si>
    <t>Cash</t>
  </si>
  <si>
    <t>Total Debt</t>
  </si>
  <si>
    <t>ST Debt</t>
  </si>
  <si>
    <t>Inventory</t>
  </si>
  <si>
    <t>ST Mkt Sec</t>
  </si>
  <si>
    <t>LT Mkt Sec</t>
  </si>
  <si>
    <t>Long-Term Securities</t>
  </si>
  <si>
    <t>Total Cash</t>
  </si>
  <si>
    <t>Common Shares Outstanding</t>
  </si>
  <si>
    <t>Share Price</t>
  </si>
  <si>
    <t>Equity Value/Mkt Cap</t>
  </si>
  <si>
    <t>Enterprise Value ($B)</t>
  </si>
  <si>
    <t>Amt</t>
  </si>
  <si>
    <t>Rate</t>
  </si>
  <si>
    <t>Weights</t>
  </si>
  <si>
    <t>CP</t>
  </si>
  <si>
    <t>LT Debt</t>
  </si>
  <si>
    <t xml:space="preserve"> </t>
  </si>
  <si>
    <t xml:space="preserve">Ticker: </t>
  </si>
  <si>
    <t>GE US EQUITY</t>
  </si>
  <si>
    <t>General Electric Co   [Industrials / Electrical Equipment Manufacturing]</t>
  </si>
  <si>
    <t>General Electric Company is a globally diversified technology and financial</t>
  </si>
  <si>
    <t>Price/Volume</t>
  </si>
  <si>
    <t>Holdings By:</t>
  </si>
  <si>
    <t>services company. The Company's products and services include aircraft engines,</t>
  </si>
  <si>
    <t>Holder Name</t>
  </si>
  <si>
    <t>Portfolio Name</t>
  </si>
  <si>
    <t>Source</t>
  </si>
  <si>
    <t>Amt Held</t>
  </si>
  <si>
    <t>% Out</t>
  </si>
  <si>
    <t>Latest Chg</t>
  </si>
  <si>
    <t>File Dt</t>
  </si>
  <si>
    <t>Inst Type</t>
  </si>
  <si>
    <t>Country</t>
  </si>
  <si>
    <t>Metro Area</t>
  </si>
  <si>
    <t>power generation, water processing, and household appliances to medical imaging,</t>
  </si>
  <si>
    <t>VANGUARD GROUP</t>
  </si>
  <si>
    <t>n/a</t>
  </si>
  <si>
    <t>ULT-AGG</t>
  </si>
  <si>
    <t>Investment Advisor</t>
  </si>
  <si>
    <t>United States</t>
  </si>
  <si>
    <t>Philadelphia</t>
  </si>
  <si>
    <t>business and consumer financing, and industrial products.</t>
  </si>
  <si>
    <t>BLACKROCK</t>
  </si>
  <si>
    <t>13G</t>
  </si>
  <si>
    <t>New York City/Southern CT/Northern NJ</t>
  </si>
  <si>
    <t>STATE STREET CORP</t>
  </si>
  <si>
    <t>Boston</t>
  </si>
  <si>
    <t>GE RETIREMENT SAVING</t>
  </si>
  <si>
    <t>Multiple Portfolios</t>
  </si>
  <si>
    <t>MF-AGG</t>
  </si>
  <si>
    <t>Pension Fund</t>
  </si>
  <si>
    <t>Valuation Analysis</t>
  </si>
  <si>
    <t>CAPITAL GROUP COMPAN</t>
  </si>
  <si>
    <t>13F</t>
  </si>
  <si>
    <t>Los Angeles/Pasadena</t>
  </si>
  <si>
    <t>FRANKLIN RESOURCES</t>
  </si>
  <si>
    <t>San Francisco/San Jose</t>
  </si>
  <si>
    <t>LTM Period End Date:</t>
  </si>
  <si>
    <t>Latest Available Annual Period End Date:</t>
  </si>
  <si>
    <t>NORTHERN TRUST CORPO</t>
  </si>
  <si>
    <t>Chicago</t>
  </si>
  <si>
    <t>52-Week High (4/20/2017)</t>
  </si>
  <si>
    <t>BANK OF AMERICA CORP</t>
  </si>
  <si>
    <t>BANK OF AMERICA</t>
  </si>
  <si>
    <t>Bank</t>
  </si>
  <si>
    <t>Charlotte</t>
  </si>
  <si>
    <t>52-Week Low (3/26/2018)</t>
  </si>
  <si>
    <t>GEODE CAPITAL MANAGE</t>
  </si>
  <si>
    <t>FMR LLC</t>
  </si>
  <si>
    <t>Current Price: 10/04/2018</t>
  </si>
  <si>
    <t>Market Data</t>
  </si>
  <si>
    <t>BNY MELLON</t>
  </si>
  <si>
    <t>Pittsburgh</t>
  </si>
  <si>
    <t>Dividend Yield</t>
  </si>
  <si>
    <t>NORGES BANK</t>
  </si>
  <si>
    <t>Sovereign Wealth Fund</t>
  </si>
  <si>
    <t>Norway</t>
  </si>
  <si>
    <t>Oslo</t>
  </si>
  <si>
    <t>52-Week Low % Change</t>
  </si>
  <si>
    <t>HARRIS ASSOCIATES LP</t>
  </si>
  <si>
    <t>HARRIS ASSOC LP</t>
  </si>
  <si>
    <t>% 52 Week Price Range High/Low</t>
  </si>
  <si>
    <t>Equity Float</t>
  </si>
  <si>
    <t>TRIAN FUND MANAGEMEN</t>
  </si>
  <si>
    <t>Form 4</t>
  </si>
  <si>
    <t>Hedge Fund Manager</t>
  </si>
  <si>
    <t xml:space="preserve">Shares Out:  </t>
  </si>
  <si>
    <t xml:space="preserve">Short Int </t>
  </si>
  <si>
    <t>STATE FARM MUTUAL AU</t>
  </si>
  <si>
    <t>Multi</t>
  </si>
  <si>
    <t>Insurance Company</t>
  </si>
  <si>
    <t>Springfield</t>
  </si>
  <si>
    <t>1 Yr Total Return</t>
  </si>
  <si>
    <t>GOVMT PENSION INVST</t>
  </si>
  <si>
    <t>Government</t>
  </si>
  <si>
    <t>Japan</t>
  </si>
  <si>
    <t>Tokyo</t>
  </si>
  <si>
    <t>YTD Return</t>
  </si>
  <si>
    <t>BARROW HANLEY MEWHIN</t>
  </si>
  <si>
    <t>Dallas/Ft. Worth</t>
  </si>
  <si>
    <t>Adjusted BETA</t>
  </si>
  <si>
    <t>MANULIFE FINANCIAL C</t>
  </si>
  <si>
    <t>Canada</t>
  </si>
  <si>
    <t>Toronto</t>
  </si>
  <si>
    <t>Analyst Recs</t>
  </si>
  <si>
    <t>MORGAN STANLEY</t>
  </si>
  <si>
    <t>Cash and Equivalents</t>
  </si>
  <si>
    <t>Consensus Rating</t>
  </si>
  <si>
    <t>UBS</t>
  </si>
  <si>
    <t>Switzerland</t>
  </si>
  <si>
    <t>Zurich</t>
  </si>
  <si>
    <t>Average Daily Trading Volume</t>
  </si>
  <si>
    <t>Relative Stock Price Performance</t>
  </si>
  <si>
    <t>Average Volume 5 Day</t>
  </si>
  <si>
    <t>GE US EQUITY YTD Change</t>
  </si>
  <si>
    <t>Average Volume 30 Day</t>
  </si>
  <si>
    <t>GE US EQUITY YTD % CHANGE</t>
  </si>
  <si>
    <t>Average Volume 3 Month</t>
  </si>
  <si>
    <t>SPX Index YTD</t>
  </si>
  <si>
    <t>Average Volume 6 Month</t>
  </si>
  <si>
    <t>A</t>
  </si>
  <si>
    <t>Valuation Multiples</t>
  </si>
  <si>
    <t>Analyst Recommendations</t>
  </si>
  <si>
    <t>Periodicity</t>
  </si>
  <si>
    <t>Fiscal Period Ended</t>
  </si>
  <si>
    <t>LTM-4Q</t>
  </si>
  <si>
    <t>FQ+1</t>
  </si>
  <si>
    <t>FQ+2</t>
  </si>
  <si>
    <t>Firm Name</t>
  </si>
  <si>
    <t>Analyst</t>
  </si>
  <si>
    <t>Recommendation</t>
  </si>
  <si>
    <t>Weighting</t>
  </si>
  <si>
    <t>Change</t>
  </si>
  <si>
    <t>Target Price</t>
  </si>
  <si>
    <t>Date</t>
  </si>
  <si>
    <t>BARR</t>
  </si>
  <si>
    <t>1 Yr Rtn</t>
  </si>
  <si>
    <t>Annuals</t>
  </si>
  <si>
    <t>Goldman Sachs</t>
  </si>
  <si>
    <t>JOSEPH RITCHIE</t>
  </si>
  <si>
    <t>neutral/neutral</t>
  </si>
  <si>
    <t>M</t>
  </si>
  <si>
    <t>12 month</t>
  </si>
  <si>
    <t>J.P. Morgan</t>
  </si>
  <si>
    <t>STEVE TUSA</t>
  </si>
  <si>
    <t>underweight</t>
  </si>
  <si>
    <t>TEV/Revenue</t>
  </si>
  <si>
    <t>Barclays</t>
  </si>
  <si>
    <t>JULIAN MITCHELL</t>
  </si>
  <si>
    <t>equalweight</t>
  </si>
  <si>
    <t>Not Provided</t>
  </si>
  <si>
    <t>RBC Capital Markets</t>
  </si>
  <si>
    <t>DEANE DRAY</t>
  </si>
  <si>
    <t>sector perform</t>
  </si>
  <si>
    <t>TEV/EBITDA</t>
  </si>
  <si>
    <t>DZ Bank AG</t>
  </si>
  <si>
    <t>ROBERT CZERWENSKY</t>
  </si>
  <si>
    <t>sell</t>
  </si>
  <si>
    <t>Stifel</t>
  </si>
  <si>
    <t>ROBERT P MCCARTHY</t>
  </si>
  <si>
    <t>hold</t>
  </si>
  <si>
    <t>Morningstar, Inc</t>
  </si>
  <si>
    <t>KEITH SCHOONMAKER</t>
  </si>
  <si>
    <t>buy</t>
  </si>
  <si>
    <t>Profitability</t>
  </si>
  <si>
    <t xml:space="preserve">S&amp;P Issuer Ratings </t>
  </si>
  <si>
    <t>Oppenheimer &amp; Co</t>
  </si>
  <si>
    <t>CHRISTOPHER D GLYNN</t>
  </si>
  <si>
    <t>underperform</t>
  </si>
  <si>
    <t xml:space="preserve">EBITDA </t>
  </si>
  <si>
    <t>Long-Term Rating Date</t>
  </si>
  <si>
    <t>12/4/2017</t>
  </si>
  <si>
    <t>Melius Research LLC</t>
  </si>
  <si>
    <t>SCOTT R DAVIS</t>
  </si>
  <si>
    <t>Long-Term Rating</t>
  </si>
  <si>
    <t>Independent Research GmbH</t>
  </si>
  <si>
    <t>SVEN DIERMEIER</t>
  </si>
  <si>
    <t>Long-Term Outlook</t>
  </si>
  <si>
    <t>STABLE</t>
  </si>
  <si>
    <t>EVA Dimensions</t>
  </si>
  <si>
    <t>TIMOTHY STANISH</t>
  </si>
  <si>
    <t>Pretax Margin</t>
  </si>
  <si>
    <t>Short-Term Rating Date</t>
  </si>
  <si>
    <t>William Blair &amp; Co</t>
  </si>
  <si>
    <t>NICHOLAS P HEYMANN</t>
  </si>
  <si>
    <t>outperform</t>
  </si>
  <si>
    <t>Return on Assets</t>
  </si>
  <si>
    <t>Short-Term Rating</t>
  </si>
  <si>
    <t>A-1</t>
  </si>
  <si>
    <t>STEVEN E WINOKER</t>
  </si>
  <si>
    <t>neutral</t>
  </si>
  <si>
    <t>Return on Common Equity</t>
  </si>
  <si>
    <t xml:space="preserve">Credit Ratios </t>
  </si>
  <si>
    <t>Cowen</t>
  </si>
  <si>
    <t>GAUTAM KHANNA</t>
  </si>
  <si>
    <t>market perform</t>
  </si>
  <si>
    <t>Return on Capital</t>
  </si>
  <si>
    <t>EBITDA/Interest Exp.</t>
  </si>
  <si>
    <t>Vertical Research Partners</t>
  </si>
  <si>
    <t>JEFFREY T SPRAGUE</t>
  </si>
  <si>
    <t>Asset Turnover</t>
  </si>
  <si>
    <t>(EBITDA-Capex)/Interest Exp.</t>
  </si>
  <si>
    <t>Argus Research Corp</t>
  </si>
  <si>
    <t>JOHN M EADE</t>
  </si>
  <si>
    <t>Margin Analysis</t>
  </si>
  <si>
    <t>Net Debt/EBITDA</t>
  </si>
  <si>
    <t>Daiwa Securities</t>
  </si>
  <si>
    <t>JAIRAM NATHAN</t>
  </si>
  <si>
    <t>Total Debt/EBITDA</t>
  </si>
  <si>
    <t>Edward Jones</t>
  </si>
  <si>
    <t>JEFF WINDAU</t>
  </si>
  <si>
    <t>D</t>
  </si>
  <si>
    <t>Reference</t>
  </si>
  <si>
    <t>Tigress Financial Partners</t>
  </si>
  <si>
    <t>IVAN FEINSETH</t>
  </si>
  <si>
    <t>EBIT Margin</t>
  </si>
  <si>
    <t>Total Debt/Equity</t>
  </si>
  <si>
    <t>Creative Global Investments</t>
  </si>
  <si>
    <t>CARLO R BESENIUS</t>
  </si>
  <si>
    <t>6 month</t>
  </si>
  <si>
    <t>Net Income Margin</t>
  </si>
  <si>
    <t>Total Debt/Capital</t>
  </si>
  <si>
    <t>Erste Group</t>
  </si>
  <si>
    <t>STEPHAN LINGNAU</t>
  </si>
  <si>
    <t>U</t>
  </si>
  <si>
    <t>Structure</t>
  </si>
  <si>
    <t>Hamburger Sparkasse</t>
  </si>
  <si>
    <t>MARCO GUENTHER</t>
  </si>
  <si>
    <t>Net Fixed Asset Turnover</t>
  </si>
  <si>
    <t>Quick Ratio</t>
  </si>
  <si>
    <t>Accounts receivable turnover-days</t>
  </si>
  <si>
    <t>Debt to Assets</t>
  </si>
  <si>
    <t>Inventory Days</t>
  </si>
  <si>
    <t>Tot Debt to Common Equity</t>
  </si>
  <si>
    <t>Accounts Payable Turnover Day</t>
  </si>
  <si>
    <t>Accounts Receivable Turnover</t>
  </si>
  <si>
    <t>Inventory Turnover</t>
  </si>
  <si>
    <t>Basic EPS</t>
  </si>
  <si>
    <t>Sales/Revenue/Turnover</t>
  </si>
  <si>
    <t>Days Sales Outstanding</t>
  </si>
  <si>
    <t>Days Sales Inventory</t>
  </si>
  <si>
    <t>Days Payable Outstanding (1)</t>
  </si>
  <si>
    <t>Cash Conversion Cycle (CCC)</t>
  </si>
  <si>
    <t>Median</t>
  </si>
  <si>
    <t>GE Comps Analysis</t>
  </si>
  <si>
    <t>Bloomberg Peers for GE US</t>
  </si>
  <si>
    <t>GE US Equity</t>
  </si>
  <si>
    <t>SIE GR Equity</t>
  </si>
  <si>
    <t>6501 JP Equity</t>
  </si>
  <si>
    <t>6502 JP Equity</t>
  </si>
  <si>
    <t>ETN US Equity</t>
  </si>
  <si>
    <t>SAABB SS Equity</t>
  </si>
  <si>
    <t>UTX US Equity</t>
  </si>
  <si>
    <t>RR/ LN Equity</t>
  </si>
  <si>
    <t>SU FP Equity</t>
  </si>
  <si>
    <t>HXL US Equity</t>
  </si>
  <si>
    <t>TDY US Equity</t>
  </si>
  <si>
    <t>GENERAL ELECTRIC</t>
  </si>
  <si>
    <t>SIEMENS AG-REG</t>
  </si>
  <si>
    <t>HITACHI LTD</t>
  </si>
  <si>
    <t>TOSHIBA CORP</t>
  </si>
  <si>
    <t>EATON CORP PLC</t>
  </si>
  <si>
    <t>SAAB AB-B</t>
  </si>
  <si>
    <t>UNITED TECH CORP</t>
  </si>
  <si>
    <t>ROLLS-ROYCE HOLD</t>
  </si>
  <si>
    <t>SCHNEIDER ELECTR</t>
  </si>
  <si>
    <t>HEXCEL CORP</t>
  </si>
  <si>
    <t>TELEDYNE TECH</t>
  </si>
  <si>
    <t>Latest Available Period Date:</t>
  </si>
  <si>
    <t>52-Week High</t>
  </si>
  <si>
    <t>52-Week High Date</t>
  </si>
  <si>
    <t>4/20/2017</t>
  </si>
  <si>
    <t>5/4/2017</t>
  </si>
  <si>
    <t>6/13/2017</t>
  </si>
  <si>
    <t>2/1/2018</t>
  </si>
  <si>
    <t>6/2/2017</t>
  </si>
  <si>
    <t>1/29/2018</t>
  </si>
  <si>
    <t>8/1/2017</t>
  </si>
  <si>
    <t>1/23/2018</t>
  </si>
  <si>
    <t>3/12/2018</t>
  </si>
  <si>
    <t>52-Week Low</t>
  </si>
  <si>
    <t>52-Week Low Date</t>
  </si>
  <si>
    <t>3/26/2018</t>
  </si>
  <si>
    <t>4/14/2017</t>
  </si>
  <si>
    <t>8/29/2017</t>
  </si>
  <si>
    <t>2/16/2018</t>
  </si>
  <si>
    <t>9/6/2017</t>
  </si>
  <si>
    <t>4/11/2017</t>
  </si>
  <si>
    <t>7/21/2017</t>
  </si>
  <si>
    <t>5/17/2017</t>
  </si>
  <si>
    <t>4/13/2017</t>
  </si>
  <si>
    <t>Current Price:</t>
  </si>
  <si>
    <t xml:space="preserve">52-Week Low % Change </t>
  </si>
  <si>
    <t>Total Common Shares (M)</t>
  </si>
  <si>
    <t>- Cash and Equivalents</t>
  </si>
  <si>
    <t>Bloomberg Default Risk Model</t>
  </si>
  <si>
    <t>1-Yr Default Likelihood</t>
  </si>
  <si>
    <t>5-Yr CDS Spread</t>
  </si>
  <si>
    <t>112 bp</t>
  </si>
  <si>
    <t>49 bp</t>
  </si>
  <si>
    <t>75 bp</t>
  </si>
  <si>
    <t>42 bp</t>
  </si>
  <si>
    <t>54 bp</t>
  </si>
  <si>
    <t>45 bp</t>
  </si>
  <si>
    <t>62 bp</t>
  </si>
  <si>
    <t>36 bp</t>
  </si>
  <si>
    <t>33 bp</t>
  </si>
  <si>
    <t>40 bp</t>
  </si>
  <si>
    <t>Valuation</t>
  </si>
  <si>
    <t>Average</t>
  </si>
  <si>
    <t>LFY</t>
  </si>
  <si>
    <t>EV/Total Revenue</t>
  </si>
  <si>
    <t>EV/EBITDA</t>
  </si>
  <si>
    <t>EPS</t>
  </si>
  <si>
    <t>Leverage/Coverage Ratios</t>
  </si>
  <si>
    <t>Total Debt / Equity %</t>
  </si>
  <si>
    <t>Total Debt / Capital %</t>
  </si>
  <si>
    <t>Total Debt / EBITDA</t>
  </si>
  <si>
    <t>Net Debt / EBITDA</t>
  </si>
  <si>
    <t>EBITDA / Int. Expense</t>
  </si>
  <si>
    <t>Credit Ratings</t>
  </si>
  <si>
    <t>S&amp;P LT Credit Rating</t>
  </si>
  <si>
    <t>A+</t>
  </si>
  <si>
    <t>A-</t>
  </si>
  <si>
    <t>CCC+   *+</t>
  </si>
  <si>
    <t>A-     *-</t>
  </si>
  <si>
    <t>BBB</t>
  </si>
  <si>
    <t>S&amp;P LT Credit Rating Date</t>
  </si>
  <si>
    <t>6/5/2009</t>
  </si>
  <si>
    <t>8/2/2013</t>
  </si>
  <si>
    <t>1/19/2018</t>
  </si>
  <si>
    <t>10/28/2016</t>
  </si>
  <si>
    <t>9/5/2017</t>
  </si>
  <si>
    <t>12/23/2013</t>
  </si>
  <si>
    <t>4/17/2017</t>
  </si>
  <si>
    <t>Moody's LT Credit Rating</t>
  </si>
  <si>
    <t>A2</t>
  </si>
  <si>
    <t>WR</t>
  </si>
  <si>
    <t>A3     *-</t>
  </si>
  <si>
    <t>Baa1</t>
  </si>
  <si>
    <t>Baa3</t>
  </si>
  <si>
    <t>Moody's LT Credit Rating Date</t>
  </si>
  <si>
    <t>11/16/2017</t>
  </si>
  <si>
    <t>3/23/1999</t>
  </si>
  <si>
    <t>8/3/2017</t>
  </si>
  <si>
    <t>7/29/2015</t>
  </si>
  <si>
    <t>Industry Classification</t>
  </si>
  <si>
    <t>BICS Leve1</t>
  </si>
  <si>
    <t>Industrials</t>
  </si>
  <si>
    <t>BICS Leve2</t>
  </si>
  <si>
    <t>Electrical Equipment Manufacturing</t>
  </si>
  <si>
    <t>Aerospace &amp; Defense</t>
  </si>
  <si>
    <t>Local Classification</t>
  </si>
  <si>
    <t>Turbine Generators</t>
  </si>
  <si>
    <t>Electrical Power Equipment</t>
  </si>
  <si>
    <t>Power Trans &amp; Distr Equip</t>
  </si>
  <si>
    <t>Aircraft &amp; Parts</t>
  </si>
  <si>
    <t>Aircraft Engines &amp; Eng Parts</t>
  </si>
  <si>
    <t>Aircraft Parts</t>
  </si>
  <si>
    <t>General Electric Co (GE US) - By Measure</t>
  </si>
  <si>
    <t>In Millions of USD except Per Share</t>
  </si>
  <si>
    <t>FY 2007</t>
  </si>
  <si>
    <t>FY 2008</t>
  </si>
  <si>
    <t>FY 2009</t>
  </si>
  <si>
    <t>FY 2010</t>
  </si>
  <si>
    <t>FY 2011</t>
  </si>
  <si>
    <t>FY 2012</t>
  </si>
  <si>
    <t>FY 2013</t>
  </si>
  <si>
    <t>FY 2014</t>
  </si>
  <si>
    <t>FY 2015</t>
  </si>
  <si>
    <t>FY 2016</t>
  </si>
  <si>
    <t>FY 2017</t>
  </si>
  <si>
    <t>12 Months Ending</t>
  </si>
  <si>
    <t>12/31/2007</t>
  </si>
  <si>
    <t>12/31/2008</t>
  </si>
  <si>
    <t>12/31/2009</t>
  </si>
  <si>
    <t>12/31/2010</t>
  </si>
  <si>
    <t>12/31/2011</t>
  </si>
  <si>
    <t>12/31/2012</t>
  </si>
  <si>
    <t>12/31/2013</t>
  </si>
  <si>
    <t>12/31/2014</t>
  </si>
  <si>
    <t>12/31/2015</t>
  </si>
  <si>
    <t>12/31/2016</t>
  </si>
  <si>
    <t>12/31/2017</t>
  </si>
  <si>
    <t xml:space="preserve">  Power</t>
  </si>
  <si>
    <t>—</t>
  </si>
  <si>
    <t xml:space="preserve">  Aviation</t>
  </si>
  <si>
    <t xml:space="preserve">  Healthcare</t>
  </si>
  <si>
    <t xml:space="preserve">  Oil &amp; Gas</t>
  </si>
  <si>
    <t xml:space="preserve">  Renewable Energy</t>
  </si>
  <si>
    <t xml:space="preserve">  GE Capital</t>
  </si>
  <si>
    <t xml:space="preserve">    Energy Financial Services</t>
  </si>
  <si>
    <t xml:space="preserve">    Other</t>
  </si>
  <si>
    <t xml:space="preserve">    Real Estate</t>
  </si>
  <si>
    <t xml:space="preserve">    GECAS</t>
  </si>
  <si>
    <t xml:space="preserve">    Commercial Lending and Leasing ( CLL )</t>
  </si>
  <si>
    <t xml:space="preserve">    Consumer</t>
  </si>
  <si>
    <t xml:space="preserve">  Transportation</t>
  </si>
  <si>
    <t xml:space="preserve">  Lighting</t>
  </si>
  <si>
    <t xml:space="preserve">  Other</t>
  </si>
  <si>
    <t xml:space="preserve">    Other Income</t>
  </si>
  <si>
    <t xml:space="preserve">    Corporate Items and Eliminations</t>
  </si>
  <si>
    <t xml:space="preserve">    Enterprise Solutions</t>
  </si>
  <si>
    <t xml:space="preserve">    Adjustment for Technology Infrastructure</t>
  </si>
  <si>
    <t xml:space="preserve">    NBC Universal</t>
  </si>
  <si>
    <t xml:space="preserve">    Adjustment</t>
  </si>
  <si>
    <t xml:space="preserve">  Corporate Items and Eliminations</t>
  </si>
  <si>
    <t xml:space="preserve">  NBC Universal</t>
  </si>
  <si>
    <t xml:space="preserve">  Technology Infrastructure</t>
  </si>
  <si>
    <t xml:space="preserve">    Transportation</t>
  </si>
  <si>
    <t xml:space="preserve">    Healthcare</t>
  </si>
  <si>
    <t xml:space="preserve">    Aviation</t>
  </si>
  <si>
    <t xml:space="preserve">  Energy Infrastructure</t>
  </si>
  <si>
    <t xml:space="preserve">    Oil &amp; Gas</t>
  </si>
  <si>
    <t xml:space="preserve">    Energy</t>
  </si>
  <si>
    <t xml:space="preserve">  Energy Management</t>
  </si>
  <si>
    <t xml:space="preserve">  Appliances &amp; Lighting</t>
  </si>
  <si>
    <t xml:space="preserve">  Power &amp; Water</t>
  </si>
  <si>
    <t>Intersegment Revenue</t>
  </si>
  <si>
    <t xml:space="preserve">    Technology Infrastructure</t>
  </si>
  <si>
    <t>Organic Revenue</t>
  </si>
  <si>
    <t xml:space="preserve">    Power &amp; Water</t>
  </si>
  <si>
    <t xml:space="preserve">  Home &amp; Business Solutions</t>
  </si>
  <si>
    <t xml:space="preserve">  Group Operating Margin</t>
  </si>
  <si>
    <t xml:space="preserve">    Power</t>
  </si>
  <si>
    <t xml:space="preserve">    Renewable Energy</t>
  </si>
  <si>
    <t xml:space="preserve">    Lighting</t>
  </si>
  <si>
    <t xml:space="preserve">    Energy Infrastructure</t>
  </si>
  <si>
    <t xml:space="preserve">    Appliances &amp; Lighting</t>
  </si>
  <si>
    <t xml:space="preserve">    Energy Management</t>
  </si>
  <si>
    <t>Revenue Growth %</t>
  </si>
  <si>
    <t xml:space="preserve">  Group Revenue Growth</t>
  </si>
  <si>
    <t xml:space="preserve">    GE Capital</t>
  </si>
  <si>
    <t xml:space="preserve">      Commercial Lending and Leasing ( CLL )</t>
  </si>
  <si>
    <t xml:space="preserve">      Energy Financial Services</t>
  </si>
  <si>
    <t xml:space="preserve">      GECAS</t>
  </si>
  <si>
    <t xml:space="preserve">      Consumer</t>
  </si>
  <si>
    <t xml:space="preserve">      Real Estate</t>
  </si>
  <si>
    <t xml:space="preserve">    Energy Connections and Lighting</t>
  </si>
  <si>
    <t>Organic Growth</t>
  </si>
  <si>
    <t xml:space="preserve">  General Electric</t>
  </si>
  <si>
    <t>Restructuring Charges</t>
  </si>
  <si>
    <t xml:space="preserve">    Industrial</t>
  </si>
  <si>
    <t xml:space="preserve">    Commercial Finance</t>
  </si>
  <si>
    <t xml:space="preserve">    Infrastructure</t>
  </si>
  <si>
    <t xml:space="preserve">    GE money</t>
  </si>
  <si>
    <t>Property/Plant/Equipment</t>
  </si>
  <si>
    <t>Goodwill</t>
  </si>
  <si>
    <t xml:space="preserve">  Corporate</t>
  </si>
  <si>
    <t>Assets</t>
  </si>
  <si>
    <t>Number of Units Sold</t>
  </si>
  <si>
    <t xml:space="preserve">  Gas and Steam Turbine Sold/Shipped</t>
  </si>
  <si>
    <t xml:space="preserve">    Gas Turbine Sold/Shipped</t>
  </si>
  <si>
    <t xml:space="preserve">    Steam Turbine Sold/Shipped</t>
  </si>
  <si>
    <t xml:space="preserve">  Aeroderivative Turbine Sold/Shipped</t>
  </si>
  <si>
    <t>Depreciation and Amortization</t>
  </si>
  <si>
    <t>Orders Received (in Unit)</t>
  </si>
  <si>
    <t xml:space="preserve">  Wind Turbine Orders</t>
  </si>
  <si>
    <t xml:space="preserve">  Gas and Steam Turbine Orders</t>
  </si>
  <si>
    <t xml:space="preserve">    Gas Turbine Orders</t>
  </si>
  <si>
    <t xml:space="preserve">    Alstom Gas Turbines</t>
  </si>
  <si>
    <t>Order Backlog</t>
  </si>
  <si>
    <t xml:space="preserve">  GE Order Backlog</t>
  </si>
  <si>
    <t xml:space="preserve">      Services</t>
  </si>
  <si>
    <t xml:space="preserve">      Equipment</t>
  </si>
  <si>
    <t>Orders Received</t>
  </si>
  <si>
    <t xml:space="preserve">  GE Orders Received</t>
  </si>
  <si>
    <t xml:space="preserve">        Eliminations</t>
  </si>
  <si>
    <t xml:space="preserve">        Energy</t>
  </si>
  <si>
    <t xml:space="preserve">          Services</t>
  </si>
  <si>
    <t xml:space="preserve">          Equipment</t>
  </si>
  <si>
    <t xml:space="preserve">    Digital &amp; Elims</t>
  </si>
  <si>
    <t xml:space="preserve">    Corporate &amp; Elimination</t>
  </si>
  <si>
    <t>Book to Bill</t>
  </si>
  <si>
    <t xml:space="preserve">  General Electric Equipment</t>
  </si>
  <si>
    <t>Order Backlog - Supplementary Breakdown</t>
  </si>
  <si>
    <t xml:space="preserve">  Over 12 months backlog</t>
  </si>
  <si>
    <t xml:space="preserve">  Next 12 months backlog</t>
  </si>
  <si>
    <t>Order Received- Supplementary Breakdown</t>
  </si>
  <si>
    <t xml:space="preserve">  Total Equipment</t>
  </si>
  <si>
    <t xml:space="preserve">  Total Services</t>
  </si>
  <si>
    <t>Order Rates by Segment</t>
  </si>
  <si>
    <t>2018 Y</t>
  </si>
  <si>
    <t>2019 Y</t>
  </si>
  <si>
    <t>2020 Y</t>
  </si>
  <si>
    <t>2021 Y</t>
  </si>
  <si>
    <t>2022 Y</t>
  </si>
  <si>
    <t>Cash Flow Statement</t>
  </si>
  <si>
    <t>LBO Analysis of GE</t>
  </si>
  <si>
    <t>Sub Debt Multiple</t>
  </si>
  <si>
    <t>Sub Debt</t>
  </si>
  <si>
    <t>Pmts to Sub</t>
  </si>
  <si>
    <t>Beg. Bal.</t>
  </si>
  <si>
    <t>Payments</t>
  </si>
  <si>
    <t>Sub Interest</t>
  </si>
  <si>
    <t>7 years</t>
  </si>
  <si>
    <t>Other Operating Expenses</t>
  </si>
  <si>
    <t xml:space="preserve">Sales </t>
  </si>
  <si>
    <t>Capex</t>
  </si>
  <si>
    <t>*in millions</t>
  </si>
  <si>
    <t>Equity Value</t>
  </si>
  <si>
    <t>Profit</t>
  </si>
  <si>
    <t>EV/Revenue</t>
  </si>
  <si>
    <t>Power</t>
  </si>
  <si>
    <t>EV/EBITDA Multiple</t>
  </si>
  <si>
    <t>Implied EV</t>
  </si>
  <si>
    <t>Implied Equity Value</t>
  </si>
  <si>
    <t>Exelon</t>
  </si>
  <si>
    <t>PG&amp;E</t>
  </si>
  <si>
    <t>Renewable Energy</t>
  </si>
  <si>
    <t>Market Cap</t>
  </si>
  <si>
    <t>NextEra Energy</t>
  </si>
  <si>
    <t>Oil &amp; Gas</t>
  </si>
  <si>
    <t>Duke Energy</t>
  </si>
  <si>
    <t>Aviation</t>
  </si>
  <si>
    <t>Southern Co</t>
  </si>
  <si>
    <t>Healthcare</t>
  </si>
  <si>
    <t>American Electric</t>
  </si>
  <si>
    <t>Transportation</t>
  </si>
  <si>
    <t>Lighting</t>
  </si>
  <si>
    <t>Capital</t>
  </si>
  <si>
    <t>Brookfield Renewable Partners</t>
  </si>
  <si>
    <t>Vestas Wind Systems</t>
  </si>
  <si>
    <t>SOTP EV Calc</t>
  </si>
  <si>
    <t>First Solar</t>
  </si>
  <si>
    <t>Covanta Holding Corporation</t>
  </si>
  <si>
    <t>Conglomerate Premium</t>
  </si>
  <si>
    <t>Xinjiang Goldwind Science &amp; Tech.</t>
  </si>
  <si>
    <t>% of Rev</t>
  </si>
  <si>
    <t xml:space="preserve">Oil &amp; Gas </t>
  </si>
  <si>
    <t>Renerable Energy</t>
  </si>
  <si>
    <t>Anadarko Petroleum Corp.</t>
  </si>
  <si>
    <t>Cabot Oil &amp; Gas</t>
  </si>
  <si>
    <t>Avaiation</t>
  </si>
  <si>
    <t>EQT Corp.</t>
  </si>
  <si>
    <t>EOG Resources Inc</t>
  </si>
  <si>
    <t xml:space="preserve">Transporation </t>
  </si>
  <si>
    <t>Occidental Petroleum Corporation</t>
  </si>
  <si>
    <t>Rolls Royce Holdings</t>
  </si>
  <si>
    <t>BAE Systems</t>
  </si>
  <si>
    <t>Safran SA</t>
  </si>
  <si>
    <t>Northrop Grumman Co</t>
  </si>
  <si>
    <t>Parker-Hannifin Co</t>
  </si>
  <si>
    <t>Boston Scientific</t>
  </si>
  <si>
    <t>Illumina Inc</t>
  </si>
  <si>
    <t>Thermo Fisher Scientific</t>
  </si>
  <si>
    <t>Medtronic plc</t>
  </si>
  <si>
    <t>Koninklijke Philips N.V.</t>
  </si>
  <si>
    <t>Cummins</t>
  </si>
  <si>
    <t>PACCAR Inc</t>
  </si>
  <si>
    <t>Parker-Hannifin Corporation</t>
  </si>
  <si>
    <t>W.W. Grainger, Inc.</t>
  </si>
  <si>
    <t>Caterpillar Inc.</t>
  </si>
  <si>
    <t>OSRAM Licht AG</t>
  </si>
  <si>
    <t>Xilinx Inc</t>
  </si>
  <si>
    <t>Acuity Brands</t>
  </si>
  <si>
    <t>AMETEK Inc</t>
  </si>
  <si>
    <t>ASML Holding N.V.</t>
  </si>
  <si>
    <t>Entergy Arkansas Inc</t>
  </si>
  <si>
    <t>Realty Income Corporation</t>
  </si>
  <si>
    <t>ABB Ltd</t>
  </si>
  <si>
    <t>The Navigators Group, Inc.</t>
  </si>
  <si>
    <t>Kyle Brown</t>
  </si>
  <si>
    <t>Shawana Jackson</t>
  </si>
  <si>
    <t>Donald Murphy</t>
  </si>
  <si>
    <t>Group 5</t>
  </si>
  <si>
    <t xml:space="preserve">KDF = </t>
  </si>
  <si>
    <t>Discounted Cashflow Statement</t>
  </si>
  <si>
    <t>KDF    =    VALUE    =    NOPLAT x (1 - g/ROIC)</t>
  </si>
  <si>
    <t>WACC using CAPM</t>
  </si>
  <si>
    <t>Weighted Average Cost of Capital using the Capital Asset Pricing Model</t>
  </si>
  <si>
    <r>
      <t>r</t>
    </r>
    <r>
      <rPr>
        <b/>
        <vertAlign val="subscript"/>
        <sz val="11"/>
        <color theme="1"/>
        <rFont val="Times New Roman"/>
        <family val="1"/>
      </rPr>
      <t>e</t>
    </r>
  </si>
  <si>
    <r>
      <t>r</t>
    </r>
    <r>
      <rPr>
        <vertAlign val="subscript"/>
        <sz val="11"/>
        <color theme="1"/>
        <rFont val="Times New Roman"/>
        <family val="1"/>
      </rPr>
      <t>f</t>
    </r>
    <r>
      <rPr>
        <sz val="11"/>
        <color theme="1"/>
        <rFont val="Times New Roman"/>
        <family val="1"/>
      </rPr>
      <t xml:space="preserve"> + M</t>
    </r>
    <r>
      <rPr>
        <vertAlign val="subscript"/>
        <sz val="11"/>
        <color theme="1"/>
        <rFont val="Times New Roman"/>
        <family val="1"/>
      </rPr>
      <t>RP</t>
    </r>
    <r>
      <rPr>
        <sz val="11"/>
        <color theme="1"/>
        <rFont val="Times New Roman"/>
        <family val="1"/>
      </rPr>
      <t xml:space="preserve"> (market risk premium) + individual issue premium</t>
    </r>
  </si>
  <si>
    <r>
      <t>r</t>
    </r>
    <r>
      <rPr>
        <b/>
        <vertAlign val="subscript"/>
        <sz val="11"/>
        <color theme="1"/>
        <rFont val="Times New Roman"/>
        <family val="1"/>
      </rPr>
      <t>e</t>
    </r>
    <r>
      <rPr>
        <b/>
        <sz val="11"/>
        <color theme="1"/>
        <rFont val="Times New Roman"/>
        <family val="1"/>
      </rPr>
      <t xml:space="preserve"> =</t>
    </r>
  </si>
  <si>
    <r>
      <t>r</t>
    </r>
    <r>
      <rPr>
        <vertAlign val="subscript"/>
        <sz val="11"/>
        <color theme="1"/>
        <rFont val="Times New Roman"/>
        <family val="1"/>
      </rPr>
      <t>f</t>
    </r>
  </si>
  <si>
    <r>
      <t>R</t>
    </r>
    <r>
      <rPr>
        <vertAlign val="subscript"/>
        <sz val="11"/>
        <color theme="1"/>
        <rFont val="Times New Roman"/>
        <family val="1"/>
      </rPr>
      <t>m</t>
    </r>
  </si>
  <si>
    <r>
      <t>M</t>
    </r>
    <r>
      <rPr>
        <vertAlign val="subscript"/>
        <sz val="11"/>
        <color theme="1"/>
        <rFont val="Times New Roman"/>
        <family val="1"/>
      </rPr>
      <t>RP</t>
    </r>
  </si>
  <si>
    <t>GuruFocus WACC: 4.87%</t>
  </si>
  <si>
    <r>
      <t>r</t>
    </r>
    <r>
      <rPr>
        <b/>
        <vertAlign val="subscript"/>
        <sz val="11"/>
        <color theme="1"/>
        <rFont val="Times New Roman"/>
        <family val="1"/>
      </rPr>
      <t>d</t>
    </r>
  </si>
  <si>
    <r>
      <t>r</t>
    </r>
    <r>
      <rPr>
        <vertAlign val="subscript"/>
        <sz val="11"/>
        <color theme="1"/>
        <rFont val="Times New Roman"/>
        <family val="1"/>
      </rPr>
      <t>f</t>
    </r>
    <r>
      <rPr>
        <sz val="11"/>
        <color theme="1"/>
        <rFont val="Times New Roman"/>
        <family val="1"/>
      </rPr>
      <t xml:space="preserve"> + B*(r</t>
    </r>
    <r>
      <rPr>
        <vertAlign val="subscript"/>
        <sz val="11"/>
        <color theme="1"/>
        <rFont val="Times New Roman"/>
        <family val="1"/>
      </rPr>
      <t xml:space="preserve">m </t>
    </r>
    <r>
      <rPr>
        <sz val="11"/>
        <color theme="1"/>
        <rFont val="Times New Roman"/>
        <family val="1"/>
      </rPr>
      <t>- r</t>
    </r>
    <r>
      <rPr>
        <vertAlign val="subscript"/>
        <sz val="11"/>
        <color theme="1"/>
        <rFont val="Times New Roman"/>
        <family val="1"/>
      </rPr>
      <t>f</t>
    </r>
    <r>
      <rPr>
        <sz val="11"/>
        <color theme="1"/>
        <rFont val="Times New Roman"/>
        <family val="1"/>
      </rPr>
      <t>)</t>
    </r>
  </si>
  <si>
    <t>WACC =</t>
  </si>
  <si>
    <r>
      <t>(w</t>
    </r>
    <r>
      <rPr>
        <vertAlign val="subscript"/>
        <sz val="11"/>
        <color theme="1"/>
        <rFont val="Times New Roman"/>
        <family val="1"/>
      </rPr>
      <t xml:space="preserve">e * </t>
    </r>
    <r>
      <rPr>
        <sz val="11"/>
        <color theme="1"/>
        <rFont val="Times New Roman"/>
        <family val="1"/>
      </rPr>
      <t>r</t>
    </r>
    <r>
      <rPr>
        <vertAlign val="subscript"/>
        <sz val="11"/>
        <color theme="1"/>
        <rFont val="Times New Roman"/>
        <family val="1"/>
      </rPr>
      <t>e</t>
    </r>
    <r>
      <rPr>
        <sz val="11"/>
        <color theme="1"/>
        <rFont val="Times New Roman"/>
        <family val="1"/>
      </rPr>
      <t>)+(w</t>
    </r>
    <r>
      <rPr>
        <vertAlign val="subscript"/>
        <sz val="11"/>
        <color theme="1"/>
        <rFont val="Times New Roman"/>
        <family val="1"/>
      </rPr>
      <t xml:space="preserve">d * </t>
    </r>
    <r>
      <rPr>
        <sz val="11"/>
        <color theme="1"/>
        <rFont val="Times New Roman"/>
        <family val="1"/>
      </rPr>
      <t>r</t>
    </r>
    <r>
      <rPr>
        <vertAlign val="subscript"/>
        <sz val="11"/>
        <color theme="1"/>
        <rFont val="Times New Roman"/>
        <family val="1"/>
      </rPr>
      <t xml:space="preserve">d * </t>
    </r>
    <r>
      <rPr>
        <sz val="11"/>
        <color theme="1"/>
        <rFont val="Times New Roman"/>
        <family val="1"/>
      </rPr>
      <t>(1 - t))</t>
    </r>
  </si>
  <si>
    <t>SOTP Valuation</t>
  </si>
  <si>
    <t xml:space="preserve">Sum of the Parts Valuation </t>
  </si>
  <si>
    <t xml:space="preserve">Debt </t>
  </si>
  <si>
    <t xml:space="preserve">Cash </t>
  </si>
  <si>
    <t>* Source: Bloomberg Terminal</t>
  </si>
  <si>
    <t>Company Name:</t>
  </si>
  <si>
    <t>Source: Bloomberg Terminal</t>
  </si>
  <si>
    <t>Leverage Buyout 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</si>
</sst>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\x"/>
    <numFmt numFmtId="166" formatCode="&quot;$&quot;#,##0.0_);\(&quot;$&quot;#,##0.0\)"/>
    <numFmt numFmtId="167" formatCode="#,##0.0_);\(#,##0.0\)"/>
    <numFmt numFmtId="168" formatCode="m/d/yy_%_)"/>
    <numFmt numFmtId="169" formatCode="0\x"/>
    <numFmt numFmtId="170" formatCode="0.00_)"/>
    <numFmt numFmtId="171" formatCode="0%;\(0%\)"/>
    <numFmt numFmtId="172" formatCode="0.0%;\(0.0%\)"/>
    <numFmt numFmtId="173" formatCode="\+&quot;$&quot;0;\-&quot;$&quot;0"/>
    <numFmt numFmtId="174" formatCode="\+0;\-0"/>
    <numFmt numFmtId="175" formatCode="\+0.0%;\-0.0%"/>
    <numFmt numFmtId="176" formatCode="0.000000"/>
    <numFmt numFmtId="177" formatCode="0_);\(0\)"/>
    <numFmt numFmtId="178" formatCode="_-* #,##0.00\ _€_-;\-* #,##0.00\ _€_-;_-* &quot;-&quot;??\ _€_-;_-@_-"/>
    <numFmt numFmtId="179" formatCode="&quot;$&quot;#,##0.0;\(&quot;$&quot;#,##0.0\)"/>
    <numFmt numFmtId="180" formatCode="\£\ #,##0_);[Red]\(\£\ #,##0\)"/>
    <numFmt numFmtId="181" formatCode="\¥\ #,##0_);[Red]\(\¥\ #,##0\)"/>
    <numFmt numFmtId="182" formatCode="0.0"/>
    <numFmt numFmtId="183" formatCode="0.0%"/>
    <numFmt numFmtId="184" formatCode="General_)"/>
    <numFmt numFmtId="185" formatCode="#,##0.0"/>
    <numFmt numFmtId="186" formatCode="_(* #,##0.0_);_(* \(#,##0.0\);_(* &quot;--- &quot;_)"/>
    <numFmt numFmtId="187" formatCode="#,##0;\(#,##0\)"/>
    <numFmt numFmtId="188" formatCode="0\A"/>
    <numFmt numFmtId="189" formatCode="m/yy"/>
    <numFmt numFmtId="190" formatCode="\•\ \ @"/>
    <numFmt numFmtId="191" formatCode="_(* #,##0.00000_);_(* \(#,##0.00000\);_(* &quot;-&quot;??_);_(@_)"/>
    <numFmt numFmtId="192" formatCode="0.000_)"/>
    <numFmt numFmtId="193" formatCode="&quot;$&quot;#,##0;[Red]&quot;$&quot;#,##0"/>
    <numFmt numFmtId="194" formatCode="_(* #,##0.00_);_(* \(#,##0.00\);_(* &quot;-&quot;_);_(@_)"/>
    <numFmt numFmtId="195" formatCode="&quot;$&quot;#,##0.000_);\(&quot;$&quot;#,##0.000\)"/>
    <numFmt numFmtId="196" formatCode="0.0000%"/>
    <numFmt numFmtId="197" formatCode="&quot;$&quot;#,##0\ ;\(&quot;$&quot;#,##0\)"/>
    <numFmt numFmtId="198" formatCode="&quot;£&quot;#,##0.00;[Red]\-&quot;£&quot;#,##0.00"/>
    <numFmt numFmtId="199" formatCode="\ \ _•\–\ \ \ \ @"/>
    <numFmt numFmtId="200" formatCode="m/d/yy&quot; E&quot;"/>
    <numFmt numFmtId="201" formatCode="#,##0.0;\(###0.0\)"/>
    <numFmt numFmtId="202" formatCode="\$0.00;\(\$0.00\)"/>
    <numFmt numFmtId="203" formatCode="_(&quot;$&quot;* #,##0_);_(&quot;$&quot;* \(#,##0\);_(&quot;$&quot;* &quot;-&quot;??_);_(@_)"/>
    <numFmt numFmtId="204" formatCode="_([$€-2]* #,##0.00_);_([$€-2]* \(#,##0.00\);_([$€-2]* &quot;-&quot;??_)"/>
    <numFmt numFmtId="205" formatCode="0.0&quot;  &quot;"/>
    <numFmt numFmtId="206" formatCode="_-* #,##0_-;\(#,##0\);_-* &quot;–&quot;_-;_-@_-"/>
    <numFmt numFmtId="207" formatCode="mmm\-yyyy"/>
    <numFmt numFmtId="208" formatCode="0.0\x;&quot;NM &quot;"/>
    <numFmt numFmtId="209" formatCode="_-* #,##0.00_-;[Red]\ \(#,##0.00\);_-* &quot;-&quot;??_-;_-@_-"/>
    <numFmt numFmtId="210" formatCode="#,##0.0;\(#,##0.0\)"/>
    <numFmt numFmtId="211" formatCode="#,##0.000;\(#,##0.000\)"/>
    <numFmt numFmtId="212" formatCode="_(* #,##0.0_);_(* \(#,##0.0\);_(* &quot;-&quot;?_);_(@_)"/>
    <numFmt numFmtId="213" formatCode="#,##0.0\x;\(#,##0.0\)\x"/>
    <numFmt numFmtId="214" formatCode="_(&quot;$&quot;* #,##0.0_);_(&quot;$&quot;* \(#,##0.0\);_(&quot;$&quot;* &quot;-&quot;??_);_(@_)"/>
    <numFmt numFmtId="215" formatCode="_(* #,##0.0000_);_(* \(#,##0.0000\);_(* &quot;-&quot;??_);_(@_)"/>
    <numFmt numFmtId="216" formatCode="#,##0_);\(#,##0\);0_)"/>
    <numFmt numFmtId="217" formatCode="0.00000000000000000%"/>
    <numFmt numFmtId="218" formatCode="0.00\x"/>
    <numFmt numFmtId="219" formatCode="0.000%"/>
    <numFmt numFmtId="220" formatCode="&quot;$&quot;#,##0.0_);\(&quot;$&quot;#,##0.0\);@_)"/>
    <numFmt numFmtId="221" formatCode="0%_);\(0%\);@_)"/>
    <numFmt numFmtId="222" formatCode="0.0%_);\(0.0%\);@_)"/>
    <numFmt numFmtId="223" formatCode="0.00%_);\(0.00%\);@_)"/>
    <numFmt numFmtId="224" formatCode="#,##0.0_);\(#,##0.0\);@_)"/>
    <numFmt numFmtId="225" formatCode="&quot;$&quot;#,##0.00_);\(&quot;$&quot;#,##0.00\);@_)"/>
    <numFmt numFmtId="226" formatCode="0.000"/>
    <numFmt numFmtId="227" formatCode="#,##0.000_);\(#,##0.000\)"/>
    <numFmt numFmtId="228" formatCode="_(* #,##0.0_);_(* \(#,##0.0\);_(* &quot;-&quot;??_);_(@_)"/>
    <numFmt numFmtId="229" formatCode="0.000\x"/>
    <numFmt numFmtId="230" formatCode="0.000%_);\(0.000%\);@_)"/>
    <numFmt numFmtId="231" formatCode="0.0000%_);\(0.0000%\);@_)"/>
    <numFmt numFmtId="232" formatCode="0.0000"/>
    <numFmt numFmtId="233" formatCode="#,##0.0_);\(#,##0.0\);\-_);@_)"/>
    <numFmt numFmtId="234" formatCode="&quot;$&quot;#,##0.00;[Red]&quot;$&quot;#,##0.00"/>
  </numFmts>
  <fonts count="20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b/>
      <sz val="12"/>
      <name val="tms rmn"/>
    </font>
    <font>
      <sz val="8"/>
      <color indexed="12"/>
      <name val="Tms Rmn"/>
    </font>
    <font>
      <sz val="8"/>
      <name val="Times New Roman"/>
      <family val="1"/>
    </font>
    <font>
      <b/>
      <i/>
      <sz val="9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sz val="8"/>
      <name val="Book Antiqua"/>
      <family val="1"/>
    </font>
    <font>
      <b/>
      <u val="singleAccounting"/>
      <sz val="8"/>
      <color indexed="8"/>
      <name val="Arial"/>
      <family val="2"/>
    </font>
    <font>
      <sz val="11"/>
      <color indexed="12"/>
      <name val="Book Antiqua"/>
      <family val="1"/>
    </font>
    <font>
      <sz val="8"/>
      <name val="Palatino"/>
    </font>
    <font>
      <b/>
      <sz val="10"/>
      <color indexed="42"/>
      <name val="Arial"/>
      <family val="2"/>
    </font>
    <font>
      <sz val="7"/>
      <name val="Arial"/>
      <family val="2"/>
    </font>
    <font>
      <b/>
      <sz val="8"/>
      <name val="Palatino"/>
    </font>
    <font>
      <sz val="1"/>
      <color indexed="9"/>
      <name val="Symbol"/>
      <family val="1"/>
      <charset val="2"/>
    </font>
    <font>
      <b/>
      <sz val="8"/>
      <name val="Arial"/>
      <family val="2"/>
    </font>
    <font>
      <b/>
      <sz val="10"/>
      <name val="Palatino"/>
    </font>
    <font>
      <b/>
      <u val="singleAccounting"/>
      <sz val="8"/>
      <color indexed="8"/>
      <name val="Verdana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sz val="8"/>
      <name val="Book Antiqua"/>
      <family val="1"/>
    </font>
    <font>
      <sz val="12"/>
      <name val="Arial MT"/>
    </font>
    <font>
      <b/>
      <sz val="8"/>
      <color indexed="9"/>
      <name val="Verdana"/>
      <family val="2"/>
    </font>
    <font>
      <vertAlign val="subscript"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u/>
      <sz val="9"/>
      <name val="Arial"/>
      <family val="2"/>
    </font>
    <font>
      <b/>
      <sz val="11"/>
      <color indexed="9"/>
      <name val="GillSans"/>
    </font>
    <font>
      <b/>
      <sz val="11"/>
      <name val="GillSans"/>
    </font>
    <font>
      <b/>
      <sz val="13"/>
      <color indexed="8"/>
      <name val="Verdana"/>
      <family val="2"/>
    </font>
    <font>
      <b/>
      <sz val="7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8"/>
      <color indexed="12"/>
      <name val="Arial"/>
      <family val="2"/>
    </font>
    <font>
      <sz val="8"/>
      <name val="Tms Rmn"/>
    </font>
    <font>
      <sz val="12"/>
      <name val="Times New Roman"/>
      <family val="1"/>
    </font>
    <font>
      <sz val="11"/>
      <name val="‚l‚r ƒSƒVƒbƒN"/>
      <charset val="128"/>
    </font>
    <font>
      <sz val="10"/>
      <name val="MS Sans Serif"/>
      <family val="2"/>
    </font>
    <font>
      <i/>
      <sz val="11"/>
      <name val="Helvetica-Black"/>
      <family val="2"/>
    </font>
    <font>
      <sz val="11"/>
      <name val="Arial"/>
      <family val="2"/>
    </font>
    <font>
      <sz val="9"/>
      <name val="Times New Roman"/>
      <family val="1"/>
    </font>
    <font>
      <sz val="10"/>
      <name val="Courier"/>
      <family val="3"/>
    </font>
    <font>
      <i/>
      <sz val="8"/>
      <color indexed="16"/>
      <name val="Arial"/>
      <family val="2"/>
    </font>
    <font>
      <i/>
      <sz val="8"/>
      <color indexed="54"/>
      <name val="Arial"/>
      <family val="2"/>
    </font>
    <font>
      <i/>
      <sz val="9"/>
      <color indexed="16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9"/>
      <color indexed="12"/>
      <name val="Times New Roman"/>
      <family val="1"/>
    </font>
    <font>
      <sz val="9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9"/>
      <name val="Helvetica 65"/>
      <family val="2"/>
    </font>
    <font>
      <sz val="11"/>
      <color indexed="36"/>
      <name val="Calibri"/>
      <family val="2"/>
    </font>
    <font>
      <sz val="8"/>
      <color indexed="13"/>
      <name val="Arial"/>
      <family val="2"/>
    </font>
    <font>
      <sz val="9"/>
      <color indexed="9"/>
      <name val="Times New Roman"/>
      <family val="1"/>
    </font>
    <font>
      <b/>
      <sz val="12"/>
      <name val="Times New Roman"/>
      <family val="1"/>
    </font>
    <font>
      <sz val="10"/>
      <name val="Letter Gothic"/>
      <family val="3"/>
    </font>
    <font>
      <sz val="12"/>
      <name val="¹ÙÅÁÃ¼"/>
      <family val="1"/>
      <charset val="129"/>
    </font>
    <font>
      <b/>
      <sz val="11"/>
      <color indexed="43"/>
      <name val="Calibri"/>
      <family val="2"/>
    </font>
    <font>
      <b/>
      <sz val="10"/>
      <name val="Helv"/>
    </font>
    <font>
      <sz val="10"/>
      <name val="Book Antiqua"/>
      <family val="1"/>
    </font>
    <font>
      <sz val="10"/>
      <color indexed="18"/>
      <name val="Times New Roman"/>
      <family val="1"/>
    </font>
    <font>
      <sz val="11"/>
      <name val="Tms Rmn"/>
      <family val="1"/>
    </font>
    <font>
      <sz val="8"/>
      <name val="Palatino"/>
      <family val="1"/>
    </font>
    <font>
      <i/>
      <sz val="9"/>
      <name val="MS Sans Serif"/>
      <family val="2"/>
    </font>
    <font>
      <b/>
      <sz val="24"/>
      <name val="Times New Roman"/>
      <family val="1"/>
    </font>
    <font>
      <b/>
      <sz val="11"/>
      <name val="Times New Roman"/>
      <family val="1"/>
    </font>
    <font>
      <sz val="9"/>
      <name val="Helvetica 45"/>
      <family val="2"/>
    </font>
    <font>
      <sz val="10"/>
      <name val="Arial Narrow"/>
      <family val="2"/>
    </font>
    <font>
      <sz val="14"/>
      <color indexed="32"/>
      <name val="Times New Roman"/>
      <family val="1"/>
    </font>
    <font>
      <b/>
      <sz val="8.5"/>
      <color indexed="17"/>
      <name val="Arial"/>
      <family val="2"/>
    </font>
    <font>
      <sz val="12"/>
      <name val="Arial"/>
      <family val="2"/>
    </font>
    <font>
      <b/>
      <sz val="10"/>
      <color indexed="17"/>
      <name val="Helvetica"/>
    </font>
    <font>
      <b/>
      <sz val="7"/>
      <color indexed="17"/>
      <name val="Arial"/>
      <family val="2"/>
    </font>
    <font>
      <sz val="8.5"/>
      <color indexed="8"/>
      <name val="Arial"/>
      <family val="2"/>
    </font>
    <font>
      <sz val="9"/>
      <name val="Futura UBS Bk"/>
      <family val="2"/>
    </font>
    <font>
      <b/>
      <sz val="12"/>
      <name val="Helv"/>
    </font>
    <font>
      <b/>
      <sz val="15"/>
      <color indexed="62"/>
      <name val="Calibri"/>
      <family val="2"/>
    </font>
    <font>
      <b/>
      <sz val="18"/>
      <name val="Arial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i/>
      <sz val="14"/>
      <name val="Palatino"/>
      <family val="1"/>
    </font>
    <font>
      <sz val="10"/>
      <color indexed="10"/>
      <name val="Times New Roman"/>
      <family val="1"/>
    </font>
    <font>
      <sz val="10"/>
      <color indexed="12"/>
      <name val="Times New Roman"/>
      <family val="1"/>
    </font>
    <font>
      <sz val="11"/>
      <color indexed="43"/>
      <name val="Calibri"/>
      <family val="2"/>
    </font>
    <font>
      <b/>
      <sz val="14"/>
      <name val="Arial"/>
      <family val="2"/>
    </font>
    <font>
      <b/>
      <sz val="11"/>
      <name val="Helv"/>
    </font>
    <font>
      <sz val="7"/>
      <name val="Small Fonts"/>
      <family val="2"/>
    </font>
    <font>
      <sz val="10"/>
      <name val="Palatino"/>
      <family val="1"/>
    </font>
    <font>
      <sz val="11"/>
      <name val="‚l‚r –¾’©"/>
      <charset val="128"/>
    </font>
    <font>
      <b/>
      <sz val="13.5"/>
      <name val="MS Sans Serif"/>
      <family val="2"/>
    </font>
    <font>
      <b/>
      <sz val="14"/>
      <name val="Times New Roman"/>
      <family val="1"/>
    </font>
    <font>
      <sz val="10"/>
      <color indexed="16"/>
      <name val="Helvetica-Black"/>
    </font>
    <font>
      <b/>
      <sz val="9"/>
      <name val="Times New Roman"/>
      <family val="1"/>
    </font>
    <font>
      <sz val="12"/>
      <name val="Helvetica"/>
    </font>
    <font>
      <sz val="8"/>
      <color indexed="32"/>
      <name val="Arial"/>
      <family val="2"/>
    </font>
    <font>
      <b/>
      <sz val="10"/>
      <name val="MS Sans Serif"/>
      <family val="2"/>
    </font>
    <font>
      <sz val="8"/>
      <color indexed="12"/>
      <name val="Helvetica"/>
    </font>
    <font>
      <sz val="9.5"/>
      <color indexed="23"/>
      <name val="Helvetica-Black"/>
    </font>
    <font>
      <b/>
      <sz val="18"/>
      <color indexed="62"/>
      <name val="Cambria"/>
      <family val="2"/>
    </font>
    <font>
      <b/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Bloomberg Proportional Unicode"/>
      <family val="2"/>
    </font>
    <font>
      <sz val="11"/>
      <name val="Times New Roman"/>
      <family val="1"/>
    </font>
    <font>
      <sz val="11"/>
      <color indexed="62"/>
      <name val="Times New Roman"/>
      <family val="1"/>
    </font>
    <font>
      <sz val="10"/>
      <name val="Calibri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2"/>
      <color theme="1"/>
      <name val="Times New Roman"/>
      <family val="1"/>
    </font>
    <font>
      <b/>
      <sz val="28"/>
      <color theme="1"/>
      <name val="Times New Roman"/>
      <family val="1"/>
    </font>
    <font>
      <b/>
      <u/>
      <sz val="11"/>
      <color indexed="9"/>
      <name val="Times New Roman"/>
      <family val="1"/>
    </font>
    <font>
      <b/>
      <i/>
      <sz val="8"/>
      <color indexed="9"/>
      <name val="Times New Roman"/>
      <family val="1"/>
    </font>
    <font>
      <b/>
      <sz val="10"/>
      <color indexed="9"/>
      <name val="Times New Roman"/>
      <family val="1"/>
    </font>
    <font>
      <b/>
      <sz val="11"/>
      <color theme="0"/>
      <name val="Times New Roman"/>
      <family val="1"/>
    </font>
    <font>
      <sz val="11"/>
      <color theme="0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theme="1"/>
      <name val="Times New Roman"/>
      <family val="1"/>
    </font>
    <font>
      <b/>
      <sz val="12"/>
      <color indexed="8"/>
      <name val="Times New Roman"/>
      <family val="1"/>
    </font>
    <font>
      <b/>
      <sz val="11"/>
      <color indexed="9"/>
      <name val="Times New Roman"/>
      <family val="1"/>
    </font>
    <font>
      <b/>
      <u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u/>
      <sz val="11"/>
      <color theme="0"/>
      <name val="Times New Roman"/>
      <family val="1"/>
    </font>
    <font>
      <i/>
      <sz val="11"/>
      <color theme="1"/>
      <name val="Times New Roman"/>
      <family val="1"/>
    </font>
    <font>
      <b/>
      <i/>
      <sz val="8"/>
      <color theme="4"/>
      <name val="Times New Roman"/>
      <family val="1"/>
    </font>
    <font>
      <b/>
      <vertAlign val="subscript"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Times New Roman"/>
      <family val="1"/>
    </font>
    <font>
      <b/>
      <i/>
      <sz val="9"/>
      <color theme="1"/>
      <name val="Times New Roman"/>
      <family val="1"/>
    </font>
    <font>
      <b/>
      <sz val="20"/>
      <color indexed="9"/>
      <name val="Times New Roman"/>
      <family val="1"/>
    </font>
    <font>
      <b/>
      <sz val="16"/>
      <color indexed="48"/>
      <name val="Times New Roman"/>
      <family val="1"/>
    </font>
    <font>
      <b/>
      <sz val="11"/>
      <color rgb="FFFFFFFF"/>
      <name val="Times New Roman"/>
      <family val="1"/>
    </font>
    <font>
      <b/>
      <sz val="14"/>
      <color rgb="FFFFFFFF"/>
      <name val="Times New Roman"/>
      <family val="1"/>
    </font>
    <font>
      <sz val="12"/>
      <color theme="1"/>
      <name val="Times New Roman"/>
      <family val="1"/>
    </font>
    <font>
      <b/>
      <sz val="12"/>
      <color rgb="FFFFFFFF"/>
      <name val="Times New Roman"/>
      <family val="1"/>
    </font>
    <font>
      <sz val="12"/>
      <color indexed="62"/>
      <name val="Times New Roman"/>
      <family val="1"/>
    </font>
    <font>
      <sz val="12"/>
      <color indexed="8"/>
      <name val="Times New Roman"/>
      <family val="1"/>
    </font>
    <font>
      <sz val="12"/>
      <color rgb="FF000000"/>
      <name val="Times New Roman"/>
      <family val="1"/>
    </font>
    <font>
      <i/>
      <sz val="12"/>
      <color theme="1"/>
      <name val="Times New Roman"/>
      <family val="1"/>
    </font>
    <font>
      <b/>
      <sz val="11"/>
      <color theme="3"/>
      <name val="Times New Roman"/>
      <family val="1"/>
    </font>
    <font>
      <b/>
      <sz val="11"/>
      <color rgb="FF000000"/>
      <name val="Times New Roman"/>
      <family val="1"/>
    </font>
    <font>
      <b/>
      <sz val="11"/>
      <color indexed="17"/>
      <name val="Times New Roman"/>
      <family val="1"/>
    </font>
    <font>
      <sz val="11"/>
      <color indexed="17"/>
      <name val="Times New Roman"/>
      <family val="1"/>
    </font>
    <font>
      <i/>
      <sz val="11"/>
      <color indexed="17"/>
      <name val="Times New Roman"/>
      <family val="1"/>
    </font>
    <font>
      <b/>
      <i/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b/>
      <i/>
      <sz val="11"/>
      <color indexed="17"/>
      <name val="Times New Roman"/>
      <family val="1"/>
    </font>
    <font>
      <i/>
      <sz val="11"/>
      <name val="Times New Roman"/>
      <family val="1"/>
    </font>
    <font>
      <i/>
      <sz val="11"/>
      <color indexed="62"/>
      <name val="Times New Roman"/>
      <family val="1"/>
    </font>
    <font>
      <sz val="10"/>
      <color indexed="63"/>
      <name val="Times New Roman"/>
      <family val="1"/>
    </font>
    <font>
      <sz val="10"/>
      <color indexed="8"/>
      <name val="Times New Roman"/>
      <family val="1"/>
    </font>
    <font>
      <i/>
      <sz val="10"/>
      <color indexed="8"/>
      <name val="Times New Roman"/>
      <family val="1"/>
    </font>
    <font>
      <b/>
      <u/>
      <sz val="11"/>
      <name val="Times New Roman"/>
      <family val="1"/>
    </font>
  </fonts>
  <fills count="9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1F497D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5"/>
        <bgColor indexed="64"/>
      </patternFill>
    </fill>
    <fill>
      <patternFill patternType="lightGray">
        <fgColor indexed="13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gradientFill>
        <stop position="0">
          <color rgb="FF1F497D"/>
        </stop>
        <stop position="0.5">
          <color rgb="FF4F81BD"/>
        </stop>
        <stop position="1">
          <color rgb="FF1F497D"/>
        </stop>
      </gradientFill>
    </fill>
    <fill>
      <patternFill patternType="solid">
        <fgColor indexed="9"/>
        <bgColor indexed="64"/>
      </patternFill>
    </fill>
    <fill>
      <patternFill patternType="solid">
        <fgColor indexed="40"/>
      </patternFill>
    </fill>
    <fill>
      <patternFill patternType="solid">
        <fgColor indexed="61"/>
      </patternFill>
    </fill>
    <fill>
      <patternFill patternType="solid">
        <fgColor indexed="54"/>
      </patternFill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8"/>
      </patternFill>
    </fill>
    <fill>
      <patternFill patternType="gray0625">
        <fgColor indexed="10"/>
        <bgColor indexed="9"/>
      </patternFill>
    </fill>
    <fill>
      <patternFill patternType="solid">
        <fgColor indexed="32"/>
        <bgColor indexed="64"/>
      </patternFill>
    </fill>
    <fill>
      <patternFill patternType="lightGray">
        <fgColor indexed="14"/>
        <bgColor indexed="9"/>
      </patternFill>
    </fill>
    <fill>
      <patternFill patternType="solid">
        <fgColor indexed="23"/>
      </patternFill>
    </fill>
    <fill>
      <patternFill patternType="lightGray">
        <fgColor indexed="12"/>
        <bgColor indexed="9"/>
      </patternFill>
    </fill>
    <fill>
      <patternFill patternType="solid">
        <fgColor indexed="3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1"/>
        <bgColor indexed="9"/>
      </patternFill>
    </fill>
    <fill>
      <patternFill patternType="mediumGray">
        <fgColor indexed="22"/>
      </patternFill>
    </fill>
    <fill>
      <patternFill patternType="lightGray">
        <fgColor indexed="22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auto="1"/>
      </patternFill>
    </fill>
    <fill>
      <gradientFill>
        <stop position="0">
          <color rgb="FFFCD5B4"/>
        </stop>
        <stop position="0.5">
          <color rgb="FFFDE9D9"/>
        </stop>
        <stop position="1">
          <color rgb="FFFCD5B4"/>
        </stop>
      </gradientFill>
    </fill>
    <fill>
      <gradientFill>
        <stop position="0">
          <color rgb="FFB8CCE4"/>
        </stop>
        <stop position="0.5">
          <color rgb="FFDCE6F1"/>
        </stop>
        <stop position="1">
          <color rgb="FFB8CCE4"/>
        </stop>
      </gradientFill>
    </fill>
    <fill>
      <gradientFill>
        <stop position="0">
          <color rgb="FF8DB4E2"/>
        </stop>
        <stop position="0.5">
          <color rgb="FFC5D9F1"/>
        </stop>
        <stop position="1">
          <color rgb="FF8DB4E2"/>
        </stop>
      </gradient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auto="1"/>
      </patternFill>
    </fill>
  </fills>
  <borders count="2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FFFFFF"/>
      </left>
      <right style="thin">
        <color rgb="FFFFFFFF"/>
      </right>
      <top style="thin">
        <color rgb="FF000000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37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medium">
        <color indexed="40"/>
      </bottom>
      <diagonal/>
    </border>
    <border>
      <left/>
      <right/>
      <top/>
      <bottom style="double">
        <color indexed="4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9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40"/>
      </right>
      <top/>
      <bottom style="thin">
        <color indexed="40"/>
      </bottom>
      <diagonal/>
    </border>
    <border>
      <left style="thin">
        <color indexed="40"/>
      </left>
      <right style="thin">
        <color indexed="40"/>
      </right>
      <top/>
      <bottom style="thin">
        <color indexed="40"/>
      </bottom>
      <diagonal/>
    </border>
    <border>
      <left style="thin">
        <color indexed="40"/>
      </left>
      <right style="thin">
        <color indexed="8"/>
      </right>
      <top/>
      <bottom style="thin">
        <color indexed="4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40"/>
      </right>
      <top style="thin">
        <color indexed="40"/>
      </top>
      <bottom style="thin">
        <color indexed="40"/>
      </bottom>
      <diagonal/>
    </border>
    <border>
      <left style="thin">
        <color indexed="40"/>
      </left>
      <right style="thin">
        <color indexed="40"/>
      </right>
      <top style="thin">
        <color indexed="40"/>
      </top>
      <bottom style="thin">
        <color indexed="40"/>
      </bottom>
      <diagonal/>
    </border>
    <border>
      <left style="thin">
        <color indexed="40"/>
      </left>
      <right style="thin">
        <color indexed="8"/>
      </right>
      <top style="thin">
        <color indexed="40"/>
      </top>
      <bottom style="thin">
        <color indexed="4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40"/>
      </right>
      <top style="thin">
        <color indexed="40"/>
      </top>
      <bottom style="thin">
        <color indexed="8"/>
      </bottom>
      <diagonal/>
    </border>
    <border>
      <left style="thin">
        <color indexed="40"/>
      </left>
      <right style="thin">
        <color indexed="40"/>
      </right>
      <top style="thin">
        <color indexed="40"/>
      </top>
      <bottom style="thin">
        <color indexed="8"/>
      </bottom>
      <diagonal/>
    </border>
    <border>
      <left style="thin">
        <color indexed="40"/>
      </left>
      <right style="thin">
        <color indexed="8"/>
      </right>
      <top style="thin">
        <color indexed="40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8"/>
      </left>
      <right style="thin">
        <color indexed="9"/>
      </right>
      <top style="thin">
        <color indexed="8"/>
      </top>
      <bottom/>
      <diagonal/>
    </border>
    <border>
      <left style="thin">
        <color indexed="9"/>
      </left>
      <right style="thin">
        <color indexed="9"/>
      </right>
      <top style="thin">
        <color indexed="8"/>
      </top>
      <bottom/>
      <diagonal/>
    </border>
    <border>
      <left style="thin">
        <color indexed="9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/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/>
      <right style="thin">
        <color indexed="9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40"/>
      </right>
      <top style="thin">
        <color indexed="64"/>
      </top>
      <bottom style="thin">
        <color indexed="40"/>
      </bottom>
      <diagonal/>
    </border>
    <border>
      <left style="thin">
        <color indexed="40"/>
      </left>
      <right style="thin">
        <color indexed="40"/>
      </right>
      <top style="thin">
        <color indexed="64"/>
      </top>
      <bottom style="thin">
        <color indexed="40"/>
      </bottom>
      <diagonal/>
    </border>
    <border>
      <left style="thin">
        <color indexed="40"/>
      </left>
      <right style="thin">
        <color indexed="64"/>
      </right>
      <top style="thin">
        <color indexed="64"/>
      </top>
      <bottom style="thin">
        <color indexed="40"/>
      </bottom>
      <diagonal/>
    </border>
    <border>
      <left style="thin">
        <color indexed="8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8"/>
      </right>
      <top/>
      <bottom style="thin">
        <color indexed="9"/>
      </bottom>
      <diagonal/>
    </border>
    <border>
      <left/>
      <right style="thin">
        <color rgb="FF8DB4E2"/>
      </right>
      <top style="thin">
        <color indexed="8"/>
      </top>
      <bottom style="thin">
        <color rgb="FF8DB4E2"/>
      </bottom>
      <diagonal/>
    </border>
    <border>
      <left style="thin">
        <color rgb="FF8DB4E2"/>
      </left>
      <right style="thin">
        <color rgb="FF8DB4E2"/>
      </right>
      <top style="thin">
        <color indexed="8"/>
      </top>
      <bottom style="thin">
        <color rgb="FF8DB4E2"/>
      </bottom>
      <diagonal/>
    </border>
    <border>
      <left style="thin">
        <color rgb="FF8DB4E2"/>
      </left>
      <right/>
      <top style="thin">
        <color indexed="8"/>
      </top>
      <bottom style="thin">
        <color rgb="FF8DB4E2"/>
      </bottom>
      <diagonal/>
    </border>
    <border>
      <left style="thin">
        <color indexed="64"/>
      </left>
      <right/>
      <top style="thin">
        <color indexed="64"/>
      </top>
      <bottom style="thin">
        <color rgb="FF8DB4E2"/>
      </bottom>
      <diagonal/>
    </border>
    <border>
      <left/>
      <right style="thin">
        <color rgb="FF8DB4E2"/>
      </right>
      <top style="thin">
        <color indexed="64"/>
      </top>
      <bottom style="thin">
        <color rgb="FF8DB4E2"/>
      </bottom>
      <diagonal/>
    </border>
    <border>
      <left style="thin">
        <color rgb="FF8DB4E2"/>
      </left>
      <right/>
      <top style="thin">
        <color indexed="64"/>
      </top>
      <bottom style="thin">
        <color rgb="FF8DB4E2"/>
      </bottom>
      <diagonal/>
    </border>
    <border>
      <left style="thin">
        <color rgb="FF8DB4E2"/>
      </left>
      <right style="thin">
        <color rgb="FF8DB4E2"/>
      </right>
      <top style="thin">
        <color indexed="64"/>
      </top>
      <bottom style="thin">
        <color rgb="FF8DB4E2"/>
      </bottom>
      <diagonal/>
    </border>
    <border>
      <left style="thin">
        <color indexed="64"/>
      </left>
      <right style="thin">
        <color indexed="40"/>
      </right>
      <top style="thin">
        <color indexed="40"/>
      </top>
      <bottom style="thin">
        <color indexed="40"/>
      </bottom>
      <diagonal/>
    </border>
    <border>
      <left style="thin">
        <color indexed="40"/>
      </left>
      <right style="thin">
        <color indexed="64"/>
      </right>
      <top style="thin">
        <color indexed="40"/>
      </top>
      <bottom style="thin">
        <color indexed="40"/>
      </bottom>
      <diagonal/>
    </border>
    <border>
      <left style="thin">
        <color indexed="8"/>
      </left>
      <right/>
      <top style="thin">
        <color indexed="8"/>
      </top>
      <bottom style="thin">
        <color indexed="9"/>
      </bottom>
      <diagonal/>
    </border>
    <border>
      <left/>
      <right/>
      <top style="thin">
        <color indexed="8"/>
      </top>
      <bottom style="thin">
        <color indexed="9"/>
      </bottom>
      <diagonal/>
    </border>
    <border>
      <left/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rgb="FF8DB4E2"/>
      </right>
      <top style="thin">
        <color rgb="FF8DB4E2"/>
      </top>
      <bottom style="thin">
        <color rgb="FF8DB4E2"/>
      </bottom>
      <diagonal/>
    </border>
    <border>
      <left style="thin">
        <color rgb="FF8DB4E2"/>
      </left>
      <right style="thin">
        <color rgb="FF8DB4E2"/>
      </right>
      <top style="thin">
        <color rgb="FF8DB4E2"/>
      </top>
      <bottom style="thin">
        <color rgb="FF8DB4E2"/>
      </bottom>
      <diagonal/>
    </border>
    <border>
      <left style="thin">
        <color rgb="FF8DB4E2"/>
      </left>
      <right/>
      <top style="thin">
        <color rgb="FF8DB4E2"/>
      </top>
      <bottom style="thin">
        <color rgb="FF8DB4E2"/>
      </bottom>
      <diagonal/>
    </border>
    <border>
      <left style="thin">
        <color indexed="64"/>
      </left>
      <right/>
      <top style="thin">
        <color rgb="FF8DB4E2"/>
      </top>
      <bottom style="thin">
        <color rgb="FF8DB4E2"/>
      </bottom>
      <diagonal/>
    </border>
    <border>
      <left/>
      <right style="thin">
        <color rgb="FF8DB4E2"/>
      </right>
      <top style="thin">
        <color rgb="FF8DB4E2"/>
      </top>
      <bottom style="thin">
        <color rgb="FF8DB4E2"/>
      </bottom>
      <diagonal/>
    </border>
    <border>
      <left style="thin">
        <color rgb="FF8DB4E2"/>
      </left>
      <right/>
      <top style="thin">
        <color rgb="FF8DB4E2"/>
      </top>
      <bottom/>
      <diagonal/>
    </border>
    <border>
      <left/>
      <right style="thin">
        <color rgb="FF8DB4E2"/>
      </right>
      <top style="thin">
        <color rgb="FF8DB4E2"/>
      </top>
      <bottom/>
      <diagonal/>
    </border>
    <border>
      <left/>
      <right/>
      <top style="thin">
        <color rgb="FF8DB4E2"/>
      </top>
      <bottom style="thin">
        <color rgb="FF8DB4E2"/>
      </bottom>
      <diagonal/>
    </border>
    <border>
      <left style="thin">
        <color rgb="FF8DB4E2"/>
      </left>
      <right/>
      <top/>
      <bottom style="thin">
        <color rgb="FF8DB4E2"/>
      </bottom>
      <diagonal/>
    </border>
    <border>
      <left/>
      <right style="thin">
        <color rgb="FF8DB4E2"/>
      </right>
      <top/>
      <bottom style="thin">
        <color rgb="FF8DB4E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rgb="FF8DB4E2"/>
      </right>
      <top style="thin">
        <color rgb="FF8DB4E2"/>
      </top>
      <bottom/>
      <diagonal/>
    </border>
    <border>
      <left style="thin">
        <color rgb="FF8DB4E2"/>
      </left>
      <right style="thin">
        <color rgb="FF8DB4E2"/>
      </right>
      <top style="thin">
        <color rgb="FF8DB4E2"/>
      </top>
      <bottom/>
      <diagonal/>
    </border>
    <border>
      <left style="thin">
        <color indexed="64"/>
      </left>
      <right/>
      <top style="thin">
        <color rgb="FF8DB4E2"/>
      </top>
      <bottom style="thin">
        <color indexed="64"/>
      </bottom>
      <diagonal/>
    </border>
    <border>
      <left/>
      <right style="thin">
        <color rgb="FF8DB4E2"/>
      </right>
      <top style="thin">
        <color rgb="FF8DB4E2"/>
      </top>
      <bottom style="thin">
        <color indexed="64"/>
      </bottom>
      <diagonal/>
    </border>
    <border>
      <left style="thin">
        <color rgb="FF8DB4E2"/>
      </left>
      <right/>
      <top style="thin">
        <color rgb="FF8DB4E2"/>
      </top>
      <bottom style="thin">
        <color indexed="64"/>
      </bottom>
      <diagonal/>
    </border>
    <border>
      <left style="thin">
        <color rgb="FF8DB4E2"/>
      </left>
      <right style="thin">
        <color rgb="FF8DB4E2"/>
      </right>
      <top style="thin">
        <color rgb="FF8DB4E2"/>
      </top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40"/>
      </right>
      <top style="thin">
        <color indexed="40"/>
      </top>
      <bottom style="thin">
        <color indexed="8"/>
      </bottom>
      <diagonal/>
    </border>
    <border>
      <left style="thin">
        <color indexed="40"/>
      </left>
      <right style="thin">
        <color indexed="64"/>
      </right>
      <top style="thin">
        <color indexed="40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40"/>
      </right>
      <top style="thin">
        <color indexed="40"/>
      </top>
      <bottom style="thin">
        <color indexed="4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9"/>
      </right>
      <top style="thin">
        <color indexed="9"/>
      </top>
      <bottom/>
      <diagonal/>
    </border>
    <border>
      <left style="thin">
        <color rgb="FFFFFFFF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FFFFFF"/>
      </right>
      <top style="thin">
        <color rgb="FF000000"/>
      </top>
      <bottom/>
      <diagonal/>
    </border>
    <border>
      <left style="thin">
        <color indexed="64"/>
      </left>
      <right style="thin">
        <color rgb="FFFFFFFF"/>
      </right>
      <top/>
      <bottom style="thin">
        <color rgb="FFFFFFFF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theme="0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40"/>
      </bottom>
      <diagonal/>
    </border>
    <border>
      <left/>
      <right style="thin">
        <color indexed="40"/>
      </right>
      <top/>
      <bottom style="thin">
        <color indexed="40"/>
      </bottom>
      <diagonal/>
    </border>
    <border>
      <left/>
      <right/>
      <top style="thin">
        <color indexed="40"/>
      </top>
      <bottom style="thin">
        <color indexed="4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indexed="40"/>
      </top>
      <bottom/>
      <diagonal/>
    </border>
    <border>
      <left/>
      <right style="thin">
        <color indexed="40"/>
      </right>
      <top style="thin">
        <color indexed="40"/>
      </top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40"/>
      </left>
      <right style="thin">
        <color indexed="40"/>
      </right>
      <top style="thin">
        <color indexed="40"/>
      </top>
      <bottom/>
      <diagonal/>
    </border>
    <border>
      <left style="thin">
        <color indexed="8"/>
      </left>
      <right/>
      <top/>
      <bottom style="thin">
        <color theme="0"/>
      </bottom>
      <diagonal/>
    </border>
    <border>
      <left style="thin">
        <color indexed="64"/>
      </left>
      <right style="thin">
        <color indexed="40"/>
      </right>
      <top/>
      <bottom style="thin">
        <color indexed="40"/>
      </bottom>
      <diagonal/>
    </border>
    <border>
      <left style="thin">
        <color indexed="8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40"/>
      </right>
      <top style="thin">
        <color indexed="40"/>
      </top>
      <bottom style="medium">
        <color theme="4" tint="0.39994506668294322"/>
      </bottom>
      <diagonal/>
    </border>
    <border>
      <left style="thin">
        <color indexed="40"/>
      </left>
      <right style="thin">
        <color indexed="40"/>
      </right>
      <top style="thin">
        <color indexed="40"/>
      </top>
      <bottom style="medium">
        <color theme="4" tint="0.39994506668294322"/>
      </bottom>
      <diagonal/>
    </border>
    <border>
      <left style="thin">
        <color indexed="64"/>
      </left>
      <right style="thin">
        <color indexed="40"/>
      </right>
      <top style="thin">
        <color indexed="40"/>
      </top>
      <bottom style="medium">
        <color theme="4" tint="0.39994506668294322"/>
      </bottom>
      <diagonal/>
    </border>
    <border>
      <left style="thin">
        <color indexed="40"/>
      </left>
      <right style="thin">
        <color indexed="8"/>
      </right>
      <top style="thin">
        <color indexed="40"/>
      </top>
      <bottom style="medium">
        <color theme="4" tint="0.39994506668294322"/>
      </bottom>
      <diagonal/>
    </border>
    <border>
      <left style="thin">
        <color indexed="8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40"/>
      </right>
      <top style="thin">
        <color indexed="40"/>
      </top>
      <bottom/>
      <diagonal/>
    </border>
    <border>
      <left style="thin">
        <color indexed="40"/>
      </left>
      <right style="thin">
        <color indexed="8"/>
      </right>
      <top style="thin">
        <color indexed="40"/>
      </top>
      <bottom/>
      <diagonal/>
    </border>
    <border>
      <left/>
      <right style="thin">
        <color indexed="9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indexed="9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indexed="40"/>
      </right>
      <top style="thin">
        <color indexed="64"/>
      </top>
      <bottom style="thin">
        <color indexed="40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40"/>
      </right>
      <top style="thin">
        <color indexed="40"/>
      </top>
      <bottom style="thin">
        <color indexed="64"/>
      </bottom>
      <diagonal/>
    </border>
    <border>
      <left style="thin">
        <color indexed="40"/>
      </left>
      <right style="thin">
        <color indexed="40"/>
      </right>
      <top style="thin">
        <color indexed="40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FFFFFF"/>
      </left>
      <right style="thin">
        <color rgb="FFFFFFFF"/>
      </right>
      <top style="thin">
        <color indexed="64"/>
      </top>
      <bottom/>
      <diagonal/>
    </border>
    <border>
      <left style="thin">
        <color rgb="FFFFFFFF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FFFFFF"/>
      </left>
      <right/>
      <top style="thin">
        <color indexed="64"/>
      </top>
      <bottom/>
      <diagonal/>
    </border>
    <border>
      <left style="thin">
        <color indexed="64"/>
      </left>
      <right style="thin">
        <color rgb="FFFFFFFF"/>
      </right>
      <top style="thin">
        <color indexed="64"/>
      </top>
      <bottom/>
      <diagonal/>
    </border>
    <border>
      <left style="thin">
        <color rgb="FFFFFFFF"/>
      </left>
      <right style="thin">
        <color indexed="64"/>
      </right>
      <top/>
      <bottom style="thin">
        <color rgb="FFFFFFFF"/>
      </bottom>
      <diagonal/>
    </border>
    <border>
      <left style="medium">
        <color auto="1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auto="1"/>
      </right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4329">
    <xf numFmtId="0" fontId="0" fillId="0" borderId="0"/>
    <xf numFmtId="43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9" fontId="17" fillId="0" borderId="0" applyFont="0" applyFill="0" applyBorder="0" applyAlignment="0" applyProtection="0"/>
    <xf numFmtId="0" fontId="16" fillId="28" borderId="0" applyNumberFormat="0" applyBorder="0" applyAlignment="0" applyProtection="0"/>
    <xf numFmtId="43" fontId="17" fillId="0" borderId="0" applyFont="0" applyFill="0" applyBorder="0" applyAlignment="0" applyProtection="0"/>
    <xf numFmtId="0" fontId="16" fillId="32" borderId="0" applyNumberFormat="0" applyBorder="0" applyAlignment="0" applyProtection="0"/>
    <xf numFmtId="0" fontId="22" fillId="0" borderId="0"/>
    <xf numFmtId="0" fontId="22" fillId="0" borderId="0"/>
    <xf numFmtId="0" fontId="18" fillId="34" borderId="0"/>
    <xf numFmtId="0" fontId="24" fillId="34" borderId="15">
      <alignment horizontal="right"/>
    </xf>
    <xf numFmtId="0" fontId="22" fillId="0" borderId="0"/>
    <xf numFmtId="0" fontId="22" fillId="0" borderId="0"/>
    <xf numFmtId="9" fontId="22" fillId="0" borderId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/>
    <xf numFmtId="0" fontId="22" fillId="0" borderId="0"/>
    <xf numFmtId="0" fontId="28" fillId="0" borderId="0"/>
    <xf numFmtId="37" fontId="2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ont="0" applyFill="0" applyAlignment="0" applyProtection="0"/>
    <xf numFmtId="0" fontId="31" fillId="0" borderId="0" applyNumberFormat="0" applyFill="0" applyBorder="0" applyAlignment="0" applyProtection="0"/>
    <xf numFmtId="0" fontId="25" fillId="0" borderId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4" fillId="0" borderId="19" applyNumberFormat="0" applyFill="0" applyBorder="0" applyAlignment="0" applyProtection="0">
      <alignment horizontal="center"/>
    </xf>
    <xf numFmtId="0" fontId="35" fillId="35" borderId="0"/>
    <xf numFmtId="43" fontId="22" fillId="0" borderId="0" applyFont="0" applyFill="0" applyBorder="0" applyAlignment="0" applyProtection="0"/>
    <xf numFmtId="8" fontId="36" fillId="0" borderId="20">
      <protection locked="0"/>
    </xf>
    <xf numFmtId="44" fontId="22" fillId="0" borderId="0" applyFont="0" applyFill="0" applyBorder="0" applyAlignment="0" applyProtection="0"/>
    <xf numFmtId="0" fontId="37" fillId="0" borderId="0" applyNumberFormat="0">
      <alignment horizontal="right"/>
    </xf>
    <xf numFmtId="168" fontId="30" fillId="0" borderId="0" applyFont="0" applyFill="0" applyBorder="0" applyProtection="0">
      <alignment horizontal="right"/>
    </xf>
    <xf numFmtId="5" fontId="22" fillId="0" borderId="21" applyFont="0" applyFill="0" applyBorder="0" applyAlignment="0" applyProtection="0"/>
    <xf numFmtId="166" fontId="22" fillId="0" borderId="0" applyFont="0" applyFill="0" applyBorder="0" applyAlignment="0" applyProtection="0"/>
    <xf numFmtId="37" fontId="22" fillId="0" borderId="0"/>
    <xf numFmtId="7" fontId="22" fillId="0" borderId="0" applyFont="0" applyFill="0" applyBorder="0" applyAlignment="0" applyProtection="0"/>
    <xf numFmtId="39" fontId="22" fillId="0" borderId="0" applyFont="0" applyFill="0" applyBorder="0" applyAlignment="0" applyProtection="0"/>
    <xf numFmtId="37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>
      <alignment horizontal="center"/>
    </xf>
    <xf numFmtId="0" fontId="40" fillId="0" borderId="0">
      <alignment horizontal="center"/>
    </xf>
    <xf numFmtId="0" fontId="41" fillId="0" borderId="0"/>
    <xf numFmtId="0" fontId="3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3" fillId="0" borderId="0"/>
    <xf numFmtId="37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44" fillId="36" borderId="0"/>
    <xf numFmtId="0" fontId="24" fillId="37" borderId="0"/>
    <xf numFmtId="0" fontId="45" fillId="0" borderId="0"/>
    <xf numFmtId="170" fontId="46" fillId="0" borderId="0"/>
    <xf numFmtId="0" fontId="27" fillId="0" borderId="0"/>
    <xf numFmtId="0" fontId="22" fillId="0" borderId="0" applyNumberFormat="0" applyFont="0" applyFill="0" applyBorder="0" applyAlignment="0" applyProtection="0"/>
    <xf numFmtId="167" fontId="2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71" fontId="22" fillId="0" borderId="18" applyFont="0" applyFill="0" applyBorder="0" applyAlignment="0" applyProtection="0"/>
    <xf numFmtId="172" fontId="22" fillId="0" borderId="18" applyFont="0" applyFill="0" applyBorder="0" applyAlignment="0" applyProtection="0"/>
    <xf numFmtId="0" fontId="48" fillId="0" borderId="0"/>
    <xf numFmtId="173" fontId="22" fillId="0" borderId="0" applyFont="0" applyFill="0" applyBorder="0" applyAlignment="0" applyProtection="0">
      <alignment horizontal="right"/>
    </xf>
    <xf numFmtId="174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0" fontId="27" fillId="0" borderId="0">
      <alignment vertical="top"/>
    </xf>
    <xf numFmtId="0" fontId="27" fillId="0" borderId="0">
      <alignment vertical="top"/>
    </xf>
    <xf numFmtId="0" fontId="27" fillId="0" borderId="0">
      <alignment vertical="top"/>
    </xf>
    <xf numFmtId="167" fontId="27" fillId="0" borderId="0">
      <alignment vertical="top"/>
    </xf>
    <xf numFmtId="167" fontId="27" fillId="0" borderId="0">
      <alignment vertical="top"/>
    </xf>
    <xf numFmtId="0" fontId="49" fillId="38" borderId="0"/>
    <xf numFmtId="176" fontId="22" fillId="0" borderId="0">
      <alignment horizontal="left" wrapText="1"/>
    </xf>
    <xf numFmtId="0" fontId="50" fillId="0" borderId="0"/>
    <xf numFmtId="0" fontId="51" fillId="0" borderId="0"/>
    <xf numFmtId="0" fontId="52" fillId="0" borderId="0" applyFill="0" applyBorder="0" applyProtection="0">
      <alignment horizontal="center" vertical="center"/>
    </xf>
    <xf numFmtId="0" fontId="23" fillId="0" borderId="0" applyFill="0" applyBorder="0" applyProtection="0">
      <alignment horizontal="left"/>
    </xf>
    <xf numFmtId="0" fontId="53" fillId="0" borderId="0"/>
    <xf numFmtId="0" fontId="54" fillId="0" borderId="0"/>
    <xf numFmtId="0" fontId="55" fillId="0" borderId="0"/>
    <xf numFmtId="0" fontId="27" fillId="0" borderId="0">
      <alignment horizontal="center"/>
    </xf>
    <xf numFmtId="0" fontId="2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39" borderId="0" applyNumberFormat="0" applyBorder="0" applyProtection="0">
      <alignment horizontal="left" vertical="center"/>
    </xf>
    <xf numFmtId="0" fontId="58" fillId="1" borderId="0" applyNumberFormat="0" applyBorder="0" applyProtection="0">
      <alignment horizontal="left" vertical="center"/>
    </xf>
    <xf numFmtId="0" fontId="59" fillId="0" borderId="0"/>
    <xf numFmtId="0" fontId="60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77" fontId="22" fillId="0" borderId="0" applyFont="0" applyFill="0" applyBorder="0" applyAlignment="0" applyProtection="0"/>
    <xf numFmtId="0" fontId="47" fillId="40" borderId="22" applyNumberFormat="0" applyFont="0" applyBorder="0" applyAlignment="0" applyProtection="0">
      <alignment horizontal="right"/>
    </xf>
    <xf numFmtId="0" fontId="22" fillId="0" borderId="0"/>
    <xf numFmtId="44" fontId="22" fillId="0" borderId="0" applyFont="0" applyFill="0" applyBorder="0" applyAlignment="0" applyProtection="0"/>
    <xf numFmtId="0" fontId="22" fillId="0" borderId="0"/>
    <xf numFmtId="0" fontId="22" fillId="0" borderId="0"/>
    <xf numFmtId="0" fontId="1" fillId="0" borderId="0"/>
    <xf numFmtId="43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2" fillId="0" borderId="0"/>
    <xf numFmtId="44" fontId="22" fillId="0" borderId="0" applyFont="0" applyFill="0" applyBorder="0" applyAlignment="0" applyProtection="0"/>
    <xf numFmtId="0" fontId="22" fillId="0" borderId="0"/>
    <xf numFmtId="44" fontId="22" fillId="0" borderId="0" applyFont="0" applyFill="0" applyBorder="0" applyAlignment="0" applyProtection="0"/>
    <xf numFmtId="0" fontId="22" fillId="0" borderId="0"/>
    <xf numFmtId="44" fontId="22" fillId="0" borderId="0" applyFont="0" applyFill="0" applyBorder="0" applyAlignment="0" applyProtection="0"/>
    <xf numFmtId="0" fontId="22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22" fillId="0" borderId="0"/>
    <xf numFmtId="0" fontId="22" fillId="0" borderId="0"/>
    <xf numFmtId="0" fontId="22" fillId="0" borderId="0"/>
    <xf numFmtId="0" fontId="1" fillId="11" borderId="0" applyNumberFormat="0" applyBorder="0" applyAlignment="0" applyProtection="0"/>
    <xf numFmtId="0" fontId="16" fillId="9" borderId="0" applyNumberFormat="0" applyBorder="0" applyAlignment="0" applyProtection="0"/>
    <xf numFmtId="0" fontId="1" fillId="15" borderId="0" applyNumberFormat="0" applyBorder="0" applyAlignment="0" applyProtection="0"/>
    <xf numFmtId="0" fontId="6" fillId="2" borderId="0" applyNumberFormat="0" applyBorder="0" applyAlignment="0" applyProtection="0"/>
    <xf numFmtId="0" fontId="16" fillId="17" borderId="0" applyNumberFormat="0" applyBorder="0" applyAlignment="0" applyProtection="0"/>
    <xf numFmtId="178" fontId="22" fillId="0" borderId="0" applyFont="0" applyFill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21" fillId="4" borderId="0" applyNumberFormat="0" applyBorder="0" applyAlignment="0" applyProtection="0"/>
    <xf numFmtId="0" fontId="1" fillId="8" borderId="8" applyNumberFormat="0" applyFont="0" applyAlignment="0" applyProtection="0"/>
    <xf numFmtId="0" fontId="5" fillId="0" borderId="3" applyNumberFormat="0" applyFill="0" applyAlignment="0" applyProtection="0"/>
    <xf numFmtId="0" fontId="16" fillId="13" borderId="0" applyNumberFormat="0" applyBorder="0" applyAlignment="0" applyProtection="0"/>
    <xf numFmtId="0" fontId="3" fillId="0" borderId="1" applyNumberFormat="0" applyFill="0" applyAlignment="0" applyProtection="0"/>
    <xf numFmtId="0" fontId="11" fillId="0" borderId="6" applyNumberFormat="0" applyFill="0" applyAlignment="0" applyProtection="0"/>
    <xf numFmtId="0" fontId="1" fillId="0" borderId="0"/>
    <xf numFmtId="0" fontId="16" fillId="25" borderId="0" applyNumberFormat="0" applyBorder="0" applyAlignment="0" applyProtection="0"/>
    <xf numFmtId="0" fontId="22" fillId="0" borderId="0"/>
    <xf numFmtId="0" fontId="16" fillId="29" borderId="0" applyNumberFormat="0" applyBorder="0" applyAlignment="0" applyProtection="0"/>
    <xf numFmtId="0" fontId="1" fillId="23" borderId="0" applyNumberFormat="0" applyBorder="0" applyAlignment="0" applyProtection="0"/>
    <xf numFmtId="0" fontId="16" fillId="21" borderId="0" applyNumberFormat="0" applyBorder="0" applyAlignment="0" applyProtection="0"/>
    <xf numFmtId="0" fontId="1" fillId="27" borderId="0" applyNumberFormat="0" applyBorder="0" applyAlignment="0" applyProtection="0"/>
    <xf numFmtId="0" fontId="17" fillId="49" borderId="0" applyNumberFormat="0" applyBorder="0" applyAlignment="0" applyProtection="0"/>
    <xf numFmtId="0" fontId="17" fillId="48" borderId="0" applyNumberFormat="0" applyBorder="0" applyAlignment="0" applyProtection="0"/>
    <xf numFmtId="0" fontId="61" fillId="54" borderId="0" applyNumberFormat="0" applyBorder="0" applyAlignment="0" applyProtection="0"/>
    <xf numFmtId="0" fontId="61" fillId="49" borderId="0" applyNumberFormat="0" applyBorder="0" applyAlignment="0" applyProtection="0"/>
    <xf numFmtId="0" fontId="17" fillId="50" borderId="0" applyNumberFormat="0" applyBorder="0" applyAlignment="0" applyProtection="0"/>
    <xf numFmtId="0" fontId="17" fillId="47" borderId="0" applyNumberFormat="0" applyBorder="0" applyAlignment="0" applyProtection="0"/>
    <xf numFmtId="0" fontId="17" fillId="45" borderId="0" applyNumberFormat="0" applyBorder="0" applyAlignment="0" applyProtection="0"/>
    <xf numFmtId="0" fontId="17" fillId="43" borderId="0" applyNumberFormat="0" applyBorder="0" applyAlignment="0" applyProtection="0"/>
    <xf numFmtId="0" fontId="61" fillId="52" borderId="0" applyNumberFormat="0" applyBorder="0" applyAlignment="0" applyProtection="0"/>
    <xf numFmtId="0" fontId="61" fillId="48" borderId="0" applyNumberFormat="0" applyBorder="0" applyAlignment="0" applyProtection="0"/>
    <xf numFmtId="0" fontId="61" fillId="53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7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6" borderId="0" applyNumberFormat="0" applyBorder="0" applyAlignment="0" applyProtection="0"/>
    <xf numFmtId="0" fontId="61" fillId="51" borderId="0" applyNumberFormat="0" applyBorder="0" applyAlignment="0" applyProtection="0"/>
    <xf numFmtId="0" fontId="67" fillId="0" borderId="26" applyNumberFormat="0" applyFill="0" applyAlignment="0" applyProtection="0"/>
    <xf numFmtId="0" fontId="70" fillId="0" borderId="28" applyNumberFormat="0" applyFill="0" applyAlignment="0" applyProtection="0"/>
    <xf numFmtId="0" fontId="63" fillId="59" borderId="23" applyNumberFormat="0" applyAlignment="0" applyProtection="0"/>
    <xf numFmtId="0" fontId="73" fillId="0" borderId="0" applyNumberFormat="0" applyFill="0" applyBorder="0" applyAlignment="0" applyProtection="0"/>
    <xf numFmtId="0" fontId="61" fillId="53" borderId="0" applyNumberFormat="0" applyBorder="0" applyAlignment="0" applyProtection="0"/>
    <xf numFmtId="0" fontId="61" fillId="57" borderId="0" applyNumberFormat="0" applyBorder="0" applyAlignment="0" applyProtection="0"/>
    <xf numFmtId="0" fontId="74" fillId="0" borderId="0" applyNumberFormat="0" applyFill="0" applyBorder="0" applyAlignment="0" applyProtection="0"/>
    <xf numFmtId="0" fontId="18" fillId="60" borderId="24" applyNumberFormat="0" applyAlignment="0" applyProtection="0"/>
    <xf numFmtId="0" fontId="64" fillId="0" borderId="0" applyNumberFormat="0" applyFill="0" applyBorder="0" applyAlignment="0" applyProtection="0"/>
    <xf numFmtId="0" fontId="68" fillId="0" borderId="27" applyNumberFormat="0" applyFill="0" applyAlignment="0" applyProtection="0"/>
    <xf numFmtId="0" fontId="61" fillId="52" borderId="0" applyNumberFormat="0" applyBorder="0" applyAlignment="0" applyProtection="0"/>
    <xf numFmtId="0" fontId="9" fillId="6" borderId="5" applyNumberFormat="0" applyAlignment="0" applyProtection="0"/>
    <xf numFmtId="0" fontId="22" fillId="62" borderId="29" applyNumberFormat="0" applyFont="0" applyAlignment="0" applyProtection="0"/>
    <xf numFmtId="0" fontId="61" fillId="58" borderId="0" applyNumberFormat="0" applyBorder="0" applyAlignment="0" applyProtection="0"/>
    <xf numFmtId="0" fontId="68" fillId="0" borderId="0" applyNumberFormat="0" applyFill="0" applyBorder="0" applyAlignment="0" applyProtection="0"/>
    <xf numFmtId="0" fontId="66" fillId="0" borderId="25" applyNumberFormat="0" applyFill="0" applyAlignment="0" applyProtection="0"/>
    <xf numFmtId="0" fontId="62" fillId="42" borderId="0" applyNumberFormat="0" applyBorder="0" applyAlignment="0" applyProtection="0"/>
    <xf numFmtId="0" fontId="65" fillId="43" borderId="0" applyNumberFormat="0" applyBorder="0" applyAlignment="0" applyProtection="0"/>
    <xf numFmtId="0" fontId="61" fillId="55" borderId="0" applyNumberFormat="0" applyBorder="0" applyAlignment="0" applyProtection="0"/>
    <xf numFmtId="0" fontId="69" fillId="46" borderId="23" applyNumberFormat="0" applyAlignment="0" applyProtection="0"/>
    <xf numFmtId="0" fontId="19" fillId="0" borderId="31" applyNumberFormat="0" applyFill="0" applyAlignment="0" applyProtection="0"/>
    <xf numFmtId="0" fontId="72" fillId="59" borderId="30" applyNumberFormat="0" applyAlignment="0" applyProtection="0"/>
    <xf numFmtId="0" fontId="71" fillId="61" borderId="0" applyNumberFormat="0" applyBorder="0" applyAlignment="0" applyProtection="0"/>
    <xf numFmtId="0" fontId="61" fillId="56" borderId="0" applyNumberFormat="0" applyBorder="0" applyAlignment="0" applyProtection="0"/>
    <xf numFmtId="0" fontId="16" fillId="32" borderId="0" applyNumberFormat="0" applyBorder="0" applyAlignment="0" applyProtection="0"/>
    <xf numFmtId="0" fontId="12" fillId="7" borderId="7" applyNumberFormat="0" applyAlignment="0" applyProtection="0"/>
    <xf numFmtId="0" fontId="5" fillId="0" borderId="0" applyNumberFormat="0" applyFill="0" applyBorder="0" applyAlignment="0" applyProtection="0"/>
    <xf numFmtId="0" fontId="16" fillId="1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2" fillId="0" borderId="0"/>
    <xf numFmtId="0" fontId="1" fillId="14" borderId="0" applyNumberFormat="0" applyBorder="0" applyAlignment="0" applyProtection="0"/>
    <xf numFmtId="0" fontId="16" fillId="12" borderId="0" applyNumberFormat="0" applyBorder="0" applyAlignment="0" applyProtection="0"/>
    <xf numFmtId="0" fontId="10" fillId="6" borderId="4" applyNumberFormat="0" applyAlignment="0" applyProtection="0"/>
    <xf numFmtId="0" fontId="16" fillId="24" borderId="0" applyNumberFormat="0" applyBorder="0" applyAlignment="0" applyProtection="0"/>
    <xf numFmtId="0" fontId="20" fillId="0" borderId="0" applyNumberFormat="0" applyFill="0" applyBorder="0" applyAlignment="0" applyProtection="0"/>
    <xf numFmtId="0" fontId="16" fillId="20" borderId="0" applyNumberFormat="0" applyBorder="0" applyAlignment="0" applyProtection="0"/>
    <xf numFmtId="0" fontId="8" fillId="5" borderId="4" applyNumberFormat="0" applyAlignment="0" applyProtection="0"/>
    <xf numFmtId="0" fontId="15" fillId="0" borderId="9" applyNumberFormat="0" applyFill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30" borderId="0" applyNumberFormat="0" applyBorder="0" applyAlignment="0" applyProtection="0"/>
    <xf numFmtId="0" fontId="7" fillId="3" borderId="0" applyNumberFormat="0" applyBorder="0" applyAlignment="0" applyProtection="0"/>
    <xf numFmtId="0" fontId="4" fillId="0" borderId="2" applyNumberFormat="0" applyFill="0" applyAlignment="0" applyProtection="0"/>
    <xf numFmtId="0" fontId="16" fillId="28" borderId="0" applyNumberFormat="0" applyBorder="0" applyAlignment="0" applyProtection="0"/>
    <xf numFmtId="0" fontId="22" fillId="0" borderId="0"/>
    <xf numFmtId="0" fontId="20" fillId="0" borderId="0" applyNumberFormat="0" applyFill="0" applyBorder="0" applyAlignment="0" applyProtection="0"/>
    <xf numFmtId="0" fontId="22" fillId="0" borderId="0"/>
    <xf numFmtId="0" fontId="22" fillId="0" borderId="0"/>
    <xf numFmtId="0" fontId="34" fillId="0" borderId="19" applyNumberFormat="0" applyFill="0" applyBorder="0" applyAlignment="0" applyProtection="0">
      <alignment horizontal="center"/>
    </xf>
    <xf numFmtId="43" fontId="22" fillId="0" borderId="0" applyFont="0" applyFill="0" applyBorder="0" applyAlignment="0" applyProtection="0"/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27" fillId="0" borderId="0"/>
    <xf numFmtId="0" fontId="22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22" fillId="0" borderId="0"/>
    <xf numFmtId="0" fontId="22" fillId="0" borderId="0"/>
    <xf numFmtId="0" fontId="1" fillId="0" borderId="0"/>
    <xf numFmtId="0" fontId="22" fillId="0" borderId="0"/>
    <xf numFmtId="0" fontId="34" fillId="0" borderId="19" applyNumberFormat="0" applyFill="0" applyBorder="0" applyAlignment="0" applyProtection="0">
      <alignment horizontal="center"/>
    </xf>
    <xf numFmtId="0" fontId="22" fillId="0" borderId="0"/>
    <xf numFmtId="0" fontId="34" fillId="0" borderId="19" applyNumberFormat="0" applyFill="0" applyBorder="0" applyAlignment="0" applyProtection="0">
      <alignment horizontal="center"/>
    </xf>
    <xf numFmtId="0" fontId="1" fillId="0" borderId="0"/>
    <xf numFmtId="0" fontId="20" fillId="0" borderId="0" applyNumberFormat="0" applyFill="0" applyBorder="0" applyAlignment="0" applyProtection="0"/>
    <xf numFmtId="0" fontId="34" fillId="0" borderId="19" applyNumberFormat="0" applyFill="0" applyBorder="0" applyAlignment="0" applyProtection="0">
      <alignment horizontal="center"/>
    </xf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" fillId="0" borderId="0"/>
    <xf numFmtId="0" fontId="1" fillId="0" borderId="0"/>
    <xf numFmtId="0" fontId="34" fillId="0" borderId="19" applyNumberFormat="0" applyFill="0" applyBorder="0" applyAlignment="0" applyProtection="0">
      <alignment horizontal="center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22" fillId="0" borderId="0"/>
    <xf numFmtId="0" fontId="22" fillId="0" borderId="0"/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22" fillId="0" borderId="0"/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22" fillId="0" borderId="0"/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17" fillId="0" borderId="0"/>
    <xf numFmtId="9" fontId="75" fillId="0" borderId="0">
      <alignment horizontal="right"/>
    </xf>
    <xf numFmtId="179" fontId="76" fillId="0" borderId="0">
      <alignment horizontal="right"/>
    </xf>
    <xf numFmtId="44" fontId="27" fillId="0" borderId="0" applyFont="0" applyFill="0" applyBorder="0" applyAlignment="0" applyProtection="0"/>
    <xf numFmtId="42" fontId="27" fillId="0" borderId="0" applyFont="0" applyFill="0" applyBorder="0" applyAlignment="0" applyProtection="0"/>
    <xf numFmtId="180" fontId="77" fillId="0" borderId="0" applyFont="0" applyFill="0" applyBorder="0" applyAlignment="0" applyProtection="0"/>
    <xf numFmtId="180" fontId="77" fillId="0" borderId="0" applyFont="0" applyFill="0" applyBorder="0" applyAlignment="0" applyProtection="0"/>
    <xf numFmtId="180" fontId="77" fillId="0" borderId="0" applyFont="0" applyFill="0" applyBorder="0" applyAlignment="0" applyProtection="0"/>
    <xf numFmtId="180" fontId="77" fillId="0" borderId="0" applyFont="0" applyFill="0" applyBorder="0" applyAlignment="0" applyProtection="0"/>
    <xf numFmtId="180" fontId="77" fillId="0" borderId="0" applyFont="0" applyFill="0" applyBorder="0" applyAlignment="0" applyProtection="0"/>
    <xf numFmtId="180" fontId="77" fillId="0" borderId="0" applyFont="0" applyFill="0" applyBorder="0" applyAlignment="0" applyProtection="0"/>
    <xf numFmtId="181" fontId="77" fillId="0" borderId="0" applyFont="0" applyFill="0" applyBorder="0" applyAlignment="0" applyProtection="0"/>
    <xf numFmtId="181" fontId="77" fillId="0" borderId="0" applyFont="0" applyFill="0" applyBorder="0" applyAlignment="0" applyProtection="0"/>
    <xf numFmtId="181" fontId="77" fillId="0" borderId="0" applyFont="0" applyFill="0" applyBorder="0" applyAlignment="0" applyProtection="0"/>
    <xf numFmtId="181" fontId="77" fillId="0" borderId="0" applyFont="0" applyFill="0" applyBorder="0" applyAlignment="0" applyProtection="0"/>
    <xf numFmtId="181" fontId="77" fillId="0" borderId="0" applyFont="0" applyFill="0" applyBorder="0" applyAlignment="0" applyProtection="0"/>
    <xf numFmtId="181" fontId="77" fillId="0" borderId="0" applyFont="0" applyFill="0" applyBorder="0" applyAlignment="0" applyProtection="0"/>
    <xf numFmtId="0" fontId="78" fillId="0" borderId="0"/>
    <xf numFmtId="0" fontId="27" fillId="0" borderId="0"/>
    <xf numFmtId="0" fontId="79" fillId="0" borderId="0"/>
    <xf numFmtId="0" fontId="79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182" fontId="79" fillId="0" borderId="0"/>
    <xf numFmtId="182" fontId="79" fillId="0" borderId="0"/>
    <xf numFmtId="183" fontId="79" fillId="0" borderId="0"/>
    <xf numFmtId="183" fontId="79" fillId="0" borderId="0"/>
    <xf numFmtId="0" fontId="79" fillId="0" borderId="0"/>
    <xf numFmtId="2" fontId="79" fillId="0" borderId="0"/>
    <xf numFmtId="2" fontId="79" fillId="0" borderId="0"/>
    <xf numFmtId="10" fontId="79" fillId="0" borderId="0"/>
    <xf numFmtId="10" fontId="79" fillId="0" borderId="0"/>
    <xf numFmtId="167" fontId="22" fillId="0" borderId="0"/>
    <xf numFmtId="167" fontId="22" fillId="0" borderId="0"/>
    <xf numFmtId="167" fontId="22" fillId="0" borderId="0"/>
    <xf numFmtId="167" fontId="22" fillId="0" borderId="0"/>
    <xf numFmtId="167" fontId="22" fillId="0" borderId="0"/>
    <xf numFmtId="167" fontId="22" fillId="0" borderId="0"/>
    <xf numFmtId="167" fontId="22" fillId="0" borderId="0"/>
    <xf numFmtId="167" fontId="22" fillId="0" borderId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54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54" borderId="0" applyNumberFormat="0" applyBorder="0" applyAlignment="0" applyProtection="0"/>
    <xf numFmtId="0" fontId="17" fillId="54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54" borderId="0" applyNumberFormat="0" applyBorder="0" applyAlignment="0" applyProtection="0"/>
    <xf numFmtId="0" fontId="17" fillId="54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46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54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54" borderId="0" applyNumberFormat="0" applyBorder="0" applyAlignment="0" applyProtection="0"/>
    <xf numFmtId="0" fontId="17" fillId="54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54" borderId="0" applyNumberFormat="0" applyBorder="0" applyAlignment="0" applyProtection="0"/>
    <xf numFmtId="0" fontId="17" fillId="54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46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17" fillId="62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65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54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54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54" borderId="0" applyNumberFormat="0" applyBorder="0" applyAlignment="0" applyProtection="0"/>
    <xf numFmtId="0" fontId="61" fillId="54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54" borderId="0" applyNumberFormat="0" applyBorder="0" applyAlignment="0" applyProtection="0"/>
    <xf numFmtId="0" fontId="61" fillId="54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37" fontId="48" fillId="0" borderId="0">
      <alignment horizontal="center"/>
    </xf>
    <xf numFmtId="184" fontId="80" fillId="0" borderId="0" applyNumberFormat="0" applyFill="0" applyProtection="0"/>
    <xf numFmtId="167" fontId="81" fillId="68" borderId="0" applyFont="0" applyBorder="0"/>
    <xf numFmtId="0" fontId="82" fillId="69" borderId="0"/>
    <xf numFmtId="167" fontId="81" fillId="70" borderId="0" applyNumberFormat="0" applyFont="0" applyBorder="0" applyAlignment="0" applyProtection="0"/>
    <xf numFmtId="167" fontId="83" fillId="71" borderId="0" applyNumberFormat="0" applyFont="0" applyBorder="0" applyAlignment="0" applyProtection="0"/>
    <xf numFmtId="167" fontId="83" fillId="71" borderId="0" applyNumberFormat="0" applyFont="0" applyBorder="0" applyAlignment="0" applyProtection="0"/>
    <xf numFmtId="167" fontId="32" fillId="72" borderId="0" applyBorder="0"/>
    <xf numFmtId="167" fontId="22" fillId="0" borderId="32" applyNumberFormat="0" applyBorder="0" applyAlignment="0" applyProtection="0"/>
    <xf numFmtId="167" fontId="22" fillId="0" borderId="32" applyNumberFormat="0" applyBorder="0" applyAlignment="0" applyProtection="0"/>
    <xf numFmtId="167" fontId="22" fillId="0" borderId="32" applyNumberFormat="0" applyBorder="0" applyAlignment="0" applyProtection="0"/>
    <xf numFmtId="167" fontId="22" fillId="0" borderId="32" applyNumberFormat="0" applyBorder="0" applyAlignment="0" applyProtection="0"/>
    <xf numFmtId="167" fontId="22" fillId="0" borderId="32" applyNumberFormat="0" applyBorder="0" applyAlignment="0" applyProtection="0"/>
    <xf numFmtId="167" fontId="22" fillId="0" borderId="32" applyNumberFormat="0" applyBorder="0" applyAlignment="0" applyProtection="0"/>
    <xf numFmtId="185" fontId="75" fillId="0" borderId="0" applyBorder="0">
      <alignment horizontal="right"/>
    </xf>
    <xf numFmtId="185" fontId="32" fillId="0" borderId="32" applyBorder="0">
      <alignment horizontal="right"/>
    </xf>
    <xf numFmtId="183" fontId="84" fillId="0" borderId="0" applyBorder="0">
      <alignment horizontal="right"/>
    </xf>
    <xf numFmtId="183" fontId="85" fillId="0" borderId="32" applyBorder="0">
      <alignment horizontal="right"/>
    </xf>
    <xf numFmtId="167" fontId="86" fillId="0" borderId="0">
      <alignment horizontal="left" indent="1"/>
    </xf>
    <xf numFmtId="167" fontId="87" fillId="0" borderId="33" applyBorder="0"/>
    <xf numFmtId="167" fontId="81" fillId="73" borderId="32" applyNumberFormat="0" applyFont="0" applyBorder="0" applyAlignment="0" applyProtection="0"/>
    <xf numFmtId="185" fontId="52" fillId="74" borderId="33" applyBorder="0">
      <alignment horizontal="right"/>
    </xf>
    <xf numFmtId="185" fontId="52" fillId="0" borderId="33" applyBorder="0">
      <alignment horizontal="right"/>
    </xf>
    <xf numFmtId="167" fontId="88" fillId="0" borderId="32" applyNumberFormat="0" applyBorder="0" applyAlignment="0" applyProtection="0"/>
    <xf numFmtId="0" fontId="52" fillId="68" borderId="34" applyBorder="0">
      <alignment horizontal="center"/>
    </xf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75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66" borderId="0" applyNumberFormat="0" applyBorder="0" applyAlignment="0" applyProtection="0"/>
    <xf numFmtId="0" fontId="61" fillId="57" borderId="0" applyNumberFormat="0" applyBorder="0" applyAlignment="0" applyProtection="0"/>
    <xf numFmtId="0" fontId="61" fillId="57" borderId="0" applyNumberFormat="0" applyBorder="0" applyAlignment="0" applyProtection="0"/>
    <xf numFmtId="0" fontId="61" fillId="57" borderId="0" applyNumberFormat="0" applyBorder="0" applyAlignment="0" applyProtection="0"/>
    <xf numFmtId="0" fontId="61" fillId="57" borderId="0" applyNumberFormat="0" applyBorder="0" applyAlignment="0" applyProtection="0"/>
    <xf numFmtId="0" fontId="61" fillId="57" borderId="0" applyNumberFormat="0" applyBorder="0" applyAlignment="0" applyProtection="0"/>
    <xf numFmtId="0" fontId="61" fillId="5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67" borderId="0" applyNumberFormat="0" applyBorder="0" applyAlignment="0" applyProtection="0"/>
    <xf numFmtId="0" fontId="61" fillId="53" borderId="0" applyNumberFormat="0" applyBorder="0" applyAlignment="0" applyProtection="0"/>
    <xf numFmtId="0" fontId="61" fillId="53" borderId="0" applyNumberFormat="0" applyBorder="0" applyAlignment="0" applyProtection="0"/>
    <xf numFmtId="0" fontId="61" fillId="53" borderId="0" applyNumberFormat="0" applyBorder="0" applyAlignment="0" applyProtection="0"/>
    <xf numFmtId="0" fontId="61" fillId="53" borderId="0" applyNumberFormat="0" applyBorder="0" applyAlignment="0" applyProtection="0"/>
    <xf numFmtId="0" fontId="61" fillId="53" borderId="0" applyNumberFormat="0" applyBorder="0" applyAlignment="0" applyProtection="0"/>
    <xf numFmtId="0" fontId="61" fillId="53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54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54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54" borderId="0" applyNumberFormat="0" applyBorder="0" applyAlignment="0" applyProtection="0"/>
    <xf numFmtId="0" fontId="61" fillId="54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54" borderId="0" applyNumberFormat="0" applyBorder="0" applyAlignment="0" applyProtection="0"/>
    <xf numFmtId="0" fontId="61" fillId="54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0" fontId="61" fillId="46" borderId="0" applyNumberFormat="0" applyBorder="0" applyAlignment="0" applyProtection="0"/>
    <xf numFmtId="186" fontId="89" fillId="0" borderId="0" applyFont="0" applyFill="0" applyBorder="0" applyAlignment="0" applyProtection="0"/>
    <xf numFmtId="187" fontId="90" fillId="76" borderId="0" applyNumberFormat="0" applyFont="0" applyBorder="0" applyAlignment="0">
      <alignment horizontal="right"/>
    </xf>
    <xf numFmtId="187" fontId="90" fillId="76" borderId="0" applyNumberFormat="0" applyFont="0" applyBorder="0" applyAlignment="0">
      <alignment horizontal="right"/>
    </xf>
    <xf numFmtId="188" fontId="91" fillId="76" borderId="35" applyFont="0">
      <alignment horizontal="right"/>
    </xf>
    <xf numFmtId="188" fontId="91" fillId="76" borderId="35" applyFont="0">
      <alignment horizontal="right"/>
    </xf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2" fillId="0" borderId="0" applyFill="0"/>
    <xf numFmtId="0" fontId="22" fillId="0" borderId="0" applyFill="0"/>
    <xf numFmtId="0" fontId="22" fillId="0" borderId="0" applyFill="0"/>
    <xf numFmtId="0" fontId="22" fillId="0" borderId="0" applyFill="0"/>
    <xf numFmtId="0" fontId="30" fillId="0" borderId="0">
      <alignment horizontal="center" wrapText="1"/>
      <protection locked="0"/>
    </xf>
    <xf numFmtId="0" fontId="30" fillId="0" borderId="0">
      <alignment horizontal="center" wrapText="1"/>
      <protection locked="0"/>
    </xf>
    <xf numFmtId="189" fontId="22" fillId="0" borderId="0" applyFont="0" applyFill="0" applyBorder="0" applyAlignment="0" applyProtection="0"/>
    <xf numFmtId="184" fontId="22" fillId="0" borderId="0" applyFont="0" applyFill="0" applyBorder="0" applyAlignment="0" applyProtection="0"/>
    <xf numFmtId="184" fontId="92" fillId="0" borderId="0" applyNumberFormat="0" applyFill="0" applyBorder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42" borderId="0" applyNumberFormat="0" applyBorder="0" applyAlignment="0" applyProtection="0"/>
    <xf numFmtId="1" fontId="94" fillId="77" borderId="16" applyNumberFormat="0" applyBorder="0" applyAlignment="0">
      <alignment horizontal="center" vertical="top" wrapText="1"/>
      <protection hidden="1"/>
    </xf>
    <xf numFmtId="0" fontId="95" fillId="0" borderId="0" applyNumberFormat="0" applyFill="0" applyBorder="0" applyAlignment="0"/>
    <xf numFmtId="0" fontId="27" fillId="64" borderId="0"/>
    <xf numFmtId="0" fontId="96" fillId="0" borderId="19" applyNumberFormat="0" applyFill="0" applyAlignment="0" applyProtection="0"/>
    <xf numFmtId="184" fontId="97" fillId="0" borderId="0" applyNumberFormat="0" applyFill="0" applyBorder="0" applyAlignment="0" applyProtection="0"/>
    <xf numFmtId="190" fontId="77" fillId="0" borderId="0" applyFont="0" applyFill="0" applyBorder="0" applyAlignment="0" applyProtection="0"/>
    <xf numFmtId="190" fontId="77" fillId="0" borderId="0" applyFont="0" applyFill="0" applyBorder="0" applyAlignment="0" applyProtection="0"/>
    <xf numFmtId="190" fontId="77" fillId="0" borderId="0" applyFont="0" applyFill="0" applyBorder="0" applyAlignment="0" applyProtection="0"/>
    <xf numFmtId="190" fontId="77" fillId="0" borderId="0" applyFont="0" applyFill="0" applyBorder="0" applyAlignment="0" applyProtection="0"/>
    <xf numFmtId="190" fontId="77" fillId="0" borderId="0" applyFont="0" applyFill="0" applyBorder="0" applyAlignment="0" applyProtection="0"/>
    <xf numFmtId="190" fontId="77" fillId="0" borderId="0" applyFont="0" applyFill="0" applyBorder="0" applyAlignment="0" applyProtection="0"/>
    <xf numFmtId="38" fontId="23" fillId="0" borderId="0" applyFont="0" applyBorder="0" applyAlignment="0">
      <alignment horizontal="centerContinuous"/>
    </xf>
    <xf numFmtId="38" fontId="23" fillId="0" borderId="0" applyFont="0" applyBorder="0" applyAlignment="0">
      <alignment horizontal="centerContinuous"/>
    </xf>
    <xf numFmtId="38" fontId="23" fillId="0" borderId="0" applyFont="0" applyBorder="0" applyAlignment="0">
      <alignment horizontal="centerContinuous"/>
    </xf>
    <xf numFmtId="38" fontId="23" fillId="0" borderId="0" applyFont="0" applyBorder="0" applyAlignment="0">
      <alignment horizontal="centerContinuous"/>
    </xf>
    <xf numFmtId="38" fontId="23" fillId="0" borderId="0" applyFont="0" applyBorder="0" applyAlignment="0">
      <alignment horizontal="centerContinuous"/>
    </xf>
    <xf numFmtId="38" fontId="23" fillId="0" borderId="0" applyFont="0" applyBorder="0" applyAlignment="0">
      <alignment horizontal="centerContinuous"/>
    </xf>
    <xf numFmtId="0" fontId="98" fillId="0" borderId="0"/>
    <xf numFmtId="0" fontId="32" fillId="0" borderId="0"/>
    <xf numFmtId="2" fontId="32" fillId="78" borderId="0" applyNumberFormat="0" applyFont="0" applyBorder="0" applyAlignment="0" applyProtection="0"/>
    <xf numFmtId="2" fontId="32" fillId="78" borderId="0" applyNumberFormat="0" applyFont="0" applyBorder="0" applyAlignment="0" applyProtection="0"/>
    <xf numFmtId="2" fontId="32" fillId="78" borderId="0" applyNumberFormat="0" applyFont="0" applyBorder="0" applyAlignment="0" applyProtection="0"/>
    <xf numFmtId="2" fontId="32" fillId="78" borderId="0" applyNumberFormat="0" applyFont="0" applyBorder="0" applyAlignment="0" applyProtection="0"/>
    <xf numFmtId="2" fontId="32" fillId="78" borderId="0" applyNumberFormat="0" applyFont="0" applyBorder="0" applyAlignment="0" applyProtection="0"/>
    <xf numFmtId="2" fontId="32" fillId="78" borderId="0" applyNumberFormat="0" applyFont="0" applyBorder="0" applyAlignment="0" applyProtection="0"/>
    <xf numFmtId="191" fontId="22" fillId="0" borderId="0" applyFill="0" applyBorder="0" applyAlignment="0"/>
    <xf numFmtId="191" fontId="22" fillId="0" borderId="0" applyFill="0" applyBorder="0" applyAlignment="0"/>
    <xf numFmtId="191" fontId="22" fillId="0" borderId="0" applyFill="0" applyBorder="0" applyAlignment="0"/>
    <xf numFmtId="191" fontId="22" fillId="0" borderId="0" applyFill="0" applyBorder="0" applyAlignment="0"/>
    <xf numFmtId="191" fontId="22" fillId="0" borderId="0" applyFill="0" applyBorder="0" applyAlignment="0"/>
    <xf numFmtId="191" fontId="22" fillId="0" borderId="0" applyFill="0" applyBorder="0" applyAlignment="0"/>
    <xf numFmtId="191" fontId="22" fillId="0" borderId="0" applyFill="0" applyBorder="0" applyAlignment="0"/>
    <xf numFmtId="191" fontId="22" fillId="0" borderId="0" applyFill="0" applyBorder="0" applyAlignment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99" fillId="59" borderId="23" applyNumberFormat="0" applyAlignment="0" applyProtection="0"/>
    <xf numFmtId="0" fontId="100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76" fillId="0" borderId="0">
      <alignment horizontal="right"/>
    </xf>
    <xf numFmtId="1" fontId="102" fillId="0" borderId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8" fillId="79" borderId="24" applyNumberFormat="0" applyAlignment="0" applyProtection="0"/>
    <xf numFmtId="0" fontId="101" fillId="0" borderId="0"/>
    <xf numFmtId="0" fontId="101" fillId="0" borderId="0"/>
    <xf numFmtId="0" fontId="101" fillId="0" borderId="0"/>
    <xf numFmtId="0" fontId="101" fillId="0" borderId="0"/>
    <xf numFmtId="0" fontId="42" fillId="0" borderId="0" applyNumberFormat="0" applyFill="0" applyBorder="0" applyProtection="0">
      <alignment wrapText="1"/>
    </xf>
    <xf numFmtId="0" fontId="42" fillId="0" borderId="0" applyNumberFormat="0" applyFill="0" applyBorder="0" applyProtection="0">
      <alignment wrapText="1"/>
    </xf>
    <xf numFmtId="0" fontId="42" fillId="0" borderId="0" applyNumberFormat="0" applyFill="0" applyBorder="0" applyProtection="0">
      <alignment wrapText="1"/>
    </xf>
    <xf numFmtId="0" fontId="42" fillId="0" borderId="0" applyNumberFormat="0" applyFill="0" applyBorder="0" applyProtection="0">
      <alignment wrapText="1"/>
    </xf>
    <xf numFmtId="0" fontId="42" fillId="0" borderId="0" applyNumberFormat="0" applyFill="0" applyBorder="0" applyProtection="0">
      <alignment wrapText="1"/>
    </xf>
    <xf numFmtId="0" fontId="42" fillId="0" borderId="0" applyNumberFormat="0" applyFill="0" applyBorder="0" applyProtection="0">
      <alignment wrapText="1"/>
    </xf>
    <xf numFmtId="0" fontId="26" fillId="0" borderId="0" applyNumberFormat="0" applyFill="0" applyBorder="0" applyProtection="0">
      <alignment wrapText="1"/>
    </xf>
    <xf numFmtId="0" fontId="26" fillId="0" borderId="0" applyNumberFormat="0" applyFill="0" applyBorder="0" applyProtection="0">
      <alignment wrapText="1"/>
    </xf>
    <xf numFmtId="0" fontId="42" fillId="0" borderId="0" applyNumberFormat="0" applyFill="0" applyBorder="0" applyProtection="0">
      <alignment horizontal="center" wrapText="1"/>
    </xf>
    <xf numFmtId="0" fontId="42" fillId="0" borderId="0" applyNumberFormat="0" applyFill="0" applyBorder="0" applyProtection="0">
      <alignment horizontal="center" wrapText="1"/>
    </xf>
    <xf numFmtId="0" fontId="42" fillId="0" borderId="0" applyNumberFormat="0" applyFill="0" applyBorder="0" applyProtection="0">
      <alignment horizontal="center" wrapText="1"/>
    </xf>
    <xf numFmtId="0" fontId="42" fillId="0" borderId="0" applyNumberFormat="0" applyFill="0" applyBorder="0" applyProtection="0">
      <alignment horizontal="center" wrapText="1"/>
    </xf>
    <xf numFmtId="0" fontId="42" fillId="0" borderId="0" applyNumberFormat="0" applyFill="0" applyBorder="0" applyProtection="0">
      <alignment horizontal="center" wrapText="1"/>
    </xf>
    <xf numFmtId="0" fontId="42" fillId="0" borderId="0" applyNumberFormat="0" applyFill="0" applyBorder="0" applyProtection="0">
      <alignment horizontal="center" wrapText="1"/>
    </xf>
    <xf numFmtId="182" fontId="42" fillId="0" borderId="0" applyBorder="0">
      <alignment horizontal="right"/>
    </xf>
    <xf numFmtId="182" fontId="42" fillId="0" borderId="17" applyAlignment="0">
      <alignment horizontal="right"/>
    </xf>
    <xf numFmtId="192" fontId="103" fillId="0" borderId="0"/>
    <xf numFmtId="192" fontId="103" fillId="0" borderId="0"/>
    <xf numFmtId="192" fontId="103" fillId="0" borderId="0"/>
    <xf numFmtId="192" fontId="103" fillId="0" borderId="0"/>
    <xf numFmtId="192" fontId="103" fillId="0" borderId="0"/>
    <xf numFmtId="192" fontId="103" fillId="0" borderId="0"/>
    <xf numFmtId="192" fontId="103" fillId="0" borderId="0"/>
    <xf numFmtId="192" fontId="103" fillId="0" borderId="0"/>
    <xf numFmtId="37" fontId="77" fillId="0" borderId="0"/>
    <xf numFmtId="193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94" fontId="77" fillId="0" borderId="0"/>
    <xf numFmtId="0" fontId="104" fillId="0" borderId="0" applyFont="0" applyFill="0" applyBorder="0" applyAlignment="0" applyProtection="0">
      <alignment horizontal="right"/>
    </xf>
    <xf numFmtId="0" fontId="104" fillId="0" borderId="0" applyFont="0" applyFill="0" applyBorder="0" applyAlignment="0" applyProtection="0"/>
    <xf numFmtId="0" fontId="104" fillId="0" borderId="0" applyFont="0" applyFill="0" applyBorder="0" applyAlignment="0" applyProtection="0">
      <alignment horizontal="right"/>
    </xf>
    <xf numFmtId="0" fontId="104" fillId="0" borderId="0" applyFont="0" applyFill="0" applyBorder="0" applyAlignment="0" applyProtection="0">
      <alignment horizontal="right"/>
    </xf>
    <xf numFmtId="40" fontId="79" fillId="0" borderId="0" applyFont="0" applyFill="0" applyBorder="0" applyAlignment="0" applyProtection="0"/>
    <xf numFmtId="40" fontId="79" fillId="0" borderId="0" applyFont="0" applyFill="0" applyBorder="0" applyAlignment="0" applyProtection="0"/>
    <xf numFmtId="3" fontId="22" fillId="0" borderId="0" applyFont="0" applyFill="0" applyBorder="0" applyAlignment="0" applyProtection="0"/>
    <xf numFmtId="3" fontId="22" fillId="0" borderId="0" applyFont="0" applyFill="0" applyBorder="0" applyAlignment="0" applyProtection="0"/>
    <xf numFmtId="3" fontId="22" fillId="0" borderId="0" applyFont="0" applyFill="0" applyBorder="0" applyAlignment="0" applyProtection="0"/>
    <xf numFmtId="3" fontId="22" fillId="0" borderId="0" applyFont="0" applyFill="0" applyBorder="0" applyAlignment="0" applyProtection="0"/>
    <xf numFmtId="3" fontId="22" fillId="0" borderId="0" applyFont="0" applyFill="0" applyBorder="0" applyAlignment="0" applyProtection="0"/>
    <xf numFmtId="3" fontId="22" fillId="0" borderId="0" applyFont="0" applyFill="0" applyBorder="0" applyAlignment="0" applyProtection="0"/>
    <xf numFmtId="3" fontId="22" fillId="0" borderId="0" applyFont="0" applyFill="0" applyBorder="0" applyAlignment="0" applyProtection="0"/>
    <xf numFmtId="3" fontId="22" fillId="0" borderId="0" applyFont="0" applyFill="0" applyBorder="0" applyAlignment="0" applyProtection="0"/>
    <xf numFmtId="0" fontId="105" fillId="0" borderId="0"/>
    <xf numFmtId="0" fontId="105" fillId="0" borderId="0"/>
    <xf numFmtId="0" fontId="106" fillId="0" borderId="0" applyNumberFormat="0" applyFill="0" applyBorder="0">
      <alignment horizontal="right"/>
    </xf>
    <xf numFmtId="0" fontId="107" fillId="0" borderId="0" applyFill="0" applyBorder="0">
      <alignment horizontal="left"/>
    </xf>
    <xf numFmtId="0" fontId="107" fillId="0" borderId="0" applyFill="0" applyBorder="0">
      <alignment horizontal="left"/>
    </xf>
    <xf numFmtId="0" fontId="107" fillId="0" borderId="0" applyFill="0" applyBorder="0">
      <alignment horizontal="left"/>
    </xf>
    <xf numFmtId="0" fontId="107" fillId="0" borderId="0" applyFill="0" applyBorder="0">
      <alignment horizontal="left"/>
    </xf>
    <xf numFmtId="0" fontId="107" fillId="0" borderId="0" applyFill="0" applyBorder="0">
      <alignment horizontal="left"/>
    </xf>
    <xf numFmtId="0" fontId="107" fillId="0" borderId="0" applyFill="0" applyBorder="0">
      <alignment horizontal="left"/>
    </xf>
    <xf numFmtId="0" fontId="27" fillId="0" borderId="0">
      <alignment horizontal="center"/>
    </xf>
    <xf numFmtId="0" fontId="27" fillId="0" borderId="0">
      <alignment horizontal="center"/>
    </xf>
    <xf numFmtId="0" fontId="27" fillId="0" borderId="0">
      <alignment horizontal="center"/>
    </xf>
    <xf numFmtId="0" fontId="27" fillId="0" borderId="0">
      <alignment horizontal="center"/>
    </xf>
    <xf numFmtId="0" fontId="27" fillId="0" borderId="0">
      <alignment horizontal="center"/>
    </xf>
    <xf numFmtId="0" fontId="27" fillId="0" borderId="0">
      <alignment horizontal="center"/>
    </xf>
    <xf numFmtId="195" fontId="77" fillId="0" borderId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0" fontId="104" fillId="0" borderId="0" applyFont="0" applyFill="0" applyBorder="0" applyAlignment="0" applyProtection="0">
      <alignment horizontal="right"/>
    </xf>
    <xf numFmtId="0" fontId="104" fillId="0" borderId="0" applyFont="0" applyFill="0" applyBorder="0" applyAlignment="0" applyProtection="0">
      <alignment horizontal="right"/>
    </xf>
    <xf numFmtId="0" fontId="104" fillId="0" borderId="0" applyFont="0" applyFill="0" applyBorder="0" applyAlignment="0" applyProtection="0">
      <alignment horizontal="right"/>
    </xf>
    <xf numFmtId="0" fontId="104" fillId="0" borderId="0" applyFont="0" applyFill="0" applyBorder="0" applyAlignment="0" applyProtection="0">
      <alignment horizontal="right"/>
    </xf>
    <xf numFmtId="0" fontId="104" fillId="0" borderId="0" applyFont="0" applyFill="0" applyBorder="0" applyAlignment="0" applyProtection="0">
      <alignment horizontal="right"/>
    </xf>
    <xf numFmtId="0" fontId="104" fillId="0" borderId="0" applyFont="0" applyFill="0" applyBorder="0" applyAlignment="0" applyProtection="0">
      <alignment horizontal="right"/>
    </xf>
    <xf numFmtId="196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197" fontId="22" fillId="0" borderId="0" applyFont="0" applyFill="0" applyBorder="0" applyAlignment="0" applyProtection="0"/>
    <xf numFmtId="197" fontId="22" fillId="0" borderId="0" applyFont="0" applyFill="0" applyBorder="0" applyAlignment="0" applyProtection="0"/>
    <xf numFmtId="197" fontId="22" fillId="0" borderId="0" applyFont="0" applyFill="0" applyBorder="0" applyAlignment="0" applyProtection="0"/>
    <xf numFmtId="197" fontId="22" fillId="0" borderId="0" applyFont="0" applyFill="0" applyBorder="0" applyAlignment="0" applyProtection="0"/>
    <xf numFmtId="197" fontId="22" fillId="0" borderId="0" applyFont="0" applyFill="0" applyBorder="0" applyAlignment="0" applyProtection="0"/>
    <xf numFmtId="197" fontId="22" fillId="0" borderId="0" applyFont="0" applyFill="0" applyBorder="0" applyAlignment="0" applyProtection="0"/>
    <xf numFmtId="197" fontId="22" fillId="0" borderId="0" applyFont="0" applyFill="0" applyBorder="0" applyAlignment="0" applyProtection="0"/>
    <xf numFmtId="197" fontId="22" fillId="0" borderId="0" applyFont="0" applyFill="0" applyBorder="0" applyAlignment="0" applyProtection="0"/>
    <xf numFmtId="198" fontId="22" fillId="68" borderId="0" applyFont="0" applyBorder="0"/>
    <xf numFmtId="198" fontId="22" fillId="68" borderId="0" applyFont="0" applyBorder="0"/>
    <xf numFmtId="198" fontId="22" fillId="68" borderId="0" applyFont="0" applyBorder="0"/>
    <xf numFmtId="198" fontId="22" fillId="68" borderId="0" applyFont="0" applyBorder="0"/>
    <xf numFmtId="198" fontId="22" fillId="68" borderId="0" applyFont="0" applyBorder="0"/>
    <xf numFmtId="198" fontId="22" fillId="68" borderId="0" applyFont="0" applyBorder="0"/>
    <xf numFmtId="198" fontId="22" fillId="68" borderId="0" applyFont="0" applyBorder="0"/>
    <xf numFmtId="198" fontId="22" fillId="68" borderId="0" applyFont="0" applyBorder="0"/>
    <xf numFmtId="184" fontId="108" fillId="0" borderId="35" applyNumberFormat="0" applyFill="0" applyBorder="0" applyProtection="0"/>
    <xf numFmtId="199" fontId="77" fillId="0" borderId="0" applyFont="0" applyFill="0" applyBorder="0" applyAlignment="0" applyProtection="0"/>
    <xf numFmtId="199" fontId="77" fillId="0" borderId="0" applyFont="0" applyFill="0" applyBorder="0" applyAlignment="0" applyProtection="0"/>
    <xf numFmtId="199" fontId="77" fillId="0" borderId="0" applyFont="0" applyFill="0" applyBorder="0" applyAlignment="0" applyProtection="0"/>
    <xf numFmtId="199" fontId="77" fillId="0" borderId="0" applyFont="0" applyFill="0" applyBorder="0" applyAlignment="0" applyProtection="0"/>
    <xf numFmtId="199" fontId="77" fillId="0" borderId="0" applyFont="0" applyFill="0" applyBorder="0" applyAlignment="0" applyProtection="0"/>
    <xf numFmtId="199" fontId="77" fillId="0" borderId="0" applyFont="0" applyFill="0" applyBorder="0" applyAlignment="0" applyProtection="0"/>
    <xf numFmtId="14" fontId="22" fillId="0" borderId="0" applyFont="0" applyFill="0" applyBorder="0" applyAlignment="0" applyProtection="0"/>
    <xf numFmtId="14" fontId="22" fillId="0" borderId="0" applyFont="0" applyFill="0" applyBorder="0" applyAlignment="0" applyProtection="0"/>
    <xf numFmtId="14" fontId="22" fillId="0" borderId="0" applyFont="0" applyFill="0" applyBorder="0" applyAlignment="0" applyProtection="0"/>
    <xf numFmtId="14" fontId="22" fillId="0" borderId="0" applyFont="0" applyFill="0" applyBorder="0" applyAlignment="0" applyProtection="0"/>
    <xf numFmtId="14" fontId="22" fillId="0" borderId="0" applyFont="0" applyFill="0" applyBorder="0" applyAlignment="0" applyProtection="0"/>
    <xf numFmtId="14" fontId="22" fillId="0" borderId="0" applyFont="0" applyFill="0" applyBorder="0" applyAlignment="0" applyProtection="0"/>
    <xf numFmtId="14" fontId="22" fillId="0" borderId="0" applyFont="0" applyFill="0" applyBorder="0" applyAlignment="0" applyProtection="0"/>
    <xf numFmtId="0" fontId="104" fillId="0" borderId="0" applyFont="0" applyFill="0" applyBorder="0" applyAlignment="0" applyProtection="0"/>
    <xf numFmtId="200" fontId="23" fillId="0" borderId="36" applyFont="0" applyFill="0" applyBorder="0" applyAlignment="0" applyProtection="0">
      <alignment horizontal="right"/>
      <protection locked="0"/>
    </xf>
    <xf numFmtId="14" fontId="25" fillId="0" borderId="0" applyFill="0" applyBorder="0" applyAlignment="0"/>
    <xf numFmtId="14" fontId="23" fillId="0" borderId="35" applyFont="0">
      <alignment horizontal="right"/>
    </xf>
    <xf numFmtId="0" fontId="27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30" fillId="0" borderId="0"/>
    <xf numFmtId="201" fontId="76" fillId="0" borderId="0">
      <alignment horizontal="right"/>
    </xf>
    <xf numFmtId="0" fontId="30" fillId="0" borderId="0"/>
    <xf numFmtId="202" fontId="82" fillId="0" borderId="0" applyFont="0" applyFill="0" applyBorder="0" applyAlignment="0" applyProtection="0">
      <alignment horizontal="right"/>
    </xf>
    <xf numFmtId="202" fontId="82" fillId="0" borderId="0" applyFont="0" applyFill="0" applyBorder="0" applyAlignment="0" applyProtection="0">
      <alignment horizontal="right"/>
    </xf>
    <xf numFmtId="202" fontId="82" fillId="0" borderId="0" applyFont="0" applyFill="0" applyBorder="0" applyAlignment="0" applyProtection="0">
      <alignment horizontal="right"/>
    </xf>
    <xf numFmtId="202" fontId="82" fillId="0" borderId="0" applyFont="0" applyFill="0" applyBorder="0" applyAlignment="0" applyProtection="0">
      <alignment horizontal="right"/>
    </xf>
    <xf numFmtId="202" fontId="82" fillId="0" borderId="0" applyFont="0" applyFill="0" applyBorder="0" applyAlignment="0" applyProtection="0">
      <alignment horizontal="right"/>
    </xf>
    <xf numFmtId="202" fontId="82" fillId="0" borderId="0" applyFont="0" applyFill="0" applyBorder="0" applyAlignment="0" applyProtection="0">
      <alignment horizontal="right"/>
    </xf>
    <xf numFmtId="0" fontId="25" fillId="0" borderId="0" applyFont="0" applyFill="0" applyBorder="0" applyAlignment="0" applyProtection="0">
      <protection locked="0"/>
    </xf>
    <xf numFmtId="0" fontId="104" fillId="0" borderId="37" applyNumberFormat="0" applyFont="0" applyFill="0" applyAlignment="0" applyProtection="0"/>
    <xf numFmtId="193" fontId="22" fillId="0" borderId="0" applyFill="0" applyBorder="0" applyAlignment="0"/>
    <xf numFmtId="193" fontId="22" fillId="0" borderId="0" applyFill="0" applyBorder="0" applyAlignment="0"/>
    <xf numFmtId="193" fontId="22" fillId="0" borderId="0" applyFill="0" applyBorder="0" applyAlignment="0"/>
    <xf numFmtId="193" fontId="22" fillId="0" borderId="0" applyFill="0" applyBorder="0" applyAlignment="0"/>
    <xf numFmtId="193" fontId="22" fillId="0" borderId="0" applyFill="0" applyBorder="0" applyAlignment="0"/>
    <xf numFmtId="193" fontId="22" fillId="0" borderId="0" applyFill="0" applyBorder="0" applyAlignment="0"/>
    <xf numFmtId="193" fontId="22" fillId="0" borderId="0" applyFill="0" applyBorder="0" applyAlignment="0"/>
    <xf numFmtId="193" fontId="22" fillId="0" borderId="0" applyFill="0" applyBorder="0" applyAlignment="0"/>
    <xf numFmtId="191" fontId="22" fillId="0" borderId="0" applyFill="0" applyBorder="0" applyAlignment="0"/>
    <xf numFmtId="191" fontId="22" fillId="0" borderId="0" applyFill="0" applyBorder="0" applyAlignment="0"/>
    <xf numFmtId="191" fontId="22" fillId="0" borderId="0" applyFill="0" applyBorder="0" applyAlignment="0"/>
    <xf numFmtId="191" fontId="22" fillId="0" borderId="0" applyFill="0" applyBorder="0" applyAlignment="0"/>
    <xf numFmtId="191" fontId="22" fillId="0" borderId="0" applyFill="0" applyBorder="0" applyAlignment="0"/>
    <xf numFmtId="191" fontId="22" fillId="0" borderId="0" applyFill="0" applyBorder="0" applyAlignment="0"/>
    <xf numFmtId="191" fontId="22" fillId="0" borderId="0" applyFill="0" applyBorder="0" applyAlignment="0"/>
    <xf numFmtId="191" fontId="22" fillId="0" borderId="0" applyFill="0" applyBorder="0" applyAlignment="0"/>
    <xf numFmtId="193" fontId="22" fillId="0" borderId="0" applyFill="0" applyBorder="0" applyAlignment="0"/>
    <xf numFmtId="193" fontId="22" fillId="0" borderId="0" applyFill="0" applyBorder="0" applyAlignment="0"/>
    <xf numFmtId="193" fontId="22" fillId="0" borderId="0" applyFill="0" applyBorder="0" applyAlignment="0"/>
    <xf numFmtId="193" fontId="22" fillId="0" borderId="0" applyFill="0" applyBorder="0" applyAlignment="0"/>
    <xf numFmtId="193" fontId="22" fillId="0" borderId="0" applyFill="0" applyBorder="0" applyAlignment="0"/>
    <xf numFmtId="193" fontId="22" fillId="0" borderId="0" applyFill="0" applyBorder="0" applyAlignment="0"/>
    <xf numFmtId="193" fontId="22" fillId="0" borderId="0" applyFill="0" applyBorder="0" applyAlignment="0"/>
    <xf numFmtId="193" fontId="22" fillId="0" borderId="0" applyFill="0" applyBorder="0" applyAlignment="0"/>
    <xf numFmtId="203" fontId="22" fillId="0" borderId="0" applyFill="0" applyBorder="0" applyAlignment="0"/>
    <xf numFmtId="203" fontId="22" fillId="0" borderId="0" applyFill="0" applyBorder="0" applyAlignment="0"/>
    <xf numFmtId="203" fontId="22" fillId="0" borderId="0" applyFill="0" applyBorder="0" applyAlignment="0"/>
    <xf numFmtId="203" fontId="22" fillId="0" borderId="0" applyFill="0" applyBorder="0" applyAlignment="0"/>
    <xf numFmtId="203" fontId="22" fillId="0" borderId="0" applyFill="0" applyBorder="0" applyAlignment="0"/>
    <xf numFmtId="203" fontId="22" fillId="0" borderId="0" applyFill="0" applyBorder="0" applyAlignment="0"/>
    <xf numFmtId="203" fontId="22" fillId="0" borderId="0" applyFill="0" applyBorder="0" applyAlignment="0"/>
    <xf numFmtId="203" fontId="22" fillId="0" borderId="0" applyFill="0" applyBorder="0" applyAlignment="0"/>
    <xf numFmtId="191" fontId="22" fillId="0" borderId="0" applyFill="0" applyBorder="0" applyAlignment="0"/>
    <xf numFmtId="191" fontId="22" fillId="0" borderId="0" applyFill="0" applyBorder="0" applyAlignment="0"/>
    <xf numFmtId="191" fontId="22" fillId="0" borderId="0" applyFill="0" applyBorder="0" applyAlignment="0"/>
    <xf numFmtId="191" fontId="22" fillId="0" borderId="0" applyFill="0" applyBorder="0" applyAlignment="0"/>
    <xf numFmtId="191" fontId="22" fillId="0" borderId="0" applyFill="0" applyBorder="0" applyAlignment="0"/>
    <xf numFmtId="191" fontId="22" fillId="0" borderId="0" applyFill="0" applyBorder="0" applyAlignment="0"/>
    <xf numFmtId="191" fontId="22" fillId="0" borderId="0" applyFill="0" applyBorder="0" applyAlignment="0"/>
    <xf numFmtId="191" fontId="22" fillId="0" borderId="0" applyFill="0" applyBorder="0" applyAlignment="0"/>
    <xf numFmtId="204" fontId="109" fillId="0" borderId="0" applyFont="0" applyFill="0" applyBorder="0" applyAlignment="0" applyProtection="0"/>
    <xf numFmtId="204" fontId="109" fillId="0" borderId="0" applyFont="0" applyFill="0" applyBorder="0" applyAlignment="0" applyProtection="0"/>
    <xf numFmtId="204" fontId="109" fillId="0" borderId="0" applyFont="0" applyFill="0" applyBorder="0" applyAlignment="0" applyProtection="0"/>
    <xf numFmtId="204" fontId="109" fillId="0" borderId="0" applyFont="0" applyFill="0" applyBorder="0" applyAlignment="0" applyProtection="0"/>
    <xf numFmtId="204" fontId="109" fillId="0" borderId="0" applyFont="0" applyFill="0" applyBorder="0" applyAlignment="0" applyProtection="0"/>
    <xf numFmtId="204" fontId="109" fillId="0" borderId="0" applyFont="0" applyFill="0" applyBorder="0" applyAlignment="0" applyProtection="0"/>
    <xf numFmtId="0" fontId="101" fillId="0" borderId="0"/>
    <xf numFmtId="0" fontId="101" fillId="0" borderId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205" fontId="32" fillId="80" borderId="33" applyNumberFormat="0" applyFont="0" applyBorder="0" applyAlignment="0" applyProtection="0">
      <alignment horizontal="right"/>
    </xf>
    <xf numFmtId="205" fontId="32" fillId="80" borderId="33" applyNumberFormat="0" applyFont="0" applyBorder="0" applyAlignment="0" applyProtection="0">
      <alignment horizontal="right"/>
    </xf>
    <xf numFmtId="205" fontId="32" fillId="80" borderId="33" applyNumberFormat="0" applyFont="0" applyBorder="0" applyAlignment="0" applyProtection="0">
      <alignment horizontal="right"/>
    </xf>
    <xf numFmtId="205" fontId="32" fillId="80" borderId="33" applyNumberFormat="0" applyFont="0" applyBorder="0" applyAlignment="0" applyProtection="0">
      <alignment horizontal="right"/>
    </xf>
    <xf numFmtId="205" fontId="32" fillId="80" borderId="33" applyNumberFormat="0" applyFont="0" applyBorder="0" applyAlignment="0" applyProtection="0">
      <alignment horizontal="right"/>
    </xf>
    <xf numFmtId="205" fontId="32" fillId="80" borderId="33" applyNumberFormat="0" applyFont="0" applyBorder="0" applyAlignment="0" applyProtection="0">
      <alignment horizontal="right"/>
    </xf>
    <xf numFmtId="167" fontId="88" fillId="0" borderId="0">
      <alignment horizontal="right"/>
    </xf>
    <xf numFmtId="167" fontId="88" fillId="0" borderId="0">
      <alignment horizontal="right"/>
    </xf>
    <xf numFmtId="167" fontId="88" fillId="0" borderId="0">
      <alignment horizontal="right"/>
    </xf>
    <xf numFmtId="167" fontId="88" fillId="0" borderId="0">
      <alignment horizontal="right"/>
    </xf>
    <xf numFmtId="167" fontId="88" fillId="0" borderId="0">
      <alignment horizontal="right"/>
    </xf>
    <xf numFmtId="167" fontId="88" fillId="0" borderId="0">
      <alignment horizontal="right"/>
    </xf>
    <xf numFmtId="1" fontId="110" fillId="81" borderId="38" applyNumberFormat="0" applyBorder="0" applyAlignment="0">
      <alignment horizontal="centerContinuous" vertical="center"/>
      <protection locked="0"/>
    </xf>
    <xf numFmtId="1" fontId="110" fillId="81" borderId="38" applyNumberFormat="0" applyBorder="0" applyAlignment="0">
      <alignment horizontal="centerContinuous" vertical="center"/>
      <protection locked="0"/>
    </xf>
    <xf numFmtId="2" fontId="22" fillId="0" borderId="0" applyFont="0" applyFill="0" applyBorder="0" applyAlignment="0" applyProtection="0"/>
    <xf numFmtId="2" fontId="22" fillId="0" borderId="0" applyFont="0" applyFill="0" applyBorder="0" applyAlignment="0" applyProtection="0"/>
    <xf numFmtId="2" fontId="22" fillId="0" borderId="0" applyFont="0" applyFill="0" applyBorder="0" applyAlignment="0" applyProtection="0"/>
    <xf numFmtId="2" fontId="22" fillId="0" borderId="0" applyFont="0" applyFill="0" applyBorder="0" applyAlignment="0" applyProtection="0"/>
    <xf numFmtId="2" fontId="22" fillId="0" borderId="0" applyFont="0" applyFill="0" applyBorder="0" applyAlignment="0" applyProtection="0"/>
    <xf numFmtId="2" fontId="22" fillId="0" borderId="0" applyFont="0" applyFill="0" applyBorder="0" applyAlignment="0" applyProtection="0"/>
    <xf numFmtId="2" fontId="22" fillId="0" borderId="0" applyFont="0" applyFill="0" applyBorder="0" applyAlignment="0" applyProtection="0"/>
    <xf numFmtId="2" fontId="22" fillId="0" borderId="0" applyFont="0" applyFill="0" applyBorder="0" applyAlignment="0" applyProtection="0"/>
    <xf numFmtId="0" fontId="101" fillId="0" borderId="0"/>
    <xf numFmtId="0" fontId="101" fillId="0" borderId="0"/>
    <xf numFmtId="1" fontId="32" fillId="0" borderId="0" applyNumberFormat="0" applyBorder="0" applyAlignment="0" applyProtection="0"/>
    <xf numFmtId="1" fontId="32" fillId="0" borderId="0" applyNumberFormat="0" applyBorder="0" applyAlignment="0" applyProtection="0"/>
    <xf numFmtId="1" fontId="32" fillId="0" borderId="0" applyNumberFormat="0" applyBorder="0" applyAlignment="0" applyProtection="0"/>
    <xf numFmtId="1" fontId="32" fillId="0" borderId="0" applyNumberFormat="0" applyBorder="0" applyAlignment="0" applyProtection="0"/>
    <xf numFmtId="1" fontId="32" fillId="0" borderId="0" applyNumberFormat="0" applyBorder="0" applyAlignment="0" applyProtection="0"/>
    <xf numFmtId="1" fontId="32" fillId="0" borderId="0" applyNumberFormat="0" applyBorder="0" applyAlignment="0" applyProtection="0"/>
    <xf numFmtId="49" fontId="32" fillId="0" borderId="0" applyFill="0" applyBorder="0"/>
    <xf numFmtId="49" fontId="32" fillId="0" borderId="0" applyFill="0" applyBorder="0"/>
    <xf numFmtId="49" fontId="32" fillId="0" borderId="0" applyFill="0" applyBorder="0"/>
    <xf numFmtId="49" fontId="32" fillId="0" borderId="0" applyFill="0" applyBorder="0"/>
    <xf numFmtId="49" fontId="32" fillId="0" borderId="0" applyFill="0" applyBorder="0"/>
    <xf numFmtId="49" fontId="32" fillId="0" borderId="0" applyFill="0" applyBorder="0"/>
    <xf numFmtId="49" fontId="22" fillId="0" borderId="0"/>
    <xf numFmtId="49" fontId="22" fillId="0" borderId="0" applyFill="0" applyBorder="0">
      <alignment horizontal="right" vertical="center"/>
    </xf>
    <xf numFmtId="49" fontId="22" fillId="0" borderId="0" applyFill="0" applyBorder="0">
      <alignment horizontal="right" vertical="center"/>
    </xf>
    <xf numFmtId="49" fontId="22" fillId="0" borderId="0" applyFill="0" applyBorder="0">
      <alignment horizontal="right" vertical="center"/>
    </xf>
    <xf numFmtId="49" fontId="22" fillId="0" borderId="0" applyFill="0" applyBorder="0">
      <alignment horizontal="right" vertical="center"/>
    </xf>
    <xf numFmtId="49" fontId="22" fillId="0" borderId="0" applyFill="0" applyBorder="0">
      <alignment horizontal="right" vertical="center"/>
    </xf>
    <xf numFmtId="49" fontId="22" fillId="0" borderId="0" applyFill="0" applyBorder="0">
      <alignment horizontal="right" vertical="center"/>
    </xf>
    <xf numFmtId="49" fontId="22" fillId="0" borderId="0" applyFill="0" applyBorder="0">
      <alignment horizontal="right" vertical="center"/>
    </xf>
    <xf numFmtId="49" fontId="22" fillId="0" borderId="0" applyFill="0" applyBorder="0">
      <alignment horizontal="right" vertical="center"/>
    </xf>
    <xf numFmtId="49" fontId="22" fillId="0" borderId="0" applyFill="0" applyBorder="0">
      <alignment horizontal="right" vertical="center"/>
    </xf>
    <xf numFmtId="49" fontId="22" fillId="0" borderId="0" applyFill="0" applyBorder="0">
      <alignment horizontal="right" vertical="center"/>
    </xf>
    <xf numFmtId="49" fontId="22" fillId="0" borderId="0" applyFill="0" applyBorder="0">
      <alignment horizontal="right" vertical="center"/>
    </xf>
    <xf numFmtId="49" fontId="22" fillId="0" borderId="0" applyFill="0" applyBorder="0">
      <alignment horizontal="right" vertical="center"/>
    </xf>
    <xf numFmtId="49" fontId="22" fillId="0" borderId="0" applyFill="0" applyBorder="0">
      <alignment horizontal="right" vertical="center"/>
    </xf>
    <xf numFmtId="49" fontId="22" fillId="0" borderId="0" applyFill="0" applyBorder="0">
      <alignment horizontal="right" vertical="center"/>
    </xf>
    <xf numFmtId="49" fontId="22" fillId="0" borderId="0" applyFill="0" applyBorder="0">
      <alignment horizontal="right" vertical="center"/>
    </xf>
    <xf numFmtId="49" fontId="22" fillId="0" borderId="0" applyFill="0" applyBorder="0">
      <alignment horizontal="right" vertical="center"/>
    </xf>
    <xf numFmtId="206" fontId="111" fillId="0" borderId="0">
      <alignment vertical="center"/>
    </xf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32" fillId="0" borderId="0" applyNumberFormat="0" applyFill="0" applyBorder="0" applyProtection="0">
      <alignment wrapText="1"/>
    </xf>
    <xf numFmtId="0" fontId="32" fillId="0" borderId="0" applyNumberFormat="0" applyFill="0" applyBorder="0" applyProtection="0">
      <alignment wrapText="1"/>
    </xf>
    <xf numFmtId="0" fontId="32" fillId="0" borderId="0" applyNumberFormat="0" applyFill="0" applyBorder="0" applyProtection="0">
      <alignment wrapText="1"/>
    </xf>
    <xf numFmtId="0" fontId="32" fillId="0" borderId="0" applyNumberFormat="0" applyFill="0" applyBorder="0" applyProtection="0">
      <alignment wrapText="1"/>
    </xf>
    <xf numFmtId="0" fontId="32" fillId="0" borderId="0" applyNumberFormat="0" applyFill="0" applyBorder="0" applyProtection="0">
      <alignment wrapText="1"/>
    </xf>
    <xf numFmtId="0" fontId="32" fillId="0" borderId="0" applyNumberFormat="0" applyFill="0" applyBorder="0" applyProtection="0">
      <alignment wrapText="1"/>
    </xf>
    <xf numFmtId="0" fontId="112" fillId="0" borderId="0" applyNumberFormat="0" applyFill="0" applyBorder="0" applyProtection="0">
      <alignment wrapText="1"/>
    </xf>
    <xf numFmtId="0" fontId="112" fillId="0" borderId="0" applyNumberFormat="0" applyFill="0" applyBorder="0" applyProtection="0">
      <alignment wrapText="1"/>
    </xf>
    <xf numFmtId="0" fontId="113" fillId="0" borderId="0"/>
    <xf numFmtId="38" fontId="32" fillId="68" borderId="0" applyNumberFormat="0" applyBorder="0" applyAlignment="0" applyProtection="0"/>
    <xf numFmtId="49" fontId="39" fillId="0" borderId="0">
      <alignment horizontal="right"/>
    </xf>
    <xf numFmtId="49" fontId="39" fillId="0" borderId="0">
      <alignment horizontal="right"/>
    </xf>
    <xf numFmtId="49" fontId="114" fillId="0" borderId="0">
      <alignment horizontal="right"/>
    </xf>
    <xf numFmtId="206" fontId="115" fillId="0" borderId="0">
      <alignment vertical="center"/>
    </xf>
    <xf numFmtId="183" fontId="22" fillId="71" borderId="18" applyNumberFormat="0" applyFont="0" applyBorder="0" applyAlignment="0" applyProtection="0"/>
    <xf numFmtId="183" fontId="22" fillId="71" borderId="18" applyNumberFormat="0" applyFont="0" applyBorder="0" applyAlignment="0" applyProtection="0"/>
    <xf numFmtId="183" fontId="22" fillId="71" borderId="18" applyNumberFormat="0" applyFont="0" applyBorder="0" applyAlignment="0" applyProtection="0"/>
    <xf numFmtId="183" fontId="22" fillId="71" borderId="18" applyNumberFormat="0" applyFont="0" applyBorder="0" applyAlignment="0" applyProtection="0"/>
    <xf numFmtId="183" fontId="22" fillId="71" borderId="18" applyNumberFormat="0" applyFont="0" applyBorder="0" applyAlignment="0" applyProtection="0"/>
    <xf numFmtId="183" fontId="22" fillId="71" borderId="18" applyNumberFormat="0" applyFont="0" applyBorder="0" applyAlignment="0" applyProtection="0"/>
    <xf numFmtId="0" fontId="104" fillId="0" borderId="0" applyFont="0" applyFill="0" applyBorder="0" applyAlignment="0" applyProtection="0">
      <alignment horizontal="right"/>
    </xf>
    <xf numFmtId="167" fontId="116" fillId="71" borderId="0" applyNumberFormat="0" applyFont="0" applyAlignment="0"/>
    <xf numFmtId="0" fontId="117" fillId="0" borderId="0">
      <alignment horizontal="left"/>
    </xf>
    <xf numFmtId="0" fontId="26" fillId="0" borderId="39" applyNumberFormat="0" applyAlignment="0" applyProtection="0">
      <alignment horizontal="left" vertical="center"/>
    </xf>
    <xf numFmtId="0" fontId="26" fillId="0" borderId="39" applyNumberFormat="0" applyAlignment="0" applyProtection="0">
      <alignment horizontal="left" vertical="center"/>
    </xf>
    <xf numFmtId="0" fontId="26" fillId="0" borderId="39" applyNumberFormat="0" applyAlignment="0" applyProtection="0">
      <alignment horizontal="left" vertical="center"/>
    </xf>
    <xf numFmtId="0" fontId="26" fillId="0" borderId="39" applyNumberFormat="0" applyAlignment="0" applyProtection="0">
      <alignment horizontal="left" vertical="center"/>
    </xf>
    <xf numFmtId="0" fontId="26" fillId="0" borderId="39" applyNumberFormat="0" applyAlignment="0" applyProtection="0">
      <alignment horizontal="left" vertical="center"/>
    </xf>
    <xf numFmtId="0" fontId="26" fillId="0" borderId="39" applyNumberFormat="0" applyAlignment="0" applyProtection="0">
      <alignment horizontal="left" vertical="center"/>
    </xf>
    <xf numFmtId="0" fontId="26" fillId="0" borderId="35">
      <alignment horizontal="left" vertical="center"/>
    </xf>
    <xf numFmtId="0" fontId="26" fillId="0" borderId="35">
      <alignment horizontal="left" vertical="center"/>
    </xf>
    <xf numFmtId="0" fontId="26" fillId="0" borderId="35">
      <alignment horizontal="left" vertical="center"/>
    </xf>
    <xf numFmtId="0" fontId="26" fillId="0" borderId="35">
      <alignment horizontal="left" vertical="center"/>
    </xf>
    <xf numFmtId="0" fontId="26" fillId="0" borderId="35">
      <alignment horizontal="left" vertical="center"/>
    </xf>
    <xf numFmtId="0" fontId="26" fillId="0" borderId="35">
      <alignment horizontal="left" vertical="center"/>
    </xf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9" fillId="0" borderId="0" applyNumberFormat="0" applyFill="0" applyBorder="0" applyAlignment="0" applyProtection="0"/>
    <xf numFmtId="0" fontId="118" fillId="0" borderId="40" applyNumberFormat="0" applyFill="0" applyAlignment="0" applyProtection="0"/>
    <xf numFmtId="0" fontId="119" fillId="0" borderId="0" applyNumberFormat="0" applyFill="0" applyBorder="0" applyAlignment="0" applyProtection="0"/>
    <xf numFmtId="0" fontId="118" fillId="0" borderId="40" applyNumberFormat="0" applyFill="0" applyAlignment="0" applyProtection="0"/>
    <xf numFmtId="0" fontId="119" fillId="0" borderId="0" applyNumberFormat="0" applyFill="0" applyBorder="0" applyAlignment="0" applyProtection="0"/>
    <xf numFmtId="0" fontId="118" fillId="0" borderId="40" applyNumberFormat="0" applyFill="0" applyAlignment="0" applyProtection="0"/>
    <xf numFmtId="0" fontId="119" fillId="0" borderId="0" applyNumberFormat="0" applyFill="0" applyBorder="0" applyAlignment="0" applyProtection="0"/>
    <xf numFmtId="0" fontId="118" fillId="0" borderId="40" applyNumberFormat="0" applyFill="0" applyAlignment="0" applyProtection="0"/>
    <xf numFmtId="0" fontId="119" fillId="0" borderId="0" applyNumberFormat="0" applyFill="0" applyBorder="0" applyAlignment="0" applyProtection="0"/>
    <xf numFmtId="0" fontId="118" fillId="0" borderId="40" applyNumberFormat="0" applyFill="0" applyAlignment="0" applyProtection="0"/>
    <xf numFmtId="0" fontId="119" fillId="0" borderId="0" applyNumberFormat="0" applyFill="0" applyBorder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9" fillId="0" borderId="0" applyNumberFormat="0" applyFill="0" applyBorder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9" fillId="0" borderId="0" applyNumberFormat="0" applyFill="0" applyBorder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26" fillId="0" borderId="0" applyNumberFormat="0" applyFill="0" applyBorder="0" applyAlignment="0" applyProtection="0"/>
    <xf numFmtId="0" fontId="120" fillId="0" borderId="41" applyNumberFormat="0" applyFill="0" applyAlignment="0" applyProtection="0"/>
    <xf numFmtId="0" fontId="26" fillId="0" borderId="0" applyNumberFormat="0" applyFill="0" applyBorder="0" applyAlignment="0" applyProtection="0"/>
    <xf numFmtId="0" fontId="120" fillId="0" borderId="41" applyNumberFormat="0" applyFill="0" applyAlignment="0" applyProtection="0"/>
    <xf numFmtId="0" fontId="26" fillId="0" borderId="0" applyNumberFormat="0" applyFill="0" applyBorder="0" applyAlignment="0" applyProtection="0"/>
    <xf numFmtId="0" fontId="120" fillId="0" borderId="41" applyNumberFormat="0" applyFill="0" applyAlignment="0" applyProtection="0"/>
    <xf numFmtId="0" fontId="26" fillId="0" borderId="0" applyNumberFormat="0" applyFill="0" applyBorder="0" applyAlignment="0" applyProtection="0"/>
    <xf numFmtId="0" fontId="120" fillId="0" borderId="41" applyNumberFormat="0" applyFill="0" applyAlignment="0" applyProtection="0"/>
    <xf numFmtId="0" fontId="26" fillId="0" borderId="0" applyNumberFormat="0" applyFill="0" applyBorder="0" applyAlignment="0" applyProtection="0"/>
    <xf numFmtId="0" fontId="120" fillId="0" borderId="41" applyNumberFormat="0" applyFill="0" applyAlignment="0" applyProtection="0"/>
    <xf numFmtId="0" fontId="26" fillId="0" borderId="0" applyNumberFormat="0" applyFill="0" applyBorder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26" fillId="0" borderId="0" applyNumberFormat="0" applyFill="0" applyBorder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26" fillId="0" borderId="0" applyNumberFormat="0" applyFill="0" applyBorder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2" fillId="0" borderId="0" applyProtection="0">
      <alignment horizontal="left"/>
    </xf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2" fillId="0" borderId="0" applyProtection="0">
      <alignment horizontal="left"/>
    </xf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2" fillId="0" borderId="0" applyProtection="0">
      <alignment horizontal="left"/>
    </xf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2" fillId="0" borderId="0" applyProtection="0">
      <alignment horizontal="left"/>
    </xf>
    <xf numFmtId="0" fontId="122" fillId="0" borderId="0" applyProtection="0">
      <alignment horizontal="left"/>
    </xf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42" applyNumberFormat="0" applyFill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0" fontId="32" fillId="82" borderId="18" applyNumberFormat="0" applyBorder="0" applyAlignment="0" applyProtection="0"/>
    <xf numFmtId="0" fontId="69" fillId="62" borderId="23" applyNumberFormat="0" applyAlignment="0" applyProtection="0"/>
    <xf numFmtId="0" fontId="69" fillId="62" borderId="23" applyNumberFormat="0" applyAlignment="0" applyProtection="0"/>
    <xf numFmtId="0" fontId="69" fillId="62" borderId="23" applyNumberFormat="0" applyAlignment="0" applyProtection="0"/>
    <xf numFmtId="0" fontId="69" fillId="62" borderId="23" applyNumberFormat="0" applyAlignment="0" applyProtection="0"/>
    <xf numFmtId="0" fontId="69" fillId="62" borderId="23" applyNumberFormat="0" applyAlignment="0" applyProtection="0"/>
    <xf numFmtId="0" fontId="69" fillId="62" borderId="23" applyNumberFormat="0" applyAlignment="0" applyProtection="0"/>
    <xf numFmtId="0" fontId="69" fillId="62" borderId="23" applyNumberFormat="0" applyAlignment="0" applyProtection="0"/>
    <xf numFmtId="0" fontId="69" fillId="62" borderId="23" applyNumberFormat="0" applyAlignment="0" applyProtection="0"/>
    <xf numFmtId="0" fontId="69" fillId="62" borderId="23" applyNumberFormat="0" applyAlignment="0" applyProtection="0"/>
    <xf numFmtId="0" fontId="69" fillId="62" borderId="23" applyNumberFormat="0" applyAlignment="0" applyProtection="0"/>
    <xf numFmtId="0" fontId="69" fillId="62" borderId="23" applyNumberFormat="0" applyAlignment="0" applyProtection="0"/>
    <xf numFmtId="0" fontId="69" fillId="62" borderId="23" applyNumberFormat="0" applyAlignment="0" applyProtection="0"/>
    <xf numFmtId="0" fontId="69" fillId="62" borderId="23" applyNumberFormat="0" applyAlignment="0" applyProtection="0"/>
    <xf numFmtId="0" fontId="69" fillId="62" borderId="23" applyNumberFormat="0" applyAlignment="0" applyProtection="0"/>
    <xf numFmtId="0" fontId="69" fillId="62" borderId="23" applyNumberFormat="0" applyAlignment="0" applyProtection="0"/>
    <xf numFmtId="0" fontId="69" fillId="62" borderId="23" applyNumberFormat="0" applyAlignment="0" applyProtection="0"/>
    <xf numFmtId="0" fontId="69" fillId="62" borderId="23" applyNumberFormat="0" applyAlignment="0" applyProtection="0"/>
    <xf numFmtId="0" fontId="69" fillId="62" borderId="23" applyNumberFormat="0" applyAlignment="0" applyProtection="0"/>
    <xf numFmtId="0" fontId="69" fillId="62" borderId="23" applyNumberFormat="0" applyAlignment="0" applyProtection="0"/>
    <xf numFmtId="0" fontId="69" fillId="62" borderId="23" applyNumberFormat="0" applyAlignment="0" applyProtection="0"/>
    <xf numFmtId="0" fontId="69" fillId="62" borderId="23" applyNumberFormat="0" applyAlignment="0" applyProtection="0"/>
    <xf numFmtId="0" fontId="69" fillId="62" borderId="23" applyNumberFormat="0" applyAlignment="0" applyProtection="0"/>
    <xf numFmtId="0" fontId="69" fillId="62" borderId="23" applyNumberFormat="0" applyAlignment="0" applyProtection="0"/>
    <xf numFmtId="0" fontId="69" fillId="62" borderId="23" applyNumberFormat="0" applyAlignment="0" applyProtection="0"/>
    <xf numFmtId="0" fontId="69" fillId="62" borderId="23" applyNumberFormat="0" applyAlignment="0" applyProtection="0"/>
    <xf numFmtId="0" fontId="69" fillId="46" borderId="23" applyNumberFormat="0" applyAlignment="0" applyProtection="0"/>
    <xf numFmtId="0" fontId="69" fillId="62" borderId="23" applyNumberFormat="0" applyAlignment="0" applyProtection="0"/>
    <xf numFmtId="0" fontId="69" fillId="62" borderId="23" applyNumberFormat="0" applyAlignment="0" applyProtection="0"/>
    <xf numFmtId="0" fontId="69" fillId="62" borderId="23" applyNumberFormat="0" applyAlignment="0" applyProtection="0"/>
    <xf numFmtId="0" fontId="69" fillId="62" borderId="23" applyNumberFormat="0" applyAlignment="0" applyProtection="0"/>
    <xf numFmtId="0" fontId="69" fillId="62" borderId="23" applyNumberFormat="0" applyAlignment="0" applyProtection="0"/>
    <xf numFmtId="1" fontId="123" fillId="0" borderId="0" applyNumberFormat="0">
      <alignment horizontal="right"/>
    </xf>
    <xf numFmtId="0" fontId="69" fillId="62" borderId="23" applyNumberFormat="0" applyAlignment="0" applyProtection="0"/>
    <xf numFmtId="0" fontId="69" fillId="62" borderId="23" applyNumberFormat="0" applyAlignment="0" applyProtection="0"/>
    <xf numFmtId="0" fontId="69" fillId="46" borderId="23" applyNumberFormat="0" applyAlignment="0" applyProtection="0"/>
    <xf numFmtId="0" fontId="69" fillId="62" borderId="23" applyNumberFormat="0" applyAlignment="0" applyProtection="0"/>
    <xf numFmtId="0" fontId="69" fillId="62" borderId="23" applyNumberFormat="0" applyAlignment="0" applyProtection="0"/>
    <xf numFmtId="0" fontId="69" fillId="62" borderId="23" applyNumberFormat="0" applyAlignment="0" applyProtection="0"/>
    <xf numFmtId="0" fontId="69" fillId="62" borderId="23" applyNumberFormat="0" applyAlignment="0" applyProtection="0"/>
    <xf numFmtId="0" fontId="69" fillId="62" borderId="23" applyNumberFormat="0" applyAlignment="0" applyProtection="0"/>
    <xf numFmtId="1" fontId="123" fillId="0" borderId="0" applyNumberFormat="0">
      <alignment horizontal="right"/>
    </xf>
    <xf numFmtId="0" fontId="69" fillId="46" borderId="23" applyNumberFormat="0" applyAlignment="0" applyProtection="0"/>
    <xf numFmtId="0" fontId="69" fillId="46" borderId="23" applyNumberFormat="0" applyAlignment="0" applyProtection="0"/>
    <xf numFmtId="0" fontId="69" fillId="62" borderId="23" applyNumberFormat="0" applyAlignment="0" applyProtection="0"/>
    <xf numFmtId="0" fontId="69" fillId="62" borderId="23" applyNumberFormat="0" applyAlignment="0" applyProtection="0"/>
    <xf numFmtId="0" fontId="69" fillId="62" borderId="23" applyNumberFormat="0" applyAlignment="0" applyProtection="0"/>
    <xf numFmtId="0" fontId="69" fillId="62" borderId="23" applyNumberFormat="0" applyAlignment="0" applyProtection="0"/>
    <xf numFmtId="0" fontId="69" fillId="62" borderId="23" applyNumberFormat="0" applyAlignment="0" applyProtection="0"/>
    <xf numFmtId="1" fontId="123" fillId="0" borderId="0" applyNumberFormat="0">
      <alignment horizontal="right"/>
    </xf>
    <xf numFmtId="0" fontId="69" fillId="46" borderId="23" applyNumberFormat="0" applyAlignment="0" applyProtection="0"/>
    <xf numFmtId="0" fontId="69" fillId="46" borderId="23" applyNumberFormat="0" applyAlignment="0" applyProtection="0"/>
    <xf numFmtId="0" fontId="69" fillId="62" borderId="23" applyNumberFormat="0" applyAlignment="0" applyProtection="0"/>
    <xf numFmtId="0" fontId="69" fillId="62" borderId="23" applyNumberFormat="0" applyAlignment="0" applyProtection="0"/>
    <xf numFmtId="0" fontId="69" fillId="62" borderId="23" applyNumberFormat="0" applyAlignment="0" applyProtection="0"/>
    <xf numFmtId="0" fontId="69" fillId="62" borderId="23" applyNumberFormat="0" applyAlignment="0" applyProtection="0"/>
    <xf numFmtId="0" fontId="69" fillId="62" borderId="23" applyNumberFormat="0" applyAlignment="0" applyProtection="0"/>
    <xf numFmtId="1" fontId="123" fillId="0" borderId="0" applyNumberFormat="0">
      <alignment horizontal="right"/>
    </xf>
    <xf numFmtId="1" fontId="123" fillId="0" borderId="0" applyNumberFormat="0">
      <alignment horizontal="right"/>
    </xf>
    <xf numFmtId="0" fontId="69" fillId="62" borderId="23" applyNumberFormat="0" applyAlignment="0" applyProtection="0"/>
    <xf numFmtId="0" fontId="69" fillId="62" borderId="23" applyNumberFormat="0" applyAlignment="0" applyProtection="0"/>
    <xf numFmtId="0" fontId="69" fillId="62" borderId="23" applyNumberFormat="0" applyAlignment="0" applyProtection="0"/>
    <xf numFmtId="0" fontId="69" fillId="62" borderId="23" applyNumberFormat="0" applyAlignment="0" applyProtection="0"/>
    <xf numFmtId="0" fontId="69" fillId="62" borderId="23" applyNumberFormat="0" applyAlignment="0" applyProtection="0"/>
    <xf numFmtId="0" fontId="69" fillId="62" borderId="23" applyNumberFormat="0" applyAlignment="0" applyProtection="0"/>
    <xf numFmtId="0" fontId="69" fillId="62" borderId="23" applyNumberFormat="0" applyAlignment="0" applyProtection="0"/>
    <xf numFmtId="0" fontId="69" fillId="62" borderId="23" applyNumberFormat="0" applyAlignment="0" applyProtection="0"/>
    <xf numFmtId="0" fontId="69" fillId="62" borderId="23" applyNumberFormat="0" applyAlignment="0" applyProtection="0"/>
    <xf numFmtId="0" fontId="69" fillId="62" borderId="23" applyNumberFormat="0" applyAlignment="0" applyProtection="0"/>
    <xf numFmtId="0" fontId="69" fillId="62" borderId="23" applyNumberFormat="0" applyAlignment="0" applyProtection="0"/>
    <xf numFmtId="0" fontId="69" fillId="62" borderId="23" applyNumberFormat="0" applyAlignment="0" applyProtection="0"/>
    <xf numFmtId="0" fontId="69" fillId="62" borderId="23" applyNumberFormat="0" applyAlignment="0" applyProtection="0"/>
    <xf numFmtId="0" fontId="69" fillId="62" borderId="23" applyNumberFormat="0" applyAlignment="0" applyProtection="0"/>
    <xf numFmtId="0" fontId="69" fillId="62" borderId="23" applyNumberFormat="0" applyAlignment="0" applyProtection="0"/>
    <xf numFmtId="0" fontId="69" fillId="62" borderId="23" applyNumberFormat="0" applyAlignment="0" applyProtection="0"/>
    <xf numFmtId="0" fontId="69" fillId="62" borderId="23" applyNumberFormat="0" applyAlignment="0" applyProtection="0"/>
    <xf numFmtId="0" fontId="69" fillId="62" borderId="23" applyNumberFormat="0" applyAlignment="0" applyProtection="0"/>
    <xf numFmtId="0" fontId="69" fillId="62" borderId="23" applyNumberFormat="0" applyAlignment="0" applyProtection="0"/>
    <xf numFmtId="0" fontId="69" fillId="62" borderId="23" applyNumberFormat="0" applyAlignment="0" applyProtection="0"/>
    <xf numFmtId="0" fontId="69" fillId="62" borderId="23" applyNumberFormat="0" applyAlignment="0" applyProtection="0"/>
    <xf numFmtId="0" fontId="69" fillId="62" borderId="23" applyNumberFormat="0" applyAlignment="0" applyProtection="0"/>
    <xf numFmtId="0" fontId="69" fillId="62" borderId="23" applyNumberFormat="0" applyAlignment="0" applyProtection="0"/>
    <xf numFmtId="0" fontId="69" fillId="62" borderId="23" applyNumberFormat="0" applyAlignment="0" applyProtection="0"/>
    <xf numFmtId="0" fontId="79" fillId="83" borderId="0" applyNumberFormat="0" applyFont="0" applyBorder="0" applyAlignment="0" applyProtection="0"/>
    <xf numFmtId="0" fontId="79" fillId="83" borderId="0" applyNumberFormat="0" applyFont="0" applyBorder="0" applyAlignment="0" applyProtection="0"/>
    <xf numFmtId="0" fontId="124" fillId="0" borderId="0" applyNumberFormat="0" applyFill="0" applyBorder="0" applyAlignment="0">
      <protection locked="0"/>
    </xf>
    <xf numFmtId="0" fontId="76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193" fontId="22" fillId="0" borderId="0" applyFill="0" applyBorder="0" applyAlignment="0"/>
    <xf numFmtId="193" fontId="22" fillId="0" borderId="0" applyFill="0" applyBorder="0" applyAlignment="0"/>
    <xf numFmtId="193" fontId="22" fillId="0" borderId="0" applyFill="0" applyBorder="0" applyAlignment="0"/>
    <xf numFmtId="193" fontId="22" fillId="0" borderId="0" applyFill="0" applyBorder="0" applyAlignment="0"/>
    <xf numFmtId="193" fontId="22" fillId="0" borderId="0" applyFill="0" applyBorder="0" applyAlignment="0"/>
    <xf numFmtId="193" fontId="22" fillId="0" borderId="0" applyFill="0" applyBorder="0" applyAlignment="0"/>
    <xf numFmtId="193" fontId="22" fillId="0" borderId="0" applyFill="0" applyBorder="0" applyAlignment="0"/>
    <xf numFmtId="193" fontId="22" fillId="0" borderId="0" applyFill="0" applyBorder="0" applyAlignment="0"/>
    <xf numFmtId="191" fontId="22" fillId="0" borderId="0" applyFill="0" applyBorder="0" applyAlignment="0"/>
    <xf numFmtId="191" fontId="22" fillId="0" borderId="0" applyFill="0" applyBorder="0" applyAlignment="0"/>
    <xf numFmtId="191" fontId="22" fillId="0" borderId="0" applyFill="0" applyBorder="0" applyAlignment="0"/>
    <xf numFmtId="191" fontId="22" fillId="0" borderId="0" applyFill="0" applyBorder="0" applyAlignment="0"/>
    <xf numFmtId="191" fontId="22" fillId="0" borderId="0" applyFill="0" applyBorder="0" applyAlignment="0"/>
    <xf numFmtId="191" fontId="22" fillId="0" borderId="0" applyFill="0" applyBorder="0" applyAlignment="0"/>
    <xf numFmtId="191" fontId="22" fillId="0" borderId="0" applyFill="0" applyBorder="0" applyAlignment="0"/>
    <xf numFmtId="191" fontId="22" fillId="0" borderId="0" applyFill="0" applyBorder="0" applyAlignment="0"/>
    <xf numFmtId="193" fontId="22" fillId="0" borderId="0" applyFill="0" applyBorder="0" applyAlignment="0"/>
    <xf numFmtId="193" fontId="22" fillId="0" borderId="0" applyFill="0" applyBorder="0" applyAlignment="0"/>
    <xf numFmtId="193" fontId="22" fillId="0" borderId="0" applyFill="0" applyBorder="0" applyAlignment="0"/>
    <xf numFmtId="193" fontId="22" fillId="0" borderId="0" applyFill="0" applyBorder="0" applyAlignment="0"/>
    <xf numFmtId="193" fontId="22" fillId="0" borderId="0" applyFill="0" applyBorder="0" applyAlignment="0"/>
    <xf numFmtId="193" fontId="22" fillId="0" borderId="0" applyFill="0" applyBorder="0" applyAlignment="0"/>
    <xf numFmtId="193" fontId="22" fillId="0" borderId="0" applyFill="0" applyBorder="0" applyAlignment="0"/>
    <xf numFmtId="193" fontId="22" fillId="0" borderId="0" applyFill="0" applyBorder="0" applyAlignment="0"/>
    <xf numFmtId="203" fontId="22" fillId="0" borderId="0" applyFill="0" applyBorder="0" applyAlignment="0"/>
    <xf numFmtId="203" fontId="22" fillId="0" borderId="0" applyFill="0" applyBorder="0" applyAlignment="0"/>
    <xf numFmtId="203" fontId="22" fillId="0" borderId="0" applyFill="0" applyBorder="0" applyAlignment="0"/>
    <xf numFmtId="203" fontId="22" fillId="0" borderId="0" applyFill="0" applyBorder="0" applyAlignment="0"/>
    <xf numFmtId="203" fontId="22" fillId="0" borderId="0" applyFill="0" applyBorder="0" applyAlignment="0"/>
    <xf numFmtId="203" fontId="22" fillId="0" borderId="0" applyFill="0" applyBorder="0" applyAlignment="0"/>
    <xf numFmtId="203" fontId="22" fillId="0" borderId="0" applyFill="0" applyBorder="0" applyAlignment="0"/>
    <xf numFmtId="203" fontId="22" fillId="0" borderId="0" applyFill="0" applyBorder="0" applyAlignment="0"/>
    <xf numFmtId="191" fontId="22" fillId="0" borderId="0" applyFill="0" applyBorder="0" applyAlignment="0"/>
    <xf numFmtId="191" fontId="22" fillId="0" borderId="0" applyFill="0" applyBorder="0" applyAlignment="0"/>
    <xf numFmtId="191" fontId="22" fillId="0" borderId="0" applyFill="0" applyBorder="0" applyAlignment="0"/>
    <xf numFmtId="191" fontId="22" fillId="0" borderId="0" applyFill="0" applyBorder="0" applyAlignment="0"/>
    <xf numFmtId="191" fontId="22" fillId="0" borderId="0" applyFill="0" applyBorder="0" applyAlignment="0"/>
    <xf numFmtId="191" fontId="22" fillId="0" borderId="0" applyFill="0" applyBorder="0" applyAlignment="0"/>
    <xf numFmtId="191" fontId="22" fillId="0" borderId="0" applyFill="0" applyBorder="0" applyAlignment="0"/>
    <xf numFmtId="191" fontId="22" fillId="0" borderId="0" applyFill="0" applyBorder="0" applyAlignment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5" fillId="0" borderId="43" applyNumberFormat="0" applyFill="0" applyAlignment="0" applyProtection="0"/>
    <xf numFmtId="0" fontId="126" fillId="0" borderId="0"/>
    <xf numFmtId="41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127" fillId="0" borderId="17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207" fontId="32" fillId="82" borderId="0">
      <alignment horizontal="center"/>
    </xf>
    <xf numFmtId="208" fontId="22" fillId="0" borderId="0" applyFont="0" applyFill="0" applyBorder="0" applyAlignment="0" applyProtection="0"/>
    <xf numFmtId="208" fontId="22" fillId="0" borderId="0" applyFont="0" applyFill="0" applyBorder="0" applyAlignment="0" applyProtection="0"/>
    <xf numFmtId="208" fontId="22" fillId="0" borderId="0" applyFont="0" applyFill="0" applyBorder="0" applyAlignment="0" applyProtection="0"/>
    <xf numFmtId="208" fontId="22" fillId="0" borderId="0" applyFont="0" applyFill="0" applyBorder="0" applyAlignment="0" applyProtection="0"/>
    <xf numFmtId="208" fontId="22" fillId="0" borderId="0" applyFont="0" applyFill="0" applyBorder="0" applyAlignment="0" applyProtection="0"/>
    <xf numFmtId="208" fontId="22" fillId="0" borderId="0" applyFont="0" applyFill="0" applyBorder="0" applyAlignment="0" applyProtection="0"/>
    <xf numFmtId="208" fontId="22" fillId="0" borderId="0" applyFont="0" applyFill="0" applyBorder="0" applyAlignment="0" applyProtection="0"/>
    <xf numFmtId="208" fontId="22" fillId="0" borderId="0" applyFont="0" applyFill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0" fontId="71" fillId="46" borderId="0" applyNumberFormat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0" fontId="71" fillId="46" borderId="0" applyNumberFormat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0" fontId="71" fillId="46" borderId="0" applyNumberFormat="0" applyBorder="0" applyAlignment="0" applyProtection="0"/>
    <xf numFmtId="0" fontId="71" fillId="46" borderId="0" applyNumberFormat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0" fontId="71" fillId="46" borderId="0" applyNumberFormat="0" applyBorder="0" applyAlignment="0" applyProtection="0"/>
    <xf numFmtId="0" fontId="71" fillId="46" borderId="0" applyNumberFormat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0" fontId="71" fillId="62" borderId="0" applyNumberFormat="0" applyBorder="0" applyAlignment="0" applyProtection="0"/>
    <xf numFmtId="37" fontId="128" fillId="0" borderId="0"/>
    <xf numFmtId="37" fontId="12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8" fillId="0" borderId="0"/>
    <xf numFmtId="2" fontId="79" fillId="0" borderId="0" applyBorder="0" applyProtection="0"/>
    <xf numFmtId="2" fontId="79" fillId="0" borderId="0" applyBorder="0" applyProtection="0"/>
    <xf numFmtId="0" fontId="32" fillId="0" borderId="0" applyNumberFormat="0"/>
    <xf numFmtId="0" fontId="32" fillId="0" borderId="0" applyNumberFormat="0"/>
    <xf numFmtId="0" fontId="32" fillId="0" borderId="0" applyNumberFormat="0"/>
    <xf numFmtId="0" fontId="32" fillId="0" borderId="0" applyNumberFormat="0"/>
    <xf numFmtId="0" fontId="32" fillId="0" borderId="0" applyNumberFormat="0"/>
    <xf numFmtId="0" fontId="32" fillId="0" borderId="0" applyNumberFormat="0"/>
    <xf numFmtId="209" fontId="75" fillId="0" borderId="38" applyBorder="0" applyAlignment="0">
      <protection locked="0"/>
    </xf>
    <xf numFmtId="0" fontId="129" fillId="0" borderId="0"/>
    <xf numFmtId="0" fontId="75" fillId="0" borderId="16" applyNumberFormat="0" applyBorder="0" applyAlignment="0">
      <protection hidden="1"/>
    </xf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22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22" fillId="62" borderId="44" applyNumberFormat="0" applyFont="0" applyAlignment="0" applyProtection="0"/>
    <xf numFmtId="0" fontId="22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22" fillId="62" borderId="44" applyNumberFormat="0" applyFont="0" applyAlignment="0" applyProtection="0"/>
    <xf numFmtId="0" fontId="22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0" fontId="17" fillId="62" borderId="44" applyNumberFormat="0" applyFont="0" applyAlignment="0" applyProtection="0"/>
    <xf numFmtId="210" fontId="32" fillId="0" borderId="0" applyFill="0" applyBorder="0" applyProtection="0">
      <alignment horizontal="right" wrapText="1"/>
    </xf>
    <xf numFmtId="210" fontId="32" fillId="0" borderId="0" applyFill="0" applyBorder="0" applyProtection="0">
      <alignment horizontal="right" wrapText="1"/>
    </xf>
    <xf numFmtId="210" fontId="32" fillId="0" borderId="0" applyFill="0" applyBorder="0" applyProtection="0">
      <alignment horizontal="right" wrapText="1"/>
    </xf>
    <xf numFmtId="210" fontId="32" fillId="0" borderId="0" applyFill="0" applyBorder="0" applyProtection="0">
      <alignment horizontal="right" wrapText="1"/>
    </xf>
    <xf numFmtId="210" fontId="32" fillId="0" borderId="0" applyFill="0" applyBorder="0" applyProtection="0">
      <alignment horizontal="right" wrapText="1"/>
    </xf>
    <xf numFmtId="210" fontId="32" fillId="0" borderId="0" applyFill="0" applyBorder="0" applyProtection="0">
      <alignment horizontal="right" wrapText="1"/>
    </xf>
    <xf numFmtId="210" fontId="42" fillId="0" borderId="0" applyFill="0" applyBorder="0" applyProtection="0">
      <alignment horizontal="right" wrapText="1"/>
    </xf>
    <xf numFmtId="210" fontId="42" fillId="0" borderId="0" applyFill="0" applyBorder="0" applyProtection="0">
      <alignment horizontal="right" wrapText="1"/>
    </xf>
    <xf numFmtId="210" fontId="42" fillId="0" borderId="0" applyFill="0" applyBorder="0" applyProtection="0">
      <alignment horizontal="right" wrapText="1"/>
    </xf>
    <xf numFmtId="210" fontId="42" fillId="0" borderId="0" applyFill="0" applyBorder="0" applyProtection="0">
      <alignment horizontal="right" wrapText="1"/>
    </xf>
    <xf numFmtId="210" fontId="42" fillId="0" borderId="0" applyFill="0" applyBorder="0" applyProtection="0">
      <alignment horizontal="right" wrapText="1"/>
    </xf>
    <xf numFmtId="210" fontId="42" fillId="0" borderId="0" applyFill="0" applyBorder="0" applyProtection="0">
      <alignment horizontal="right" wrapText="1"/>
    </xf>
    <xf numFmtId="211" fontId="32" fillId="0" borderId="0" applyFill="0" applyBorder="0" applyProtection="0">
      <alignment horizontal="right" wrapText="1"/>
    </xf>
    <xf numFmtId="211" fontId="32" fillId="0" borderId="0" applyFill="0" applyBorder="0" applyProtection="0">
      <alignment horizontal="right" wrapText="1"/>
    </xf>
    <xf numFmtId="211" fontId="32" fillId="0" borderId="0" applyFill="0" applyBorder="0" applyProtection="0">
      <alignment horizontal="right" wrapText="1"/>
    </xf>
    <xf numFmtId="211" fontId="32" fillId="0" borderId="0" applyFill="0" applyBorder="0" applyProtection="0">
      <alignment horizontal="right" wrapText="1"/>
    </xf>
    <xf numFmtId="211" fontId="32" fillId="0" borderId="0" applyFill="0" applyBorder="0" applyProtection="0">
      <alignment horizontal="right" wrapText="1"/>
    </xf>
    <xf numFmtId="211" fontId="32" fillId="0" borderId="0" applyFill="0" applyBorder="0" applyProtection="0">
      <alignment horizontal="right" wrapText="1"/>
    </xf>
    <xf numFmtId="211" fontId="42" fillId="0" borderId="0" applyFill="0" applyBorder="0" applyProtection="0">
      <alignment horizontal="right" wrapText="1"/>
    </xf>
    <xf numFmtId="211" fontId="42" fillId="0" borderId="0" applyFill="0" applyBorder="0" applyProtection="0">
      <alignment horizontal="right" wrapText="1"/>
    </xf>
    <xf numFmtId="211" fontId="42" fillId="0" borderId="0" applyFill="0" applyBorder="0" applyProtection="0">
      <alignment horizontal="right" wrapText="1"/>
    </xf>
    <xf numFmtId="211" fontId="42" fillId="0" borderId="0" applyFill="0" applyBorder="0" applyProtection="0">
      <alignment horizontal="right" wrapText="1"/>
    </xf>
    <xf numFmtId="211" fontId="42" fillId="0" borderId="0" applyFill="0" applyBorder="0" applyProtection="0">
      <alignment horizontal="right" wrapText="1"/>
    </xf>
    <xf numFmtId="211" fontId="42" fillId="0" borderId="0" applyFill="0" applyBorder="0" applyProtection="0">
      <alignment horizontal="right" wrapText="1"/>
    </xf>
    <xf numFmtId="212" fontId="75" fillId="0" borderId="0" applyFont="0" applyFill="0" applyBorder="0" applyProtection="0">
      <alignment horizontal="right"/>
    </xf>
    <xf numFmtId="210" fontId="32" fillId="0" borderId="0" applyFill="0" applyBorder="0" applyProtection="0">
      <alignment horizontal="right" wrapText="1"/>
    </xf>
    <xf numFmtId="210" fontId="32" fillId="0" borderId="0" applyFill="0" applyBorder="0" applyProtection="0">
      <alignment horizontal="right" wrapText="1"/>
    </xf>
    <xf numFmtId="210" fontId="32" fillId="0" borderId="0" applyFill="0" applyBorder="0" applyProtection="0">
      <alignment horizontal="right" wrapText="1"/>
    </xf>
    <xf numFmtId="210" fontId="32" fillId="0" borderId="0" applyFill="0" applyBorder="0" applyProtection="0">
      <alignment horizontal="right" wrapText="1"/>
    </xf>
    <xf numFmtId="210" fontId="32" fillId="0" borderId="0" applyFill="0" applyBorder="0" applyProtection="0">
      <alignment horizontal="right" wrapText="1"/>
    </xf>
    <xf numFmtId="210" fontId="32" fillId="0" borderId="0" applyFill="0" applyBorder="0" applyProtection="0">
      <alignment horizontal="right" wrapText="1"/>
    </xf>
    <xf numFmtId="210" fontId="42" fillId="0" borderId="0" applyFill="0" applyBorder="0" applyProtection="0">
      <alignment horizontal="right" wrapText="1"/>
    </xf>
    <xf numFmtId="210" fontId="42" fillId="0" borderId="0" applyFill="0" applyBorder="0" applyProtection="0">
      <alignment horizontal="right" wrapText="1"/>
    </xf>
    <xf numFmtId="210" fontId="42" fillId="0" borderId="0" applyFill="0" applyBorder="0" applyProtection="0">
      <alignment horizontal="right" wrapText="1"/>
    </xf>
    <xf numFmtId="210" fontId="42" fillId="0" borderId="0" applyFill="0" applyBorder="0" applyProtection="0">
      <alignment horizontal="right" wrapText="1"/>
    </xf>
    <xf numFmtId="210" fontId="42" fillId="0" borderId="0" applyFill="0" applyBorder="0" applyProtection="0">
      <alignment horizontal="right" wrapText="1"/>
    </xf>
    <xf numFmtId="210" fontId="42" fillId="0" borderId="0" applyFill="0" applyBorder="0" applyProtection="0">
      <alignment horizontal="right" wrapText="1"/>
    </xf>
    <xf numFmtId="213" fontId="32" fillId="0" borderId="0" applyFill="0" applyBorder="0" applyProtection="0">
      <alignment horizontal="right" wrapText="1"/>
    </xf>
    <xf numFmtId="213" fontId="32" fillId="0" borderId="0" applyFill="0" applyBorder="0" applyProtection="0">
      <alignment horizontal="right" wrapText="1"/>
    </xf>
    <xf numFmtId="213" fontId="32" fillId="0" borderId="0" applyFill="0" applyBorder="0" applyProtection="0">
      <alignment horizontal="right" wrapText="1"/>
    </xf>
    <xf numFmtId="213" fontId="32" fillId="0" borderId="0" applyFill="0" applyBorder="0" applyProtection="0">
      <alignment horizontal="right" wrapText="1"/>
    </xf>
    <xf numFmtId="213" fontId="32" fillId="0" borderId="0" applyFill="0" applyBorder="0" applyProtection="0">
      <alignment horizontal="right" wrapText="1"/>
    </xf>
    <xf numFmtId="213" fontId="32" fillId="0" borderId="0" applyFill="0" applyBorder="0" applyProtection="0">
      <alignment horizontal="right" wrapText="1"/>
    </xf>
    <xf numFmtId="213" fontId="42" fillId="0" borderId="0" applyFill="0" applyBorder="0" applyProtection="0">
      <alignment horizontal="right" wrapText="1"/>
    </xf>
    <xf numFmtId="213" fontId="42" fillId="0" borderId="0" applyFill="0" applyBorder="0" applyProtection="0">
      <alignment horizontal="right" wrapText="1"/>
    </xf>
    <xf numFmtId="213" fontId="42" fillId="0" borderId="0" applyFill="0" applyBorder="0" applyProtection="0">
      <alignment horizontal="right" wrapText="1"/>
    </xf>
    <xf numFmtId="213" fontId="42" fillId="0" borderId="0" applyFill="0" applyBorder="0" applyProtection="0">
      <alignment horizontal="right" wrapText="1"/>
    </xf>
    <xf numFmtId="213" fontId="42" fillId="0" borderId="0" applyFill="0" applyBorder="0" applyProtection="0">
      <alignment horizontal="right" wrapText="1"/>
    </xf>
    <xf numFmtId="213" fontId="42" fillId="0" borderId="0" applyFill="0" applyBorder="0" applyProtection="0">
      <alignment horizontal="right" wrapText="1"/>
    </xf>
    <xf numFmtId="40" fontId="130" fillId="0" borderId="0" applyFont="0" applyFill="0" applyBorder="0" applyAlignment="0" applyProtection="0"/>
    <xf numFmtId="38" fontId="130" fillId="0" borderId="0" applyFont="0" applyFill="0" applyBorder="0" applyAlignment="0" applyProtection="0"/>
    <xf numFmtId="0" fontId="131" fillId="0" borderId="0">
      <alignment horizontal="left"/>
    </xf>
    <xf numFmtId="0" fontId="131" fillId="0" borderId="0">
      <alignment horizontal="left"/>
    </xf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72" fillId="59" borderId="30" applyNumberFormat="0" applyAlignment="0" applyProtection="0"/>
    <xf numFmtId="0" fontId="132" fillId="0" borderId="0" applyNumberFormat="0" applyFill="0" applyBorder="0">
      <alignment horizontal="left"/>
    </xf>
    <xf numFmtId="0" fontId="132" fillId="0" borderId="0" applyNumberFormat="0" applyFill="0" applyBorder="0">
      <alignment horizontal="left"/>
    </xf>
    <xf numFmtId="1" fontId="133" fillId="0" borderId="0" applyProtection="0">
      <alignment horizontal="right" vertical="center"/>
    </xf>
    <xf numFmtId="167" fontId="77" fillId="0" borderId="0"/>
    <xf numFmtId="14" fontId="30" fillId="0" borderId="0">
      <alignment horizontal="center" wrapText="1"/>
      <protection locked="0"/>
    </xf>
    <xf numFmtId="14" fontId="30" fillId="0" borderId="0">
      <alignment horizontal="center" wrapText="1"/>
      <protection locked="0"/>
    </xf>
    <xf numFmtId="214" fontId="22" fillId="0" borderId="0" applyFont="0" applyFill="0" applyBorder="0" applyAlignment="0" applyProtection="0"/>
    <xf numFmtId="214" fontId="22" fillId="0" borderId="0" applyFont="0" applyFill="0" applyBorder="0" applyAlignment="0" applyProtection="0"/>
    <xf numFmtId="214" fontId="22" fillId="0" borderId="0" applyFont="0" applyFill="0" applyBorder="0" applyAlignment="0" applyProtection="0"/>
    <xf numFmtId="214" fontId="22" fillId="0" borderId="0" applyFont="0" applyFill="0" applyBorder="0" applyAlignment="0" applyProtection="0"/>
    <xf numFmtId="214" fontId="22" fillId="0" borderId="0" applyFont="0" applyFill="0" applyBorder="0" applyAlignment="0" applyProtection="0"/>
    <xf numFmtId="214" fontId="22" fillId="0" borderId="0" applyFont="0" applyFill="0" applyBorder="0" applyAlignment="0" applyProtection="0"/>
    <xf numFmtId="214" fontId="22" fillId="0" borderId="0" applyFont="0" applyFill="0" applyBorder="0" applyAlignment="0" applyProtection="0"/>
    <xf numFmtId="214" fontId="22" fillId="0" borderId="0" applyFont="0" applyFill="0" applyBorder="0" applyAlignment="0" applyProtection="0"/>
    <xf numFmtId="215" fontId="22" fillId="0" borderId="0" applyFont="0" applyFill="0" applyBorder="0" applyAlignment="0" applyProtection="0"/>
    <xf numFmtId="215" fontId="22" fillId="0" borderId="0" applyFont="0" applyFill="0" applyBorder="0" applyAlignment="0" applyProtection="0"/>
    <xf numFmtId="215" fontId="22" fillId="0" borderId="0" applyFont="0" applyFill="0" applyBorder="0" applyAlignment="0" applyProtection="0"/>
    <xf numFmtId="215" fontId="22" fillId="0" borderId="0" applyFont="0" applyFill="0" applyBorder="0" applyAlignment="0" applyProtection="0"/>
    <xf numFmtId="215" fontId="22" fillId="0" borderId="0" applyFont="0" applyFill="0" applyBorder="0" applyAlignment="0" applyProtection="0"/>
    <xf numFmtId="215" fontId="22" fillId="0" borderId="0" applyFont="0" applyFill="0" applyBorder="0" applyAlignment="0" applyProtection="0"/>
    <xf numFmtId="215" fontId="22" fillId="0" borderId="0" applyFont="0" applyFill="0" applyBorder="0" applyAlignment="0" applyProtection="0"/>
    <xf numFmtId="215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10" fontId="79" fillId="0" borderId="0" applyFont="0" applyFill="0" applyBorder="0" applyAlignment="0" applyProtection="0"/>
    <xf numFmtId="10" fontId="79" fillId="0" borderId="0" applyFont="0" applyFill="0" applyBorder="0" applyAlignment="0" applyProtection="0"/>
    <xf numFmtId="216" fontId="134" fillId="0" borderId="45" applyFill="0" applyAlignment="0">
      <alignment horizontal="right"/>
    </xf>
    <xf numFmtId="216" fontId="134" fillId="0" borderId="45" applyFill="0" applyAlignment="0">
      <alignment horizontal="right"/>
    </xf>
    <xf numFmtId="193" fontId="22" fillId="0" borderId="0" applyFill="0" applyBorder="0" applyAlignment="0"/>
    <xf numFmtId="193" fontId="22" fillId="0" borderId="0" applyFill="0" applyBorder="0" applyAlignment="0"/>
    <xf numFmtId="193" fontId="22" fillId="0" borderId="0" applyFill="0" applyBorder="0" applyAlignment="0"/>
    <xf numFmtId="193" fontId="22" fillId="0" borderId="0" applyFill="0" applyBorder="0" applyAlignment="0"/>
    <xf numFmtId="193" fontId="22" fillId="0" borderId="0" applyFill="0" applyBorder="0" applyAlignment="0"/>
    <xf numFmtId="193" fontId="22" fillId="0" borderId="0" applyFill="0" applyBorder="0" applyAlignment="0"/>
    <xf numFmtId="193" fontId="22" fillId="0" borderId="0" applyFill="0" applyBorder="0" applyAlignment="0"/>
    <xf numFmtId="193" fontId="22" fillId="0" borderId="0" applyFill="0" applyBorder="0" applyAlignment="0"/>
    <xf numFmtId="191" fontId="22" fillId="0" borderId="0" applyFill="0" applyBorder="0" applyAlignment="0"/>
    <xf numFmtId="191" fontId="22" fillId="0" borderId="0" applyFill="0" applyBorder="0" applyAlignment="0"/>
    <xf numFmtId="191" fontId="22" fillId="0" borderId="0" applyFill="0" applyBorder="0" applyAlignment="0"/>
    <xf numFmtId="191" fontId="22" fillId="0" borderId="0" applyFill="0" applyBorder="0" applyAlignment="0"/>
    <xf numFmtId="191" fontId="22" fillId="0" borderId="0" applyFill="0" applyBorder="0" applyAlignment="0"/>
    <xf numFmtId="191" fontId="22" fillId="0" borderId="0" applyFill="0" applyBorder="0" applyAlignment="0"/>
    <xf numFmtId="191" fontId="22" fillId="0" borderId="0" applyFill="0" applyBorder="0" applyAlignment="0"/>
    <xf numFmtId="191" fontId="22" fillId="0" borderId="0" applyFill="0" applyBorder="0" applyAlignment="0"/>
    <xf numFmtId="193" fontId="22" fillId="0" borderId="0" applyFill="0" applyBorder="0" applyAlignment="0"/>
    <xf numFmtId="193" fontId="22" fillId="0" borderId="0" applyFill="0" applyBorder="0" applyAlignment="0"/>
    <xf numFmtId="193" fontId="22" fillId="0" borderId="0" applyFill="0" applyBorder="0" applyAlignment="0"/>
    <xf numFmtId="193" fontId="22" fillId="0" borderId="0" applyFill="0" applyBorder="0" applyAlignment="0"/>
    <xf numFmtId="193" fontId="22" fillId="0" borderId="0" applyFill="0" applyBorder="0" applyAlignment="0"/>
    <xf numFmtId="193" fontId="22" fillId="0" borderId="0" applyFill="0" applyBorder="0" applyAlignment="0"/>
    <xf numFmtId="193" fontId="22" fillId="0" borderId="0" applyFill="0" applyBorder="0" applyAlignment="0"/>
    <xf numFmtId="193" fontId="22" fillId="0" borderId="0" applyFill="0" applyBorder="0" applyAlignment="0"/>
    <xf numFmtId="203" fontId="22" fillId="0" borderId="0" applyFill="0" applyBorder="0" applyAlignment="0"/>
    <xf numFmtId="203" fontId="22" fillId="0" borderId="0" applyFill="0" applyBorder="0" applyAlignment="0"/>
    <xf numFmtId="203" fontId="22" fillId="0" borderId="0" applyFill="0" applyBorder="0" applyAlignment="0"/>
    <xf numFmtId="203" fontId="22" fillId="0" borderId="0" applyFill="0" applyBorder="0" applyAlignment="0"/>
    <xf numFmtId="203" fontId="22" fillId="0" borderId="0" applyFill="0" applyBorder="0" applyAlignment="0"/>
    <xf numFmtId="203" fontId="22" fillId="0" borderId="0" applyFill="0" applyBorder="0" applyAlignment="0"/>
    <xf numFmtId="203" fontId="22" fillId="0" borderId="0" applyFill="0" applyBorder="0" applyAlignment="0"/>
    <xf numFmtId="203" fontId="22" fillId="0" borderId="0" applyFill="0" applyBorder="0" applyAlignment="0"/>
    <xf numFmtId="191" fontId="22" fillId="0" borderId="0" applyFill="0" applyBorder="0" applyAlignment="0"/>
    <xf numFmtId="191" fontId="22" fillId="0" borderId="0" applyFill="0" applyBorder="0" applyAlignment="0"/>
    <xf numFmtId="191" fontId="22" fillId="0" borderId="0" applyFill="0" applyBorder="0" applyAlignment="0"/>
    <xf numFmtId="191" fontId="22" fillId="0" borderId="0" applyFill="0" applyBorder="0" applyAlignment="0"/>
    <xf numFmtId="191" fontId="22" fillId="0" borderId="0" applyFill="0" applyBorder="0" applyAlignment="0"/>
    <xf numFmtId="191" fontId="22" fillId="0" borderId="0" applyFill="0" applyBorder="0" applyAlignment="0"/>
    <xf numFmtId="191" fontId="22" fillId="0" borderId="0" applyFill="0" applyBorder="0" applyAlignment="0"/>
    <xf numFmtId="191" fontId="22" fillId="0" borderId="0" applyFill="0" applyBorder="0" applyAlignment="0"/>
    <xf numFmtId="0" fontId="135" fillId="0" borderId="0"/>
    <xf numFmtId="1" fontId="136" fillId="68" borderId="0">
      <alignment horizontal="center"/>
    </xf>
    <xf numFmtId="0" fontId="79" fillId="0" borderId="0" applyNumberFormat="0" applyFont="0" applyFill="0" applyBorder="0" applyAlignment="0" applyProtection="0">
      <alignment horizontal="left"/>
    </xf>
    <xf numFmtId="0" fontId="79" fillId="0" borderId="0" applyNumberFormat="0" applyFont="0" applyFill="0" applyBorder="0" applyAlignment="0" applyProtection="0">
      <alignment horizontal="left"/>
    </xf>
    <xf numFmtId="15" fontId="79" fillId="0" borderId="0" applyFont="0" applyFill="0" applyBorder="0" applyAlignment="0" applyProtection="0"/>
    <xf numFmtId="15" fontId="79" fillId="0" borderId="0" applyFont="0" applyFill="0" applyBorder="0" applyAlignment="0" applyProtection="0"/>
    <xf numFmtId="4" fontId="79" fillId="0" borderId="0" applyFont="0" applyFill="0" applyBorder="0" applyAlignment="0" applyProtection="0"/>
    <xf numFmtId="4" fontId="79" fillId="0" borderId="0" applyFont="0" applyFill="0" applyBorder="0" applyAlignment="0" applyProtection="0"/>
    <xf numFmtId="0" fontId="137" fillId="0" borderId="17">
      <alignment horizontal="center"/>
    </xf>
    <xf numFmtId="0" fontId="137" fillId="0" borderId="17">
      <alignment horizontal="center"/>
    </xf>
    <xf numFmtId="3" fontId="79" fillId="0" borderId="0" applyFont="0" applyFill="0" applyBorder="0" applyAlignment="0" applyProtection="0"/>
    <xf numFmtId="3" fontId="79" fillId="0" borderId="0" applyFont="0" applyFill="0" applyBorder="0" applyAlignment="0" applyProtection="0"/>
    <xf numFmtId="0" fontId="79" fillId="84" borderId="0" applyNumberFormat="0" applyFont="0" applyBorder="0" applyAlignment="0" applyProtection="0"/>
    <xf numFmtId="0" fontId="79" fillId="84" borderId="0" applyNumberFormat="0" applyFont="0" applyBorder="0" applyAlignment="0" applyProtection="0"/>
    <xf numFmtId="217" fontId="32" fillId="0" borderId="0"/>
    <xf numFmtId="217" fontId="32" fillId="0" borderId="0"/>
    <xf numFmtId="217" fontId="32" fillId="0" borderId="0"/>
    <xf numFmtId="217" fontId="32" fillId="0" borderId="0"/>
    <xf numFmtId="217" fontId="32" fillId="0" borderId="0"/>
    <xf numFmtId="217" fontId="32" fillId="0" borderId="0"/>
    <xf numFmtId="0" fontId="138" fillId="0" borderId="0"/>
    <xf numFmtId="182" fontId="79" fillId="56" borderId="15" applyNumberFormat="0" applyFont="0" applyBorder="0" applyAlignment="0" applyProtection="0">
      <alignment horizontal="center"/>
    </xf>
    <xf numFmtId="182" fontId="79" fillId="56" borderId="15" applyNumberFormat="0" applyFont="0" applyBorder="0" applyAlignment="0" applyProtection="0">
      <alignment horizontal="center"/>
    </xf>
    <xf numFmtId="0" fontId="139" fillId="0" borderId="46">
      <alignment vertical="center"/>
    </xf>
    <xf numFmtId="1" fontId="135" fillId="85" borderId="0" applyNumberFormat="0" applyFont="0" applyBorder="0" applyAlignment="0">
      <alignment horizontal="left"/>
    </xf>
    <xf numFmtId="214" fontId="22" fillId="0" borderId="0">
      <alignment horizontal="center"/>
    </xf>
    <xf numFmtId="214" fontId="22" fillId="0" borderId="0">
      <alignment horizontal="center"/>
    </xf>
    <xf numFmtId="214" fontId="22" fillId="0" borderId="0">
      <alignment horizontal="center"/>
    </xf>
    <xf numFmtId="214" fontId="22" fillId="0" borderId="0">
      <alignment horizontal="center"/>
    </xf>
    <xf numFmtId="214" fontId="22" fillId="0" borderId="0">
      <alignment horizontal="center"/>
    </xf>
    <xf numFmtId="214" fontId="22" fillId="0" borderId="0">
      <alignment horizontal="center"/>
    </xf>
    <xf numFmtId="214" fontId="22" fillId="0" borderId="0">
      <alignment horizontal="center"/>
    </xf>
    <xf numFmtId="214" fontId="22" fillId="0" borderId="0">
      <alignment horizontal="center"/>
    </xf>
    <xf numFmtId="0" fontId="83" fillId="0" borderId="0">
      <alignment vertical="center"/>
    </xf>
    <xf numFmtId="0" fontId="23" fillId="0" borderId="0" applyNumberFormat="0" applyFill="0" applyBorder="0" applyProtection="0">
      <alignment horizontal="left"/>
    </xf>
    <xf numFmtId="0" fontId="23" fillId="0" borderId="0" applyNumberFormat="0" applyFill="0" applyBorder="0" applyProtection="0">
      <alignment horizontal="left"/>
    </xf>
    <xf numFmtId="0" fontId="23" fillId="0" borderId="0" applyNumberFormat="0" applyFill="0" applyBorder="0" applyProtection="0">
      <alignment horizontal="left"/>
    </xf>
    <xf numFmtId="0" fontId="23" fillId="0" borderId="0" applyNumberFormat="0" applyFill="0" applyBorder="0" applyProtection="0">
      <alignment horizontal="left"/>
    </xf>
    <xf numFmtId="0" fontId="23" fillId="0" borderId="0" applyNumberFormat="0" applyFill="0" applyBorder="0" applyProtection="0">
      <alignment horizontal="left"/>
    </xf>
    <xf numFmtId="0" fontId="23" fillId="0" borderId="0" applyNumberFormat="0" applyFill="0" applyBorder="0" applyProtection="0">
      <alignment horizontal="left"/>
    </xf>
    <xf numFmtId="211" fontId="32" fillId="0" borderId="0" applyFill="0" applyBorder="0" applyProtection="0">
      <alignment horizontal="right" vertical="top"/>
    </xf>
    <xf numFmtId="211" fontId="32" fillId="0" borderId="0" applyFill="0" applyBorder="0" applyProtection="0">
      <alignment horizontal="right" vertical="top"/>
    </xf>
    <xf numFmtId="211" fontId="32" fillId="0" borderId="0" applyFill="0" applyBorder="0" applyProtection="0">
      <alignment horizontal="right" vertical="top"/>
    </xf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9" fillId="0" borderId="47" applyNumberFormat="0" applyFill="0" applyAlignment="0" applyProtection="0"/>
    <xf numFmtId="0" fontId="19" fillId="0" borderId="47" applyNumberFormat="0" applyFill="0" applyAlignment="0" applyProtection="0"/>
    <xf numFmtId="0" fontId="19" fillId="0" borderId="47" applyNumberFormat="0" applyFill="0" applyAlignment="0" applyProtection="0"/>
    <xf numFmtId="0" fontId="19" fillId="0" borderId="47" applyNumberFormat="0" applyFill="0" applyAlignment="0" applyProtection="0"/>
    <xf numFmtId="0" fontId="19" fillId="0" borderId="47" applyNumberFormat="0" applyFill="0" applyAlignment="0" applyProtection="0"/>
    <xf numFmtId="0" fontId="19" fillId="0" borderId="47" applyNumberFormat="0" applyFill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59" borderId="0" applyNumberFormat="0" applyBorder="0" applyAlignment="0" applyProtection="0"/>
    <xf numFmtId="0" fontId="1" fillId="47" borderId="0" applyNumberFormat="0" applyBorder="0" applyAlignment="0" applyProtection="0"/>
    <xf numFmtId="0" fontId="1" fillId="49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50" borderId="0" applyNumberFormat="0" applyBorder="0" applyAlignment="0" applyProtection="0"/>
    <xf numFmtId="0" fontId="16" fillId="51" borderId="0" applyNumberFormat="0" applyBorder="0" applyAlignment="0" applyProtection="0"/>
    <xf numFmtId="0" fontId="16" fillId="48" borderId="0" applyNumberFormat="0" applyBorder="0" applyAlignment="0" applyProtection="0"/>
    <xf numFmtId="0" fontId="16" fillId="49" borderId="0" applyNumberFormat="0" applyBorder="0" applyAlignment="0" applyProtection="0"/>
    <xf numFmtId="0" fontId="16" fillId="52" borderId="0" applyNumberFormat="0" applyBorder="0" applyAlignment="0" applyProtection="0"/>
    <xf numFmtId="0" fontId="16" fillId="53" borderId="0" applyNumberFormat="0" applyBorder="0" applyAlignment="0" applyProtection="0"/>
    <xf numFmtId="0" fontId="16" fillId="54" borderId="0" applyNumberFormat="0" applyBorder="0" applyAlignment="0" applyProtection="0"/>
    <xf numFmtId="0" fontId="16" fillId="55" borderId="0" applyNumberFormat="0" applyBorder="0" applyAlignment="0" applyProtection="0"/>
    <xf numFmtId="0" fontId="16" fillId="56" borderId="0" applyNumberFormat="0" applyBorder="0" applyAlignment="0" applyProtection="0"/>
    <xf numFmtId="0" fontId="16" fillId="57" borderId="0" applyNumberFormat="0" applyBorder="0" applyAlignment="0" applyProtection="0"/>
    <xf numFmtId="0" fontId="16" fillId="52" borderId="0" applyNumberFormat="0" applyBorder="0" applyAlignment="0" applyProtection="0"/>
    <xf numFmtId="0" fontId="16" fillId="58" borderId="0" applyNumberFormat="0" applyBorder="0" applyAlignment="0" applyProtection="0"/>
    <xf numFmtId="0" fontId="7" fillId="42" borderId="0" applyNumberFormat="0" applyBorder="0" applyAlignment="0" applyProtection="0"/>
    <xf numFmtId="0" fontId="141" fillId="59" borderId="4" applyNumberFormat="0" applyAlignment="0" applyProtection="0"/>
    <xf numFmtId="0" fontId="6" fillId="43" borderId="0" applyNumberFormat="0" applyBorder="0" applyAlignment="0" applyProtection="0"/>
    <xf numFmtId="0" fontId="8" fillId="59" borderId="4" applyNumberFormat="0" applyAlignment="0" applyProtection="0"/>
    <xf numFmtId="0" fontId="142" fillId="4" borderId="0" applyNumberFormat="0" applyBorder="0" applyAlignment="0" applyProtection="0"/>
    <xf numFmtId="0" fontId="17" fillId="8" borderId="8" applyNumberFormat="0" applyFont="0" applyAlignment="0" applyProtection="0"/>
    <xf numFmtId="0" fontId="9" fillId="59" borderId="5" applyNumberFormat="0" applyAlignment="0" applyProtection="0"/>
    <xf numFmtId="0" fontId="73" fillId="0" borderId="0" applyNumberFormat="0" applyFill="0" applyBorder="0" applyAlignment="0" applyProtection="0"/>
    <xf numFmtId="0" fontId="15" fillId="0" borderId="31" applyNumberFormat="0" applyFill="0" applyAlignment="0" applyProtection="0"/>
    <xf numFmtId="0" fontId="20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21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6" fillId="58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32" borderId="0" applyNumberFormat="0" applyBorder="0" applyAlignment="0" applyProtection="0"/>
    <xf numFmtId="0" fontId="22" fillId="0" borderId="0"/>
    <xf numFmtId="0" fontId="8" fillId="59" borderId="4" applyNumberFormat="0" applyAlignment="0" applyProtection="0"/>
    <xf numFmtId="0" fontId="73" fillId="0" borderId="0" applyNumberFormat="0" applyFill="0" applyBorder="0" applyAlignment="0" applyProtection="0"/>
    <xf numFmtId="0" fontId="22" fillId="0" borderId="0"/>
    <xf numFmtId="0" fontId="16" fillId="29" borderId="0" applyNumberFormat="0" applyBorder="0" applyAlignment="0" applyProtection="0"/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22" fillId="0" borderId="0" applyNumberFormat="0"/>
    <xf numFmtId="0" fontId="143" fillId="0" borderId="0"/>
    <xf numFmtId="0" fontId="143" fillId="0" borderId="0"/>
    <xf numFmtId="0" fontId="22" fillId="0" borderId="0" applyNumberFormat="0"/>
    <xf numFmtId="0" fontId="1" fillId="0" borderId="0"/>
    <xf numFmtId="0" fontId="1" fillId="0" borderId="0"/>
    <xf numFmtId="0" fontId="22" fillId="0" borderId="0"/>
    <xf numFmtId="0" fontId="22" fillId="0" borderId="0"/>
    <xf numFmtId="0" fontId="1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4" fillId="0" borderId="0"/>
    <xf numFmtId="0" fontId="1" fillId="0" borderId="0"/>
    <xf numFmtId="0" fontId="22" fillId="0" borderId="0"/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5" fontId="22" fillId="0" borderId="21" applyFont="0" applyFill="0" applyBorder="0" applyAlignment="0" applyProtection="0"/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96" fillId="0" borderId="19" applyNumberFormat="0" applyFill="0" applyAlignment="0" applyProtection="0"/>
    <xf numFmtId="188" fontId="91" fillId="76" borderId="35" applyFont="0">
      <alignment horizontal="right"/>
    </xf>
    <xf numFmtId="188" fontId="91" fillId="76" borderId="35" applyFont="0">
      <alignment horizontal="right"/>
    </xf>
    <xf numFmtId="0" fontId="96" fillId="0" borderId="19" applyNumberFormat="0" applyFill="0" applyAlignment="0" applyProtection="0"/>
    <xf numFmtId="184" fontId="108" fillId="0" borderId="35" applyNumberFormat="0" applyFill="0" applyBorder="0" applyProtection="0"/>
    <xf numFmtId="0" fontId="26" fillId="0" borderId="35">
      <alignment horizontal="left" vertical="center"/>
    </xf>
    <xf numFmtId="0" fontId="26" fillId="0" borderId="35">
      <alignment horizontal="left" vertical="center"/>
    </xf>
    <xf numFmtId="0" fontId="26" fillId="0" borderId="35">
      <alignment horizontal="left" vertical="center"/>
    </xf>
    <xf numFmtId="0" fontId="26" fillId="0" borderId="35">
      <alignment horizontal="left" vertical="center"/>
    </xf>
    <xf numFmtId="0" fontId="26" fillId="0" borderId="35">
      <alignment horizontal="left" vertical="center"/>
    </xf>
    <xf numFmtId="0" fontId="26" fillId="0" borderId="35">
      <alignment horizontal="left" vertical="center"/>
    </xf>
    <xf numFmtId="182" fontId="79" fillId="56" borderId="15" applyNumberFormat="0" applyFont="0" applyBorder="0" applyAlignment="0" applyProtection="0">
      <alignment horizontal="center"/>
    </xf>
    <xf numFmtId="182" fontId="79" fillId="56" borderId="15" applyNumberFormat="0" applyFont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182" fontId="79" fillId="56" borderId="15" applyNumberFormat="0" applyFont="0" applyBorder="0" applyAlignment="0" applyProtection="0">
      <alignment horizontal="center"/>
    </xf>
    <xf numFmtId="182" fontId="79" fillId="56" borderId="15" applyNumberFormat="0" applyFont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182" fontId="79" fillId="56" borderId="15" applyNumberFormat="0" applyFont="0" applyBorder="0" applyAlignment="0" applyProtection="0">
      <alignment horizontal="center"/>
    </xf>
    <xf numFmtId="182" fontId="79" fillId="56" borderId="15" applyNumberFormat="0" applyFont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96" fillId="0" borderId="19" applyNumberFormat="0" applyFill="0" applyAlignment="0" applyProtection="0"/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0" fontId="34" fillId="0" borderId="19" applyNumberFormat="0" applyFill="0" applyBorder="0" applyAlignment="0" applyProtection="0">
      <alignment horizontal="center"/>
    </xf>
    <xf numFmtId="182" fontId="79" fillId="56" borderId="15" applyNumberFormat="0" applyFont="0" applyBorder="0" applyAlignment="0" applyProtection="0">
      <alignment horizontal="center"/>
    </xf>
    <xf numFmtId="182" fontId="79" fillId="56" borderId="15" applyNumberFormat="0" applyFont="0" applyBorder="0" applyAlignment="0" applyProtection="0">
      <alignment horizontal="center"/>
    </xf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47" fillId="93" borderId="0" applyNumberFormat="0" applyBorder="0" applyProtection="0">
      <alignment horizontal="center"/>
    </xf>
    <xf numFmtId="0" fontId="148" fillId="93" borderId="16"/>
    <xf numFmtId="185" fontId="148" fillId="93" borderId="16">
      <alignment horizontal="right"/>
    </xf>
    <xf numFmtId="183" fontId="148" fillId="93" borderId="49">
      <alignment horizontal="right"/>
    </xf>
    <xf numFmtId="0" fontId="149" fillId="93" borderId="16"/>
    <xf numFmtId="185" fontId="25" fillId="93" borderId="16">
      <alignment horizontal="right"/>
    </xf>
    <xf numFmtId="183" fontId="25" fillId="93" borderId="49">
      <alignment horizontal="right"/>
    </xf>
    <xf numFmtId="4" fontId="148" fillId="93" borderId="16">
      <alignment horizontal="right"/>
    </xf>
    <xf numFmtId="10" fontId="148" fillId="93" borderId="49">
      <alignment horizontal="right"/>
    </xf>
    <xf numFmtId="4" fontId="25" fillId="93" borderId="16">
      <alignment horizontal="right"/>
    </xf>
    <xf numFmtId="10" fontId="25" fillId="93" borderId="49">
      <alignment horizontal="right"/>
    </xf>
    <xf numFmtId="0" fontId="150" fillId="94" borderId="190" applyNumberFormat="0" applyAlignment="0" applyProtection="0"/>
  </cellStyleXfs>
  <cellXfs count="740">
    <xf numFmtId="0" fontId="0" fillId="0" borderId="0" xfId="0"/>
    <xf numFmtId="0" fontId="0" fillId="0" borderId="0" xfId="0"/>
    <xf numFmtId="0" fontId="153" fillId="0" borderId="0" xfId="0" applyFont="1"/>
    <xf numFmtId="0" fontId="0" fillId="87" borderId="0" xfId="0" applyFill="1"/>
    <xf numFmtId="0" fontId="154" fillId="0" borderId="0" xfId="0" applyFont="1"/>
    <xf numFmtId="0" fontId="155" fillId="0" borderId="0" xfId="0" applyFont="1"/>
    <xf numFmtId="0" fontId="156" fillId="0" borderId="0" xfId="0" applyFont="1" applyAlignment="1">
      <alignment horizontal="left"/>
    </xf>
    <xf numFmtId="0" fontId="19" fillId="87" borderId="0" xfId="0" applyNumberFormat="1" applyFont="1" applyFill="1" applyBorder="1" applyAlignment="1" applyProtection="1"/>
    <xf numFmtId="0" fontId="17" fillId="87" borderId="0" xfId="0" applyNumberFormat="1" applyFont="1" applyFill="1" applyBorder="1" applyAlignment="1" applyProtection="1"/>
    <xf numFmtId="0" fontId="0" fillId="87" borderId="0" xfId="0" applyFill="1" applyBorder="1"/>
    <xf numFmtId="0" fontId="0" fillId="87" borderId="63" xfId="0" applyFill="1" applyBorder="1"/>
    <xf numFmtId="164" fontId="0" fillId="87" borderId="0" xfId="0" applyNumberFormat="1" applyFill="1"/>
    <xf numFmtId="0" fontId="157" fillId="33" borderId="12" xfId="0" applyNumberFormat="1" applyFont="1" applyFill="1" applyBorder="1" applyAlignment="1" applyProtection="1">
      <alignment horizontal="center" vertical="center"/>
    </xf>
    <xf numFmtId="0" fontId="157" fillId="33" borderId="143" xfId="0" applyNumberFormat="1" applyFont="1" applyFill="1" applyBorder="1" applyAlignment="1" applyProtection="1">
      <alignment horizontal="center" vertical="center"/>
    </xf>
    <xf numFmtId="0" fontId="157" fillId="33" borderId="144" xfId="0" applyNumberFormat="1" applyFont="1" applyFill="1" applyBorder="1" applyAlignment="1" applyProtection="1">
      <alignment horizontal="center" vertical="center"/>
    </xf>
    <xf numFmtId="0" fontId="154" fillId="87" borderId="16" xfId="0" applyFont="1" applyFill="1" applyBorder="1"/>
    <xf numFmtId="0" fontId="154" fillId="87" borderId="0" xfId="0" applyFont="1" applyFill="1"/>
    <xf numFmtId="0" fontId="158" fillId="33" borderId="209" xfId="0" applyNumberFormat="1" applyFont="1" applyFill="1" applyBorder="1" applyAlignment="1" applyProtection="1">
      <alignment horizontal="left" vertical="center" indent="1"/>
    </xf>
    <xf numFmtId="14" fontId="159" fillId="33" borderId="194" xfId="0" applyNumberFormat="1" applyFont="1" applyFill="1" applyBorder="1" applyAlignment="1" applyProtection="1">
      <alignment horizontal="center" vertical="center"/>
    </xf>
    <xf numFmtId="14" fontId="159" fillId="33" borderId="195" xfId="0" applyNumberFormat="1" applyFont="1" applyFill="1" applyBorder="1" applyAlignment="1" applyProtection="1">
      <alignment horizontal="center" vertical="center"/>
    </xf>
    <xf numFmtId="14" fontId="159" fillId="33" borderId="63" xfId="0" applyNumberFormat="1" applyFont="1" applyFill="1" applyBorder="1" applyAlignment="1" applyProtection="1">
      <alignment horizontal="center" vertical="center"/>
    </xf>
    <xf numFmtId="0" fontId="160" fillId="95" borderId="138" xfId="0" applyFont="1" applyFill="1" applyBorder="1" applyAlignment="1">
      <alignment horizontal="centerContinuous"/>
    </xf>
    <xf numFmtId="0" fontId="161" fillId="95" borderId="189" xfId="0" applyFont="1" applyFill="1" applyBorder="1" applyAlignment="1">
      <alignment horizontal="centerContinuous"/>
    </xf>
    <xf numFmtId="0" fontId="161" fillId="95" borderId="140" xfId="0" applyNumberFormat="1" applyFont="1" applyFill="1" applyBorder="1" applyAlignment="1" applyProtection="1">
      <alignment horizontal="centerContinuous"/>
    </xf>
    <xf numFmtId="0" fontId="162" fillId="87" borderId="191" xfId="0" applyNumberFormat="1" applyFont="1" applyFill="1" applyBorder="1" applyAlignment="1" applyProtection="1"/>
    <xf numFmtId="164" fontId="162" fillId="87" borderId="190" xfId="0" applyNumberFormat="1" applyFont="1" applyFill="1" applyBorder="1" applyAlignment="1" applyProtection="1"/>
    <xf numFmtId="164" fontId="162" fillId="87" borderId="191" xfId="0" applyNumberFormat="1" applyFont="1" applyFill="1" applyBorder="1" applyAlignment="1" applyProtection="1"/>
    <xf numFmtId="164" fontId="162" fillId="87" borderId="208" xfId="0" applyNumberFormat="1" applyFont="1" applyFill="1" applyBorder="1" applyAlignment="1" applyProtection="1"/>
    <xf numFmtId="0" fontId="154" fillId="87" borderId="0" xfId="0" applyFont="1" applyFill="1" applyBorder="1"/>
    <xf numFmtId="0" fontId="154" fillId="87" borderId="138" xfId="0" applyFont="1" applyFill="1" applyBorder="1" applyAlignment="1">
      <alignment horizontal="centerContinuous"/>
    </xf>
    <xf numFmtId="0" fontId="154" fillId="87" borderId="189" xfId="0" applyFont="1" applyFill="1" applyBorder="1" applyAlignment="1">
      <alignment horizontal="centerContinuous"/>
    </xf>
    <xf numFmtId="0" fontId="163" fillId="87" borderId="140" xfId="0" applyNumberFormat="1" applyFont="1" applyFill="1" applyBorder="1" applyAlignment="1" applyProtection="1">
      <alignment horizontal="centerContinuous"/>
    </xf>
    <xf numFmtId="0" fontId="163" fillId="87" borderId="63" xfId="0" applyNumberFormat="1" applyFont="1" applyFill="1" applyBorder="1" applyAlignment="1" applyProtection="1"/>
    <xf numFmtId="164" fontId="163" fillId="87" borderId="0" xfId="0" applyNumberFormat="1" applyFont="1" applyFill="1" applyBorder="1" applyAlignment="1" applyProtection="1"/>
    <xf numFmtId="164" fontId="163" fillId="87" borderId="63" xfId="0" applyNumberFormat="1" applyFont="1" applyFill="1" applyBorder="1" applyAlignment="1" applyProtection="1"/>
    <xf numFmtId="164" fontId="163" fillId="87" borderId="49" xfId="0" applyNumberFormat="1" applyFont="1" applyFill="1" applyBorder="1" applyAlignment="1" applyProtection="1"/>
    <xf numFmtId="37" fontId="154" fillId="87" borderId="63" xfId="0" applyNumberFormat="1" applyFont="1" applyFill="1" applyBorder="1" applyAlignment="1">
      <alignment horizontal="left"/>
    </xf>
    <xf numFmtId="0" fontId="154" fillId="87" borderId="0" xfId="0" applyFont="1" applyFill="1" applyBorder="1" applyAlignment="1">
      <alignment horizontal="right"/>
    </xf>
    <xf numFmtId="0" fontId="163" fillId="87" borderId="49" xfId="0" applyNumberFormat="1" applyFont="1" applyFill="1" applyBorder="1" applyAlignment="1" applyProtection="1"/>
    <xf numFmtId="164" fontId="154" fillId="87" borderId="0" xfId="0" applyNumberFormat="1" applyFont="1" applyFill="1" applyBorder="1"/>
    <xf numFmtId="0" fontId="154" fillId="87" borderId="63" xfId="0" applyFont="1" applyFill="1" applyBorder="1"/>
    <xf numFmtId="9" fontId="154" fillId="87" borderId="0" xfId="0" applyNumberFormat="1" applyFont="1" applyFill="1" applyBorder="1"/>
    <xf numFmtId="0" fontId="154" fillId="87" borderId="49" xfId="0" applyFont="1" applyFill="1" applyBorder="1"/>
    <xf numFmtId="0" fontId="154" fillId="87" borderId="61" xfId="0" applyFont="1" applyFill="1" applyBorder="1"/>
    <xf numFmtId="9" fontId="154" fillId="87" borderId="59" xfId="0" applyNumberFormat="1" applyFont="1" applyFill="1" applyBorder="1"/>
    <xf numFmtId="0" fontId="154" fillId="87" borderId="67" xfId="0" applyFont="1" applyFill="1" applyBorder="1"/>
    <xf numFmtId="0" fontId="163" fillId="87" borderId="61" xfId="0" applyNumberFormat="1" applyFont="1" applyFill="1" applyBorder="1" applyAlignment="1" applyProtection="1"/>
    <xf numFmtId="164" fontId="163" fillId="87" borderId="59" xfId="0" applyNumberFormat="1" applyFont="1" applyFill="1" applyBorder="1" applyAlignment="1" applyProtection="1"/>
    <xf numFmtId="164" fontId="163" fillId="87" borderId="61" xfId="0" applyNumberFormat="1" applyFont="1" applyFill="1" applyBorder="1" applyAlignment="1" applyProtection="1"/>
    <xf numFmtId="164" fontId="163" fillId="87" borderId="67" xfId="0" applyNumberFormat="1" applyFont="1" applyFill="1" applyBorder="1" applyAlignment="1" applyProtection="1"/>
    <xf numFmtId="164" fontId="154" fillId="87" borderId="0" xfId="0" applyNumberFormat="1" applyFont="1" applyFill="1"/>
    <xf numFmtId="0" fontId="162" fillId="87" borderId="63" xfId="0" applyNumberFormat="1" applyFont="1" applyFill="1" applyBorder="1" applyAlignment="1" applyProtection="1"/>
    <xf numFmtId="164" fontId="162" fillId="87" borderId="0" xfId="0" applyNumberFormat="1" applyFont="1" applyFill="1" applyBorder="1" applyAlignment="1" applyProtection="1"/>
    <xf numFmtId="164" fontId="162" fillId="87" borderId="63" xfId="0" applyNumberFormat="1" applyFont="1" applyFill="1" applyBorder="1" applyAlignment="1" applyProtection="1"/>
    <xf numFmtId="164" fontId="162" fillId="87" borderId="49" xfId="0" applyNumberFormat="1" applyFont="1" applyFill="1" applyBorder="1" applyAlignment="1" applyProtection="1"/>
    <xf numFmtId="230" fontId="154" fillId="87" borderId="0" xfId="0" applyNumberFormat="1" applyFont="1" applyFill="1" applyBorder="1"/>
    <xf numFmtId="231" fontId="154" fillId="87" borderId="0" xfId="0" applyNumberFormat="1" applyFont="1" applyFill="1"/>
    <xf numFmtId="164" fontId="154" fillId="87" borderId="63" xfId="0" applyNumberFormat="1" applyFont="1" applyFill="1" applyBorder="1"/>
    <xf numFmtId="164" fontId="154" fillId="87" borderId="49" xfId="0" applyNumberFormat="1" applyFont="1" applyFill="1" applyBorder="1"/>
    <xf numFmtId="164" fontId="154" fillId="87" borderId="59" xfId="0" applyNumberFormat="1" applyFont="1" applyFill="1" applyBorder="1"/>
    <xf numFmtId="164" fontId="154" fillId="87" borderId="67" xfId="0" applyNumberFormat="1" applyFont="1" applyFill="1" applyBorder="1"/>
    <xf numFmtId="221" fontId="154" fillId="87" borderId="0" xfId="0" applyNumberFormat="1" applyFont="1" applyFill="1" applyBorder="1"/>
    <xf numFmtId="164" fontId="154" fillId="87" borderId="61" xfId="0" applyNumberFormat="1" applyFont="1" applyFill="1" applyBorder="1"/>
    <xf numFmtId="1" fontId="154" fillId="87" borderId="63" xfId="0" applyNumberFormat="1" applyFont="1" applyFill="1" applyBorder="1"/>
    <xf numFmtId="1" fontId="154" fillId="87" borderId="0" xfId="0" applyNumberFormat="1" applyFont="1" applyFill="1" applyBorder="1"/>
    <xf numFmtId="1" fontId="154" fillId="87" borderId="49" xfId="0" applyNumberFormat="1" applyFont="1" applyFill="1" applyBorder="1"/>
    <xf numFmtId="0" fontId="162" fillId="87" borderId="192" xfId="0" applyNumberFormat="1" applyFont="1" applyFill="1" applyBorder="1" applyAlignment="1" applyProtection="1"/>
    <xf numFmtId="164" fontId="162" fillId="87" borderId="45" xfId="0" applyNumberFormat="1" applyFont="1" applyFill="1" applyBorder="1" applyAlignment="1" applyProtection="1"/>
    <xf numFmtId="164" fontId="162" fillId="87" borderId="192" xfId="0" applyNumberFormat="1" applyFont="1" applyFill="1" applyBorder="1" applyAlignment="1" applyProtection="1"/>
    <xf numFmtId="164" fontId="162" fillId="87" borderId="210" xfId="0" applyNumberFormat="1" applyFont="1" applyFill="1" applyBorder="1" applyAlignment="1" applyProtection="1"/>
    <xf numFmtId="0" fontId="154" fillId="87" borderId="59" xfId="0" applyFont="1" applyFill="1" applyBorder="1"/>
    <xf numFmtId="0" fontId="162" fillId="87" borderId="0" xfId="0" applyNumberFormat="1" applyFont="1" applyFill="1" applyBorder="1" applyAlignment="1" applyProtection="1"/>
    <xf numFmtId="0" fontId="162" fillId="87" borderId="61" xfId="0" applyNumberFormat="1" applyFont="1" applyFill="1" applyBorder="1" applyAlignment="1" applyProtection="1"/>
    <xf numFmtId="164" fontId="162" fillId="87" borderId="59" xfId="0" applyNumberFormat="1" applyFont="1" applyFill="1" applyBorder="1" applyAlignment="1" applyProtection="1"/>
    <xf numFmtId="164" fontId="162" fillId="87" borderId="67" xfId="0" applyNumberFormat="1" applyFont="1" applyFill="1" applyBorder="1" applyAlignment="1" applyProtection="1"/>
    <xf numFmtId="221" fontId="154" fillId="87" borderId="0" xfId="0" applyNumberFormat="1" applyFont="1" applyFill="1"/>
    <xf numFmtId="43" fontId="162" fillId="87" borderId="0" xfId="0" applyNumberFormat="1" applyFont="1" applyFill="1" applyBorder="1" applyAlignment="1" applyProtection="1"/>
    <xf numFmtId="0" fontId="164" fillId="87" borderId="191" xfId="0" applyNumberFormat="1" applyFont="1" applyFill="1" applyBorder="1" applyAlignment="1" applyProtection="1"/>
    <xf numFmtId="0" fontId="157" fillId="33" borderId="206" xfId="0" applyNumberFormat="1" applyFont="1" applyFill="1" applyBorder="1" applyAlignment="1" applyProtection="1">
      <alignment horizontal="center" vertical="center"/>
    </xf>
    <xf numFmtId="0" fontId="157" fillId="33" borderId="212" xfId="0" applyNumberFormat="1" applyFont="1" applyFill="1" applyBorder="1" applyAlignment="1" applyProtection="1">
      <alignment horizontal="center" vertical="center"/>
    </xf>
    <xf numFmtId="0" fontId="157" fillId="33" borderId="213" xfId="0" applyNumberFormat="1" applyFont="1" applyFill="1" applyBorder="1" applyAlignment="1" applyProtection="1">
      <alignment horizontal="center" vertical="center"/>
    </xf>
    <xf numFmtId="0" fontId="157" fillId="33" borderId="207" xfId="0" applyNumberFormat="1" applyFont="1" applyFill="1" applyBorder="1" applyAlignment="1" applyProtection="1">
      <alignment horizontal="center" vertical="center"/>
    </xf>
    <xf numFmtId="0" fontId="163" fillId="87" borderId="0" xfId="0" applyNumberFormat="1" applyFont="1" applyFill="1" applyBorder="1" applyAlignment="1" applyProtection="1"/>
    <xf numFmtId="0" fontId="158" fillId="33" borderId="193" xfId="0" applyNumberFormat="1" applyFont="1" applyFill="1" applyBorder="1" applyAlignment="1" applyProtection="1">
      <alignment horizontal="left" vertical="center" indent="1"/>
    </xf>
    <xf numFmtId="14" fontId="159" fillId="33" borderId="13" xfId="0" applyNumberFormat="1" applyFont="1" applyFill="1" applyBorder="1" applyAlignment="1" applyProtection="1">
      <alignment horizontal="center" vertical="center"/>
    </xf>
    <xf numFmtId="14" fontId="159" fillId="33" borderId="56" xfId="0" applyNumberFormat="1" applyFont="1" applyFill="1" applyBorder="1" applyAlignment="1" applyProtection="1">
      <alignment horizontal="center" vertical="center"/>
    </xf>
    <xf numFmtId="14" fontId="159" fillId="33" borderId="145" xfId="0" applyNumberFormat="1" applyFont="1" applyFill="1" applyBorder="1" applyAlignment="1" applyProtection="1">
      <alignment horizontal="center" vertical="center"/>
    </xf>
    <xf numFmtId="14" fontId="159" fillId="33" borderId="214" xfId="0" applyNumberFormat="1" applyFont="1" applyFill="1" applyBorder="1" applyAlignment="1" applyProtection="1">
      <alignment horizontal="center" vertical="center"/>
    </xf>
    <xf numFmtId="0" fontId="165" fillId="87" borderId="211" xfId="0" applyFont="1" applyFill="1" applyBorder="1" applyAlignment="1">
      <alignment horizontal="right"/>
    </xf>
    <xf numFmtId="0" fontId="165" fillId="87" borderId="0" xfId="0" applyFont="1" applyFill="1"/>
    <xf numFmtId="164" fontId="154" fillId="87" borderId="0" xfId="0" applyNumberFormat="1" applyFont="1" applyFill="1" applyBorder="1" applyAlignment="1">
      <alignment horizontal="right"/>
    </xf>
    <xf numFmtId="164" fontId="154" fillId="87" borderId="0" xfId="0" applyNumberFormat="1" applyFont="1" applyFill="1" applyBorder="1" applyAlignment="1">
      <alignment horizontal="center"/>
    </xf>
    <xf numFmtId="164" fontId="163" fillId="86" borderId="63" xfId="0" applyNumberFormat="1" applyFont="1" applyFill="1" applyBorder="1" applyAlignment="1" applyProtection="1"/>
    <xf numFmtId="164" fontId="163" fillId="86" borderId="0" xfId="0" applyNumberFormat="1" applyFont="1" applyFill="1" applyBorder="1" applyAlignment="1" applyProtection="1"/>
    <xf numFmtId="164" fontId="163" fillId="86" borderId="49" xfId="0" applyNumberFormat="1" applyFont="1" applyFill="1" applyBorder="1" applyAlignment="1" applyProtection="1"/>
    <xf numFmtId="0" fontId="165" fillId="86" borderId="0" xfId="0" applyFont="1" applyFill="1"/>
    <xf numFmtId="164" fontId="165" fillId="87" borderId="0" xfId="0" applyNumberFormat="1" applyFont="1" applyFill="1" applyBorder="1"/>
    <xf numFmtId="164" fontId="154" fillId="86" borderId="0" xfId="0" applyNumberFormat="1" applyFont="1" applyFill="1" applyBorder="1"/>
    <xf numFmtId="164" fontId="165" fillId="87" borderId="0" xfId="0" applyNumberFormat="1" applyFont="1" applyFill="1"/>
    <xf numFmtId="164" fontId="162" fillId="87" borderId="61" xfId="0" applyNumberFormat="1" applyFont="1" applyFill="1" applyBorder="1" applyAlignment="1" applyProtection="1"/>
    <xf numFmtId="0" fontId="162" fillId="87" borderId="45" xfId="0" applyNumberFormat="1" applyFont="1" applyFill="1" applyBorder="1" applyAlignment="1" applyProtection="1"/>
    <xf numFmtId="37" fontId="154" fillId="87" borderId="191" xfId="0" applyNumberFormat="1" applyFont="1" applyFill="1" applyBorder="1"/>
    <xf numFmtId="164" fontId="163" fillId="87" borderId="190" xfId="0" applyNumberFormat="1" applyFont="1" applyFill="1" applyBorder="1" applyAlignment="1" applyProtection="1"/>
    <xf numFmtId="164" fontId="163" fillId="87" borderId="208" xfId="0" applyNumberFormat="1" applyFont="1" applyFill="1" applyBorder="1" applyAlignment="1" applyProtection="1"/>
    <xf numFmtId="37" fontId="154" fillId="87" borderId="63" xfId="0" applyNumberFormat="1" applyFont="1" applyFill="1" applyBorder="1"/>
    <xf numFmtId="37" fontId="154" fillId="87" borderId="61" xfId="0" applyNumberFormat="1" applyFont="1" applyFill="1" applyBorder="1"/>
    <xf numFmtId="164" fontId="162" fillId="87" borderId="16" xfId="0" applyNumberFormat="1" applyFont="1" applyFill="1" applyBorder="1" applyAlignment="1" applyProtection="1"/>
    <xf numFmtId="43" fontId="162" fillId="87" borderId="63" xfId="0" applyNumberFormat="1" applyFont="1" applyFill="1" applyBorder="1" applyAlignment="1" applyProtection="1"/>
    <xf numFmtId="43" fontId="162" fillId="87" borderId="49" xfId="0" applyNumberFormat="1" applyFont="1" applyFill="1" applyBorder="1" applyAlignment="1" applyProtection="1"/>
    <xf numFmtId="43" fontId="162" fillId="87" borderId="16" xfId="0" applyNumberFormat="1" applyFont="1" applyFill="1" applyBorder="1" applyAlignment="1" applyProtection="1"/>
    <xf numFmtId="0" fontId="162" fillId="87" borderId="190" xfId="0" applyNumberFormat="1" applyFont="1" applyFill="1" applyBorder="1" applyAlignment="1" applyProtection="1"/>
    <xf numFmtId="0" fontId="162" fillId="87" borderId="59" xfId="0" applyNumberFormat="1" applyFont="1" applyFill="1" applyBorder="1" applyAlignment="1" applyProtection="1"/>
    <xf numFmtId="0" fontId="157" fillId="33" borderId="191" xfId="0" applyNumberFormat="1" applyFont="1" applyFill="1" applyBorder="1" applyAlignment="1" applyProtection="1">
      <alignment horizontal="center" vertical="center"/>
    </xf>
    <xf numFmtId="0" fontId="154" fillId="87" borderId="191" xfId="0" applyFont="1" applyFill="1" applyBorder="1"/>
    <xf numFmtId="0" fontId="154" fillId="87" borderId="190" xfId="0" applyFont="1" applyFill="1" applyBorder="1"/>
    <xf numFmtId="0" fontId="154" fillId="87" borderId="208" xfId="0" applyFont="1" applyFill="1" applyBorder="1"/>
    <xf numFmtId="0" fontId="167" fillId="33" borderId="10" xfId="0" applyNumberFormat="1" applyFont="1" applyFill="1" applyBorder="1" applyAlignment="1" applyProtection="1">
      <alignment horizontal="left" vertical="center" indent="1"/>
    </xf>
    <xf numFmtId="0" fontId="168" fillId="87" borderId="0" xfId="0" applyFont="1" applyFill="1"/>
    <xf numFmtId="0" fontId="170" fillId="95" borderId="138" xfId="0" applyFont="1" applyFill="1" applyBorder="1"/>
    <xf numFmtId="0" fontId="170" fillId="95" borderId="140" xfId="0" applyFont="1" applyFill="1" applyBorder="1" applyAlignment="1">
      <alignment horizontal="center"/>
    </xf>
    <xf numFmtId="0" fontId="154" fillId="87" borderId="0" xfId="0" applyFont="1" applyFill="1" applyAlignment="1">
      <alignment horizontal="center"/>
    </xf>
    <xf numFmtId="164" fontId="163" fillId="87" borderId="0" xfId="0" applyNumberFormat="1" applyFont="1" applyFill="1" applyBorder="1" applyAlignment="1" applyProtection="1">
      <alignment horizontal="center"/>
    </xf>
    <xf numFmtId="164" fontId="163" fillId="87" borderId="63" xfId="0" applyNumberFormat="1" applyFont="1" applyFill="1" applyBorder="1" applyAlignment="1" applyProtection="1">
      <alignment horizontal="center"/>
    </xf>
    <xf numFmtId="164" fontId="163" fillId="87" borderId="49" xfId="0" applyNumberFormat="1" applyFont="1" applyFill="1" applyBorder="1" applyAlignment="1" applyProtection="1">
      <alignment horizontal="center"/>
    </xf>
    <xf numFmtId="164" fontId="163" fillId="87" borderId="59" xfId="0" applyNumberFormat="1" applyFont="1" applyFill="1" applyBorder="1" applyAlignment="1" applyProtection="1">
      <alignment horizontal="center"/>
    </xf>
    <xf numFmtId="164" fontId="163" fillId="87" borderId="61" xfId="0" applyNumberFormat="1" applyFont="1" applyFill="1" applyBorder="1" applyAlignment="1" applyProtection="1">
      <alignment horizontal="center"/>
    </xf>
    <xf numFmtId="164" fontId="163" fillId="87" borderId="67" xfId="0" applyNumberFormat="1" applyFont="1" applyFill="1" applyBorder="1" applyAlignment="1" applyProtection="1">
      <alignment horizontal="center"/>
    </xf>
    <xf numFmtId="164" fontId="162" fillId="87" borderId="0" xfId="0" applyNumberFormat="1" applyFont="1" applyFill="1" applyBorder="1" applyAlignment="1" applyProtection="1">
      <alignment horizontal="center"/>
    </xf>
    <xf numFmtId="164" fontId="162" fillId="87" borderId="63" xfId="0" applyNumberFormat="1" applyFont="1" applyFill="1" applyBorder="1" applyAlignment="1" applyProtection="1">
      <alignment horizontal="center"/>
    </xf>
    <xf numFmtId="164" fontId="162" fillId="87" borderId="49" xfId="0" applyNumberFormat="1" applyFont="1" applyFill="1" applyBorder="1" applyAlignment="1" applyProtection="1">
      <alignment horizontal="center"/>
    </xf>
    <xf numFmtId="0" fontId="154" fillId="87" borderId="63" xfId="0" applyFont="1" applyFill="1" applyBorder="1" applyAlignment="1">
      <alignment horizontal="center"/>
    </xf>
    <xf numFmtId="0" fontId="154" fillId="87" borderId="0" xfId="0" applyFont="1" applyFill="1" applyBorder="1" applyAlignment="1">
      <alignment horizontal="center"/>
    </xf>
    <xf numFmtId="0" fontId="154" fillId="87" borderId="49" xfId="0" applyFont="1" applyFill="1" applyBorder="1" applyAlignment="1">
      <alignment horizontal="center"/>
    </xf>
    <xf numFmtId="164" fontId="162" fillId="87" borderId="45" xfId="0" applyNumberFormat="1" applyFont="1" applyFill="1" applyBorder="1" applyAlignment="1" applyProtection="1">
      <alignment horizontal="center"/>
    </xf>
    <xf numFmtId="164" fontId="162" fillId="87" borderId="210" xfId="0" applyNumberFormat="1" applyFont="1" applyFill="1" applyBorder="1" applyAlignment="1" applyProtection="1">
      <alignment horizontal="center"/>
    </xf>
    <xf numFmtId="164" fontId="162" fillId="87" borderId="192" xfId="0" applyNumberFormat="1" applyFont="1" applyFill="1" applyBorder="1" applyAlignment="1" applyProtection="1">
      <alignment horizontal="center"/>
    </xf>
    <xf numFmtId="164" fontId="162" fillId="87" borderId="190" xfId="0" applyNumberFormat="1" applyFont="1" applyFill="1" applyBorder="1" applyAlignment="1" applyProtection="1">
      <alignment horizontal="center"/>
    </xf>
    <xf numFmtId="164" fontId="162" fillId="87" borderId="208" xfId="0" applyNumberFormat="1" applyFont="1" applyFill="1" applyBorder="1" applyAlignment="1" applyProtection="1">
      <alignment horizontal="center"/>
    </xf>
    <xf numFmtId="43" fontId="154" fillId="87" borderId="63" xfId="0" applyNumberFormat="1" applyFont="1" applyFill="1" applyBorder="1" applyAlignment="1">
      <alignment horizontal="center"/>
    </xf>
    <xf numFmtId="164" fontId="162" fillId="87" borderId="59" xfId="0" applyNumberFormat="1" applyFont="1" applyFill="1" applyBorder="1" applyAlignment="1" applyProtection="1">
      <alignment horizontal="center"/>
    </xf>
    <xf numFmtId="164" fontId="162" fillId="87" borderId="67" xfId="0" applyNumberFormat="1" applyFont="1" applyFill="1" applyBorder="1" applyAlignment="1" applyProtection="1">
      <alignment horizontal="center"/>
    </xf>
    <xf numFmtId="0" fontId="167" fillId="33" borderId="0" xfId="0" applyNumberFormat="1" applyFont="1" applyFill="1" applyBorder="1" applyAlignment="1" applyProtection="1">
      <alignment horizontal="left" vertical="center" indent="1"/>
    </xf>
    <xf numFmtId="0" fontId="157" fillId="33" borderId="0" xfId="0" applyNumberFormat="1" applyFont="1" applyFill="1" applyBorder="1" applyAlignment="1" applyProtection="1">
      <alignment horizontal="center" vertical="center"/>
    </xf>
    <xf numFmtId="0" fontId="161" fillId="96" borderId="0" xfId="0" applyFont="1" applyFill="1" applyAlignment="1">
      <alignment horizontal="center"/>
    </xf>
    <xf numFmtId="0" fontId="177" fillId="87" borderId="191" xfId="0" applyFont="1" applyFill="1" applyBorder="1"/>
    <xf numFmtId="0" fontId="165" fillId="87" borderId="190" xfId="0" applyFont="1" applyFill="1" applyBorder="1" applyAlignment="1">
      <alignment horizontal="right"/>
    </xf>
    <xf numFmtId="0" fontId="165" fillId="87" borderId="208" xfId="0" applyFont="1" applyFill="1" applyBorder="1" applyAlignment="1">
      <alignment horizontal="right"/>
    </xf>
    <xf numFmtId="0" fontId="158" fillId="33" borderId="0" xfId="0" applyNumberFormat="1" applyFont="1" applyFill="1" applyBorder="1" applyAlignment="1" applyProtection="1">
      <alignment horizontal="left" vertical="center" indent="1"/>
    </xf>
    <xf numFmtId="0" fontId="178" fillId="33" borderId="10" xfId="0" applyNumberFormat="1" applyFont="1" applyFill="1" applyBorder="1" applyAlignment="1" applyProtection="1">
      <alignment horizontal="left" vertical="center" indent="1"/>
    </xf>
    <xf numFmtId="0" fontId="178" fillId="33" borderId="191" xfId="0" applyNumberFormat="1" applyFont="1" applyFill="1" applyBorder="1" applyAlignment="1" applyProtection="1">
      <alignment horizontal="left" vertical="center" indent="1"/>
    </xf>
    <xf numFmtId="0" fontId="77" fillId="87" borderId="0" xfId="0" applyFont="1" applyFill="1"/>
    <xf numFmtId="0" fontId="182" fillId="87" borderId="0" xfId="0" applyFont="1" applyFill="1"/>
    <xf numFmtId="0" fontId="179" fillId="87" borderId="0" xfId="0" applyFont="1" applyFill="1" applyAlignment="1">
      <alignment horizontal="left"/>
    </xf>
    <xf numFmtId="0" fontId="180" fillId="63" borderId="150" xfId="0" applyFont="1" applyFill="1" applyBorder="1" applyAlignment="1">
      <alignment horizontal="center" vertical="center"/>
    </xf>
    <xf numFmtId="0" fontId="146" fillId="87" borderId="0" xfId="0" applyFont="1" applyFill="1" applyAlignment="1">
      <alignment horizontal="center"/>
    </xf>
    <xf numFmtId="0" fontId="178" fillId="33" borderId="0" xfId="0" applyNumberFormat="1" applyFont="1" applyFill="1" applyBorder="1" applyAlignment="1" applyProtection="1">
      <alignment horizontal="left" vertical="center" indent="1"/>
    </xf>
    <xf numFmtId="0" fontId="178" fillId="87" borderId="0" xfId="0" applyNumberFormat="1" applyFont="1" applyFill="1" applyBorder="1" applyAlignment="1" applyProtection="1">
      <alignment horizontal="left" vertical="center" indent="1"/>
    </xf>
    <xf numFmtId="0" fontId="190" fillId="87" borderId="16" xfId="0" applyFont="1" applyFill="1" applyBorder="1" applyAlignment="1">
      <alignment horizontal="center" vertical="top" wrapText="1"/>
    </xf>
    <xf numFmtId="14" fontId="191" fillId="87" borderId="16" xfId="0" applyNumberFormat="1" applyFont="1" applyFill="1" applyBorder="1" applyAlignment="1">
      <alignment horizontal="right"/>
    </xf>
    <xf numFmtId="4" fontId="192" fillId="87" borderId="16" xfId="0" applyNumberFormat="1" applyFont="1" applyFill="1" applyBorder="1" applyAlignment="1">
      <alignment horizontal="right"/>
    </xf>
    <xf numFmtId="14" fontId="192" fillId="87" borderId="16" xfId="0" applyNumberFormat="1" applyFont="1" applyFill="1" applyBorder="1" applyAlignment="1">
      <alignment horizontal="right"/>
    </xf>
    <xf numFmtId="167" fontId="192" fillId="87" borderId="16" xfId="0" applyNumberFormat="1" applyFont="1" applyFill="1" applyBorder="1" applyAlignment="1">
      <alignment horizontal="right"/>
    </xf>
    <xf numFmtId="0" fontId="190" fillId="87" borderId="0" xfId="0" applyFont="1" applyFill="1" applyBorder="1" applyAlignment="1">
      <alignment horizontal="center" vertical="top" wrapText="1"/>
    </xf>
    <xf numFmtId="14" fontId="191" fillId="87" borderId="0" xfId="0" applyNumberFormat="1" applyFont="1" applyFill="1" applyBorder="1" applyAlignment="1">
      <alignment horizontal="right"/>
    </xf>
    <xf numFmtId="4" fontId="192" fillId="87" borderId="0" xfId="0" applyNumberFormat="1" applyFont="1" applyFill="1" applyBorder="1" applyAlignment="1">
      <alignment horizontal="right"/>
    </xf>
    <xf numFmtId="14" fontId="192" fillId="87" borderId="0" xfId="0" applyNumberFormat="1" applyFont="1" applyFill="1" applyBorder="1" applyAlignment="1">
      <alignment horizontal="right"/>
    </xf>
    <xf numFmtId="167" fontId="192" fillId="87" borderId="0" xfId="0" applyNumberFormat="1" applyFont="1" applyFill="1" applyBorder="1" applyAlignment="1">
      <alignment horizontal="right"/>
    </xf>
    <xf numFmtId="14" fontId="192" fillId="87" borderId="61" xfId="0" applyNumberFormat="1" applyFont="1" applyFill="1" applyBorder="1" applyAlignment="1">
      <alignment horizontal="right"/>
    </xf>
    <xf numFmtId="4" fontId="195" fillId="87" borderId="0" xfId="0" applyNumberFormat="1" applyFont="1" applyFill="1" applyBorder="1" applyAlignment="1">
      <alignment horizontal="right"/>
    </xf>
    <xf numFmtId="183" fontId="196" fillId="87" borderId="0" xfId="3944" applyNumberFormat="1" applyFont="1" applyFill="1" applyBorder="1"/>
    <xf numFmtId="167" fontId="163" fillId="87" borderId="169" xfId="4316" applyNumberFormat="1" applyFont="1" applyFill="1" applyBorder="1" applyAlignment="1">
      <alignment vertical="top"/>
    </xf>
    <xf numFmtId="167" fontId="163" fillId="87" borderId="66" xfId="4316" applyNumberFormat="1" applyFont="1" applyFill="1" applyBorder="1" applyAlignment="1">
      <alignment vertical="top"/>
    </xf>
    <xf numFmtId="228" fontId="163" fillId="87" borderId="111" xfId="4316" applyNumberFormat="1" applyFont="1" applyFill="1" applyBorder="1" applyAlignment="1">
      <alignment vertical="top"/>
    </xf>
    <xf numFmtId="228" fontId="163" fillId="87" borderId="73" xfId="4316" applyNumberFormat="1" applyFont="1" applyFill="1" applyBorder="1" applyAlignment="1">
      <alignment vertical="top"/>
    </xf>
    <xf numFmtId="228" fontId="163" fillId="87" borderId="173" xfId="4316" applyNumberFormat="1" applyFont="1" applyFill="1" applyBorder="1" applyAlignment="1">
      <alignment vertical="top"/>
    </xf>
    <xf numFmtId="228" fontId="163" fillId="87" borderId="174" xfId="4316" applyNumberFormat="1" applyFont="1" applyFill="1" applyBorder="1" applyAlignment="1">
      <alignment vertical="top"/>
    </xf>
    <xf numFmtId="165" fontId="163" fillId="87" borderId="169" xfId="0" applyNumberFormat="1" applyFont="1" applyFill="1" applyBorder="1" applyAlignment="1">
      <alignment vertical="top"/>
    </xf>
    <xf numFmtId="165" fontId="163" fillId="87" borderId="66" xfId="0" applyNumberFormat="1" applyFont="1" applyFill="1" applyBorder="1" applyAlignment="1">
      <alignment vertical="top"/>
    </xf>
    <xf numFmtId="165" fontId="163" fillId="87" borderId="111" xfId="0" applyNumberFormat="1" applyFont="1" applyFill="1" applyBorder="1" applyAlignment="1">
      <alignment vertical="top"/>
    </xf>
    <xf numFmtId="165" fontId="163" fillId="87" borderId="73" xfId="0" applyNumberFormat="1" applyFont="1" applyFill="1" applyBorder="1" applyAlignment="1">
      <alignment vertical="top"/>
    </xf>
    <xf numFmtId="165" fontId="163" fillId="87" borderId="173" xfId="0" applyNumberFormat="1" applyFont="1" applyFill="1" applyBorder="1" applyAlignment="1">
      <alignment vertical="top"/>
    </xf>
    <xf numFmtId="165" fontId="163" fillId="87" borderId="174" xfId="0" applyNumberFormat="1" applyFont="1" applyFill="1" applyBorder="1" applyAlignment="1">
      <alignment vertical="top"/>
    </xf>
    <xf numFmtId="167" fontId="163" fillId="87" borderId="169" xfId="0" applyNumberFormat="1" applyFont="1" applyFill="1" applyBorder="1" applyAlignment="1">
      <alignment vertical="top"/>
    </xf>
    <xf numFmtId="167" fontId="163" fillId="87" borderId="66" xfId="0" applyNumberFormat="1" applyFont="1" applyFill="1" applyBorder="1" applyAlignment="1">
      <alignment vertical="top"/>
    </xf>
    <xf numFmtId="167" fontId="163" fillId="87" borderId="111" xfId="0" applyNumberFormat="1" applyFont="1" applyFill="1" applyBorder="1" applyAlignment="1">
      <alignment vertical="top"/>
    </xf>
    <xf numFmtId="167" fontId="163" fillId="87" borderId="73" xfId="0" applyNumberFormat="1" applyFont="1" applyFill="1" applyBorder="1" applyAlignment="1">
      <alignment vertical="top"/>
    </xf>
    <xf numFmtId="167" fontId="163" fillId="87" borderId="173" xfId="0" applyNumberFormat="1" applyFont="1" applyFill="1" applyBorder="1" applyAlignment="1">
      <alignment vertical="top"/>
    </xf>
    <xf numFmtId="167" fontId="163" fillId="87" borderId="174" xfId="0" applyNumberFormat="1" applyFont="1" applyFill="1" applyBorder="1" applyAlignment="1">
      <alignment vertical="top"/>
    </xf>
    <xf numFmtId="172" fontId="163" fillId="87" borderId="169" xfId="3944" applyNumberFormat="1" applyFont="1" applyFill="1" applyBorder="1" applyAlignment="1">
      <alignment vertical="top"/>
    </xf>
    <xf numFmtId="172" fontId="163" fillId="87" borderId="66" xfId="3944" applyNumberFormat="1" applyFont="1" applyFill="1" applyBorder="1" applyAlignment="1">
      <alignment vertical="top"/>
    </xf>
    <xf numFmtId="172" fontId="163" fillId="87" borderId="169" xfId="3944" applyNumberFormat="1" applyFont="1" applyFill="1" applyBorder="1" applyAlignment="1">
      <alignment horizontal="right" vertical="top"/>
    </xf>
    <xf numFmtId="172" fontId="163" fillId="87" borderId="66" xfId="3944" applyNumberFormat="1" applyFont="1" applyFill="1" applyBorder="1" applyAlignment="1">
      <alignment horizontal="right" vertical="top"/>
    </xf>
    <xf numFmtId="172" fontId="163" fillId="87" borderId="111" xfId="3944" applyNumberFormat="1" applyFont="1" applyFill="1" applyBorder="1" applyAlignment="1">
      <alignment horizontal="right" vertical="top"/>
    </xf>
    <xf numFmtId="172" fontId="163" fillId="87" borderId="73" xfId="3944" applyNumberFormat="1" applyFont="1" applyFill="1" applyBorder="1" applyAlignment="1">
      <alignment horizontal="right" vertical="top"/>
    </xf>
    <xf numFmtId="165" fontId="163" fillId="87" borderId="111" xfId="0" applyNumberFormat="1" applyFont="1" applyFill="1" applyBorder="1" applyAlignment="1">
      <alignment horizontal="right" vertical="top"/>
    </xf>
    <xf numFmtId="165" fontId="163" fillId="87" borderId="73" xfId="0" applyNumberFormat="1" applyFont="1" applyFill="1" applyBorder="1" applyAlignment="1">
      <alignment horizontal="right" vertical="top"/>
    </xf>
    <xf numFmtId="165" fontId="163" fillId="87" borderId="134" xfId="0" applyNumberFormat="1" applyFont="1" applyFill="1" applyBorder="1" applyAlignment="1">
      <alignment horizontal="right" vertical="top"/>
    </xf>
    <xf numFmtId="165" fontId="163" fillId="87" borderId="80" xfId="0" applyNumberFormat="1" applyFont="1" applyFill="1" applyBorder="1" applyAlignment="1">
      <alignment horizontal="right" vertical="top"/>
    </xf>
    <xf numFmtId="0" fontId="154" fillId="87" borderId="179" xfId="0" applyFont="1" applyFill="1" applyBorder="1"/>
    <xf numFmtId="165" fontId="146" fillId="87" borderId="16" xfId="3944" applyNumberFormat="1" applyFont="1" applyFill="1" applyBorder="1" applyAlignment="1">
      <alignment horizontal="right"/>
    </xf>
    <xf numFmtId="228" fontId="146" fillId="87" borderId="16" xfId="4316" applyNumberFormat="1" applyFont="1" applyFill="1" applyBorder="1" applyAlignment="1">
      <alignment horizontal="right"/>
    </xf>
    <xf numFmtId="14" fontId="197" fillId="87" borderId="16" xfId="0" applyNumberFormat="1" applyFont="1" applyFill="1" applyBorder="1" applyAlignment="1">
      <alignment horizontal="right"/>
    </xf>
    <xf numFmtId="0" fontId="154" fillId="87" borderId="86" xfId="0" applyFont="1" applyFill="1" applyBorder="1"/>
    <xf numFmtId="165" fontId="146" fillId="87" borderId="0" xfId="3944" applyNumberFormat="1" applyFont="1" applyFill="1" applyBorder="1" applyAlignment="1">
      <alignment horizontal="right"/>
    </xf>
    <xf numFmtId="228" fontId="146" fillId="87" borderId="0" xfId="4316" applyNumberFormat="1" applyFont="1" applyFill="1" applyBorder="1" applyAlignment="1">
      <alignment horizontal="right"/>
    </xf>
    <xf numFmtId="14" fontId="197" fillId="87" borderId="0" xfId="0" applyNumberFormat="1" applyFont="1" applyFill="1" applyBorder="1" applyAlignment="1">
      <alignment horizontal="right"/>
    </xf>
    <xf numFmtId="0" fontId="145" fillId="87" borderId="0" xfId="0" applyFont="1" applyFill="1"/>
    <xf numFmtId="172" fontId="163" fillId="87" borderId="176" xfId="3944" applyNumberFormat="1" applyFont="1" applyFill="1" applyBorder="1" applyAlignment="1">
      <alignment horizontal="right" vertical="top"/>
    </xf>
    <xf numFmtId="172" fontId="163" fillId="87" borderId="177" xfId="3944" applyNumberFormat="1" applyFont="1" applyFill="1" applyBorder="1" applyAlignment="1">
      <alignment horizontal="right" vertical="top"/>
    </xf>
    <xf numFmtId="0" fontId="27" fillId="93" borderId="0" xfId="4317" applyFont="1" applyFill="1" applyAlignment="1">
      <alignment horizontal="center"/>
    </xf>
    <xf numFmtId="0" fontId="159" fillId="33" borderId="0" xfId="0" applyNumberFormat="1" applyFont="1" applyFill="1" applyBorder="1" applyAlignment="1" applyProtection="1">
      <alignment horizontal="left" vertical="center" indent="1"/>
    </xf>
    <xf numFmtId="0" fontId="159" fillId="33" borderId="221" xfId="0" applyNumberFormat="1" applyFont="1" applyFill="1" applyBorder="1" applyAlignment="1" applyProtection="1">
      <alignment horizontal="left" vertical="center" indent="1"/>
    </xf>
    <xf numFmtId="0" fontId="159" fillId="33" borderId="220" xfId="0" applyNumberFormat="1" applyFont="1" applyFill="1" applyBorder="1" applyAlignment="1" applyProtection="1">
      <alignment horizontal="centerContinuous" vertical="center"/>
    </xf>
    <xf numFmtId="0" fontId="159" fillId="33" borderId="0" xfId="0" applyNumberFormat="1" applyFont="1" applyFill="1" applyBorder="1" applyAlignment="1" applyProtection="1">
      <alignment horizontal="centerContinuous" vertical="center"/>
    </xf>
    <xf numFmtId="0" fontId="159" fillId="33" borderId="49" xfId="0" applyNumberFormat="1" applyFont="1" applyFill="1" applyBorder="1" applyAlignment="1" applyProtection="1">
      <alignment horizontal="centerContinuous" vertical="center"/>
    </xf>
    <xf numFmtId="0" fontId="154" fillId="87" borderId="0" xfId="0" applyFont="1" applyFill="1" applyProtection="1">
      <protection locked="0" hidden="1"/>
    </xf>
    <xf numFmtId="0" fontId="0" fillId="87" borderId="0" xfId="0" applyFill="1" applyProtection="1">
      <protection locked="0" hidden="1"/>
    </xf>
    <xf numFmtId="0" fontId="178" fillId="87" borderId="0" xfId="0" applyNumberFormat="1" applyFont="1" applyFill="1" applyBorder="1" applyAlignment="1" applyProtection="1">
      <alignment horizontal="left" vertical="center" indent="1"/>
      <protection locked="0" hidden="1"/>
    </xf>
    <xf numFmtId="0" fontId="182" fillId="87" borderId="0" xfId="0" applyFont="1" applyFill="1" applyProtection="1">
      <protection locked="0" hidden="1"/>
    </xf>
    <xf numFmtId="0" fontId="0" fillId="87" borderId="0" xfId="0" applyFill="1" applyBorder="1" applyProtection="1">
      <protection locked="0" hidden="1"/>
    </xf>
    <xf numFmtId="14" fontId="179" fillId="87" borderId="60" xfId="0" applyNumberFormat="1" applyFont="1" applyFill="1" applyBorder="1" applyAlignment="1">
      <alignment horizontal="left"/>
    </xf>
    <xf numFmtId="14" fontId="179" fillId="87" borderId="0" xfId="0" applyNumberFormat="1" applyFont="1" applyFill="1" applyAlignment="1">
      <alignment horizontal="left"/>
    </xf>
    <xf numFmtId="164" fontId="154" fillId="87" borderId="0" xfId="1" applyNumberFormat="1" applyFont="1" applyFill="1" applyBorder="1" applyProtection="1">
      <protection locked="0" hidden="1"/>
    </xf>
    <xf numFmtId="0" fontId="165" fillId="87" borderId="63" xfId="0" applyFont="1" applyFill="1" applyBorder="1" applyProtection="1">
      <protection locked="0" hidden="1"/>
    </xf>
    <xf numFmtId="164" fontId="165" fillId="87" borderId="0" xfId="1" applyNumberFormat="1" applyFont="1" applyFill="1" applyBorder="1" applyAlignment="1" applyProtection="1">
      <alignment horizontal="right"/>
      <protection locked="0" hidden="1"/>
    </xf>
    <xf numFmtId="164" fontId="165" fillId="87" borderId="49" xfId="1" applyNumberFormat="1" applyFont="1" applyFill="1" applyBorder="1" applyAlignment="1" applyProtection="1">
      <alignment horizontal="right"/>
      <protection locked="0" hidden="1"/>
    </xf>
    <xf numFmtId="0" fontId="169" fillId="87" borderId="0" xfId="0" applyFont="1" applyFill="1" applyProtection="1">
      <protection locked="0" hidden="1"/>
    </xf>
    <xf numFmtId="0" fontId="154" fillId="87" borderId="63" xfId="0" applyFont="1" applyFill="1" applyBorder="1" applyProtection="1">
      <protection locked="0" hidden="1"/>
    </xf>
    <xf numFmtId="9" fontId="154" fillId="87" borderId="49" xfId="0" applyNumberFormat="1" applyFont="1" applyFill="1" applyBorder="1" applyAlignment="1" applyProtection="1">
      <alignment horizontal="center"/>
      <protection locked="0" hidden="1"/>
    </xf>
    <xf numFmtId="164" fontId="154" fillId="87" borderId="0" xfId="1" applyNumberFormat="1" applyFont="1" applyFill="1" applyBorder="1" applyAlignment="1" applyProtection="1">
      <alignment horizontal="right"/>
      <protection locked="0" hidden="1"/>
    </xf>
    <xf numFmtId="164" fontId="154" fillId="87" borderId="49" xfId="1" applyNumberFormat="1" applyFont="1" applyFill="1" applyBorder="1" applyAlignment="1" applyProtection="1">
      <alignment horizontal="right"/>
      <protection locked="0" hidden="1"/>
    </xf>
    <xf numFmtId="182" fontId="154" fillId="87" borderId="49" xfId="0" applyNumberFormat="1" applyFont="1" applyFill="1" applyBorder="1" applyAlignment="1" applyProtection="1">
      <alignment horizontal="center"/>
      <protection locked="0" hidden="1"/>
    </xf>
    <xf numFmtId="0" fontId="165" fillId="87" borderId="192" xfId="0" applyFont="1" applyFill="1" applyBorder="1" applyProtection="1">
      <protection locked="0" hidden="1"/>
    </xf>
    <xf numFmtId="164" fontId="165" fillId="87" borderId="45" xfId="1" applyNumberFormat="1" applyFont="1" applyFill="1" applyBorder="1" applyAlignment="1" applyProtection="1">
      <alignment horizontal="left" indent="1"/>
      <protection locked="0" hidden="1"/>
    </xf>
    <xf numFmtId="164" fontId="165" fillId="87" borderId="210" xfId="1" applyNumberFormat="1" applyFont="1" applyFill="1" applyBorder="1" applyAlignment="1" applyProtection="1">
      <alignment horizontal="left" indent="1"/>
      <protection locked="0" hidden="1"/>
    </xf>
    <xf numFmtId="0" fontId="154" fillId="87" borderId="61" xfId="0" applyFont="1" applyFill="1" applyBorder="1" applyProtection="1">
      <protection locked="0" hidden="1"/>
    </xf>
    <xf numFmtId="222" fontId="154" fillId="87" borderId="67" xfId="0" applyNumberFormat="1" applyFont="1" applyFill="1" applyBorder="1" applyAlignment="1" applyProtection="1">
      <alignment horizontal="center"/>
      <protection locked="0" hidden="1"/>
    </xf>
    <xf numFmtId="0" fontId="154" fillId="87" borderId="0" xfId="0" applyFont="1" applyFill="1" applyBorder="1" applyProtection="1">
      <protection locked="0" hidden="1"/>
    </xf>
    <xf numFmtId="219" fontId="154" fillId="87" borderId="0" xfId="0" applyNumberFormat="1" applyFont="1" applyFill="1" applyBorder="1" applyProtection="1">
      <protection locked="0" hidden="1"/>
    </xf>
    <xf numFmtId="219" fontId="154" fillId="87" borderId="49" xfId="0" applyNumberFormat="1" applyFont="1" applyFill="1" applyBorder="1" applyProtection="1">
      <protection locked="0" hidden="1"/>
    </xf>
    <xf numFmtId="9" fontId="154" fillId="87" borderId="0" xfId="0" applyNumberFormat="1" applyFont="1" applyFill="1" applyBorder="1" applyProtection="1">
      <protection locked="0" hidden="1"/>
    </xf>
    <xf numFmtId="9" fontId="154" fillId="87" borderId="49" xfId="0" applyNumberFormat="1" applyFont="1" applyFill="1" applyBorder="1" applyProtection="1">
      <protection locked="0" hidden="1"/>
    </xf>
    <xf numFmtId="0" fontId="154" fillId="87" borderId="191" xfId="0" applyFont="1" applyFill="1" applyBorder="1" applyProtection="1">
      <protection locked="0" hidden="1"/>
    </xf>
    <xf numFmtId="164" fontId="154" fillId="87" borderId="190" xfId="1" applyNumberFormat="1" applyFont="1" applyFill="1" applyBorder="1" applyProtection="1">
      <protection locked="0" hidden="1"/>
    </xf>
    <xf numFmtId="164" fontId="154" fillId="87" borderId="208" xfId="1" applyNumberFormat="1" applyFont="1" applyFill="1" applyBorder="1" applyProtection="1">
      <protection locked="0" hidden="1"/>
    </xf>
    <xf numFmtId="164" fontId="154" fillId="87" borderId="49" xfId="1" applyNumberFormat="1" applyFont="1" applyFill="1" applyBorder="1" applyProtection="1">
      <protection locked="0" hidden="1"/>
    </xf>
    <xf numFmtId="164" fontId="154" fillId="87" borderId="59" xfId="1" applyNumberFormat="1" applyFont="1" applyFill="1" applyBorder="1" applyProtection="1">
      <protection locked="0" hidden="1"/>
    </xf>
    <xf numFmtId="164" fontId="154" fillId="87" borderId="67" xfId="1" applyNumberFormat="1" applyFont="1" applyFill="1" applyBorder="1" applyProtection="1">
      <protection locked="0" hidden="1"/>
    </xf>
    <xf numFmtId="0" fontId="165" fillId="87" borderId="14" xfId="0" applyFont="1" applyFill="1" applyBorder="1" applyProtection="1">
      <protection locked="0" hidden="1"/>
    </xf>
    <xf numFmtId="203" fontId="165" fillId="87" borderId="14" xfId="4314" applyNumberFormat="1" applyFont="1" applyFill="1" applyBorder="1" applyProtection="1">
      <protection locked="0" hidden="1"/>
    </xf>
    <xf numFmtId="183" fontId="154" fillId="86" borderId="190" xfId="0" applyNumberFormat="1" applyFont="1" applyFill="1" applyBorder="1" applyProtection="1">
      <protection locked="0" hidden="1"/>
    </xf>
    <xf numFmtId="183" fontId="154" fillId="87" borderId="190" xfId="0" applyNumberFormat="1" applyFont="1" applyFill="1" applyBorder="1" applyProtection="1">
      <protection locked="0" hidden="1"/>
    </xf>
    <xf numFmtId="183" fontId="154" fillId="87" borderId="208" xfId="0" applyNumberFormat="1" applyFont="1" applyFill="1" applyBorder="1" applyProtection="1">
      <protection locked="0" hidden="1"/>
    </xf>
    <xf numFmtId="9" fontId="154" fillId="86" borderId="0" xfId="0" applyNumberFormat="1" applyFont="1" applyFill="1" applyBorder="1" applyProtection="1">
      <protection locked="0" hidden="1"/>
    </xf>
    <xf numFmtId="219" fontId="154" fillId="87" borderId="59" xfId="0" applyNumberFormat="1" applyFont="1" applyFill="1" applyBorder="1" applyProtection="1">
      <protection locked="0" hidden="1"/>
    </xf>
    <xf numFmtId="219" fontId="154" fillId="87" borderId="67" xfId="0" applyNumberFormat="1" applyFont="1" applyFill="1" applyBorder="1" applyProtection="1">
      <protection locked="0" hidden="1"/>
    </xf>
    <xf numFmtId="203" fontId="154" fillId="87" borderId="190" xfId="4314" applyNumberFormat="1" applyFont="1" applyFill="1" applyBorder="1" applyProtection="1">
      <protection locked="0" hidden="1"/>
    </xf>
    <xf numFmtId="203" fontId="154" fillId="87" borderId="208" xfId="4314" applyNumberFormat="1" applyFont="1" applyFill="1" applyBorder="1" applyProtection="1">
      <protection locked="0" hidden="1"/>
    </xf>
    <xf numFmtId="203" fontId="154" fillId="87" borderId="59" xfId="4314" applyNumberFormat="1" applyFont="1" applyFill="1" applyBorder="1" applyProtection="1">
      <protection locked="0" hidden="1"/>
    </xf>
    <xf numFmtId="203" fontId="154" fillId="87" borderId="67" xfId="4314" applyNumberFormat="1" applyFont="1" applyFill="1" applyBorder="1" applyProtection="1">
      <protection locked="0" hidden="1"/>
    </xf>
    <xf numFmtId="0" fontId="169" fillId="87" borderId="0" xfId="0" applyFont="1" applyFill="1" applyAlignment="1" applyProtection="1">
      <alignment horizontal="right"/>
      <protection locked="0" hidden="1"/>
    </xf>
    <xf numFmtId="0" fontId="169" fillId="87" borderId="0" xfId="0" applyFont="1" applyFill="1" applyAlignment="1" applyProtection="1">
      <alignment horizontal="left"/>
      <protection locked="0" hidden="1"/>
    </xf>
    <xf numFmtId="0" fontId="165" fillId="87" borderId="0" xfId="0" applyFont="1" applyFill="1" applyProtection="1">
      <protection locked="0" hidden="1"/>
    </xf>
    <xf numFmtId="6" fontId="165" fillId="87" borderId="0" xfId="0" applyNumberFormat="1" applyFont="1" applyFill="1" applyProtection="1">
      <protection locked="0" hidden="1"/>
    </xf>
    <xf numFmtId="0" fontId="168" fillId="87" borderId="0" xfId="0" applyFont="1" applyFill="1" applyProtection="1">
      <protection locked="0" hidden="1"/>
    </xf>
    <xf numFmtId="0" fontId="154" fillId="87" borderId="0" xfId="0" applyFont="1" applyFill="1" applyAlignment="1" applyProtection="1">
      <alignment horizontal="right"/>
      <protection locked="0" hidden="1"/>
    </xf>
    <xf numFmtId="0" fontId="154" fillId="87" borderId="0" xfId="0" applyFont="1" applyFill="1" applyAlignment="1" applyProtection="1">
      <alignment horizontal="centerContinuous"/>
      <protection locked="0" hidden="1"/>
    </xf>
    <xf numFmtId="0" fontId="165" fillId="87" borderId="0" xfId="0" applyFont="1" applyFill="1" applyAlignment="1" applyProtection="1">
      <alignment horizontal="right"/>
      <protection locked="0" hidden="1"/>
    </xf>
    <xf numFmtId="164" fontId="165" fillId="87" borderId="0" xfId="1" applyNumberFormat="1" applyFont="1" applyFill="1" applyAlignment="1" applyProtection="1">
      <alignment horizontal="left"/>
      <protection locked="0" hidden="1"/>
    </xf>
    <xf numFmtId="0" fontId="175" fillId="87" borderId="0" xfId="0" applyFont="1" applyFill="1" applyProtection="1">
      <protection locked="0" hidden="1"/>
    </xf>
    <xf numFmtId="220" fontId="165" fillId="87" borderId="0" xfId="0" applyNumberFormat="1" applyFont="1" applyFill="1" applyProtection="1">
      <protection locked="0" hidden="1"/>
    </xf>
    <xf numFmtId="0" fontId="165" fillId="87" borderId="59" xfId="0" applyFont="1" applyFill="1" applyBorder="1" applyAlignment="1" applyProtection="1">
      <alignment horizontal="left"/>
      <protection locked="0" hidden="1"/>
    </xf>
    <xf numFmtId="0" fontId="165" fillId="87" borderId="59" xfId="0" applyFont="1" applyFill="1" applyBorder="1" applyAlignment="1" applyProtection="1">
      <alignment horizontal="right"/>
      <protection locked="0" hidden="1"/>
    </xf>
    <xf numFmtId="220" fontId="154" fillId="87" borderId="0" xfId="0" applyNumberFormat="1" applyFont="1" applyFill="1" applyProtection="1">
      <protection locked="0" hidden="1"/>
    </xf>
    <xf numFmtId="221" fontId="154" fillId="87" borderId="0" xfId="0" applyNumberFormat="1" applyFont="1" applyFill="1" applyProtection="1">
      <protection locked="0" hidden="1"/>
    </xf>
    <xf numFmtId="222" fontId="154" fillId="87" borderId="0" xfId="0" applyNumberFormat="1" applyFont="1" applyFill="1" applyProtection="1">
      <protection locked="0" hidden="1"/>
    </xf>
    <xf numFmtId="167" fontId="154" fillId="87" borderId="0" xfId="0" applyNumberFormat="1" applyFont="1" applyFill="1" applyProtection="1">
      <protection locked="0" hidden="1"/>
    </xf>
    <xf numFmtId="223" fontId="154" fillId="87" borderId="0" xfId="0" applyNumberFormat="1" applyFont="1" applyFill="1" applyProtection="1">
      <protection locked="0" hidden="1"/>
    </xf>
    <xf numFmtId="182" fontId="154" fillId="87" borderId="0" xfId="0" applyNumberFormat="1" applyFont="1" applyFill="1" applyProtection="1">
      <protection locked="0" hidden="1"/>
    </xf>
    <xf numFmtId="0" fontId="154" fillId="87" borderId="11" xfId="0" applyFont="1" applyFill="1" applyBorder="1" applyProtection="1">
      <protection locked="0" hidden="1"/>
    </xf>
    <xf numFmtId="220" fontId="165" fillId="87" borderId="11" xfId="0" applyNumberFormat="1" applyFont="1" applyFill="1" applyBorder="1" applyProtection="1">
      <protection locked="0" hidden="1"/>
    </xf>
    <xf numFmtId="10" fontId="154" fillId="87" borderId="59" xfId="0" applyNumberFormat="1" applyFont="1" applyFill="1" applyBorder="1" applyProtection="1">
      <protection locked="0" hidden="1"/>
    </xf>
    <xf numFmtId="183" fontId="154" fillId="87" borderId="59" xfId="0" applyNumberFormat="1" applyFont="1" applyFill="1" applyBorder="1" applyProtection="1">
      <protection locked="0" hidden="1"/>
    </xf>
    <xf numFmtId="167" fontId="154" fillId="87" borderId="11" xfId="0" applyNumberFormat="1" applyFont="1" applyFill="1" applyBorder="1" applyProtection="1">
      <protection locked="0" hidden="1"/>
    </xf>
    <xf numFmtId="222" fontId="165" fillId="87" borderId="0" xfId="0" applyNumberFormat="1" applyFont="1" applyFill="1" applyProtection="1">
      <protection locked="0" hidden="1"/>
    </xf>
    <xf numFmtId="0" fontId="171" fillId="87" borderId="0" xfId="0" applyFont="1" applyFill="1" applyProtection="1">
      <protection locked="0" hidden="1"/>
    </xf>
    <xf numFmtId="0" fontId="165" fillId="87" borderId="57" xfId="0" applyFont="1" applyFill="1" applyBorder="1" applyAlignment="1" applyProtection="1">
      <alignment horizontal="centerContinuous"/>
      <protection locked="0" hidden="1"/>
    </xf>
    <xf numFmtId="0" fontId="154" fillId="87" borderId="57" xfId="0" applyFont="1" applyFill="1" applyBorder="1" applyAlignment="1" applyProtection="1">
      <alignment horizontal="centerContinuous"/>
      <protection locked="0" hidden="1"/>
    </xf>
    <xf numFmtId="0" fontId="172" fillId="87" borderId="0" xfId="0" applyFont="1" applyFill="1" applyProtection="1">
      <protection locked="0" hidden="1"/>
    </xf>
    <xf numFmtId="0" fontId="154" fillId="87" borderId="0" xfId="0" applyFont="1" applyFill="1" applyBorder="1" applyAlignment="1" applyProtection="1">
      <alignment horizontal="centerContinuous"/>
      <protection locked="0" hidden="1"/>
    </xf>
    <xf numFmtId="224" fontId="154" fillId="87" borderId="0" xfId="0" applyNumberFormat="1" applyFont="1" applyFill="1" applyProtection="1">
      <protection locked="0" hidden="1"/>
    </xf>
    <xf numFmtId="10" fontId="154" fillId="87" borderId="0" xfId="0" applyNumberFormat="1" applyFont="1" applyFill="1" applyProtection="1">
      <protection locked="0" hidden="1"/>
    </xf>
    <xf numFmtId="0" fontId="165" fillId="87" borderId="11" xfId="0" applyFont="1" applyFill="1" applyBorder="1" applyProtection="1">
      <protection locked="0" hidden="1"/>
    </xf>
    <xf numFmtId="224" fontId="165" fillId="87" borderId="11" xfId="0" applyNumberFormat="1" applyFont="1" applyFill="1" applyBorder="1" applyProtection="1">
      <protection locked="0" hidden="1"/>
    </xf>
    <xf numFmtId="0" fontId="154" fillId="87" borderId="58" xfId="0" applyFont="1" applyFill="1" applyBorder="1" applyProtection="1">
      <protection locked="0" hidden="1"/>
    </xf>
    <xf numFmtId="220" fontId="154" fillId="87" borderId="58" xfId="0" applyNumberFormat="1" applyFont="1" applyFill="1" applyBorder="1" applyProtection="1">
      <protection locked="0" hidden="1"/>
    </xf>
    <xf numFmtId="225" fontId="154" fillId="87" borderId="0" xfId="0" applyNumberFormat="1" applyFont="1" applyFill="1" applyProtection="1">
      <protection locked="0" hidden="1"/>
    </xf>
    <xf numFmtId="166" fontId="165" fillId="87" borderId="0" xfId="0" applyNumberFormat="1" applyFont="1" applyFill="1" applyProtection="1">
      <protection locked="0" hidden="1"/>
    </xf>
    <xf numFmtId="0" fontId="165" fillId="87" borderId="58" xfId="0" applyFont="1" applyFill="1" applyBorder="1" applyProtection="1">
      <protection locked="0" hidden="1"/>
    </xf>
    <xf numFmtId="166" fontId="165" fillId="87" borderId="58" xfId="0" applyNumberFormat="1" applyFont="1" applyFill="1" applyBorder="1" applyProtection="1">
      <protection locked="0" hidden="1"/>
    </xf>
    <xf numFmtId="0" fontId="168" fillId="87" borderId="198" xfId="0" applyFont="1" applyFill="1" applyBorder="1" applyProtection="1">
      <protection locked="0" hidden="1"/>
    </xf>
    <xf numFmtId="0" fontId="154" fillId="87" borderId="199" xfId="0" applyFont="1" applyFill="1" applyBorder="1" applyProtection="1">
      <protection locked="0" hidden="1"/>
    </xf>
    <xf numFmtId="0" fontId="161" fillId="96" borderId="63" xfId="0" applyFont="1" applyFill="1" applyBorder="1" applyProtection="1">
      <protection locked="0" hidden="1"/>
    </xf>
    <xf numFmtId="0" fontId="161" fillId="96" borderId="0" xfId="0" applyFont="1" applyFill="1" applyBorder="1" applyProtection="1">
      <protection locked="0" hidden="1"/>
    </xf>
    <xf numFmtId="0" fontId="161" fillId="96" borderId="49" xfId="0" applyFont="1" applyFill="1" applyBorder="1" applyProtection="1">
      <protection locked="0" hidden="1"/>
    </xf>
    <xf numFmtId="0" fontId="16" fillId="87" borderId="0" xfId="0" applyFont="1" applyFill="1" applyProtection="1">
      <protection locked="0" hidden="1"/>
    </xf>
    <xf numFmtId="182" fontId="154" fillId="87" borderId="0" xfId="0" applyNumberFormat="1" applyFont="1" applyFill="1" applyAlignment="1" applyProtection="1">
      <alignment horizontal="center"/>
      <protection locked="0" hidden="1"/>
    </xf>
    <xf numFmtId="164" fontId="154" fillId="87" borderId="0" xfId="1" applyNumberFormat="1" applyFont="1" applyFill="1" applyAlignment="1" applyProtection="1">
      <alignment horizontal="right"/>
      <protection locked="0" hidden="1"/>
    </xf>
    <xf numFmtId="164" fontId="154" fillId="87" borderId="0" xfId="1" applyNumberFormat="1" applyFont="1" applyFill="1" applyProtection="1">
      <protection locked="0" hidden="1"/>
    </xf>
    <xf numFmtId="0" fontId="154" fillId="87" borderId="200" xfId="0" applyFont="1" applyFill="1" applyBorder="1" applyProtection="1">
      <protection locked="0" hidden="1"/>
    </xf>
    <xf numFmtId="234" fontId="154" fillId="87" borderId="201" xfId="4314" applyNumberFormat="1" applyFont="1" applyFill="1" applyBorder="1" applyProtection="1">
      <protection locked="0" hidden="1"/>
    </xf>
    <xf numFmtId="3" fontId="154" fillId="87" borderId="0" xfId="0" applyNumberFormat="1" applyFont="1" applyFill="1" applyBorder="1" applyProtection="1">
      <protection locked="0" hidden="1"/>
    </xf>
    <xf numFmtId="182" fontId="154" fillId="87" borderId="0" xfId="0" applyNumberFormat="1" applyFont="1" applyFill="1" applyBorder="1" applyProtection="1">
      <protection locked="0" hidden="1"/>
    </xf>
    <xf numFmtId="164" fontId="0" fillId="87" borderId="0" xfId="1" applyNumberFormat="1" applyFont="1" applyFill="1" applyProtection="1">
      <protection locked="0" hidden="1"/>
    </xf>
    <xf numFmtId="3" fontId="154" fillId="87" borderId="201" xfId="0" applyNumberFormat="1" applyFont="1" applyFill="1" applyBorder="1" applyProtection="1">
      <protection locked="0" hidden="1"/>
    </xf>
    <xf numFmtId="0" fontId="165" fillId="87" borderId="202" xfId="0" applyFont="1" applyFill="1" applyBorder="1" applyProtection="1">
      <protection locked="0" hidden="1"/>
    </xf>
    <xf numFmtId="193" fontId="165" fillId="87" borderId="203" xfId="0" applyNumberFormat="1" applyFont="1" applyFill="1" applyBorder="1" applyProtection="1">
      <protection locked="0" hidden="1"/>
    </xf>
    <xf numFmtId="37" fontId="154" fillId="87" borderId="201" xfId="0" applyNumberFormat="1" applyFont="1" applyFill="1" applyBorder="1" applyProtection="1">
      <protection locked="0" hidden="1"/>
    </xf>
    <xf numFmtId="0" fontId="165" fillId="87" borderId="215" xfId="0" applyFont="1" applyFill="1" applyBorder="1" applyProtection="1">
      <protection locked="0" hidden="1"/>
    </xf>
    <xf numFmtId="193" fontId="165" fillId="87" borderId="216" xfId="0" applyNumberFormat="1" applyFont="1" applyFill="1" applyBorder="1" applyProtection="1">
      <protection locked="0" hidden="1"/>
    </xf>
    <xf numFmtId="0" fontId="165" fillId="87" borderId="191" xfId="0" applyFont="1" applyFill="1" applyBorder="1" applyAlignment="1" applyProtection="1">
      <alignment horizontal="left" indent="1"/>
      <protection locked="0" hidden="1"/>
    </xf>
    <xf numFmtId="0" fontId="165" fillId="87" borderId="190" xfId="0" applyFont="1" applyFill="1" applyBorder="1" applyProtection="1">
      <protection locked="0" hidden="1"/>
    </xf>
    <xf numFmtId="182" fontId="165" fillId="87" borderId="190" xfId="0" applyNumberFormat="1" applyFont="1" applyFill="1" applyBorder="1" applyProtection="1">
      <protection locked="0" hidden="1"/>
    </xf>
    <xf numFmtId="164" fontId="165" fillId="87" borderId="208" xfId="1" applyNumberFormat="1" applyFont="1" applyFill="1" applyBorder="1" applyProtection="1">
      <protection locked="0" hidden="1"/>
    </xf>
    <xf numFmtId="164" fontId="0" fillId="87" borderId="0" xfId="1" applyNumberFormat="1" applyFont="1" applyFill="1" applyBorder="1" applyProtection="1">
      <protection locked="0" hidden="1"/>
    </xf>
    <xf numFmtId="0" fontId="154" fillId="87" borderId="201" xfId="0" applyFont="1" applyFill="1" applyBorder="1" applyProtection="1">
      <protection locked="0" hidden="1"/>
    </xf>
    <xf numFmtId="0" fontId="165" fillId="87" borderId="61" xfId="0" applyFont="1" applyFill="1" applyBorder="1" applyAlignment="1" applyProtection="1">
      <alignment horizontal="left" indent="1"/>
      <protection locked="0" hidden="1"/>
    </xf>
    <xf numFmtId="0" fontId="165" fillId="87" borderId="59" xfId="0" applyFont="1" applyFill="1" applyBorder="1" applyProtection="1">
      <protection locked="0" hidden="1"/>
    </xf>
    <xf numFmtId="182" fontId="165" fillId="87" borderId="59" xfId="0" applyNumberFormat="1" applyFont="1" applyFill="1" applyBorder="1" applyProtection="1">
      <protection locked="0" hidden="1"/>
    </xf>
    <xf numFmtId="164" fontId="165" fillId="87" borderId="67" xfId="1" applyNumberFormat="1" applyFont="1" applyFill="1" applyBorder="1" applyProtection="1">
      <protection locked="0" hidden="1"/>
    </xf>
    <xf numFmtId="203" fontId="165" fillId="87" borderId="190" xfId="4314" applyNumberFormat="1" applyFont="1" applyFill="1" applyBorder="1" applyProtection="1">
      <protection locked="0" hidden="1"/>
    </xf>
    <xf numFmtId="193" fontId="154" fillId="87" borderId="201" xfId="0" applyNumberFormat="1" applyFont="1" applyFill="1" applyBorder="1" applyProtection="1">
      <protection locked="0" hidden="1"/>
    </xf>
    <xf numFmtId="0" fontId="161" fillId="96" borderId="191" xfId="0" applyFont="1" applyFill="1" applyBorder="1" applyProtection="1">
      <protection locked="0" hidden="1"/>
    </xf>
    <xf numFmtId="0" fontId="161" fillId="96" borderId="190" xfId="0" applyFont="1" applyFill="1" applyBorder="1" applyProtection="1">
      <protection locked="0" hidden="1"/>
    </xf>
    <xf numFmtId="182" fontId="161" fillId="96" borderId="190" xfId="0" applyNumberFormat="1" applyFont="1" applyFill="1" applyBorder="1" applyProtection="1">
      <protection locked="0" hidden="1"/>
    </xf>
    <xf numFmtId="164" fontId="161" fillId="96" borderId="208" xfId="1" applyNumberFormat="1" applyFont="1" applyFill="1" applyBorder="1" applyProtection="1">
      <protection locked="0" hidden="1"/>
    </xf>
    <xf numFmtId="164" fontId="16" fillId="87" borderId="0" xfId="1" applyNumberFormat="1" applyFont="1" applyFill="1" applyProtection="1">
      <protection locked="0" hidden="1"/>
    </xf>
    <xf numFmtId="193" fontId="0" fillId="87" borderId="0" xfId="4314" applyNumberFormat="1" applyFont="1" applyFill="1" applyProtection="1">
      <protection locked="0" hidden="1"/>
    </xf>
    <xf numFmtId="0" fontId="165" fillId="87" borderId="200" xfId="0" applyFont="1" applyFill="1" applyBorder="1" applyProtection="1">
      <protection locked="0" hidden="1"/>
    </xf>
    <xf numFmtId="2" fontId="165" fillId="87" borderId="201" xfId="0" applyNumberFormat="1" applyFont="1" applyFill="1" applyBorder="1" applyProtection="1">
      <protection locked="0" hidden="1"/>
    </xf>
    <xf numFmtId="193" fontId="165" fillId="87" borderId="201" xfId="0" applyNumberFormat="1" applyFont="1" applyFill="1" applyBorder="1" applyProtection="1">
      <protection locked="0" hidden="1"/>
    </xf>
    <xf numFmtId="0" fontId="165" fillId="87" borderId="204" xfId="0" applyFont="1" applyFill="1" applyBorder="1" applyProtection="1">
      <protection locked="0" hidden="1"/>
    </xf>
    <xf numFmtId="9" fontId="165" fillId="87" borderId="205" xfId="4315" applyFont="1" applyFill="1" applyBorder="1" applyProtection="1">
      <protection locked="0" hidden="1"/>
    </xf>
    <xf numFmtId="0" fontId="168" fillId="87" borderId="0" xfId="0" applyFont="1" applyFill="1" applyAlignment="1" applyProtection="1">
      <alignment horizontal="right"/>
      <protection locked="0" hidden="1"/>
    </xf>
    <xf numFmtId="3" fontId="154" fillId="87" borderId="0" xfId="0" applyNumberFormat="1" applyFont="1" applyFill="1" applyProtection="1">
      <protection locked="0" hidden="1"/>
    </xf>
    <xf numFmtId="9" fontId="154" fillId="87" borderId="0" xfId="0" applyNumberFormat="1" applyFont="1" applyFill="1" applyProtection="1">
      <protection locked="0" hidden="1"/>
    </xf>
    <xf numFmtId="0" fontId="154" fillId="87" borderId="190" xfId="0" applyFont="1" applyFill="1" applyBorder="1" applyAlignment="1" applyProtection="1">
      <alignment horizontal="left" indent="1"/>
      <protection locked="0" hidden="1"/>
    </xf>
    <xf numFmtId="3" fontId="154" fillId="87" borderId="190" xfId="0" applyNumberFormat="1" applyFont="1" applyFill="1" applyBorder="1" applyProtection="1">
      <protection locked="0" hidden="1"/>
    </xf>
    <xf numFmtId="9" fontId="154" fillId="87" borderId="190" xfId="0" applyNumberFormat="1" applyFont="1" applyFill="1" applyBorder="1" applyProtection="1">
      <protection locked="0" hidden="1"/>
    </xf>
    <xf numFmtId="3" fontId="165" fillId="87" borderId="0" xfId="0" applyNumberFormat="1" applyFont="1" applyFill="1" applyProtection="1">
      <protection locked="0" hidden="1"/>
    </xf>
    <xf numFmtId="3" fontId="176" fillId="87" borderId="0" xfId="0" applyNumberFormat="1" applyFont="1" applyFill="1" applyBorder="1" applyProtection="1">
      <protection locked="0" hidden="1"/>
    </xf>
    <xf numFmtId="0" fontId="165" fillId="87" borderId="190" xfId="0" applyFont="1" applyFill="1" applyBorder="1" applyAlignment="1" applyProtection="1">
      <alignment horizontal="left" indent="1"/>
      <protection locked="0" hidden="1"/>
    </xf>
    <xf numFmtId="4" fontId="154" fillId="87" borderId="0" xfId="0" applyNumberFormat="1" applyFont="1" applyFill="1" applyBorder="1" applyProtection="1">
      <protection locked="0" hidden="1"/>
    </xf>
    <xf numFmtId="0" fontId="107" fillId="87" borderId="0" xfId="0" applyFont="1" applyFill="1" applyProtection="1">
      <protection locked="0" hidden="1"/>
    </xf>
    <xf numFmtId="0" fontId="145" fillId="87" borderId="0" xfId="0" applyFont="1" applyFill="1" applyProtection="1">
      <protection locked="0" hidden="1"/>
    </xf>
    <xf numFmtId="0" fontId="107" fillId="88" borderId="0" xfId="0" applyFont="1" applyFill="1" applyProtection="1">
      <protection locked="0" hidden="1"/>
    </xf>
    <xf numFmtId="0" fontId="154" fillId="88" borderId="0" xfId="0" applyFont="1" applyFill="1" applyProtection="1">
      <protection locked="0" hidden="1"/>
    </xf>
    <xf numFmtId="6" fontId="154" fillId="87" borderId="0" xfId="0" applyNumberFormat="1" applyFont="1" applyFill="1" applyProtection="1">
      <protection locked="0" hidden="1"/>
    </xf>
    <xf numFmtId="0" fontId="107" fillId="87" borderId="19" xfId="0" applyFont="1" applyFill="1" applyBorder="1" applyProtection="1">
      <protection locked="0" hidden="1"/>
    </xf>
    <xf numFmtId="0" fontId="154" fillId="87" borderId="19" xfId="0" applyFont="1" applyFill="1" applyBorder="1" applyProtection="1">
      <protection locked="0" hidden="1"/>
    </xf>
    <xf numFmtId="0" fontId="154" fillId="87" borderId="59" xfId="0" applyFont="1" applyFill="1" applyBorder="1" applyProtection="1">
      <protection locked="0" hidden="1"/>
    </xf>
    <xf numFmtId="164" fontId="154" fillId="87" borderId="0" xfId="0" applyNumberFormat="1" applyFont="1" applyFill="1" applyProtection="1">
      <protection locked="0" hidden="1"/>
    </xf>
    <xf numFmtId="232" fontId="154" fillId="87" borderId="0" xfId="0" applyNumberFormat="1" applyFont="1" applyFill="1" applyProtection="1">
      <protection locked="0" hidden="1"/>
    </xf>
    <xf numFmtId="233" fontId="154" fillId="87" borderId="0" xfId="0" applyNumberFormat="1" applyFont="1" applyFill="1" applyProtection="1">
      <protection locked="0" hidden="1"/>
    </xf>
    <xf numFmtId="228" fontId="154" fillId="87" borderId="0" xfId="1" applyNumberFormat="1" applyFont="1" applyFill="1" applyBorder="1" applyProtection="1">
      <protection locked="0" hidden="1"/>
    </xf>
    <xf numFmtId="0" fontId="145" fillId="87" borderId="19" xfId="0" applyFont="1" applyFill="1" applyBorder="1" applyProtection="1">
      <protection locked="0" hidden="1"/>
    </xf>
    <xf numFmtId="6" fontId="154" fillId="87" borderId="19" xfId="0" applyNumberFormat="1" applyFont="1" applyFill="1" applyBorder="1" applyProtection="1">
      <protection locked="0" hidden="1"/>
    </xf>
    <xf numFmtId="0" fontId="107" fillId="87" borderId="0" xfId="0" applyFont="1" applyFill="1" applyAlignment="1" applyProtection="1">
      <alignment horizontal="right" vertical="center" textRotation="90"/>
      <protection locked="0" hidden="1"/>
    </xf>
    <xf numFmtId="9" fontId="107" fillId="87" borderId="52" xfId="0" applyNumberFormat="1" applyFont="1" applyFill="1" applyBorder="1" applyProtection="1">
      <protection locked="0" hidden="1"/>
    </xf>
    <xf numFmtId="228" fontId="154" fillId="87" borderId="0" xfId="1" applyNumberFormat="1" applyFont="1" applyFill="1" applyProtection="1">
      <protection locked="0" hidden="1"/>
    </xf>
    <xf numFmtId="233" fontId="165" fillId="87" borderId="196" xfId="0" applyNumberFormat="1" applyFont="1" applyFill="1" applyBorder="1" applyProtection="1">
      <protection locked="0" hidden="1"/>
    </xf>
    <xf numFmtId="221" fontId="165" fillId="87" borderId="0" xfId="0" applyNumberFormat="1" applyFont="1" applyFill="1" applyProtection="1">
      <protection locked="0" hidden="1"/>
    </xf>
    <xf numFmtId="233" fontId="154" fillId="87" borderId="0" xfId="0" applyNumberFormat="1" applyFont="1" applyFill="1" applyBorder="1" applyProtection="1">
      <protection locked="0" hidden="1"/>
    </xf>
    <xf numFmtId="9" fontId="154" fillId="87" borderId="53" xfId="0" applyNumberFormat="1" applyFont="1" applyFill="1" applyBorder="1" applyProtection="1">
      <protection locked="0" hidden="1"/>
    </xf>
    <xf numFmtId="9" fontId="154" fillId="87" borderId="54" xfId="0" applyNumberFormat="1" applyFont="1" applyFill="1" applyBorder="1" applyProtection="1">
      <protection locked="0" hidden="1"/>
    </xf>
    <xf numFmtId="9" fontId="145" fillId="87" borderId="54" xfId="0" applyNumberFormat="1" applyFont="1" applyFill="1" applyBorder="1" applyProtection="1">
      <protection locked="0" hidden="1"/>
    </xf>
    <xf numFmtId="9" fontId="145" fillId="87" borderId="55" xfId="0" applyNumberFormat="1" applyFont="1" applyFill="1" applyBorder="1" applyProtection="1">
      <protection locked="0" hidden="1"/>
    </xf>
    <xf numFmtId="9" fontId="154" fillId="87" borderId="16" xfId="0" applyNumberFormat="1" applyFont="1" applyFill="1" applyBorder="1" applyProtection="1">
      <protection locked="0" hidden="1"/>
    </xf>
    <xf numFmtId="9" fontId="145" fillId="87" borderId="0" xfId="0" applyNumberFormat="1" applyFont="1" applyFill="1" applyBorder="1" applyProtection="1">
      <protection locked="0" hidden="1"/>
    </xf>
    <xf numFmtId="9" fontId="145" fillId="87" borderId="49" xfId="0" applyNumberFormat="1" applyFont="1" applyFill="1" applyBorder="1" applyProtection="1">
      <protection locked="0" hidden="1"/>
    </xf>
    <xf numFmtId="9" fontId="154" fillId="87" borderId="48" xfId="0" applyNumberFormat="1" applyFont="1" applyFill="1" applyBorder="1" applyProtection="1">
      <protection locked="0" hidden="1"/>
    </xf>
    <xf numFmtId="9" fontId="154" fillId="87" borderId="19" xfId="0" applyNumberFormat="1" applyFont="1" applyFill="1" applyBorder="1" applyProtection="1">
      <protection locked="0" hidden="1"/>
    </xf>
    <xf numFmtId="9" fontId="145" fillId="87" borderId="19" xfId="0" applyNumberFormat="1" applyFont="1" applyFill="1" applyBorder="1" applyProtection="1">
      <protection locked="0" hidden="1"/>
    </xf>
    <xf numFmtId="9" fontId="145" fillId="87" borderId="50" xfId="0" applyNumberFormat="1" applyFont="1" applyFill="1" applyBorder="1" applyProtection="1">
      <protection locked="0" hidden="1"/>
    </xf>
    <xf numFmtId="0" fontId="107" fillId="86" borderId="0" xfId="0" applyFont="1" applyFill="1" applyProtection="1">
      <protection locked="0" hidden="1"/>
    </xf>
    <xf numFmtId="0" fontId="154" fillId="86" borderId="0" xfId="0" applyFont="1" applyFill="1" applyProtection="1">
      <protection locked="0" hidden="1"/>
    </xf>
    <xf numFmtId="0" fontId="201" fillId="87" borderId="0" xfId="0" applyFont="1" applyFill="1" applyProtection="1">
      <protection locked="0" hidden="1"/>
    </xf>
    <xf numFmtId="0" fontId="107" fillId="87" borderId="59" xfId="0" applyFont="1" applyFill="1" applyBorder="1" applyProtection="1">
      <protection locked="0" hidden="1"/>
    </xf>
    <xf numFmtId="164" fontId="154" fillId="87" borderId="0" xfId="67" applyNumberFormat="1" applyFont="1" applyFill="1" applyProtection="1">
      <protection locked="0" hidden="1"/>
    </xf>
    <xf numFmtId="8" fontId="154" fillId="87" borderId="0" xfId="0" applyNumberFormat="1" applyFont="1" applyFill="1" applyProtection="1">
      <protection locked="0" hidden="1"/>
    </xf>
    <xf numFmtId="0" fontId="145" fillId="87" borderId="0" xfId="0" applyFont="1" applyFill="1" applyBorder="1" applyProtection="1">
      <protection locked="0" hidden="1"/>
    </xf>
    <xf numFmtId="6" fontId="145" fillId="87" borderId="19" xfId="0" applyNumberFormat="1" applyFont="1" applyFill="1" applyBorder="1" applyProtection="1">
      <protection locked="0" hidden="1"/>
    </xf>
    <xf numFmtId="164" fontId="154" fillId="87" borderId="19" xfId="1" applyNumberFormat="1" applyFont="1" applyFill="1" applyBorder="1" applyProtection="1">
      <protection locked="0" hidden="1"/>
    </xf>
    <xf numFmtId="6" fontId="165" fillId="87" borderId="0" xfId="67" applyNumberFormat="1" applyFont="1" applyFill="1" applyProtection="1">
      <protection locked="0" hidden="1"/>
    </xf>
    <xf numFmtId="177" fontId="154" fillId="87" borderId="0" xfId="0" applyNumberFormat="1" applyFont="1" applyFill="1" applyProtection="1">
      <protection locked="0" hidden="1"/>
    </xf>
    <xf numFmtId="0" fontId="107" fillId="87" borderId="190" xfId="0" applyFont="1" applyFill="1" applyBorder="1" applyProtection="1">
      <protection locked="0" hidden="1"/>
    </xf>
    <xf numFmtId="164" fontId="165" fillId="87" borderId="190" xfId="67" applyNumberFormat="1" applyFont="1" applyFill="1" applyBorder="1" applyProtection="1">
      <protection locked="0" hidden="1"/>
    </xf>
    <xf numFmtId="9" fontId="165" fillId="87" borderId="197" xfId="0" applyNumberFormat="1" applyFont="1" applyFill="1" applyBorder="1" applyProtection="1">
      <protection locked="0" hidden="1"/>
    </xf>
    <xf numFmtId="6" fontId="165" fillId="87" borderId="190" xfId="0" applyNumberFormat="1" applyFont="1" applyFill="1" applyBorder="1" applyProtection="1">
      <protection locked="0" hidden="1"/>
    </xf>
    <xf numFmtId="0" fontId="181" fillId="63" borderId="74" xfId="0" applyFont="1" applyFill="1" applyBorder="1" applyAlignment="1" applyProtection="1">
      <alignment horizontal="left" vertical="center" wrapText="1"/>
      <protection locked="0" hidden="1"/>
    </xf>
    <xf numFmtId="0" fontId="181" fillId="63" borderId="75" xfId="0" applyFont="1" applyFill="1" applyBorder="1" applyAlignment="1" applyProtection="1">
      <alignment horizontal="left" vertical="center" wrapText="1"/>
      <protection locked="0" hidden="1"/>
    </xf>
    <xf numFmtId="0" fontId="181" fillId="63" borderId="76" xfId="0" applyFont="1" applyFill="1" applyBorder="1" applyAlignment="1" applyProtection="1">
      <alignment horizontal="left" vertical="center" wrapText="1"/>
      <protection locked="0" hidden="1"/>
    </xf>
    <xf numFmtId="0" fontId="181" fillId="63" borderId="61" xfId="0" applyFont="1" applyFill="1" applyBorder="1" applyAlignment="1" applyProtection="1">
      <alignment horizontal="left" vertical="center" wrapText="1"/>
      <protection locked="0" hidden="1"/>
    </xf>
    <xf numFmtId="0" fontId="181" fillId="63" borderId="59" xfId="0" applyFont="1" applyFill="1" applyBorder="1" applyAlignment="1" applyProtection="1">
      <alignment horizontal="left" vertical="center" wrapText="1"/>
      <protection locked="0" hidden="1"/>
    </xf>
    <xf numFmtId="0" fontId="181" fillId="63" borderId="0" xfId="0" applyFont="1" applyFill="1" applyBorder="1" applyAlignment="1" applyProtection="1">
      <alignment horizontal="left" vertical="center" wrapText="1"/>
      <protection locked="0" hidden="1"/>
    </xf>
    <xf numFmtId="0" fontId="181" fillId="63" borderId="49" xfId="0" applyFont="1" applyFill="1" applyBorder="1" applyAlignment="1" applyProtection="1">
      <alignment horizontal="left" vertical="center" wrapText="1"/>
      <protection locked="0" hidden="1"/>
    </xf>
    <xf numFmtId="0" fontId="77" fillId="87" borderId="74" xfId="0" applyFont="1" applyFill="1" applyBorder="1" applyAlignment="1" applyProtection="1">
      <alignment horizontal="left"/>
      <protection locked="0" hidden="1"/>
    </xf>
    <xf numFmtId="0" fontId="77" fillId="87" borderId="75" xfId="0" applyFont="1" applyFill="1" applyBorder="1" applyAlignment="1" applyProtection="1">
      <alignment horizontal="right"/>
      <protection locked="0" hidden="1"/>
    </xf>
    <xf numFmtId="14" fontId="77" fillId="87" borderId="75" xfId="0" applyNumberFormat="1" applyFont="1" applyFill="1" applyBorder="1" applyAlignment="1" applyProtection="1">
      <alignment horizontal="right"/>
      <protection locked="0" hidden="1"/>
    </xf>
    <xf numFmtId="0" fontId="184" fillId="87" borderId="76" xfId="0" applyFont="1" applyFill="1" applyBorder="1" applyProtection="1">
      <protection locked="0" hidden="1"/>
    </xf>
    <xf numFmtId="0" fontId="181" fillId="63" borderId="88" xfId="0" applyFont="1" applyFill="1" applyBorder="1" applyAlignment="1" applyProtection="1">
      <alignment horizontal="center" vertical="center"/>
      <protection locked="0" hidden="1"/>
    </xf>
    <xf numFmtId="0" fontId="181" fillId="63" borderId="89" xfId="0" applyFont="1" applyFill="1" applyBorder="1" applyAlignment="1" applyProtection="1">
      <alignment horizontal="center" vertical="center"/>
      <protection locked="0" hidden="1"/>
    </xf>
    <xf numFmtId="0" fontId="181" fillId="63" borderId="90" xfId="0" applyFont="1" applyFill="1" applyBorder="1" applyAlignment="1" applyProtection="1">
      <alignment horizontal="center" vertical="center"/>
      <protection locked="0" hidden="1"/>
    </xf>
    <xf numFmtId="0" fontId="181" fillId="63" borderId="126" xfId="0" applyFont="1" applyFill="1" applyBorder="1" applyAlignment="1" applyProtection="1">
      <alignment horizontal="left" vertical="center"/>
      <protection locked="0" hidden="1"/>
    </xf>
    <xf numFmtId="0" fontId="181" fillId="63" borderId="86" xfId="0" applyFont="1" applyFill="1" applyBorder="1" applyAlignment="1" applyProtection="1">
      <alignment horizontal="left" vertical="center"/>
      <protection locked="0" hidden="1"/>
    </xf>
    <xf numFmtId="0" fontId="181" fillId="63" borderId="87" xfId="0" applyFont="1" applyFill="1" applyBorder="1" applyAlignment="1" applyProtection="1">
      <alignment horizontal="left" vertical="center"/>
      <protection locked="0" hidden="1"/>
    </xf>
    <xf numFmtId="0" fontId="77" fillId="87" borderId="63" xfId="0" applyFont="1" applyFill="1" applyBorder="1" applyAlignment="1" applyProtection="1">
      <alignment horizontal="left"/>
      <protection locked="0" hidden="1"/>
    </xf>
    <xf numFmtId="0" fontId="77" fillId="87" borderId="0" xfId="0" applyFont="1" applyFill="1" applyBorder="1" applyAlignment="1" applyProtection="1">
      <alignment horizontal="right"/>
      <protection locked="0" hidden="1"/>
    </xf>
    <xf numFmtId="14" fontId="77" fillId="87" borderId="0" xfId="0" applyNumberFormat="1" applyFont="1" applyFill="1" applyBorder="1" applyAlignment="1" applyProtection="1">
      <alignment horizontal="right"/>
      <protection locked="0" hidden="1"/>
    </xf>
    <xf numFmtId="0" fontId="184" fillId="87" borderId="49" xfId="0" applyFont="1" applyFill="1" applyBorder="1" applyProtection="1">
      <protection locked="0" hidden="1"/>
    </xf>
    <xf numFmtId="0" fontId="77" fillId="87" borderId="62" xfId="0" applyFont="1" applyFill="1" applyBorder="1" applyAlignment="1" applyProtection="1">
      <alignment horizontal="left"/>
      <protection locked="0" hidden="1"/>
    </xf>
    <xf numFmtId="0" fontId="77" fillId="87" borderId="51" xfId="0" applyFont="1" applyFill="1" applyBorder="1" applyAlignment="1" applyProtection="1">
      <alignment horizontal="right"/>
      <protection locked="0" hidden="1"/>
    </xf>
    <xf numFmtId="39" fontId="77" fillId="87" borderId="51" xfId="0" applyNumberFormat="1" applyFont="1" applyFill="1" applyBorder="1" applyAlignment="1" applyProtection="1">
      <alignment horizontal="right"/>
      <protection locked="0" hidden="1"/>
    </xf>
    <xf numFmtId="0" fontId="184" fillId="87" borderId="0" xfId="0" applyFont="1" applyFill="1" applyBorder="1" applyProtection="1">
      <protection locked="0" hidden="1"/>
    </xf>
    <xf numFmtId="14" fontId="183" fillId="63" borderId="91" xfId="0" applyNumberFormat="1" applyFont="1" applyFill="1" applyBorder="1" applyAlignment="1" applyProtection="1">
      <alignment horizontal="center" vertical="center"/>
      <protection locked="0" hidden="1"/>
    </xf>
    <xf numFmtId="14" fontId="183" fillId="63" borderId="89" xfId="0" applyNumberFormat="1" applyFont="1" applyFill="1" applyBorder="1" applyAlignment="1" applyProtection="1">
      <alignment horizontal="center" vertical="center"/>
      <protection locked="0" hidden="1"/>
    </xf>
    <xf numFmtId="14" fontId="183" fillId="63" borderId="92" xfId="0" applyNumberFormat="1" applyFont="1" applyFill="1" applyBorder="1" applyAlignment="1" applyProtection="1">
      <alignment horizontal="center" vertical="center"/>
      <protection locked="0" hidden="1"/>
    </xf>
    <xf numFmtId="0" fontId="77" fillId="87" borderId="136" xfId="0" applyFont="1" applyFill="1" applyBorder="1" applyAlignment="1" applyProtection="1">
      <alignment horizontal="left"/>
      <protection locked="0" hidden="1"/>
    </xf>
    <xf numFmtId="0" fontId="77" fillId="87" borderId="81" xfId="0" applyFont="1" applyFill="1" applyBorder="1" applyAlignment="1" applyProtection="1">
      <alignment horizontal="right"/>
      <protection locked="0" hidden="1"/>
    </xf>
    <xf numFmtId="39" fontId="77" fillId="87" borderId="81" xfId="0" applyNumberFormat="1" applyFont="1" applyFill="1" applyBorder="1" applyAlignment="1" applyProtection="1">
      <alignment horizontal="right"/>
      <protection locked="0" hidden="1"/>
    </xf>
    <xf numFmtId="0" fontId="185" fillId="0" borderId="64" xfId="0" applyFont="1" applyFill="1" applyBorder="1" applyAlignment="1" applyProtection="1">
      <alignment vertical="top"/>
      <protection locked="0" hidden="1"/>
    </xf>
    <xf numFmtId="0" fontId="185" fillId="0" borderId="65" xfId="0" applyFont="1" applyFill="1" applyBorder="1" applyAlignment="1" applyProtection="1">
      <alignment vertical="top"/>
      <protection locked="0" hidden="1"/>
    </xf>
    <xf numFmtId="164" fontId="185" fillId="0" borderId="65" xfId="4316" applyNumberFormat="1" applyFont="1" applyFill="1" applyBorder="1" applyAlignment="1" applyProtection="1">
      <alignment vertical="top"/>
      <protection locked="0" hidden="1"/>
    </xf>
    <xf numFmtId="14" fontId="185" fillId="0" borderId="65" xfId="0" applyNumberFormat="1" applyFont="1" applyFill="1" applyBorder="1" applyAlignment="1" applyProtection="1">
      <alignment vertical="top"/>
      <protection locked="0" hidden="1"/>
    </xf>
    <xf numFmtId="0" fontId="185" fillId="0" borderId="66" xfId="0" applyFont="1" applyFill="1" applyBorder="1" applyAlignment="1" applyProtection="1">
      <alignment vertical="top"/>
      <protection locked="0" hidden="1"/>
    </xf>
    <xf numFmtId="0" fontId="185" fillId="0" borderId="137" xfId="0" applyFont="1" applyFill="1" applyBorder="1" applyAlignment="1" applyProtection="1">
      <alignment vertical="top"/>
      <protection locked="0" hidden="1"/>
    </xf>
    <xf numFmtId="0" fontId="185" fillId="0" borderId="72" xfId="0" applyFont="1" applyFill="1" applyBorder="1" applyAlignment="1" applyProtection="1">
      <alignment vertical="top"/>
      <protection locked="0" hidden="1"/>
    </xf>
    <xf numFmtId="164" fontId="185" fillId="0" borderId="72" xfId="4316" applyNumberFormat="1" applyFont="1" applyFill="1" applyBorder="1" applyAlignment="1" applyProtection="1">
      <alignment vertical="top"/>
      <protection locked="0" hidden="1"/>
    </xf>
    <xf numFmtId="14" fontId="185" fillId="0" borderId="72" xfId="0" applyNumberFormat="1" applyFont="1" applyFill="1" applyBorder="1" applyAlignment="1" applyProtection="1">
      <alignment vertical="top"/>
      <protection locked="0" hidden="1"/>
    </xf>
    <xf numFmtId="0" fontId="185" fillId="0" borderId="73" xfId="0" applyFont="1" applyFill="1" applyBorder="1" applyAlignment="1" applyProtection="1">
      <alignment vertical="top"/>
      <protection locked="0" hidden="1"/>
    </xf>
    <xf numFmtId="0" fontId="77" fillId="87" borderId="61" xfId="0" applyFont="1" applyFill="1" applyBorder="1" applyAlignment="1" applyProtection="1">
      <alignment horizontal="left"/>
      <protection locked="0" hidden="1"/>
    </xf>
    <xf numFmtId="0" fontId="77" fillId="87" borderId="59" xfId="0" applyFont="1" applyFill="1" applyBorder="1" applyAlignment="1" applyProtection="1">
      <alignment horizontal="right"/>
      <protection locked="0" hidden="1"/>
    </xf>
    <xf numFmtId="14" fontId="77" fillId="87" borderId="59" xfId="0" applyNumberFormat="1" applyFont="1" applyFill="1" applyBorder="1" applyAlignment="1" applyProtection="1">
      <alignment horizontal="right"/>
      <protection locked="0" hidden="1"/>
    </xf>
    <xf numFmtId="0" fontId="184" fillId="87" borderId="67" xfId="0" applyFont="1" applyFill="1" applyBorder="1" applyProtection="1">
      <protection locked="0" hidden="1"/>
    </xf>
    <xf numFmtId="0" fontId="181" fillId="63" borderId="138" xfId="0" applyFont="1" applyFill="1" applyBorder="1" applyAlignment="1" applyProtection="1">
      <alignment horizontal="center" vertical="center"/>
      <protection locked="0" hidden="1"/>
    </xf>
    <xf numFmtId="0" fontId="181" fillId="63" borderId="139" xfId="0" applyFont="1" applyFill="1" applyBorder="1" applyAlignment="1" applyProtection="1">
      <alignment horizontal="center" vertical="center"/>
      <protection locked="0" hidden="1"/>
    </xf>
    <xf numFmtId="0" fontId="181" fillId="63" borderId="140" xfId="0" applyFont="1" applyFill="1" applyBorder="1" applyAlignment="1" applyProtection="1">
      <alignment horizontal="center" vertical="center"/>
      <protection locked="0" hidden="1"/>
    </xf>
    <xf numFmtId="0" fontId="182" fillId="87" borderId="75" xfId="0" applyFont="1" applyFill="1" applyBorder="1" applyProtection="1">
      <protection locked="0" hidden="1"/>
    </xf>
    <xf numFmtId="14" fontId="77" fillId="87" borderId="76" xfId="0" applyNumberFormat="1" applyFont="1" applyFill="1" applyBorder="1" applyAlignment="1" applyProtection="1">
      <alignment horizontal="right"/>
      <protection locked="0" hidden="1"/>
    </xf>
    <xf numFmtId="0" fontId="77" fillId="87" borderId="141" xfId="0" applyFont="1" applyFill="1" applyBorder="1" applyAlignment="1" applyProtection="1">
      <alignment horizontal="left"/>
      <protection locked="0" hidden="1"/>
    </xf>
    <xf numFmtId="0" fontId="77" fillId="87" borderId="0" xfId="0" applyFont="1" applyFill="1" applyBorder="1" applyAlignment="1" applyProtection="1">
      <protection locked="0" hidden="1"/>
    </xf>
    <xf numFmtId="14" fontId="77" fillId="87" borderId="0" xfId="0" applyNumberFormat="1" applyFont="1" applyFill="1" applyBorder="1" applyAlignment="1" applyProtection="1">
      <protection locked="0" hidden="1"/>
    </xf>
    <xf numFmtId="0" fontId="182" fillId="87" borderId="0" xfId="0" applyFont="1" applyFill="1" applyBorder="1" applyProtection="1">
      <protection locked="0" hidden="1"/>
    </xf>
    <xf numFmtId="0" fontId="77" fillId="87" borderId="0" xfId="0" applyFont="1" applyFill="1" applyBorder="1" applyAlignment="1" applyProtection="1">
      <alignment horizontal="left"/>
      <protection locked="0" hidden="1"/>
    </xf>
    <xf numFmtId="14" fontId="77" fillId="87" borderId="49" xfId="0" applyNumberFormat="1" applyFont="1" applyFill="1" applyBorder="1" applyAlignment="1" applyProtection="1">
      <alignment horizontal="right"/>
      <protection locked="0" hidden="1"/>
    </xf>
    <xf numFmtId="0" fontId="77" fillId="87" borderId="0" xfId="0" applyFont="1" applyFill="1" applyBorder="1" applyProtection="1">
      <protection locked="0" hidden="1"/>
    </xf>
    <xf numFmtId="39" fontId="77" fillId="87" borderId="49" xfId="0" applyNumberFormat="1" applyFont="1" applyFill="1" applyBorder="1" applyAlignment="1" applyProtection="1">
      <alignment horizontal="right"/>
      <protection locked="0" hidden="1"/>
    </xf>
    <xf numFmtId="0" fontId="182" fillId="87" borderId="59" xfId="0" applyFont="1" applyFill="1" applyBorder="1" applyProtection="1">
      <protection locked="0" hidden="1"/>
    </xf>
    <xf numFmtId="37" fontId="77" fillId="87" borderId="59" xfId="0" applyNumberFormat="1" applyFont="1" applyFill="1" applyBorder="1" applyAlignment="1" applyProtection="1">
      <alignment horizontal="right"/>
      <protection locked="0" hidden="1"/>
    </xf>
    <xf numFmtId="37" fontId="77" fillId="87" borderId="67" xfId="0" applyNumberFormat="1" applyFont="1" applyFill="1" applyBorder="1" applyAlignment="1" applyProtection="1">
      <alignment horizontal="right"/>
      <protection locked="0" hidden="1"/>
    </xf>
    <xf numFmtId="0" fontId="77" fillId="87" borderId="142" xfId="0" applyFont="1" applyFill="1" applyBorder="1" applyAlignment="1" applyProtection="1">
      <alignment horizontal="left"/>
      <protection locked="0" hidden="1"/>
    </xf>
    <xf numFmtId="0" fontId="77" fillId="87" borderId="82" xfId="0" applyFont="1" applyFill="1" applyBorder="1" applyAlignment="1" applyProtection="1">
      <alignment horizontal="right"/>
      <protection locked="0" hidden="1"/>
    </xf>
    <xf numFmtId="39" fontId="77" fillId="87" borderId="82" xfId="0" applyNumberFormat="1" applyFont="1" applyFill="1" applyBorder="1" applyAlignment="1" applyProtection="1">
      <alignment horizontal="right"/>
      <protection locked="0" hidden="1"/>
    </xf>
    <xf numFmtId="0" fontId="183" fillId="63" borderId="61" xfId="0" applyFont="1" applyFill="1" applyBorder="1" applyAlignment="1" applyProtection="1">
      <alignment horizontal="left" vertical="center"/>
      <protection locked="0" hidden="1"/>
    </xf>
    <xf numFmtId="0" fontId="183" fillId="63" borderId="59" xfId="0" applyFont="1" applyFill="1" applyBorder="1" applyAlignment="1" applyProtection="1">
      <alignment horizontal="left" vertical="center"/>
      <protection locked="0" hidden="1"/>
    </xf>
    <xf numFmtId="43" fontId="183" fillId="63" borderId="67" xfId="4316" applyFont="1" applyFill="1" applyBorder="1" applyAlignment="1" applyProtection="1">
      <alignment horizontal="center" vertical="center"/>
      <protection locked="0" hidden="1"/>
    </xf>
    <xf numFmtId="0" fontId="181" fillId="63" borderId="68" xfId="0" applyFont="1" applyFill="1" applyBorder="1" applyAlignment="1" applyProtection="1">
      <alignment horizontal="center" vertical="center"/>
      <protection locked="0" hidden="1"/>
    </xf>
    <xf numFmtId="0" fontId="181" fillId="63" borderId="69" xfId="0" applyFont="1" applyFill="1" applyBorder="1" applyAlignment="1" applyProtection="1">
      <alignment horizontal="center" vertical="center"/>
      <protection locked="0" hidden="1"/>
    </xf>
    <xf numFmtId="0" fontId="181" fillId="63" borderId="70" xfId="0" applyFont="1" applyFill="1" applyBorder="1" applyAlignment="1" applyProtection="1">
      <alignment horizontal="center" vertical="center"/>
      <protection locked="0" hidden="1"/>
    </xf>
    <xf numFmtId="0" fontId="185" fillId="0" borderId="71" xfId="0" applyFont="1" applyFill="1" applyBorder="1" applyAlignment="1" applyProtection="1">
      <alignment vertical="top"/>
      <protection locked="0" hidden="1"/>
    </xf>
    <xf numFmtId="10" fontId="77" fillId="87" borderId="75" xfId="3944" applyNumberFormat="1" applyFont="1" applyFill="1" applyBorder="1" applyAlignment="1" applyProtection="1">
      <alignment horizontal="right"/>
      <protection locked="0" hidden="1"/>
    </xf>
    <xf numFmtId="39" fontId="77" fillId="87" borderId="76" xfId="0" applyNumberFormat="1" applyFont="1" applyFill="1" applyBorder="1" applyAlignment="1" applyProtection="1">
      <alignment horizontal="right"/>
      <protection locked="0" hidden="1"/>
    </xf>
    <xf numFmtId="10" fontId="77" fillId="87" borderId="0" xfId="3944" applyNumberFormat="1" applyFont="1" applyFill="1" applyBorder="1" applyAlignment="1" applyProtection="1">
      <alignment horizontal="right"/>
      <protection locked="0" hidden="1"/>
    </xf>
    <xf numFmtId="167" fontId="77" fillId="87" borderId="59" xfId="0" applyNumberFormat="1" applyFont="1" applyFill="1" applyBorder="1" applyAlignment="1" applyProtection="1">
      <alignment horizontal="right"/>
      <protection locked="0" hidden="1"/>
    </xf>
    <xf numFmtId="0" fontId="183" fillId="63" borderId="77" xfId="0" applyFont="1" applyFill="1" applyBorder="1" applyAlignment="1" applyProtection="1">
      <alignment horizontal="left" vertical="center"/>
      <protection locked="0" hidden="1"/>
    </xf>
    <xf numFmtId="0" fontId="183" fillId="63" borderId="0" xfId="0" applyFont="1" applyFill="1" applyBorder="1" applyAlignment="1" applyProtection="1">
      <alignment horizontal="left" vertical="center"/>
      <protection locked="0" hidden="1"/>
    </xf>
    <xf numFmtId="164" fontId="183" fillId="63" borderId="0" xfId="4316" applyNumberFormat="1" applyFont="1" applyFill="1" applyBorder="1" applyAlignment="1" applyProtection="1">
      <alignment horizontal="center" vertical="center"/>
      <protection locked="0" hidden="1"/>
    </xf>
    <xf numFmtId="10" fontId="77" fillId="87" borderId="49" xfId="3944" applyNumberFormat="1" applyFont="1" applyFill="1" applyBorder="1" applyAlignment="1" applyProtection="1">
      <alignment horizontal="right"/>
      <protection locked="0" hidden="1"/>
    </xf>
    <xf numFmtId="37" fontId="185" fillId="87" borderId="75" xfId="0" applyNumberFormat="1" applyFont="1" applyFill="1" applyBorder="1" applyAlignment="1" applyProtection="1">
      <alignment horizontal="right"/>
      <protection locked="0" hidden="1"/>
    </xf>
    <xf numFmtId="37" fontId="185" fillId="87" borderId="0" xfId="0" applyNumberFormat="1" applyFont="1" applyFill="1" applyBorder="1" applyAlignment="1" applyProtection="1">
      <alignment horizontal="right"/>
      <protection locked="0" hidden="1"/>
    </xf>
    <xf numFmtId="227" fontId="77" fillId="87" borderId="49" xfId="0" applyNumberFormat="1" applyFont="1" applyFill="1" applyBorder="1" applyAlignment="1" applyProtection="1">
      <alignment horizontal="right"/>
      <protection locked="0" hidden="1"/>
    </xf>
    <xf numFmtId="1" fontId="77" fillId="87" borderId="49" xfId="3944" applyNumberFormat="1" applyFont="1" applyFill="1" applyBorder="1" applyAlignment="1" applyProtection="1">
      <alignment horizontal="right"/>
      <protection locked="0" hidden="1"/>
    </xf>
    <xf numFmtId="226" fontId="77" fillId="87" borderId="67" xfId="0" applyNumberFormat="1" applyFont="1" applyFill="1" applyBorder="1" applyAlignment="1" applyProtection="1">
      <alignment horizontal="right"/>
      <protection locked="0" hidden="1"/>
    </xf>
    <xf numFmtId="37" fontId="185" fillId="87" borderId="59" xfId="0" applyNumberFormat="1" applyFont="1" applyFill="1" applyBorder="1" applyAlignment="1" applyProtection="1">
      <alignment horizontal="right"/>
      <protection locked="0" hidden="1"/>
    </xf>
    <xf numFmtId="37" fontId="185" fillId="87" borderId="67" xfId="0" applyNumberFormat="1" applyFont="1" applyFill="1" applyBorder="1" applyAlignment="1" applyProtection="1">
      <alignment horizontal="right"/>
      <protection locked="0" hidden="1"/>
    </xf>
    <xf numFmtId="37" fontId="77" fillId="87" borderId="76" xfId="0" applyNumberFormat="1" applyFont="1" applyFill="1" applyBorder="1" applyAlignment="1" applyProtection="1">
      <alignment horizontal="right"/>
      <protection locked="0" hidden="1"/>
    </xf>
    <xf numFmtId="2" fontId="77" fillId="87" borderId="76" xfId="3944" applyNumberFormat="1" applyFont="1" applyFill="1" applyBorder="1" applyAlignment="1" applyProtection="1">
      <alignment horizontal="right"/>
      <protection locked="0" hidden="1"/>
    </xf>
    <xf numFmtId="37" fontId="77" fillId="87" borderId="49" xfId="0" applyNumberFormat="1" applyFont="1" applyFill="1" applyBorder="1" applyAlignment="1" applyProtection="1">
      <alignment horizontal="right"/>
      <protection locked="0" hidden="1"/>
    </xf>
    <xf numFmtId="183" fontId="77" fillId="87" borderId="67" xfId="3944" applyNumberFormat="1" applyFont="1" applyFill="1" applyBorder="1" applyAlignment="1" applyProtection="1">
      <alignment horizontal="right"/>
      <protection locked="0" hidden="1"/>
    </xf>
    <xf numFmtId="37" fontId="77" fillId="87" borderId="67" xfId="0" applyNumberFormat="1" applyFont="1" applyFill="1" applyBorder="1" applyAlignment="1" applyProtection="1">
      <alignment horizontal="right"/>
      <protection locked="0" hidden="1"/>
    </xf>
    <xf numFmtId="0" fontId="185" fillId="0" borderId="78" xfId="0" applyFont="1" applyFill="1" applyBorder="1" applyAlignment="1" applyProtection="1">
      <alignment vertical="top"/>
      <protection locked="0" hidden="1"/>
    </xf>
    <xf numFmtId="0" fontId="185" fillId="0" borderId="79" xfId="0" applyFont="1" applyFill="1" applyBorder="1" applyAlignment="1" applyProtection="1">
      <alignment vertical="top"/>
      <protection locked="0" hidden="1"/>
    </xf>
    <xf numFmtId="164" fontId="185" fillId="0" borderId="79" xfId="4316" applyNumberFormat="1" applyFont="1" applyFill="1" applyBorder="1" applyAlignment="1" applyProtection="1">
      <alignment vertical="top"/>
      <protection locked="0" hidden="1"/>
    </xf>
    <xf numFmtId="0" fontId="185" fillId="0" borderId="80" xfId="0" applyFont="1" applyFill="1" applyBorder="1" applyAlignment="1" applyProtection="1">
      <alignment vertical="top"/>
      <protection locked="0" hidden="1"/>
    </xf>
    <xf numFmtId="0" fontId="182" fillId="87" borderId="0" xfId="0" applyFont="1" applyFill="1" applyAlignment="1" applyProtection="1">
      <alignment horizontal="right"/>
      <protection locked="0" hidden="1"/>
    </xf>
    <xf numFmtId="0" fontId="77" fillId="39" borderId="82" xfId="0" applyFont="1" applyFill="1" applyBorder="1" applyAlignment="1" applyProtection="1">
      <alignment horizontal="right"/>
      <protection locked="0" hidden="1"/>
    </xf>
    <xf numFmtId="0" fontId="181" fillId="63" borderId="83" xfId="0" applyFont="1" applyFill="1" applyBorder="1" applyAlignment="1" applyProtection="1">
      <alignment horizontal="center" vertical="center"/>
      <protection locked="0" hidden="1"/>
    </xf>
    <xf numFmtId="0" fontId="181" fillId="63" borderId="84" xfId="0" applyFont="1" applyFill="1" applyBorder="1" applyAlignment="1" applyProtection="1">
      <alignment horizontal="center" vertical="center"/>
      <protection locked="0" hidden="1"/>
    </xf>
    <xf numFmtId="0" fontId="181" fillId="63" borderId="85" xfId="0" applyFont="1" applyFill="1" applyBorder="1" applyAlignment="1" applyProtection="1">
      <alignment horizontal="center" vertical="center"/>
      <protection locked="0" hidden="1"/>
    </xf>
    <xf numFmtId="0" fontId="183" fillId="63" borderId="83" xfId="0" applyFont="1" applyFill="1" applyBorder="1" applyAlignment="1" applyProtection="1">
      <alignment horizontal="center" vertical="center"/>
      <protection locked="0" hidden="1"/>
    </xf>
    <xf numFmtId="0" fontId="183" fillId="63" borderId="84" xfId="0" applyFont="1" applyFill="1" applyBorder="1" applyAlignment="1" applyProtection="1">
      <alignment horizontal="center" vertical="center"/>
      <protection locked="0" hidden="1"/>
    </xf>
    <xf numFmtId="0" fontId="183" fillId="63" borderId="85" xfId="0" applyFont="1" applyFill="1" applyBorder="1" applyAlignment="1" applyProtection="1">
      <alignment horizontal="center" vertical="center"/>
      <protection locked="0" hidden="1"/>
    </xf>
    <xf numFmtId="14" fontId="183" fillId="63" borderId="88" xfId="0" applyNumberFormat="1" applyFont="1" applyFill="1" applyBorder="1" applyAlignment="1" applyProtection="1">
      <alignment horizontal="center" vertical="center"/>
      <protection locked="0" hidden="1"/>
    </xf>
    <xf numFmtId="14" fontId="183" fillId="63" borderId="89" xfId="0" applyNumberFormat="1" applyFont="1" applyFill="1" applyBorder="1" applyAlignment="1" applyProtection="1">
      <alignment horizontal="center" vertical="center"/>
      <protection locked="0" hidden="1"/>
    </xf>
    <xf numFmtId="14" fontId="183" fillId="63" borderId="90" xfId="0" applyNumberFormat="1" applyFont="1" applyFill="1" applyBorder="1" applyAlignment="1" applyProtection="1">
      <alignment horizontal="center" vertical="center"/>
      <protection locked="0" hidden="1"/>
    </xf>
    <xf numFmtId="14" fontId="183" fillId="63" borderId="91" xfId="0" applyNumberFormat="1" applyFont="1" applyFill="1" applyBorder="1" applyAlignment="1" applyProtection="1">
      <alignment horizontal="center" vertical="center"/>
      <protection locked="0" hidden="1"/>
    </xf>
    <xf numFmtId="14" fontId="183" fillId="63" borderId="93" xfId="0" applyNumberFormat="1" applyFont="1" applyFill="1" applyBorder="1" applyAlignment="1" applyProtection="1">
      <alignment horizontal="center" vertical="center"/>
      <protection locked="0" hidden="1"/>
    </xf>
    <xf numFmtId="14" fontId="183" fillId="63" borderId="84" xfId="0" applyNumberFormat="1" applyFont="1" applyFill="1" applyBorder="1" applyAlignment="1" applyProtection="1">
      <alignment horizontal="center" vertical="center"/>
      <protection locked="0" hidden="1"/>
    </xf>
    <xf numFmtId="14" fontId="183" fillId="63" borderId="85" xfId="0" applyNumberFormat="1" applyFont="1" applyFill="1" applyBorder="1" applyAlignment="1" applyProtection="1">
      <alignment horizontal="center" vertical="center"/>
      <protection locked="0" hidden="1"/>
    </xf>
    <xf numFmtId="0" fontId="166" fillId="82" borderId="68" xfId="0" applyFont="1" applyFill="1" applyBorder="1" applyAlignment="1" applyProtection="1">
      <alignment horizontal="center" vertical="center"/>
      <protection locked="0" hidden="1"/>
    </xf>
    <xf numFmtId="0" fontId="166" fillId="82" borderId="69" xfId="0" applyFont="1" applyFill="1" applyBorder="1" applyAlignment="1" applyProtection="1">
      <alignment horizontal="center" vertical="center"/>
      <protection locked="0" hidden="1"/>
    </xf>
    <xf numFmtId="0" fontId="166" fillId="82" borderId="70" xfId="0" applyFont="1" applyFill="1" applyBorder="1" applyAlignment="1" applyProtection="1">
      <alignment horizontal="center" vertical="center"/>
      <protection locked="0" hidden="1"/>
    </xf>
    <xf numFmtId="14" fontId="183" fillId="63" borderId="94" xfId="0" applyNumberFormat="1" applyFont="1" applyFill="1" applyBorder="1" applyAlignment="1" applyProtection="1">
      <alignment vertical="center"/>
      <protection locked="0" hidden="1"/>
    </xf>
    <xf numFmtId="14" fontId="183" fillId="63" borderId="95" xfId="0" applyNumberFormat="1" applyFont="1" applyFill="1" applyBorder="1" applyAlignment="1" applyProtection="1">
      <alignment vertical="center"/>
      <protection locked="0" hidden="1"/>
    </xf>
    <xf numFmtId="14" fontId="183" fillId="63" borderId="96" xfId="0" applyNumberFormat="1" applyFont="1" applyFill="1" applyBorder="1" applyAlignment="1" applyProtection="1">
      <alignment vertical="center"/>
      <protection locked="0" hidden="1"/>
    </xf>
    <xf numFmtId="14" fontId="183" fillId="63" borderId="83" xfId="0" applyNumberFormat="1" applyFont="1" applyFill="1" applyBorder="1" applyAlignment="1" applyProtection="1">
      <alignment horizontal="center" vertical="center"/>
      <protection locked="0" hidden="1"/>
    </xf>
    <xf numFmtId="14" fontId="183" fillId="63" borderId="97" xfId="0" applyNumberFormat="1" applyFont="1" applyFill="1" applyBorder="1" applyAlignment="1" applyProtection="1">
      <alignment horizontal="center" vertical="center"/>
      <protection locked="0" hidden="1"/>
    </xf>
    <xf numFmtId="14" fontId="183" fillId="63" borderId="83" xfId="0" applyNumberFormat="1" applyFont="1" applyFill="1" applyBorder="1" applyAlignment="1" applyProtection="1">
      <alignment horizontal="center" vertical="center"/>
      <protection locked="0" hidden="1"/>
    </xf>
    <xf numFmtId="14" fontId="183" fillId="63" borderId="97" xfId="0" applyNumberFormat="1" applyFont="1" applyFill="1" applyBorder="1" applyAlignment="1" applyProtection="1">
      <alignment horizontal="center" vertical="center"/>
      <protection locked="0" hidden="1"/>
    </xf>
    <xf numFmtId="0" fontId="185" fillId="0" borderId="98" xfId="0" applyFont="1" applyFill="1" applyBorder="1" applyAlignment="1" applyProtection="1">
      <alignment vertical="top"/>
      <protection locked="0" hidden="1"/>
    </xf>
    <xf numFmtId="0" fontId="185" fillId="0" borderId="99" xfId="0" applyFont="1" applyFill="1" applyBorder="1" applyAlignment="1" applyProtection="1">
      <alignment vertical="top"/>
      <protection locked="0" hidden="1"/>
    </xf>
    <xf numFmtId="14" fontId="185" fillId="0" borderId="99" xfId="0" applyNumberFormat="1" applyFont="1" applyFill="1" applyBorder="1" applyAlignment="1" applyProtection="1">
      <alignment vertical="top"/>
      <protection locked="0" hidden="1"/>
    </xf>
    <xf numFmtId="0" fontId="185" fillId="0" borderId="100" xfId="0" applyFont="1" applyFill="1" applyBorder="1" applyAlignment="1" applyProtection="1">
      <alignment vertical="top"/>
      <protection locked="0" hidden="1"/>
    </xf>
    <xf numFmtId="14" fontId="183" fillId="63" borderId="101" xfId="0" applyNumberFormat="1" applyFont="1" applyFill="1" applyBorder="1" applyAlignment="1" applyProtection="1">
      <alignment horizontal="center" vertical="center"/>
      <protection locked="0" hidden="1"/>
    </xf>
    <xf numFmtId="14" fontId="183" fillId="63" borderId="102" xfId="0" applyNumberFormat="1" applyFont="1" applyFill="1" applyBorder="1" applyAlignment="1" applyProtection="1">
      <alignment horizontal="center" vertical="center"/>
      <protection locked="0" hidden="1"/>
    </xf>
    <xf numFmtId="14" fontId="183" fillId="63" borderId="103" xfId="0" applyNumberFormat="1" applyFont="1" applyFill="1" applyBorder="1" applyAlignment="1" applyProtection="1">
      <alignment horizontal="center" vertical="center"/>
      <protection locked="0" hidden="1"/>
    </xf>
    <xf numFmtId="37" fontId="186" fillId="0" borderId="104" xfId="0" applyNumberFormat="1" applyFont="1" applyFill="1" applyBorder="1" applyAlignment="1" applyProtection="1">
      <alignment vertical="top"/>
      <protection locked="0" hidden="1"/>
    </xf>
    <xf numFmtId="37" fontId="186" fillId="0" borderId="105" xfId="0" applyNumberFormat="1" applyFont="1" applyFill="1" applyBorder="1" applyAlignment="1" applyProtection="1">
      <alignment vertical="top"/>
      <protection locked="0" hidden="1"/>
    </xf>
    <xf numFmtId="37" fontId="186" fillId="0" borderId="106" xfId="0" applyNumberFormat="1" applyFont="1" applyFill="1" applyBorder="1" applyAlignment="1" applyProtection="1">
      <alignment vertical="top"/>
      <protection locked="0" hidden="1"/>
    </xf>
    <xf numFmtId="37" fontId="186" fillId="0" borderId="107" xfId="0" applyNumberFormat="1" applyFont="1" applyFill="1" applyBorder="1" applyAlignment="1" applyProtection="1">
      <alignment horizontal="center" vertical="top"/>
      <protection locked="0" hidden="1"/>
    </xf>
    <xf numFmtId="37" fontId="186" fillId="0" borderId="108" xfId="0" applyNumberFormat="1" applyFont="1" applyFill="1" applyBorder="1" applyAlignment="1" applyProtection="1">
      <alignment horizontal="center" vertical="top"/>
      <protection locked="0" hidden="1"/>
    </xf>
    <xf numFmtId="167" fontId="186" fillId="0" borderId="109" xfId="0" applyNumberFormat="1" applyFont="1" applyFill="1" applyBorder="1" applyAlignment="1" applyProtection="1">
      <alignment horizontal="center" vertical="top"/>
      <protection locked="0" hidden="1"/>
    </xf>
    <xf numFmtId="167" fontId="186" fillId="0" borderId="108" xfId="0" applyNumberFormat="1" applyFont="1" applyFill="1" applyBorder="1" applyAlignment="1" applyProtection="1">
      <alignment horizontal="center" vertical="top"/>
      <protection locked="0" hidden="1"/>
    </xf>
    <xf numFmtId="167" fontId="186" fillId="0" borderId="110" xfId="0" applyNumberFormat="1" applyFont="1" applyFill="1" applyBorder="1" applyAlignment="1" applyProtection="1">
      <alignment vertical="top"/>
      <protection locked="0" hidden="1"/>
    </xf>
    <xf numFmtId="167" fontId="186" fillId="0" borderId="109" xfId="0" applyNumberFormat="1" applyFont="1" applyFill="1" applyBorder="1" applyAlignment="1" applyProtection="1">
      <alignment vertical="top"/>
      <protection locked="0" hidden="1"/>
    </xf>
    <xf numFmtId="0" fontId="185" fillId="0" borderId="111" xfId="0" applyFont="1" applyFill="1" applyBorder="1" applyAlignment="1" applyProtection="1">
      <alignment vertical="top"/>
      <protection locked="0" hidden="1"/>
    </xf>
    <xf numFmtId="0" fontId="185" fillId="0" borderId="112" xfId="0" applyFont="1" applyFill="1" applyBorder="1" applyAlignment="1" applyProtection="1">
      <alignment vertical="top"/>
      <protection locked="0" hidden="1"/>
    </xf>
    <xf numFmtId="14" fontId="183" fillId="63" borderId="113" xfId="0" applyNumberFormat="1" applyFont="1" applyFill="1" applyBorder="1" applyAlignment="1" applyProtection="1">
      <alignment horizontal="center" vertical="center"/>
      <protection locked="0" hidden="1"/>
    </xf>
    <xf numFmtId="14" fontId="183" fillId="63" borderId="114" xfId="0" applyNumberFormat="1" applyFont="1" applyFill="1" applyBorder="1" applyAlignment="1" applyProtection="1">
      <alignment horizontal="center" vertical="center"/>
      <protection locked="0" hidden="1"/>
    </xf>
    <xf numFmtId="14" fontId="183" fillId="63" borderId="115" xfId="0" applyNumberFormat="1" applyFont="1" applyFill="1" applyBorder="1" applyAlignment="1" applyProtection="1">
      <alignment horizontal="center" vertical="center"/>
      <protection locked="0" hidden="1"/>
    </xf>
    <xf numFmtId="218" fontId="186" fillId="0" borderId="116" xfId="0" applyNumberFormat="1" applyFont="1" applyFill="1" applyBorder="1" applyAlignment="1" applyProtection="1">
      <alignment vertical="top"/>
      <protection locked="0" hidden="1"/>
    </xf>
    <xf numFmtId="218" fontId="186" fillId="0" borderId="117" xfId="0" applyNumberFormat="1" applyFont="1" applyFill="1" applyBorder="1" applyAlignment="1" applyProtection="1">
      <alignment vertical="top"/>
      <protection locked="0" hidden="1"/>
    </xf>
    <xf numFmtId="218" fontId="186" fillId="0" borderId="118" xfId="0" applyNumberFormat="1" applyFont="1" applyFill="1" applyBorder="1" applyAlignment="1" applyProtection="1">
      <alignment vertical="top"/>
      <protection locked="0" hidden="1"/>
    </xf>
    <xf numFmtId="218" fontId="186" fillId="0" borderId="119" xfId="0" applyNumberFormat="1" applyFont="1" applyFill="1" applyBorder="1" applyAlignment="1" applyProtection="1">
      <alignment horizontal="center" vertical="top"/>
      <protection locked="0" hidden="1"/>
    </xf>
    <xf numFmtId="218" fontId="186" fillId="0" borderId="120" xfId="0" applyNumberFormat="1" applyFont="1" applyFill="1" applyBorder="1" applyAlignment="1" applyProtection="1">
      <alignment horizontal="center" vertical="top"/>
      <protection locked="0" hidden="1"/>
    </xf>
    <xf numFmtId="218" fontId="186" fillId="0" borderId="118" xfId="0" applyNumberFormat="1" applyFont="1" applyFill="1" applyBorder="1" applyAlignment="1" applyProtection="1">
      <alignment horizontal="center" vertical="top"/>
      <protection locked="0" hidden="1"/>
    </xf>
    <xf numFmtId="167" fontId="186" fillId="0" borderId="116" xfId="0" applyNumberFormat="1" applyFont="1" applyFill="1" applyBorder="1" applyAlignment="1" applyProtection="1">
      <alignment vertical="top"/>
      <protection locked="0" hidden="1"/>
    </xf>
    <xf numFmtId="167" fontId="186" fillId="0" borderId="117" xfId="0" applyNumberFormat="1" applyFont="1" applyFill="1" applyBorder="1" applyAlignment="1" applyProtection="1">
      <alignment vertical="top"/>
      <protection locked="0" hidden="1"/>
    </xf>
    <xf numFmtId="167" fontId="186" fillId="0" borderId="118" xfId="0" applyNumberFormat="1" applyFont="1" applyFill="1" applyBorder="1" applyAlignment="1" applyProtection="1">
      <alignment vertical="top"/>
      <protection locked="0" hidden="1"/>
    </xf>
    <xf numFmtId="167" fontId="186" fillId="0" borderId="119" xfId="0" applyNumberFormat="1" applyFont="1" applyFill="1" applyBorder="1" applyAlignment="1" applyProtection="1">
      <alignment horizontal="center" vertical="top"/>
      <protection locked="0" hidden="1"/>
    </xf>
    <xf numFmtId="167" fontId="186" fillId="0" borderId="120" xfId="0" applyNumberFormat="1" applyFont="1" applyFill="1" applyBorder="1" applyAlignment="1" applyProtection="1">
      <alignment horizontal="center" vertical="top"/>
      <protection locked="0" hidden="1"/>
    </xf>
    <xf numFmtId="167" fontId="186" fillId="0" borderId="121" xfId="0" applyNumberFormat="1" applyFont="1" applyFill="1" applyBorder="1" applyAlignment="1" applyProtection="1">
      <alignment horizontal="center" vertical="top"/>
      <protection locked="0" hidden="1"/>
    </xf>
    <xf numFmtId="167" fontId="186" fillId="0" borderId="122" xfId="0" applyNumberFormat="1" applyFont="1" applyFill="1" applyBorder="1" applyAlignment="1" applyProtection="1">
      <alignment horizontal="center" vertical="top"/>
      <protection locked="0" hidden="1"/>
    </xf>
    <xf numFmtId="167" fontId="186" fillId="0" borderId="123" xfId="0" applyNumberFormat="1" applyFont="1" applyFill="1" applyBorder="1" applyAlignment="1" applyProtection="1">
      <alignment horizontal="center" vertical="top"/>
      <protection locked="0" hidden="1"/>
    </xf>
    <xf numFmtId="218" fontId="186" fillId="0" borderId="120" xfId="0" applyNumberFormat="1" applyFont="1" applyFill="1" applyBorder="1" applyAlignment="1" applyProtection="1">
      <alignment vertical="top"/>
      <protection locked="0" hidden="1"/>
    </xf>
    <xf numFmtId="167" fontId="186" fillId="0" borderId="124" xfId="0" applyNumberFormat="1" applyFont="1" applyFill="1" applyBorder="1" applyAlignment="1" applyProtection="1">
      <alignment horizontal="center" vertical="top"/>
      <protection locked="0" hidden="1"/>
    </xf>
    <xf numFmtId="167" fontId="186" fillId="0" borderId="125" xfId="0" applyNumberFormat="1" applyFont="1" applyFill="1" applyBorder="1" applyAlignment="1" applyProtection="1">
      <alignment horizontal="center" vertical="top"/>
      <protection locked="0" hidden="1"/>
    </xf>
    <xf numFmtId="14" fontId="183" fillId="63" borderId="126" xfId="0" applyNumberFormat="1" applyFont="1" applyFill="1" applyBorder="1" applyAlignment="1" applyProtection="1">
      <alignment horizontal="center" vertical="center"/>
      <protection locked="0" hidden="1"/>
    </xf>
    <xf numFmtId="14" fontId="183" fillId="63" borderId="86" xfId="0" applyNumberFormat="1" applyFont="1" applyFill="1" applyBorder="1" applyAlignment="1" applyProtection="1">
      <alignment horizontal="center" vertical="center"/>
      <protection locked="0" hidden="1"/>
    </xf>
    <xf numFmtId="14" fontId="183" fillId="63" borderId="87" xfId="0" applyNumberFormat="1" applyFont="1" applyFill="1" applyBorder="1" applyAlignment="1" applyProtection="1">
      <alignment horizontal="center" vertical="center"/>
      <protection locked="0" hidden="1"/>
    </xf>
    <xf numFmtId="218" fontId="186" fillId="0" borderId="127" xfId="0" applyNumberFormat="1" applyFont="1" applyFill="1" applyBorder="1" applyAlignment="1" applyProtection="1">
      <alignment vertical="top"/>
      <protection locked="0" hidden="1"/>
    </xf>
    <xf numFmtId="218" fontId="186" fillId="0" borderId="128" xfId="0" applyNumberFormat="1" applyFont="1" applyFill="1" applyBorder="1" applyAlignment="1" applyProtection="1">
      <alignment vertical="top"/>
      <protection locked="0" hidden="1"/>
    </xf>
    <xf numFmtId="218" fontId="186" fillId="0" borderId="121" xfId="0" applyNumberFormat="1" applyFont="1" applyFill="1" applyBorder="1" applyAlignment="1" applyProtection="1">
      <alignment vertical="top"/>
      <protection locked="0" hidden="1"/>
    </xf>
    <xf numFmtId="167" fontId="186" fillId="0" borderId="129" xfId="0" applyNumberFormat="1" applyFont="1" applyFill="1" applyBorder="1" applyAlignment="1" applyProtection="1">
      <alignment horizontal="center" vertical="top"/>
      <protection locked="0" hidden="1"/>
    </xf>
    <xf numFmtId="167" fontId="186" fillId="0" borderId="130" xfId="0" applyNumberFormat="1" applyFont="1" applyFill="1" applyBorder="1" applyAlignment="1" applyProtection="1">
      <alignment horizontal="center" vertical="top"/>
      <protection locked="0" hidden="1"/>
    </xf>
    <xf numFmtId="218" fontId="186" fillId="0" borderId="131" xfId="0" applyNumberFormat="1" applyFont="1" applyFill="1" applyBorder="1" applyAlignment="1" applyProtection="1">
      <alignment horizontal="center" vertical="top"/>
      <protection locked="0" hidden="1"/>
    </xf>
    <xf numFmtId="218" fontId="186" fillId="0" borderId="130" xfId="0" applyNumberFormat="1" applyFont="1" applyFill="1" applyBorder="1" applyAlignment="1" applyProtection="1">
      <alignment horizontal="center" vertical="top"/>
      <protection locked="0" hidden="1"/>
    </xf>
    <xf numFmtId="218" fontId="186" fillId="0" borderId="132" xfId="0" applyNumberFormat="1" applyFont="1" applyFill="1" applyBorder="1" applyAlignment="1" applyProtection="1">
      <alignment vertical="top"/>
      <protection locked="0" hidden="1"/>
    </xf>
    <xf numFmtId="218" fontId="186" fillId="0" borderId="131" xfId="0" applyNumberFormat="1" applyFont="1" applyFill="1" applyBorder="1" applyAlignment="1" applyProtection="1">
      <alignment vertical="top"/>
      <protection locked="0" hidden="1"/>
    </xf>
    <xf numFmtId="0" fontId="181" fillId="63" borderId="133" xfId="0" applyFont="1" applyFill="1" applyBorder="1" applyAlignment="1" applyProtection="1">
      <alignment horizontal="center" vertical="center"/>
      <protection locked="0" hidden="1"/>
    </xf>
    <xf numFmtId="39" fontId="185" fillId="87" borderId="76" xfId="0" applyNumberFormat="1" applyFont="1" applyFill="1" applyBorder="1" applyAlignment="1" applyProtection="1">
      <alignment horizontal="right"/>
      <protection locked="0" hidden="1"/>
    </xf>
    <xf numFmtId="39" fontId="185" fillId="87" borderId="49" xfId="0" applyNumberFormat="1" applyFont="1" applyFill="1" applyBorder="1" applyAlignment="1" applyProtection="1">
      <alignment horizontal="right"/>
      <protection locked="0" hidden="1"/>
    </xf>
    <xf numFmtId="10" fontId="185" fillId="87" borderId="49" xfId="0" applyNumberFormat="1" applyFont="1" applyFill="1" applyBorder="1" applyAlignment="1" applyProtection="1">
      <alignment horizontal="right"/>
      <protection locked="0" hidden="1"/>
    </xf>
    <xf numFmtId="0" fontId="77" fillId="0" borderId="74" xfId="0" applyFont="1" applyFill="1" applyBorder="1" applyAlignment="1" applyProtection="1">
      <alignment horizontal="left"/>
      <protection locked="0" hidden="1"/>
    </xf>
    <xf numFmtId="183" fontId="77" fillId="87" borderId="75" xfId="0" applyNumberFormat="1" applyFont="1" applyFill="1" applyBorder="1" applyAlignment="1" applyProtection="1">
      <alignment horizontal="right"/>
      <protection locked="0" hidden="1"/>
    </xf>
    <xf numFmtId="39" fontId="185" fillId="87" borderId="75" xfId="0" applyNumberFormat="1" applyFont="1" applyFill="1" applyBorder="1" applyAlignment="1" applyProtection="1">
      <alignment horizontal="right"/>
      <protection locked="0" hidden="1"/>
    </xf>
    <xf numFmtId="10" fontId="185" fillId="87" borderId="67" xfId="0" applyNumberFormat="1" applyFont="1" applyFill="1" applyBorder="1" applyAlignment="1" applyProtection="1">
      <alignment horizontal="right"/>
      <protection locked="0" hidden="1"/>
    </xf>
    <xf numFmtId="0" fontId="77" fillId="0" borderId="63" xfId="0" applyFont="1" applyFill="1" applyBorder="1" applyAlignment="1" applyProtection="1">
      <alignment horizontal="left"/>
      <protection locked="0" hidden="1"/>
    </xf>
    <xf numFmtId="183" fontId="77" fillId="87" borderId="0" xfId="0" applyNumberFormat="1" applyFont="1" applyFill="1" applyBorder="1" applyAlignment="1" applyProtection="1">
      <alignment horizontal="right"/>
      <protection locked="0" hidden="1"/>
    </xf>
    <xf numFmtId="39" fontId="185" fillId="87" borderId="0" xfId="0" applyNumberFormat="1" applyFont="1" applyFill="1" applyBorder="1" applyAlignment="1" applyProtection="1">
      <alignment horizontal="right"/>
      <protection locked="0" hidden="1"/>
    </xf>
    <xf numFmtId="183" fontId="185" fillId="87" borderId="76" xfId="0" applyNumberFormat="1" applyFont="1" applyFill="1" applyBorder="1" applyAlignment="1" applyProtection="1">
      <alignment horizontal="right"/>
      <protection locked="0" hidden="1"/>
    </xf>
    <xf numFmtId="0" fontId="77" fillId="0" borderId="61" xfId="0" applyFont="1" applyFill="1" applyBorder="1" applyAlignment="1" applyProtection="1">
      <alignment horizontal="left"/>
      <protection locked="0" hidden="1"/>
    </xf>
    <xf numFmtId="183" fontId="77" fillId="87" borderId="59" xfId="0" applyNumberFormat="1" applyFont="1" applyFill="1" applyBorder="1" applyAlignment="1" applyProtection="1">
      <alignment horizontal="right"/>
      <protection locked="0" hidden="1"/>
    </xf>
    <xf numFmtId="39" fontId="185" fillId="87" borderId="59" xfId="0" applyNumberFormat="1" applyFont="1" applyFill="1" applyBorder="1" applyAlignment="1" applyProtection="1">
      <alignment horizontal="right"/>
      <protection locked="0" hidden="1"/>
    </xf>
    <xf numFmtId="183" fontId="185" fillId="87" borderId="49" xfId="0" applyNumberFormat="1" applyFont="1" applyFill="1" applyBorder="1" applyAlignment="1" applyProtection="1">
      <alignment horizontal="right"/>
      <protection locked="0" hidden="1"/>
    </xf>
    <xf numFmtId="10" fontId="185" fillId="87" borderId="75" xfId="0" applyNumberFormat="1" applyFont="1" applyFill="1" applyBorder="1" applyAlignment="1" applyProtection="1">
      <alignment horizontal="right"/>
      <protection locked="0" hidden="1"/>
    </xf>
    <xf numFmtId="183" fontId="185" fillId="87" borderId="67" xfId="0" applyNumberFormat="1" applyFont="1" applyFill="1" applyBorder="1" applyAlignment="1" applyProtection="1">
      <alignment horizontal="right"/>
      <protection locked="0" hidden="1"/>
    </xf>
    <xf numFmtId="10" fontId="185" fillId="87" borderId="0" xfId="0" applyNumberFormat="1" applyFont="1" applyFill="1" applyBorder="1" applyAlignment="1" applyProtection="1">
      <alignment horizontal="right"/>
      <protection locked="0" hidden="1"/>
    </xf>
    <xf numFmtId="0" fontId="185" fillId="87" borderId="111" xfId="0" applyFont="1" applyFill="1" applyBorder="1" applyAlignment="1" applyProtection="1">
      <alignment vertical="top"/>
      <protection locked="0" hidden="1"/>
    </xf>
    <xf numFmtId="0" fontId="185" fillId="87" borderId="72" xfId="0" applyFont="1" applyFill="1" applyBorder="1" applyAlignment="1" applyProtection="1">
      <alignment vertical="top"/>
      <protection locked="0" hidden="1"/>
    </xf>
    <xf numFmtId="14" fontId="185" fillId="87" borderId="72" xfId="0" applyNumberFormat="1" applyFont="1" applyFill="1" applyBorder="1" applyAlignment="1" applyProtection="1">
      <alignment vertical="top"/>
      <protection locked="0" hidden="1"/>
    </xf>
    <xf numFmtId="0" fontId="185" fillId="87" borderId="112" xfId="0" applyFont="1" applyFill="1" applyBorder="1" applyAlignment="1" applyProtection="1">
      <alignment vertical="top"/>
      <protection locked="0" hidden="1"/>
    </xf>
    <xf numFmtId="39" fontId="185" fillId="87" borderId="67" xfId="0" applyNumberFormat="1" applyFont="1" applyFill="1" applyBorder="1" applyAlignment="1" applyProtection="1">
      <alignment horizontal="right"/>
      <protection locked="0" hidden="1"/>
    </xf>
    <xf numFmtId="0" fontId="184" fillId="87" borderId="59" xfId="0" applyFont="1" applyFill="1" applyBorder="1" applyProtection="1">
      <protection locked="0" hidden="1"/>
    </xf>
    <xf numFmtId="0" fontId="183" fillId="63" borderId="68" xfId="0" applyFont="1" applyFill="1" applyBorder="1" applyAlignment="1" applyProtection="1">
      <alignment horizontal="center" vertical="center"/>
      <protection locked="0" hidden="1"/>
    </xf>
    <xf numFmtId="0" fontId="183" fillId="63" borderId="69" xfId="0" applyFont="1" applyFill="1" applyBorder="1" applyAlignment="1" applyProtection="1">
      <alignment horizontal="center" vertical="center"/>
      <protection locked="0" hidden="1"/>
    </xf>
    <xf numFmtId="0" fontId="183" fillId="63" borderId="70" xfId="0" applyFont="1" applyFill="1" applyBorder="1" applyAlignment="1" applyProtection="1">
      <alignment horizontal="center" vertical="center"/>
      <protection locked="0" hidden="1"/>
    </xf>
    <xf numFmtId="0" fontId="183" fillId="63" borderId="133" xfId="0" applyFont="1" applyFill="1" applyBorder="1" applyAlignment="1" applyProtection="1">
      <alignment horizontal="center" vertical="center"/>
      <protection locked="0" hidden="1"/>
    </xf>
    <xf numFmtId="0" fontId="175" fillId="87" borderId="63" xfId="0" applyFont="1" applyFill="1" applyBorder="1" applyProtection="1">
      <protection locked="0" hidden="1"/>
    </xf>
    <xf numFmtId="0" fontId="182" fillId="87" borderId="49" xfId="0" applyFont="1" applyFill="1" applyBorder="1" applyProtection="1">
      <protection locked="0" hidden="1"/>
    </xf>
    <xf numFmtId="0" fontId="182" fillId="87" borderId="63" xfId="0" applyFont="1" applyFill="1" applyBorder="1" applyProtection="1">
      <protection locked="0" hidden="1"/>
    </xf>
    <xf numFmtId="0" fontId="184" fillId="87" borderId="63" xfId="0" applyFont="1" applyFill="1" applyBorder="1" applyProtection="1">
      <protection locked="0" hidden="1"/>
    </xf>
    <xf numFmtId="165" fontId="184" fillId="87" borderId="0" xfId="0" applyNumberFormat="1" applyFont="1" applyFill="1" applyBorder="1" applyAlignment="1" applyProtection="1">
      <alignment horizontal="right"/>
      <protection locked="0" hidden="1"/>
    </xf>
    <xf numFmtId="0" fontId="182" fillId="87" borderId="61" xfId="0" applyFont="1" applyFill="1" applyBorder="1" applyProtection="1">
      <protection locked="0" hidden="1"/>
    </xf>
    <xf numFmtId="0" fontId="184" fillId="87" borderId="61" xfId="0" applyFont="1" applyFill="1" applyBorder="1" applyProtection="1">
      <protection locked="0" hidden="1"/>
    </xf>
    <xf numFmtId="0" fontId="185" fillId="87" borderId="134" xfId="0" applyFont="1" applyFill="1" applyBorder="1" applyAlignment="1" applyProtection="1">
      <alignment vertical="top"/>
      <protection locked="0" hidden="1"/>
    </xf>
    <xf numFmtId="0" fontId="185" fillId="87" borderId="79" xfId="0" applyFont="1" applyFill="1" applyBorder="1" applyAlignment="1" applyProtection="1">
      <alignment vertical="top"/>
      <protection locked="0" hidden="1"/>
    </xf>
    <xf numFmtId="14" fontId="185" fillId="87" borderId="79" xfId="0" applyNumberFormat="1" applyFont="1" applyFill="1" applyBorder="1" applyAlignment="1" applyProtection="1">
      <alignment vertical="top"/>
      <protection locked="0" hidden="1"/>
    </xf>
    <xf numFmtId="0" fontId="185" fillId="87" borderId="135" xfId="0" applyFont="1" applyFill="1" applyBorder="1" applyAlignment="1" applyProtection="1">
      <alignment vertical="top"/>
      <protection locked="0" hidden="1"/>
    </xf>
    <xf numFmtId="0" fontId="187" fillId="87" borderId="0" xfId="0" applyFont="1" applyFill="1" applyProtection="1">
      <protection locked="0" hidden="1"/>
    </xf>
    <xf numFmtId="0" fontId="180" fillId="63" borderId="146" xfId="0" applyFont="1" applyFill="1" applyBorder="1" applyAlignment="1" applyProtection="1">
      <alignment horizontal="center" vertical="center" wrapText="1"/>
      <protection locked="0" hidden="1"/>
    </xf>
    <xf numFmtId="0" fontId="188" fillId="87" borderId="0" xfId="0" applyFont="1" applyFill="1" applyAlignment="1" applyProtection="1">
      <alignment horizontal="center"/>
      <protection locked="0" hidden="1"/>
    </xf>
    <xf numFmtId="0" fontId="189" fillId="89" borderId="147" xfId="0" applyFont="1" applyFill="1" applyBorder="1" applyAlignment="1" applyProtection="1">
      <alignment horizontal="center" vertical="top"/>
      <protection locked="0" hidden="1"/>
    </xf>
    <xf numFmtId="0" fontId="189" fillId="90" borderId="96" xfId="0" applyFont="1" applyFill="1" applyBorder="1" applyAlignment="1" applyProtection="1">
      <alignment horizontal="center" vertical="top"/>
      <protection locked="0" hidden="1"/>
    </xf>
    <xf numFmtId="14" fontId="189" fillId="90" borderId="147" xfId="0" applyNumberFormat="1" applyFont="1" applyFill="1" applyBorder="1" applyAlignment="1" applyProtection="1">
      <alignment horizontal="center" vertical="top"/>
      <protection locked="0" hidden="1"/>
    </xf>
    <xf numFmtId="0" fontId="176" fillId="91" borderId="148" xfId="0" applyFont="1" applyFill="1" applyBorder="1" applyAlignment="1" applyProtection="1">
      <alignment vertical="top"/>
      <protection locked="0" hidden="1"/>
    </xf>
    <xf numFmtId="0" fontId="183" fillId="63" borderId="149" xfId="0" applyFont="1" applyFill="1" applyBorder="1" applyAlignment="1" applyProtection="1">
      <alignment horizontal="left" vertical="center"/>
      <protection locked="0" hidden="1"/>
    </xf>
    <xf numFmtId="0" fontId="180" fillId="63" borderId="150" xfId="0" applyFont="1" applyFill="1" applyBorder="1" applyAlignment="1" applyProtection="1">
      <alignment horizontal="left" vertical="center"/>
      <protection locked="0" hidden="1"/>
    </xf>
    <xf numFmtId="0" fontId="180" fillId="63" borderId="75" xfId="0" applyFont="1" applyFill="1" applyBorder="1" applyAlignment="1" applyProtection="1">
      <alignment horizontal="center" vertical="center"/>
      <protection locked="0" hidden="1"/>
    </xf>
    <xf numFmtId="0" fontId="180" fillId="63" borderId="151" xfId="0" applyFont="1" applyFill="1" applyBorder="1" applyAlignment="1" applyProtection="1">
      <alignment horizontal="center" vertical="center"/>
      <protection locked="0" hidden="1"/>
    </xf>
    <xf numFmtId="14" fontId="176" fillId="92" borderId="152" xfId="0" applyNumberFormat="1" applyFont="1" applyFill="1" applyBorder="1" applyAlignment="1" applyProtection="1">
      <alignment vertical="top"/>
      <protection locked="0" hidden="1"/>
    </xf>
    <xf numFmtId="0" fontId="180" fillId="63" borderId="153" xfId="0" applyFont="1" applyFill="1" applyBorder="1" applyAlignment="1" applyProtection="1">
      <alignment horizontal="left" vertical="center" indent="1"/>
      <protection locked="0" hidden="1"/>
    </xf>
    <xf numFmtId="0" fontId="180" fillId="63" borderId="154" xfId="0" applyFont="1" applyFill="1" applyBorder="1" applyAlignment="1" applyProtection="1">
      <alignment horizontal="left" vertical="center" indent="1"/>
      <protection locked="0" hidden="1"/>
    </xf>
    <xf numFmtId="0" fontId="180" fillId="63" borderId="155" xfId="0" applyFont="1" applyFill="1" applyBorder="1" applyAlignment="1" applyProtection="1">
      <alignment horizontal="left" vertical="center" indent="1"/>
      <protection locked="0" hidden="1"/>
    </xf>
    <xf numFmtId="0" fontId="163" fillId="0" borderId="156" xfId="0" applyFont="1" applyFill="1" applyBorder="1" applyAlignment="1" applyProtection="1">
      <alignment vertical="top"/>
      <protection locked="0" hidden="1"/>
    </xf>
    <xf numFmtId="14" fontId="163" fillId="0" borderId="157" xfId="0" applyNumberFormat="1" applyFont="1" applyFill="1" applyBorder="1" applyAlignment="1" applyProtection="1">
      <alignment horizontal="right" vertical="top"/>
      <protection locked="0" hidden="1"/>
    </xf>
    <xf numFmtId="14" fontId="176" fillId="91" borderId="152" xfId="0" applyNumberFormat="1" applyFont="1" applyFill="1" applyBorder="1" applyAlignment="1" applyProtection="1">
      <alignment vertical="top"/>
      <protection locked="0" hidden="1"/>
    </xf>
    <xf numFmtId="0" fontId="163" fillId="0" borderId="158" xfId="0" applyFont="1" applyFill="1" applyBorder="1" applyAlignment="1" applyProtection="1">
      <alignment vertical="top"/>
      <protection locked="0" hidden="1"/>
    </xf>
    <xf numFmtId="14" fontId="163" fillId="0" borderId="71" xfId="0" applyNumberFormat="1" applyFont="1" applyFill="1" applyBorder="1" applyAlignment="1" applyProtection="1">
      <alignment horizontal="right" vertical="top"/>
      <protection locked="0" hidden="1"/>
    </xf>
    <xf numFmtId="4" fontId="163" fillId="0" borderId="71" xfId="0" applyNumberFormat="1" applyFont="1" applyFill="1" applyBorder="1" applyAlignment="1" applyProtection="1">
      <alignment horizontal="right" vertical="top"/>
      <protection locked="0" hidden="1"/>
    </xf>
    <xf numFmtId="37" fontId="163" fillId="0" borderId="71" xfId="0" applyNumberFormat="1" applyFont="1" applyFill="1" applyBorder="1" applyAlignment="1" applyProtection="1">
      <alignment horizontal="right" vertical="top"/>
      <protection locked="0" hidden="1"/>
    </xf>
    <xf numFmtId="0" fontId="183" fillId="63" borderId="153" xfId="0" applyFont="1" applyFill="1" applyBorder="1" applyAlignment="1" applyProtection="1">
      <alignment vertical="center"/>
      <protection locked="0" hidden="1"/>
    </xf>
    <xf numFmtId="0" fontId="180" fillId="63" borderId="154" xfId="0" applyFont="1" applyFill="1" applyBorder="1" applyAlignment="1" applyProtection="1">
      <alignment vertical="center"/>
      <protection locked="0" hidden="1"/>
    </xf>
    <xf numFmtId="0" fontId="180" fillId="63" borderId="155" xfId="0" applyFont="1" applyFill="1" applyBorder="1" applyAlignment="1" applyProtection="1">
      <alignment vertical="center"/>
      <protection locked="0" hidden="1"/>
    </xf>
    <xf numFmtId="14" fontId="163" fillId="0" borderId="158" xfId="0" applyNumberFormat="1" applyFont="1" applyFill="1" applyBorder="1" applyAlignment="1" applyProtection="1">
      <alignment vertical="top"/>
      <protection locked="0" hidden="1"/>
    </xf>
    <xf numFmtId="4" fontId="193" fillId="0" borderId="71" xfId="0" applyNumberFormat="1" applyFont="1" applyFill="1" applyBorder="1" applyAlignment="1" applyProtection="1">
      <alignment horizontal="right" vertical="top"/>
      <protection locked="0" hidden="1"/>
    </xf>
    <xf numFmtId="0" fontId="180" fillId="63" borderId="153" xfId="0" applyFont="1" applyFill="1" applyBorder="1" applyAlignment="1" applyProtection="1">
      <alignment horizontal="left" vertical="center" indent="2"/>
      <protection locked="0" hidden="1"/>
    </xf>
    <xf numFmtId="0" fontId="180" fillId="63" borderId="154" xfId="0" applyFont="1" applyFill="1" applyBorder="1" applyAlignment="1" applyProtection="1">
      <alignment horizontal="left" vertical="center" indent="2"/>
      <protection locked="0" hidden="1"/>
    </xf>
    <xf numFmtId="0" fontId="180" fillId="63" borderId="155" xfId="0" applyFont="1" applyFill="1" applyBorder="1" applyAlignment="1" applyProtection="1">
      <alignment horizontal="left" vertical="center" indent="2"/>
      <protection locked="0" hidden="1"/>
    </xf>
    <xf numFmtId="183" fontId="163" fillId="0" borderId="71" xfId="3944" applyNumberFormat="1" applyFont="1" applyFill="1" applyBorder="1" applyAlignment="1" applyProtection="1">
      <alignment horizontal="right" vertical="top"/>
      <protection locked="0" hidden="1"/>
    </xf>
    <xf numFmtId="167" fontId="163" fillId="0" borderId="71" xfId="0" applyNumberFormat="1" applyFont="1" applyFill="1" applyBorder="1" applyAlignment="1" applyProtection="1">
      <alignment horizontal="right" vertical="top"/>
      <protection locked="0" hidden="1"/>
    </xf>
    <xf numFmtId="0" fontId="194" fillId="0" borderId="158" xfId="0" applyFont="1" applyFill="1" applyBorder="1" applyAlignment="1" applyProtection="1">
      <alignment vertical="top"/>
      <protection locked="0" hidden="1"/>
    </xf>
    <xf numFmtId="167" fontId="193" fillId="0" borderId="71" xfId="0" applyNumberFormat="1" applyFont="1" applyFill="1" applyBorder="1" applyAlignment="1" applyProtection="1">
      <alignment horizontal="right" vertical="top"/>
      <protection locked="0" hidden="1"/>
    </xf>
    <xf numFmtId="228" fontId="163" fillId="0" borderId="71" xfId="4316" applyNumberFormat="1" applyFont="1" applyFill="1" applyBorder="1" applyAlignment="1" applyProtection="1">
      <alignment horizontal="right" vertical="top"/>
      <protection locked="0" hidden="1"/>
    </xf>
    <xf numFmtId="0" fontId="183" fillId="63" borderId="159" xfId="0" applyFont="1" applyFill="1" applyBorder="1" applyAlignment="1" applyProtection="1">
      <alignment horizontal="left" vertical="center" indent="1"/>
      <protection locked="0" hidden="1"/>
    </xf>
    <xf numFmtId="0" fontId="180" fillId="63" borderId="160" xfId="0" applyFont="1" applyFill="1" applyBorder="1" applyAlignment="1" applyProtection="1">
      <alignment horizontal="left" vertical="center" indent="1"/>
      <protection locked="0" hidden="1"/>
    </xf>
    <xf numFmtId="0" fontId="180" fillId="63" borderId="161" xfId="0" applyFont="1" applyFill="1" applyBorder="1" applyAlignment="1" applyProtection="1">
      <alignment horizontal="left" vertical="center" indent="1"/>
      <protection locked="0" hidden="1"/>
    </xf>
    <xf numFmtId="0" fontId="194" fillId="0" borderId="162" xfId="0" applyFont="1" applyFill="1" applyBorder="1" applyAlignment="1" applyProtection="1">
      <alignment vertical="top"/>
      <protection locked="0" hidden="1"/>
    </xf>
    <xf numFmtId="167" fontId="193" fillId="0" borderId="163" xfId="0" applyNumberFormat="1" applyFont="1" applyFill="1" applyBorder="1" applyAlignment="1" applyProtection="1">
      <alignment horizontal="right" vertical="top"/>
      <protection locked="0" hidden="1"/>
    </xf>
    <xf numFmtId="0" fontId="181" fillId="63" borderId="149" xfId="0" applyFont="1" applyFill="1" applyBorder="1" applyAlignment="1" applyProtection="1">
      <alignment horizontal="left" vertical="center"/>
      <protection locked="0" hidden="1"/>
    </xf>
    <xf numFmtId="0" fontId="181" fillId="63" borderId="150" xfId="0" applyFont="1" applyFill="1" applyBorder="1" applyAlignment="1" applyProtection="1">
      <alignment horizontal="left" vertical="center"/>
      <protection locked="0" hidden="1"/>
    </xf>
    <xf numFmtId="0" fontId="180" fillId="63" borderId="150" xfId="0" applyFont="1" applyFill="1" applyBorder="1" applyAlignment="1" applyProtection="1">
      <alignment horizontal="center" vertical="center"/>
      <protection locked="0" hidden="1"/>
    </xf>
    <xf numFmtId="0" fontId="180" fillId="63" borderId="164" xfId="0" applyFont="1" applyFill="1" applyBorder="1" applyAlignment="1" applyProtection="1">
      <alignment horizontal="left" vertical="center" indent="1"/>
      <protection locked="0" hidden="1"/>
    </xf>
    <xf numFmtId="0" fontId="180" fillId="63" borderId="165" xfId="0" applyFont="1" applyFill="1" applyBorder="1" applyAlignment="1" applyProtection="1">
      <alignment horizontal="left" vertical="center" indent="1"/>
      <protection locked="0" hidden="1"/>
    </xf>
    <xf numFmtId="0" fontId="180" fillId="63" borderId="166" xfId="0" applyFont="1" applyFill="1" applyBorder="1" applyAlignment="1" applyProtection="1">
      <alignment horizontal="left" vertical="center" indent="1"/>
      <protection locked="0" hidden="1"/>
    </xf>
    <xf numFmtId="0" fontId="193" fillId="0" borderId="0" xfId="0" applyFont="1" applyBorder="1" applyAlignment="1" applyProtection="1">
      <alignment horizontal="left"/>
      <protection locked="0" hidden="1"/>
    </xf>
    <xf numFmtId="196" fontId="163" fillId="0" borderId="65" xfId="0" applyNumberFormat="1" applyFont="1" applyFill="1" applyBorder="1" applyAlignment="1" applyProtection="1">
      <alignment horizontal="right" vertical="top"/>
      <protection locked="0" hidden="1"/>
    </xf>
    <xf numFmtId="196" fontId="163" fillId="0" borderId="65" xfId="0" applyNumberFormat="1" applyFont="1" applyFill="1" applyBorder="1" applyAlignment="1" applyProtection="1">
      <alignment vertical="top"/>
      <protection locked="0" hidden="1"/>
    </xf>
    <xf numFmtId="0" fontId="180" fillId="63" borderId="159" xfId="0" applyFont="1" applyFill="1" applyBorder="1" applyAlignment="1" applyProtection="1">
      <alignment horizontal="left" vertical="center" indent="1"/>
      <protection locked="0" hidden="1"/>
    </xf>
    <xf numFmtId="1" fontId="163" fillId="0" borderId="167" xfId="0" applyNumberFormat="1" applyFont="1" applyFill="1" applyBorder="1" applyAlignment="1" applyProtection="1">
      <alignment horizontal="right" vertical="top"/>
      <protection locked="0" hidden="1"/>
    </xf>
    <xf numFmtId="0" fontId="180" fillId="63" borderId="149" xfId="0" applyFont="1" applyFill="1" applyBorder="1" applyAlignment="1" applyProtection="1">
      <alignment horizontal="center" vertical="center"/>
      <protection locked="0" hidden="1"/>
    </xf>
    <xf numFmtId="0" fontId="180" fillId="63" borderId="168" xfId="0" applyFont="1" applyFill="1" applyBorder="1" applyAlignment="1" applyProtection="1">
      <alignment horizontal="left" vertical="center" indent="1"/>
      <protection locked="0" hidden="1"/>
    </xf>
    <xf numFmtId="0" fontId="163" fillId="0" borderId="157" xfId="0" applyFont="1" applyFill="1" applyBorder="1" applyAlignment="1" applyProtection="1">
      <alignment vertical="top"/>
      <protection locked="0" hidden="1"/>
    </xf>
    <xf numFmtId="0" fontId="163" fillId="0" borderId="65" xfId="0" applyFont="1" applyFill="1" applyBorder="1" applyAlignment="1" applyProtection="1">
      <alignment vertical="top"/>
      <protection locked="0" hidden="1"/>
    </xf>
    <xf numFmtId="167" fontId="163" fillId="0" borderId="65" xfId="4316" applyNumberFormat="1" applyFont="1" applyFill="1" applyBorder="1" applyAlignment="1" applyProtection="1">
      <alignment vertical="top"/>
      <protection locked="0" hidden="1"/>
    </xf>
    <xf numFmtId="0" fontId="180" fillId="63" borderId="170" xfId="0" applyFont="1" applyFill="1" applyBorder="1" applyAlignment="1" applyProtection="1">
      <alignment horizontal="left" vertical="center" indent="1"/>
      <protection locked="0" hidden="1"/>
    </xf>
    <xf numFmtId="165" fontId="163" fillId="0" borderId="71" xfId="0" applyNumberFormat="1" applyFont="1" applyFill="1" applyBorder="1" applyAlignment="1" applyProtection="1">
      <alignment vertical="top"/>
      <protection locked="0" hidden="1"/>
    </xf>
    <xf numFmtId="165" fontId="163" fillId="0" borderId="72" xfId="0" applyNumberFormat="1" applyFont="1" applyFill="1" applyBorder="1" applyAlignment="1" applyProtection="1">
      <alignment vertical="top"/>
      <protection locked="0" hidden="1"/>
    </xf>
    <xf numFmtId="228" fontId="163" fillId="0" borderId="72" xfId="4316" applyNumberFormat="1" applyFont="1" applyFill="1" applyBorder="1" applyAlignment="1" applyProtection="1">
      <alignment vertical="top"/>
      <protection locked="0" hidden="1"/>
    </xf>
    <xf numFmtId="0" fontId="163" fillId="0" borderId="71" xfId="0" applyFont="1" applyFill="1" applyBorder="1" applyAlignment="1" applyProtection="1">
      <alignment vertical="top"/>
      <protection locked="0" hidden="1"/>
    </xf>
    <xf numFmtId="0" fontId="163" fillId="0" borderId="72" xfId="0" applyFont="1" applyFill="1" applyBorder="1" applyAlignment="1" applyProtection="1">
      <alignment vertical="top"/>
      <protection locked="0" hidden="1"/>
    </xf>
    <xf numFmtId="0" fontId="163" fillId="0" borderId="171" xfId="0" applyFont="1" applyFill="1" applyBorder="1" applyAlignment="1" applyProtection="1">
      <alignment vertical="top"/>
      <protection locked="0" hidden="1"/>
    </xf>
    <xf numFmtId="0" fontId="163" fillId="0" borderId="172" xfId="0" applyFont="1" applyFill="1" applyBorder="1" applyAlignment="1" applyProtection="1">
      <alignment vertical="top"/>
      <protection locked="0" hidden="1"/>
    </xf>
    <xf numFmtId="228" fontId="163" fillId="0" borderId="172" xfId="4316" applyNumberFormat="1" applyFont="1" applyFill="1" applyBorder="1" applyAlignment="1" applyProtection="1">
      <alignment vertical="top"/>
      <protection locked="0" hidden="1"/>
    </xf>
    <xf numFmtId="218" fontId="163" fillId="0" borderId="65" xfId="0" applyNumberFormat="1" applyFont="1" applyFill="1" applyBorder="1" applyAlignment="1" applyProtection="1">
      <alignment vertical="top"/>
      <protection locked="0" hidden="1"/>
    </xf>
    <xf numFmtId="218" fontId="163" fillId="0" borderId="172" xfId="0" applyNumberFormat="1" applyFont="1" applyFill="1" applyBorder="1" applyAlignment="1" applyProtection="1">
      <alignment vertical="top"/>
      <protection locked="0" hidden="1"/>
    </xf>
    <xf numFmtId="167" fontId="163" fillId="0" borderId="65" xfId="0" applyNumberFormat="1" applyFont="1" applyFill="1" applyBorder="1" applyAlignment="1" applyProtection="1">
      <alignment vertical="top"/>
      <protection locked="0" hidden="1"/>
    </xf>
    <xf numFmtId="167" fontId="163" fillId="0" borderId="72" xfId="0" applyNumberFormat="1" applyFont="1" applyFill="1" applyBorder="1" applyAlignment="1" applyProtection="1">
      <alignment vertical="top"/>
      <protection locked="0" hidden="1"/>
    </xf>
    <xf numFmtId="167" fontId="163" fillId="0" borderId="172" xfId="0" applyNumberFormat="1" applyFont="1" applyFill="1" applyBorder="1" applyAlignment="1" applyProtection="1">
      <alignment vertical="top"/>
      <protection locked="0" hidden="1"/>
    </xf>
    <xf numFmtId="218" fontId="163" fillId="0" borderId="72" xfId="0" applyNumberFormat="1" applyFont="1" applyFill="1" applyBorder="1" applyAlignment="1" applyProtection="1">
      <alignment vertical="top"/>
      <protection locked="0" hidden="1"/>
    </xf>
    <xf numFmtId="183" fontId="163" fillId="0" borderId="65" xfId="3944" applyNumberFormat="1" applyFont="1" applyFill="1" applyBorder="1" applyAlignment="1" applyProtection="1">
      <alignment vertical="top"/>
      <protection locked="0" hidden="1"/>
    </xf>
    <xf numFmtId="183" fontId="163" fillId="0" borderId="72" xfId="3944" applyNumberFormat="1" applyFont="1" applyFill="1" applyBorder="1" applyAlignment="1" applyProtection="1">
      <alignment vertical="top"/>
      <protection locked="0" hidden="1"/>
    </xf>
    <xf numFmtId="183" fontId="163" fillId="0" borderId="72" xfId="3944" applyNumberFormat="1" applyFont="1" applyFill="1" applyBorder="1" applyAlignment="1" applyProtection="1">
      <alignment horizontal="right" vertical="top"/>
      <protection locked="0" hidden="1"/>
    </xf>
    <xf numFmtId="0" fontId="180" fillId="63" borderId="175" xfId="0" applyFont="1" applyFill="1" applyBorder="1" applyAlignment="1" applyProtection="1">
      <alignment horizontal="left" vertical="center" indent="1"/>
      <protection locked="0" hidden="1"/>
    </xf>
    <xf numFmtId="0" fontId="163" fillId="0" borderId="163" xfId="0" applyFont="1" applyFill="1" applyBorder="1" applyAlignment="1" applyProtection="1">
      <alignment vertical="top"/>
      <protection locked="0" hidden="1"/>
    </xf>
    <xf numFmtId="0" fontId="163" fillId="0" borderId="167" xfId="0" applyFont="1" applyFill="1" applyBorder="1" applyAlignment="1" applyProtection="1">
      <alignment vertical="top"/>
      <protection locked="0" hidden="1"/>
    </xf>
    <xf numFmtId="183" fontId="163" fillId="0" borderId="167" xfId="3944" applyNumberFormat="1" applyFont="1" applyFill="1" applyBorder="1" applyAlignment="1" applyProtection="1">
      <alignment vertical="top"/>
      <protection locked="0" hidden="1"/>
    </xf>
    <xf numFmtId="183" fontId="163" fillId="0" borderId="167" xfId="3944" applyNumberFormat="1" applyFont="1" applyFill="1" applyBorder="1" applyAlignment="1" applyProtection="1">
      <alignment horizontal="right" vertical="top"/>
      <protection locked="0" hidden="1"/>
    </xf>
    <xf numFmtId="0" fontId="181" fillId="63" borderId="149" xfId="0" applyFont="1" applyFill="1" applyBorder="1" applyAlignment="1" applyProtection="1">
      <alignment vertical="center"/>
      <protection locked="0" hidden="1"/>
    </xf>
    <xf numFmtId="172" fontId="163" fillId="0" borderId="65" xfId="3944" applyNumberFormat="1" applyFont="1" applyFill="1" applyBorder="1" applyAlignment="1" applyProtection="1">
      <alignment horizontal="right" vertical="top"/>
      <protection locked="0" hidden="1"/>
    </xf>
    <xf numFmtId="172" fontId="163" fillId="0" borderId="72" xfId="3944" applyNumberFormat="1" applyFont="1" applyFill="1" applyBorder="1" applyAlignment="1" applyProtection="1">
      <alignment horizontal="right" vertical="top"/>
      <protection locked="0" hidden="1"/>
    </xf>
    <xf numFmtId="165" fontId="163" fillId="0" borderId="72" xfId="3944" applyNumberFormat="1" applyFont="1" applyFill="1" applyBorder="1" applyAlignment="1" applyProtection="1">
      <alignment horizontal="right" vertical="top"/>
      <protection locked="0" hidden="1"/>
    </xf>
    <xf numFmtId="165" fontId="163" fillId="0" borderId="167" xfId="3944" applyNumberFormat="1" applyFont="1" applyFill="1" applyBorder="1" applyAlignment="1" applyProtection="1">
      <alignment horizontal="right" vertical="top"/>
      <protection locked="0" hidden="1"/>
    </xf>
    <xf numFmtId="0" fontId="180" fillId="63" borderId="178" xfId="0" applyFont="1" applyFill="1" applyBorder="1" applyAlignment="1" applyProtection="1">
      <alignment horizontal="center" vertical="center"/>
      <protection locked="0" hidden="1"/>
    </xf>
    <xf numFmtId="10" fontId="163" fillId="0" borderId="65" xfId="4316" applyNumberFormat="1" applyFont="1" applyFill="1" applyBorder="1" applyAlignment="1" applyProtection="1">
      <alignment horizontal="right" vertical="top"/>
      <protection locked="0" hidden="1"/>
    </xf>
    <xf numFmtId="228" fontId="163" fillId="0" borderId="65" xfId="4316" applyNumberFormat="1" applyFont="1" applyFill="1" applyBorder="1" applyAlignment="1" applyProtection="1">
      <alignment horizontal="right" vertical="top"/>
      <protection locked="0" hidden="1"/>
    </xf>
    <xf numFmtId="229" fontId="163" fillId="0" borderId="72" xfId="4316" applyNumberFormat="1" applyFont="1" applyFill="1" applyBorder="1" applyAlignment="1" applyProtection="1">
      <alignment horizontal="right" vertical="top"/>
      <protection locked="0" hidden="1"/>
    </xf>
    <xf numFmtId="14" fontId="163" fillId="0" borderId="72" xfId="0" applyNumberFormat="1" applyFont="1" applyFill="1" applyBorder="1" applyAlignment="1" applyProtection="1">
      <alignment horizontal="right" vertical="top"/>
      <protection locked="0" hidden="1"/>
    </xf>
    <xf numFmtId="228" fontId="163" fillId="0" borderId="72" xfId="4316" applyNumberFormat="1" applyFont="1" applyFill="1" applyBorder="1" applyAlignment="1" applyProtection="1">
      <alignment horizontal="right" vertical="top"/>
      <protection locked="0" hidden="1"/>
    </xf>
    <xf numFmtId="14" fontId="176" fillId="92" borderId="217" xfId="0" applyNumberFormat="1" applyFont="1" applyFill="1" applyBorder="1" applyAlignment="1" applyProtection="1">
      <alignment vertical="top"/>
      <protection locked="0" hidden="1"/>
    </xf>
    <xf numFmtId="0" fontId="180" fillId="63" borderId="180" xfId="0" applyFont="1" applyFill="1" applyBorder="1" applyAlignment="1" applyProtection="1">
      <alignment horizontal="left" vertical="center" indent="1"/>
      <protection locked="0" hidden="1"/>
    </xf>
    <xf numFmtId="0" fontId="180" fillId="63" borderId="181" xfId="0" applyFont="1" applyFill="1" applyBorder="1" applyAlignment="1" applyProtection="1">
      <alignment horizontal="left" vertical="center" indent="1"/>
      <protection locked="0" hidden="1"/>
    </xf>
    <xf numFmtId="0" fontId="180" fillId="63" borderId="182" xfId="0" applyFont="1" applyFill="1" applyBorder="1" applyAlignment="1" applyProtection="1">
      <alignment horizontal="left" vertical="center" indent="1"/>
      <protection locked="0" hidden="1"/>
    </xf>
    <xf numFmtId="0" fontId="163" fillId="0" borderId="78" xfId="0" applyFont="1" applyFill="1" applyBorder="1" applyAlignment="1" applyProtection="1">
      <alignment vertical="top"/>
      <protection locked="0" hidden="1"/>
    </xf>
    <xf numFmtId="229" fontId="163" fillId="0" borderId="79" xfId="4316" applyNumberFormat="1" applyFont="1" applyFill="1" applyBorder="1" applyAlignment="1" applyProtection="1">
      <alignment horizontal="right" vertical="top"/>
      <protection locked="0" hidden="1"/>
    </xf>
    <xf numFmtId="14" fontId="163" fillId="0" borderId="79" xfId="0" applyNumberFormat="1" applyFont="1" applyFill="1" applyBorder="1" applyAlignment="1" applyProtection="1">
      <alignment horizontal="right" vertical="top"/>
      <protection locked="0" hidden="1"/>
    </xf>
    <xf numFmtId="14" fontId="176" fillId="91" borderId="49" xfId="0" applyNumberFormat="1" applyFont="1" applyFill="1" applyBorder="1" applyAlignment="1" applyProtection="1">
      <alignment vertical="top"/>
      <protection locked="0" hidden="1"/>
    </xf>
    <xf numFmtId="0" fontId="181" fillId="63" borderId="74" xfId="0" applyFont="1" applyFill="1" applyBorder="1" applyAlignment="1" applyProtection="1">
      <alignment horizontal="left" vertical="center"/>
      <protection locked="0" hidden="1"/>
    </xf>
    <xf numFmtId="0" fontId="180" fillId="63" borderId="183" xfId="0" applyFont="1" applyFill="1" applyBorder="1" applyAlignment="1" applyProtection="1">
      <alignment horizontal="center" vertical="center"/>
      <protection locked="0" hidden="1"/>
    </xf>
    <xf numFmtId="14" fontId="176" fillId="92" borderId="218" xfId="0" applyNumberFormat="1" applyFont="1" applyFill="1" applyBorder="1" applyAlignment="1" applyProtection="1">
      <alignment vertical="top"/>
      <protection locked="0" hidden="1"/>
    </xf>
    <xf numFmtId="0" fontId="180" fillId="63" borderId="149" xfId="0" applyFont="1" applyFill="1" applyBorder="1" applyAlignment="1" applyProtection="1">
      <alignment horizontal="left" vertical="center" indent="1"/>
      <protection locked="0" hidden="1"/>
    </xf>
    <xf numFmtId="0" fontId="180" fillId="63" borderId="150" xfId="0" applyFont="1" applyFill="1" applyBorder="1" applyAlignment="1" applyProtection="1">
      <alignment horizontal="left" vertical="center" indent="1"/>
      <protection locked="0" hidden="1"/>
    </xf>
    <xf numFmtId="0" fontId="180" fillId="63" borderId="184" xfId="0" applyFont="1" applyFill="1" applyBorder="1" applyAlignment="1" applyProtection="1">
      <alignment horizontal="left" vertical="center" indent="1"/>
      <protection locked="0" hidden="1"/>
    </xf>
    <xf numFmtId="0" fontId="163" fillId="0" borderId="185" xfId="0" applyFont="1" applyFill="1" applyBorder="1" applyAlignment="1" applyProtection="1">
      <alignment vertical="top"/>
      <protection locked="0" hidden="1"/>
    </xf>
    <xf numFmtId="10" fontId="163" fillId="0" borderId="99" xfId="4316" applyNumberFormat="1" applyFont="1" applyFill="1" applyBorder="1" applyAlignment="1" applyProtection="1">
      <alignment horizontal="left" vertical="top"/>
      <protection locked="0" hidden="1"/>
    </xf>
    <xf numFmtId="228" fontId="163" fillId="0" borderId="99" xfId="4316" applyNumberFormat="1" applyFont="1" applyFill="1" applyBorder="1" applyAlignment="1" applyProtection="1">
      <alignment horizontal="left" vertical="top"/>
      <protection locked="0" hidden="1"/>
    </xf>
    <xf numFmtId="14" fontId="176" fillId="97" borderId="0" xfId="0" applyNumberFormat="1" applyFont="1" applyFill="1" applyBorder="1" applyAlignment="1" applyProtection="1">
      <alignment vertical="top"/>
      <protection locked="0" hidden="1"/>
    </xf>
    <xf numFmtId="229" fontId="163" fillId="0" borderId="72" xfId="4316" applyNumberFormat="1" applyFont="1" applyFill="1" applyBorder="1" applyAlignment="1" applyProtection="1">
      <alignment horizontal="left" vertical="top" wrapText="1"/>
      <protection locked="0" hidden="1"/>
    </xf>
    <xf numFmtId="14" fontId="163" fillId="0" borderId="72" xfId="0" applyNumberFormat="1" applyFont="1" applyFill="1" applyBorder="1" applyAlignment="1" applyProtection="1">
      <alignment horizontal="left" vertical="top" wrapText="1"/>
      <protection locked="0" hidden="1"/>
    </xf>
    <xf numFmtId="0" fontId="180" fillId="63" borderId="186" xfId="0" applyFont="1" applyFill="1" applyBorder="1" applyAlignment="1" applyProtection="1">
      <alignment horizontal="left" vertical="center" indent="1"/>
      <protection locked="0" hidden="1"/>
    </xf>
    <xf numFmtId="0" fontId="163" fillId="0" borderId="187" xfId="0" applyFont="1" applyFill="1" applyBorder="1" applyAlignment="1" applyProtection="1">
      <alignment vertical="top"/>
      <protection locked="0" hidden="1"/>
    </xf>
    <xf numFmtId="229" fontId="163" fillId="0" borderId="188" xfId="4316" applyNumberFormat="1" applyFont="1" applyFill="1" applyBorder="1" applyAlignment="1" applyProtection="1">
      <alignment horizontal="left" vertical="top" wrapText="1"/>
      <protection locked="0" hidden="1"/>
    </xf>
    <xf numFmtId="228" fontId="163" fillId="0" borderId="188" xfId="4316" applyNumberFormat="1" applyFont="1" applyFill="1" applyBorder="1" applyAlignment="1" applyProtection="1">
      <alignment horizontal="left" vertical="top" wrapText="1"/>
      <protection locked="0" hidden="1"/>
    </xf>
    <xf numFmtId="0" fontId="91" fillId="93" borderId="16" xfId="4318" applyNumberFormat="1" applyFont="1" applyFill="1" applyBorder="1" applyAlignment="1" applyProtection="1">
      <protection locked="0" hidden="1"/>
    </xf>
    <xf numFmtId="185" fontId="91" fillId="93" borderId="16" xfId="4319" applyNumberFormat="1" applyFont="1" applyFill="1" applyBorder="1" applyAlignment="1" applyProtection="1">
      <alignment horizontal="right"/>
      <protection locked="0" hidden="1"/>
    </xf>
    <xf numFmtId="183" fontId="91" fillId="93" borderId="49" xfId="4320" applyNumberFormat="1" applyFont="1" applyFill="1" applyBorder="1" applyAlignment="1" applyProtection="1">
      <alignment horizontal="right"/>
      <protection locked="0" hidden="1"/>
    </xf>
    <xf numFmtId="0" fontId="198" fillId="93" borderId="16" xfId="4321" applyNumberFormat="1" applyFont="1" applyFill="1" applyBorder="1" applyAlignment="1" applyProtection="1">
      <protection locked="0" hidden="1"/>
    </xf>
    <xf numFmtId="185" fontId="199" fillId="93" borderId="16" xfId="4322" applyNumberFormat="1" applyFont="1" applyFill="1" applyBorder="1" applyAlignment="1" applyProtection="1">
      <alignment horizontal="right"/>
      <protection locked="0" hidden="1"/>
    </xf>
    <xf numFmtId="183" fontId="199" fillId="93" borderId="49" xfId="4323" applyNumberFormat="1" applyFont="1" applyFill="1" applyBorder="1" applyAlignment="1" applyProtection="1">
      <alignment horizontal="right"/>
      <protection locked="0" hidden="1"/>
    </xf>
    <xf numFmtId="0" fontId="198" fillId="93" borderId="219" xfId="4321" applyNumberFormat="1" applyFont="1" applyFill="1" applyBorder="1" applyAlignment="1" applyProtection="1">
      <protection locked="0" hidden="1"/>
    </xf>
    <xf numFmtId="185" fontId="199" fillId="93" borderId="219" xfId="4322" applyNumberFormat="1" applyFont="1" applyFill="1" applyBorder="1" applyAlignment="1" applyProtection="1">
      <alignment horizontal="right"/>
      <protection locked="0" hidden="1"/>
    </xf>
    <xf numFmtId="183" fontId="199" fillId="93" borderId="67" xfId="4323" applyNumberFormat="1" applyFont="1" applyFill="1" applyBorder="1" applyAlignment="1" applyProtection="1">
      <alignment horizontal="right"/>
      <protection locked="0" hidden="1"/>
    </xf>
    <xf numFmtId="4" fontId="91" fillId="93" borderId="16" xfId="4324" applyNumberFormat="1" applyFont="1" applyFill="1" applyBorder="1" applyAlignment="1" applyProtection="1">
      <alignment horizontal="right"/>
      <protection locked="0" hidden="1"/>
    </xf>
    <xf numFmtId="10" fontId="91" fillId="93" borderId="49" xfId="4325" applyNumberFormat="1" applyFont="1" applyFill="1" applyBorder="1" applyAlignment="1" applyProtection="1">
      <alignment horizontal="right"/>
      <protection locked="0" hidden="1"/>
    </xf>
    <xf numFmtId="4" fontId="199" fillId="93" borderId="16" xfId="4326" applyNumberFormat="1" applyFont="1" applyFill="1" applyBorder="1" applyAlignment="1" applyProtection="1">
      <alignment horizontal="right"/>
      <protection locked="0" hidden="1"/>
    </xf>
    <xf numFmtId="10" fontId="199" fillId="93" borderId="49" xfId="4327" applyNumberFormat="1" applyFont="1" applyFill="1" applyBorder="1" applyAlignment="1" applyProtection="1">
      <alignment horizontal="right"/>
      <protection locked="0" hidden="1"/>
    </xf>
    <xf numFmtId="4" fontId="199" fillId="93" borderId="219" xfId="4326" applyNumberFormat="1" applyFont="1" applyFill="1" applyBorder="1" applyAlignment="1" applyProtection="1">
      <alignment horizontal="right"/>
      <protection locked="0" hidden="1"/>
    </xf>
    <xf numFmtId="10" fontId="199" fillId="93" borderId="67" xfId="4327" applyNumberFormat="1" applyFont="1" applyFill="1" applyBorder="1" applyAlignment="1" applyProtection="1">
      <alignment horizontal="right"/>
      <protection locked="0" hidden="1"/>
    </xf>
    <xf numFmtId="0" fontId="200" fillId="94" borderId="190" xfId="4328" applyFont="1" applyFill="1" applyBorder="1" applyProtection="1">
      <protection locked="0" hidden="1"/>
    </xf>
    <xf numFmtId="0" fontId="158" fillId="87" borderId="0" xfId="0" applyNumberFormat="1" applyFont="1" applyFill="1" applyBorder="1" applyAlignment="1" applyProtection="1">
      <alignment horizontal="left" vertical="center" indent="1"/>
    </xf>
  </cellXfs>
  <cellStyles count="4329">
    <cellStyle name="-" xfId="316" xr:uid="{00000000-0005-0000-0000-000000000000}"/>
    <cellStyle name="$ 1 decimal" xfId="317" xr:uid="{00000000-0005-0000-0000-000001000000}"/>
    <cellStyle name="******************************************" xfId="52" xr:uid="{00000000-0005-0000-0000-000002000000}"/>
    <cellStyle name="****************************************** 2" xfId="53" xr:uid="{00000000-0005-0000-0000-000003000000}"/>
    <cellStyle name="’Ê‰Ý [0.00]_GE 3 MINIMUM" xfId="318" xr:uid="{00000000-0005-0000-0000-000004000000}"/>
    <cellStyle name="’Ê‰Ý_GE 3 MINIMUM" xfId="319" xr:uid="{00000000-0005-0000-0000-000005000000}"/>
    <cellStyle name="£ BP" xfId="320" xr:uid="{00000000-0005-0000-0000-000006000000}"/>
    <cellStyle name="£ BP 2" xfId="321" xr:uid="{00000000-0005-0000-0000-000007000000}"/>
    <cellStyle name="£ BP 3" xfId="322" xr:uid="{00000000-0005-0000-0000-000008000000}"/>
    <cellStyle name="£ BP 4" xfId="323" xr:uid="{00000000-0005-0000-0000-000009000000}"/>
    <cellStyle name="£ BP 5" xfId="324" xr:uid="{00000000-0005-0000-0000-00000A000000}"/>
    <cellStyle name="£ BP 6" xfId="325" xr:uid="{00000000-0005-0000-0000-00000B000000}"/>
    <cellStyle name="¥ JY" xfId="326" xr:uid="{00000000-0005-0000-0000-00000C000000}"/>
    <cellStyle name="¥ JY 2" xfId="327" xr:uid="{00000000-0005-0000-0000-00000D000000}"/>
    <cellStyle name="¥ JY 3" xfId="328" xr:uid="{00000000-0005-0000-0000-00000E000000}"/>
    <cellStyle name="¥ JY 4" xfId="329" xr:uid="{00000000-0005-0000-0000-00000F000000}"/>
    <cellStyle name="¥ JY 5" xfId="330" xr:uid="{00000000-0005-0000-0000-000010000000}"/>
    <cellStyle name="¥ JY 6" xfId="331" xr:uid="{00000000-0005-0000-0000-000011000000}"/>
    <cellStyle name="=C:\WINNT35\SYSTEM32\COMMAND.COM" xfId="54" xr:uid="{00000000-0005-0000-0000-000012000000}"/>
    <cellStyle name="•W€_Comparables" xfId="332" xr:uid="{00000000-0005-0000-0000-000013000000}"/>
    <cellStyle name="•W_GE 3 MINIMUM" xfId="333" xr:uid="{00000000-0005-0000-0000-000014000000}"/>
    <cellStyle name="0" xfId="334" xr:uid="{00000000-0005-0000-0000-000015000000}"/>
    <cellStyle name="0 2" xfId="335" xr:uid="{00000000-0005-0000-0000-000016000000}"/>
    <cellStyle name="0%" xfId="336" xr:uid="{00000000-0005-0000-0000-000017000000}"/>
    <cellStyle name="0% 2" xfId="337" xr:uid="{00000000-0005-0000-0000-000018000000}"/>
    <cellStyle name="0% 3" xfId="338" xr:uid="{00000000-0005-0000-0000-000019000000}"/>
    <cellStyle name="0% 4" xfId="339" xr:uid="{00000000-0005-0000-0000-00001A000000}"/>
    <cellStyle name="0% 5" xfId="340" xr:uid="{00000000-0005-0000-0000-00001B000000}"/>
    <cellStyle name="0% 6" xfId="341" xr:uid="{00000000-0005-0000-0000-00001C000000}"/>
    <cellStyle name="0% 7" xfId="342" xr:uid="{00000000-0005-0000-0000-00001D000000}"/>
    <cellStyle name="0% 8" xfId="343" xr:uid="{00000000-0005-0000-0000-00001E000000}"/>
    <cellStyle name="0.0" xfId="344" xr:uid="{00000000-0005-0000-0000-00001F000000}"/>
    <cellStyle name="0.0 2" xfId="345" xr:uid="{00000000-0005-0000-0000-000020000000}"/>
    <cellStyle name="0.0%" xfId="346" xr:uid="{00000000-0005-0000-0000-000021000000}"/>
    <cellStyle name="0.0% 2" xfId="347" xr:uid="{00000000-0005-0000-0000-000022000000}"/>
    <cellStyle name="0.0_Diageo FRS 17 and Capacity" xfId="348" xr:uid="{00000000-0005-0000-0000-000023000000}"/>
    <cellStyle name="0.00" xfId="349" xr:uid="{00000000-0005-0000-0000-000024000000}"/>
    <cellStyle name="0.00 2" xfId="350" xr:uid="{00000000-0005-0000-0000-000025000000}"/>
    <cellStyle name="0.00%" xfId="351" xr:uid="{00000000-0005-0000-0000-000026000000}"/>
    <cellStyle name="0.00% 2" xfId="352" xr:uid="{00000000-0005-0000-0000-000027000000}"/>
    <cellStyle name="1,comma" xfId="353" xr:uid="{00000000-0005-0000-0000-000028000000}"/>
    <cellStyle name="1,comma 2" xfId="354" xr:uid="{00000000-0005-0000-0000-000029000000}"/>
    <cellStyle name="1,comma 3" xfId="355" xr:uid="{00000000-0005-0000-0000-00002A000000}"/>
    <cellStyle name="1,comma 4" xfId="356" xr:uid="{00000000-0005-0000-0000-00002B000000}"/>
    <cellStyle name="1,comma 5" xfId="357" xr:uid="{00000000-0005-0000-0000-00002C000000}"/>
    <cellStyle name="1,comma 6" xfId="358" xr:uid="{00000000-0005-0000-0000-00002D000000}"/>
    <cellStyle name="1,comma 7" xfId="359" xr:uid="{00000000-0005-0000-0000-00002E000000}"/>
    <cellStyle name="1,comma 8" xfId="360" xr:uid="{00000000-0005-0000-0000-00002F000000}"/>
    <cellStyle name="20% - Accent1" xfId="18" builtinId="30" customBuiltin="1"/>
    <cellStyle name="20% - Accent1 10 2" xfId="361" xr:uid="{00000000-0005-0000-0000-000031000000}"/>
    <cellStyle name="20% - Accent1 10 3" xfId="362" xr:uid="{00000000-0005-0000-0000-000032000000}"/>
    <cellStyle name="20% - Accent1 10 4" xfId="363" xr:uid="{00000000-0005-0000-0000-000033000000}"/>
    <cellStyle name="20% - Accent1 10 5" xfId="364" xr:uid="{00000000-0005-0000-0000-000034000000}"/>
    <cellStyle name="20% - Accent1 10 6" xfId="365" xr:uid="{00000000-0005-0000-0000-000035000000}"/>
    <cellStyle name="20% - Accent1 10 7" xfId="366" xr:uid="{00000000-0005-0000-0000-000036000000}"/>
    <cellStyle name="20% - Accent1 11 2" xfId="367" xr:uid="{00000000-0005-0000-0000-000037000000}"/>
    <cellStyle name="20% - Accent1 11 3" xfId="368" xr:uid="{00000000-0005-0000-0000-000038000000}"/>
    <cellStyle name="20% - Accent1 11 4" xfId="369" xr:uid="{00000000-0005-0000-0000-000039000000}"/>
    <cellStyle name="20% - Accent1 11 5" xfId="370" xr:uid="{00000000-0005-0000-0000-00003A000000}"/>
    <cellStyle name="20% - Accent1 11 6" xfId="371" xr:uid="{00000000-0005-0000-0000-00003B000000}"/>
    <cellStyle name="20% - Accent1 11 7" xfId="372" xr:uid="{00000000-0005-0000-0000-00003C000000}"/>
    <cellStyle name="20% - Accent1 12 2" xfId="373" xr:uid="{00000000-0005-0000-0000-00003D000000}"/>
    <cellStyle name="20% - Accent1 12 3" xfId="374" xr:uid="{00000000-0005-0000-0000-00003E000000}"/>
    <cellStyle name="20% - Accent1 12 4" xfId="375" xr:uid="{00000000-0005-0000-0000-00003F000000}"/>
    <cellStyle name="20% - Accent1 12 5" xfId="376" xr:uid="{00000000-0005-0000-0000-000040000000}"/>
    <cellStyle name="20% - Accent1 12 6" xfId="377" xr:uid="{00000000-0005-0000-0000-000041000000}"/>
    <cellStyle name="20% - Accent1 12 7" xfId="378" xr:uid="{00000000-0005-0000-0000-000042000000}"/>
    <cellStyle name="20% - Accent1 13 2" xfId="379" xr:uid="{00000000-0005-0000-0000-000043000000}"/>
    <cellStyle name="20% - Accent1 14 2" xfId="380" xr:uid="{00000000-0005-0000-0000-000044000000}"/>
    <cellStyle name="20% - Accent1 15 2" xfId="381" xr:uid="{00000000-0005-0000-0000-000045000000}"/>
    <cellStyle name="20% - Accent1 16 2" xfId="382" xr:uid="{00000000-0005-0000-0000-000046000000}"/>
    <cellStyle name="20% - Accent1 17 2" xfId="383" xr:uid="{00000000-0005-0000-0000-000047000000}"/>
    <cellStyle name="20% - Accent1 18 2" xfId="384" xr:uid="{00000000-0005-0000-0000-000048000000}"/>
    <cellStyle name="20% - Accent1 19 2" xfId="385" xr:uid="{00000000-0005-0000-0000-000049000000}"/>
    <cellStyle name="20% - Accent1 2" xfId="148" xr:uid="{00000000-0005-0000-0000-00004A000000}"/>
    <cellStyle name="20% - Accent1 2 2" xfId="197" xr:uid="{00000000-0005-0000-0000-00004B000000}"/>
    <cellStyle name="20% - Accent1 2 3" xfId="259" xr:uid="{00000000-0005-0000-0000-00004C000000}"/>
    <cellStyle name="20% - Accent1 2 4" xfId="386" xr:uid="{00000000-0005-0000-0000-00004D000000}"/>
    <cellStyle name="20% - Accent1 2 5" xfId="387" xr:uid="{00000000-0005-0000-0000-00004E000000}"/>
    <cellStyle name="20% - Accent1 2 6" xfId="388" xr:uid="{00000000-0005-0000-0000-00004F000000}"/>
    <cellStyle name="20% - Accent1 2 7" xfId="389" xr:uid="{00000000-0005-0000-0000-000050000000}"/>
    <cellStyle name="20% - Accent1 20 2" xfId="390" xr:uid="{00000000-0005-0000-0000-000051000000}"/>
    <cellStyle name="20% - Accent1 21 2" xfId="391" xr:uid="{00000000-0005-0000-0000-000052000000}"/>
    <cellStyle name="20% - Accent1 3" xfId="244" xr:uid="{00000000-0005-0000-0000-000053000000}"/>
    <cellStyle name="20% - Accent1 3 2" xfId="392" xr:uid="{00000000-0005-0000-0000-000054000000}"/>
    <cellStyle name="20% - Accent1 3 3" xfId="393" xr:uid="{00000000-0005-0000-0000-000055000000}"/>
    <cellStyle name="20% - Accent1 3 4" xfId="394" xr:uid="{00000000-0005-0000-0000-000056000000}"/>
    <cellStyle name="20% - Accent1 3 5" xfId="395" xr:uid="{00000000-0005-0000-0000-000057000000}"/>
    <cellStyle name="20% - Accent1 3 6" xfId="396" xr:uid="{00000000-0005-0000-0000-000058000000}"/>
    <cellStyle name="20% - Accent1 3 7" xfId="397" xr:uid="{00000000-0005-0000-0000-000059000000}"/>
    <cellStyle name="20% - Accent1 4" xfId="398" xr:uid="{00000000-0005-0000-0000-00005A000000}"/>
    <cellStyle name="20% - Accent1 4 2" xfId="399" xr:uid="{00000000-0005-0000-0000-00005B000000}"/>
    <cellStyle name="20% - Accent1 4 3" xfId="400" xr:uid="{00000000-0005-0000-0000-00005C000000}"/>
    <cellStyle name="20% - Accent1 4 4" xfId="401" xr:uid="{00000000-0005-0000-0000-00005D000000}"/>
    <cellStyle name="20% - Accent1 4 5" xfId="402" xr:uid="{00000000-0005-0000-0000-00005E000000}"/>
    <cellStyle name="20% - Accent1 4 6" xfId="403" xr:uid="{00000000-0005-0000-0000-00005F000000}"/>
    <cellStyle name="20% - Accent1 4 7" xfId="404" xr:uid="{00000000-0005-0000-0000-000060000000}"/>
    <cellStyle name="20% - Accent1 5" xfId="405" xr:uid="{00000000-0005-0000-0000-000061000000}"/>
    <cellStyle name="20% - Accent1 5 2" xfId="406" xr:uid="{00000000-0005-0000-0000-000062000000}"/>
    <cellStyle name="20% - Accent1 5 3" xfId="407" xr:uid="{00000000-0005-0000-0000-000063000000}"/>
    <cellStyle name="20% - Accent1 5 4" xfId="408" xr:uid="{00000000-0005-0000-0000-000064000000}"/>
    <cellStyle name="20% - Accent1 5 5" xfId="409" xr:uid="{00000000-0005-0000-0000-000065000000}"/>
    <cellStyle name="20% - Accent1 5 6" xfId="410" xr:uid="{00000000-0005-0000-0000-000066000000}"/>
    <cellStyle name="20% - Accent1 5 7" xfId="411" xr:uid="{00000000-0005-0000-0000-000067000000}"/>
    <cellStyle name="20% - Accent1 6" xfId="4058" xr:uid="{00000000-0005-0000-0000-000068000000}"/>
    <cellStyle name="20% - Accent1 6 2" xfId="412" xr:uid="{00000000-0005-0000-0000-000069000000}"/>
    <cellStyle name="20% - Accent1 6 3" xfId="413" xr:uid="{00000000-0005-0000-0000-00006A000000}"/>
    <cellStyle name="20% - Accent1 6 4" xfId="414" xr:uid="{00000000-0005-0000-0000-00006B000000}"/>
    <cellStyle name="20% - Accent1 6 5" xfId="415" xr:uid="{00000000-0005-0000-0000-00006C000000}"/>
    <cellStyle name="20% - Accent1 6 6" xfId="416" xr:uid="{00000000-0005-0000-0000-00006D000000}"/>
    <cellStyle name="20% - Accent1 6 7" xfId="417" xr:uid="{00000000-0005-0000-0000-00006E000000}"/>
    <cellStyle name="20% - Accent1 7 2" xfId="418" xr:uid="{00000000-0005-0000-0000-00006F000000}"/>
    <cellStyle name="20% - Accent1 7 3" xfId="419" xr:uid="{00000000-0005-0000-0000-000070000000}"/>
    <cellStyle name="20% - Accent1 7 4" xfId="420" xr:uid="{00000000-0005-0000-0000-000071000000}"/>
    <cellStyle name="20% - Accent1 7 5" xfId="421" xr:uid="{00000000-0005-0000-0000-000072000000}"/>
    <cellStyle name="20% - Accent1 7 6" xfId="422" xr:uid="{00000000-0005-0000-0000-000073000000}"/>
    <cellStyle name="20% - Accent1 7 7" xfId="423" xr:uid="{00000000-0005-0000-0000-000074000000}"/>
    <cellStyle name="20% - Accent1 8 2" xfId="424" xr:uid="{00000000-0005-0000-0000-000075000000}"/>
    <cellStyle name="20% - Accent1 8 3" xfId="425" xr:uid="{00000000-0005-0000-0000-000076000000}"/>
    <cellStyle name="20% - Accent1 8 4" xfId="426" xr:uid="{00000000-0005-0000-0000-000077000000}"/>
    <cellStyle name="20% - Accent1 8 5" xfId="427" xr:uid="{00000000-0005-0000-0000-000078000000}"/>
    <cellStyle name="20% - Accent1 8 6" xfId="428" xr:uid="{00000000-0005-0000-0000-000079000000}"/>
    <cellStyle name="20% - Accent1 8 7" xfId="429" xr:uid="{00000000-0005-0000-0000-00007A000000}"/>
    <cellStyle name="20% - Accent1 9 2" xfId="430" xr:uid="{00000000-0005-0000-0000-00007B000000}"/>
    <cellStyle name="20% - Accent1 9 3" xfId="431" xr:uid="{00000000-0005-0000-0000-00007C000000}"/>
    <cellStyle name="20% - Accent1 9 4" xfId="432" xr:uid="{00000000-0005-0000-0000-00007D000000}"/>
    <cellStyle name="20% - Accent1 9 5" xfId="433" xr:uid="{00000000-0005-0000-0000-00007E000000}"/>
    <cellStyle name="20% - Accent1 9 6" xfId="434" xr:uid="{00000000-0005-0000-0000-00007F000000}"/>
    <cellStyle name="20% - Accent1 9 7" xfId="435" xr:uid="{00000000-0005-0000-0000-000080000000}"/>
    <cellStyle name="20% - Accent2" xfId="21" builtinId="34" customBuiltin="1"/>
    <cellStyle name="20% - Accent2 10 2" xfId="436" xr:uid="{00000000-0005-0000-0000-000082000000}"/>
    <cellStyle name="20% - Accent2 10 3" xfId="437" xr:uid="{00000000-0005-0000-0000-000083000000}"/>
    <cellStyle name="20% - Accent2 10 4" xfId="438" xr:uid="{00000000-0005-0000-0000-000084000000}"/>
    <cellStyle name="20% - Accent2 10 5" xfId="439" xr:uid="{00000000-0005-0000-0000-000085000000}"/>
    <cellStyle name="20% - Accent2 10 6" xfId="440" xr:uid="{00000000-0005-0000-0000-000086000000}"/>
    <cellStyle name="20% - Accent2 10 7" xfId="441" xr:uid="{00000000-0005-0000-0000-000087000000}"/>
    <cellStyle name="20% - Accent2 11 2" xfId="442" xr:uid="{00000000-0005-0000-0000-000088000000}"/>
    <cellStyle name="20% - Accent2 11 3" xfId="443" xr:uid="{00000000-0005-0000-0000-000089000000}"/>
    <cellStyle name="20% - Accent2 11 4" xfId="444" xr:uid="{00000000-0005-0000-0000-00008A000000}"/>
    <cellStyle name="20% - Accent2 11 5" xfId="445" xr:uid="{00000000-0005-0000-0000-00008B000000}"/>
    <cellStyle name="20% - Accent2 11 6" xfId="446" xr:uid="{00000000-0005-0000-0000-00008C000000}"/>
    <cellStyle name="20% - Accent2 11 7" xfId="447" xr:uid="{00000000-0005-0000-0000-00008D000000}"/>
    <cellStyle name="20% - Accent2 12 2" xfId="448" xr:uid="{00000000-0005-0000-0000-00008E000000}"/>
    <cellStyle name="20% - Accent2 12 3" xfId="449" xr:uid="{00000000-0005-0000-0000-00008F000000}"/>
    <cellStyle name="20% - Accent2 12 4" xfId="450" xr:uid="{00000000-0005-0000-0000-000090000000}"/>
    <cellStyle name="20% - Accent2 12 5" xfId="451" xr:uid="{00000000-0005-0000-0000-000091000000}"/>
    <cellStyle name="20% - Accent2 12 6" xfId="452" xr:uid="{00000000-0005-0000-0000-000092000000}"/>
    <cellStyle name="20% - Accent2 12 7" xfId="453" xr:uid="{00000000-0005-0000-0000-000093000000}"/>
    <cellStyle name="20% - Accent2 13 2" xfId="454" xr:uid="{00000000-0005-0000-0000-000094000000}"/>
    <cellStyle name="20% - Accent2 14 2" xfId="455" xr:uid="{00000000-0005-0000-0000-000095000000}"/>
    <cellStyle name="20% - Accent2 15 2" xfId="456" xr:uid="{00000000-0005-0000-0000-000096000000}"/>
    <cellStyle name="20% - Accent2 16 2" xfId="457" xr:uid="{00000000-0005-0000-0000-000097000000}"/>
    <cellStyle name="20% - Accent2 17 2" xfId="458" xr:uid="{00000000-0005-0000-0000-000098000000}"/>
    <cellStyle name="20% - Accent2 18 2" xfId="459" xr:uid="{00000000-0005-0000-0000-000099000000}"/>
    <cellStyle name="20% - Accent2 19 2" xfId="460" xr:uid="{00000000-0005-0000-0000-00009A000000}"/>
    <cellStyle name="20% - Accent2 2" xfId="150" xr:uid="{00000000-0005-0000-0000-00009B000000}"/>
    <cellStyle name="20% - Accent2 2 2" xfId="198" xr:uid="{00000000-0005-0000-0000-00009C000000}"/>
    <cellStyle name="20% - Accent2 2 3" xfId="261" xr:uid="{00000000-0005-0000-0000-00009D000000}"/>
    <cellStyle name="20% - Accent2 2 4" xfId="461" xr:uid="{00000000-0005-0000-0000-00009E000000}"/>
    <cellStyle name="20% - Accent2 2 5" xfId="462" xr:uid="{00000000-0005-0000-0000-00009F000000}"/>
    <cellStyle name="20% - Accent2 2 6" xfId="463" xr:uid="{00000000-0005-0000-0000-0000A0000000}"/>
    <cellStyle name="20% - Accent2 2 7" xfId="464" xr:uid="{00000000-0005-0000-0000-0000A1000000}"/>
    <cellStyle name="20% - Accent2 20 2" xfId="465" xr:uid="{00000000-0005-0000-0000-0000A2000000}"/>
    <cellStyle name="20% - Accent2 21 2" xfId="466" xr:uid="{00000000-0005-0000-0000-0000A3000000}"/>
    <cellStyle name="20% - Accent2 3" xfId="235" xr:uid="{00000000-0005-0000-0000-0000A4000000}"/>
    <cellStyle name="20% - Accent2 3 2" xfId="467" xr:uid="{00000000-0005-0000-0000-0000A5000000}"/>
    <cellStyle name="20% - Accent2 3 3" xfId="468" xr:uid="{00000000-0005-0000-0000-0000A6000000}"/>
    <cellStyle name="20% - Accent2 3 4" xfId="469" xr:uid="{00000000-0005-0000-0000-0000A7000000}"/>
    <cellStyle name="20% - Accent2 3 5" xfId="470" xr:uid="{00000000-0005-0000-0000-0000A8000000}"/>
    <cellStyle name="20% - Accent2 3 6" xfId="471" xr:uid="{00000000-0005-0000-0000-0000A9000000}"/>
    <cellStyle name="20% - Accent2 3 7" xfId="472" xr:uid="{00000000-0005-0000-0000-0000AA000000}"/>
    <cellStyle name="20% - Accent2 4" xfId="473" xr:uid="{00000000-0005-0000-0000-0000AB000000}"/>
    <cellStyle name="20% - Accent2 4 2" xfId="474" xr:uid="{00000000-0005-0000-0000-0000AC000000}"/>
    <cellStyle name="20% - Accent2 4 3" xfId="475" xr:uid="{00000000-0005-0000-0000-0000AD000000}"/>
    <cellStyle name="20% - Accent2 4 4" xfId="476" xr:uid="{00000000-0005-0000-0000-0000AE000000}"/>
    <cellStyle name="20% - Accent2 4 5" xfId="477" xr:uid="{00000000-0005-0000-0000-0000AF000000}"/>
    <cellStyle name="20% - Accent2 4 6" xfId="478" xr:uid="{00000000-0005-0000-0000-0000B0000000}"/>
    <cellStyle name="20% - Accent2 4 7" xfId="479" xr:uid="{00000000-0005-0000-0000-0000B1000000}"/>
    <cellStyle name="20% - Accent2 5" xfId="480" xr:uid="{00000000-0005-0000-0000-0000B2000000}"/>
    <cellStyle name="20% - Accent2 5 2" xfId="481" xr:uid="{00000000-0005-0000-0000-0000B3000000}"/>
    <cellStyle name="20% - Accent2 5 3" xfId="482" xr:uid="{00000000-0005-0000-0000-0000B4000000}"/>
    <cellStyle name="20% - Accent2 5 4" xfId="483" xr:uid="{00000000-0005-0000-0000-0000B5000000}"/>
    <cellStyle name="20% - Accent2 5 5" xfId="484" xr:uid="{00000000-0005-0000-0000-0000B6000000}"/>
    <cellStyle name="20% - Accent2 5 6" xfId="485" xr:uid="{00000000-0005-0000-0000-0000B7000000}"/>
    <cellStyle name="20% - Accent2 5 7" xfId="486" xr:uid="{00000000-0005-0000-0000-0000B8000000}"/>
    <cellStyle name="20% - Accent2 6" xfId="4059" xr:uid="{00000000-0005-0000-0000-0000B9000000}"/>
    <cellStyle name="20% - Accent2 6 2" xfId="487" xr:uid="{00000000-0005-0000-0000-0000BA000000}"/>
    <cellStyle name="20% - Accent2 6 3" xfId="488" xr:uid="{00000000-0005-0000-0000-0000BB000000}"/>
    <cellStyle name="20% - Accent2 6 4" xfId="489" xr:uid="{00000000-0005-0000-0000-0000BC000000}"/>
    <cellStyle name="20% - Accent2 6 5" xfId="490" xr:uid="{00000000-0005-0000-0000-0000BD000000}"/>
    <cellStyle name="20% - Accent2 6 6" xfId="491" xr:uid="{00000000-0005-0000-0000-0000BE000000}"/>
    <cellStyle name="20% - Accent2 6 7" xfId="492" xr:uid="{00000000-0005-0000-0000-0000BF000000}"/>
    <cellStyle name="20% - Accent2 7 2" xfId="493" xr:uid="{00000000-0005-0000-0000-0000C0000000}"/>
    <cellStyle name="20% - Accent2 7 3" xfId="494" xr:uid="{00000000-0005-0000-0000-0000C1000000}"/>
    <cellStyle name="20% - Accent2 7 4" xfId="495" xr:uid="{00000000-0005-0000-0000-0000C2000000}"/>
    <cellStyle name="20% - Accent2 7 5" xfId="496" xr:uid="{00000000-0005-0000-0000-0000C3000000}"/>
    <cellStyle name="20% - Accent2 7 6" xfId="497" xr:uid="{00000000-0005-0000-0000-0000C4000000}"/>
    <cellStyle name="20% - Accent2 7 7" xfId="498" xr:uid="{00000000-0005-0000-0000-0000C5000000}"/>
    <cellStyle name="20% - Accent2 8 2" xfId="499" xr:uid="{00000000-0005-0000-0000-0000C6000000}"/>
    <cellStyle name="20% - Accent2 8 3" xfId="500" xr:uid="{00000000-0005-0000-0000-0000C7000000}"/>
    <cellStyle name="20% - Accent2 8 4" xfId="501" xr:uid="{00000000-0005-0000-0000-0000C8000000}"/>
    <cellStyle name="20% - Accent2 8 5" xfId="502" xr:uid="{00000000-0005-0000-0000-0000C9000000}"/>
    <cellStyle name="20% - Accent2 8 6" xfId="503" xr:uid="{00000000-0005-0000-0000-0000CA000000}"/>
    <cellStyle name="20% - Accent2 8 7" xfId="504" xr:uid="{00000000-0005-0000-0000-0000CB000000}"/>
    <cellStyle name="20% - Accent2 9 2" xfId="505" xr:uid="{00000000-0005-0000-0000-0000CC000000}"/>
    <cellStyle name="20% - Accent2 9 3" xfId="506" xr:uid="{00000000-0005-0000-0000-0000CD000000}"/>
    <cellStyle name="20% - Accent2 9 4" xfId="507" xr:uid="{00000000-0005-0000-0000-0000CE000000}"/>
    <cellStyle name="20% - Accent2 9 5" xfId="508" xr:uid="{00000000-0005-0000-0000-0000CF000000}"/>
    <cellStyle name="20% - Accent2 9 6" xfId="509" xr:uid="{00000000-0005-0000-0000-0000D0000000}"/>
    <cellStyle name="20% - Accent2 9 7" xfId="510" xr:uid="{00000000-0005-0000-0000-0000D1000000}"/>
    <cellStyle name="20% - Accent3" xfId="24" builtinId="38" customBuiltin="1"/>
    <cellStyle name="20% - Accent3 10 2" xfId="511" xr:uid="{00000000-0005-0000-0000-0000D3000000}"/>
    <cellStyle name="20% - Accent3 10 3" xfId="512" xr:uid="{00000000-0005-0000-0000-0000D4000000}"/>
    <cellStyle name="20% - Accent3 10 4" xfId="513" xr:uid="{00000000-0005-0000-0000-0000D5000000}"/>
    <cellStyle name="20% - Accent3 10 5" xfId="514" xr:uid="{00000000-0005-0000-0000-0000D6000000}"/>
    <cellStyle name="20% - Accent3 10 6" xfId="515" xr:uid="{00000000-0005-0000-0000-0000D7000000}"/>
    <cellStyle name="20% - Accent3 10 7" xfId="516" xr:uid="{00000000-0005-0000-0000-0000D8000000}"/>
    <cellStyle name="20% - Accent3 11 2" xfId="517" xr:uid="{00000000-0005-0000-0000-0000D9000000}"/>
    <cellStyle name="20% - Accent3 11 3" xfId="518" xr:uid="{00000000-0005-0000-0000-0000DA000000}"/>
    <cellStyle name="20% - Accent3 11 4" xfId="519" xr:uid="{00000000-0005-0000-0000-0000DB000000}"/>
    <cellStyle name="20% - Accent3 11 5" xfId="520" xr:uid="{00000000-0005-0000-0000-0000DC000000}"/>
    <cellStyle name="20% - Accent3 11 6" xfId="521" xr:uid="{00000000-0005-0000-0000-0000DD000000}"/>
    <cellStyle name="20% - Accent3 11 7" xfId="522" xr:uid="{00000000-0005-0000-0000-0000DE000000}"/>
    <cellStyle name="20% - Accent3 12 2" xfId="523" xr:uid="{00000000-0005-0000-0000-0000DF000000}"/>
    <cellStyle name="20% - Accent3 12 3" xfId="524" xr:uid="{00000000-0005-0000-0000-0000E0000000}"/>
    <cellStyle name="20% - Accent3 12 4" xfId="525" xr:uid="{00000000-0005-0000-0000-0000E1000000}"/>
    <cellStyle name="20% - Accent3 12 5" xfId="526" xr:uid="{00000000-0005-0000-0000-0000E2000000}"/>
    <cellStyle name="20% - Accent3 12 6" xfId="527" xr:uid="{00000000-0005-0000-0000-0000E3000000}"/>
    <cellStyle name="20% - Accent3 12 7" xfId="528" xr:uid="{00000000-0005-0000-0000-0000E4000000}"/>
    <cellStyle name="20% - Accent3 13 2" xfId="529" xr:uid="{00000000-0005-0000-0000-0000E5000000}"/>
    <cellStyle name="20% - Accent3 14 2" xfId="530" xr:uid="{00000000-0005-0000-0000-0000E6000000}"/>
    <cellStyle name="20% - Accent3 15 2" xfId="531" xr:uid="{00000000-0005-0000-0000-0000E7000000}"/>
    <cellStyle name="20% - Accent3 16 2" xfId="532" xr:uid="{00000000-0005-0000-0000-0000E8000000}"/>
    <cellStyle name="20% - Accent3 17 2" xfId="533" xr:uid="{00000000-0005-0000-0000-0000E9000000}"/>
    <cellStyle name="20% - Accent3 18 2" xfId="534" xr:uid="{00000000-0005-0000-0000-0000EA000000}"/>
    <cellStyle name="20% - Accent3 19 2" xfId="535" xr:uid="{00000000-0005-0000-0000-0000EB000000}"/>
    <cellStyle name="20% - Accent3 2" xfId="152" xr:uid="{00000000-0005-0000-0000-0000EC000000}"/>
    <cellStyle name="20% - Accent3 2 2" xfId="193" xr:uid="{00000000-0005-0000-0000-0000ED000000}"/>
    <cellStyle name="20% - Accent3 2 3" xfId="263" xr:uid="{00000000-0005-0000-0000-0000EE000000}"/>
    <cellStyle name="20% - Accent3 2 4" xfId="536" xr:uid="{00000000-0005-0000-0000-0000EF000000}"/>
    <cellStyle name="20% - Accent3 2 5" xfId="537" xr:uid="{00000000-0005-0000-0000-0000F0000000}"/>
    <cellStyle name="20% - Accent3 2 6" xfId="538" xr:uid="{00000000-0005-0000-0000-0000F1000000}"/>
    <cellStyle name="20% - Accent3 2 7" xfId="539" xr:uid="{00000000-0005-0000-0000-0000F2000000}"/>
    <cellStyle name="20% - Accent3 20 2" xfId="540" xr:uid="{00000000-0005-0000-0000-0000F3000000}"/>
    <cellStyle name="20% - Accent3 21 2" xfId="541" xr:uid="{00000000-0005-0000-0000-0000F4000000}"/>
    <cellStyle name="20% - Accent3 3" xfId="243" xr:uid="{00000000-0005-0000-0000-0000F5000000}"/>
    <cellStyle name="20% - Accent3 3 2" xfId="542" xr:uid="{00000000-0005-0000-0000-0000F6000000}"/>
    <cellStyle name="20% - Accent3 3 3" xfId="543" xr:uid="{00000000-0005-0000-0000-0000F7000000}"/>
    <cellStyle name="20% - Accent3 3 4" xfId="544" xr:uid="{00000000-0005-0000-0000-0000F8000000}"/>
    <cellStyle name="20% - Accent3 3 5" xfId="545" xr:uid="{00000000-0005-0000-0000-0000F9000000}"/>
    <cellStyle name="20% - Accent3 3 6" xfId="546" xr:uid="{00000000-0005-0000-0000-0000FA000000}"/>
    <cellStyle name="20% - Accent3 3 7" xfId="547" xr:uid="{00000000-0005-0000-0000-0000FB000000}"/>
    <cellStyle name="20% - Accent3 4" xfId="548" xr:uid="{00000000-0005-0000-0000-0000FC000000}"/>
    <cellStyle name="20% - Accent3 4 2" xfId="549" xr:uid="{00000000-0005-0000-0000-0000FD000000}"/>
    <cellStyle name="20% - Accent3 4 3" xfId="550" xr:uid="{00000000-0005-0000-0000-0000FE000000}"/>
    <cellStyle name="20% - Accent3 4 4" xfId="551" xr:uid="{00000000-0005-0000-0000-0000FF000000}"/>
    <cellStyle name="20% - Accent3 4 5" xfId="552" xr:uid="{00000000-0005-0000-0000-000000010000}"/>
    <cellStyle name="20% - Accent3 4 6" xfId="553" xr:uid="{00000000-0005-0000-0000-000001010000}"/>
    <cellStyle name="20% - Accent3 4 7" xfId="554" xr:uid="{00000000-0005-0000-0000-000002010000}"/>
    <cellStyle name="20% - Accent3 5" xfId="555" xr:uid="{00000000-0005-0000-0000-000003010000}"/>
    <cellStyle name="20% - Accent3 5 2" xfId="556" xr:uid="{00000000-0005-0000-0000-000004010000}"/>
    <cellStyle name="20% - Accent3 5 3" xfId="557" xr:uid="{00000000-0005-0000-0000-000005010000}"/>
    <cellStyle name="20% - Accent3 5 4" xfId="558" xr:uid="{00000000-0005-0000-0000-000006010000}"/>
    <cellStyle name="20% - Accent3 5 5" xfId="559" xr:uid="{00000000-0005-0000-0000-000007010000}"/>
    <cellStyle name="20% - Accent3 5 6" xfId="560" xr:uid="{00000000-0005-0000-0000-000008010000}"/>
    <cellStyle name="20% - Accent3 5 7" xfId="561" xr:uid="{00000000-0005-0000-0000-000009010000}"/>
    <cellStyle name="20% - Accent3 6" xfId="4060" xr:uid="{00000000-0005-0000-0000-00000A010000}"/>
    <cellStyle name="20% - Accent3 6 2" xfId="562" xr:uid="{00000000-0005-0000-0000-00000B010000}"/>
    <cellStyle name="20% - Accent3 6 3" xfId="563" xr:uid="{00000000-0005-0000-0000-00000C010000}"/>
    <cellStyle name="20% - Accent3 6 4" xfId="564" xr:uid="{00000000-0005-0000-0000-00000D010000}"/>
    <cellStyle name="20% - Accent3 6 5" xfId="565" xr:uid="{00000000-0005-0000-0000-00000E010000}"/>
    <cellStyle name="20% - Accent3 6 6" xfId="566" xr:uid="{00000000-0005-0000-0000-00000F010000}"/>
    <cellStyle name="20% - Accent3 6 7" xfId="567" xr:uid="{00000000-0005-0000-0000-000010010000}"/>
    <cellStyle name="20% - Accent3 7 2" xfId="568" xr:uid="{00000000-0005-0000-0000-000011010000}"/>
    <cellStyle name="20% - Accent3 7 3" xfId="569" xr:uid="{00000000-0005-0000-0000-000012010000}"/>
    <cellStyle name="20% - Accent3 7 4" xfId="570" xr:uid="{00000000-0005-0000-0000-000013010000}"/>
    <cellStyle name="20% - Accent3 7 5" xfId="571" xr:uid="{00000000-0005-0000-0000-000014010000}"/>
    <cellStyle name="20% - Accent3 7 6" xfId="572" xr:uid="{00000000-0005-0000-0000-000015010000}"/>
    <cellStyle name="20% - Accent3 7 7" xfId="573" xr:uid="{00000000-0005-0000-0000-000016010000}"/>
    <cellStyle name="20% - Accent3 8 2" xfId="574" xr:uid="{00000000-0005-0000-0000-000017010000}"/>
    <cellStyle name="20% - Accent3 8 3" xfId="575" xr:uid="{00000000-0005-0000-0000-000018010000}"/>
    <cellStyle name="20% - Accent3 8 4" xfId="576" xr:uid="{00000000-0005-0000-0000-000019010000}"/>
    <cellStyle name="20% - Accent3 8 5" xfId="577" xr:uid="{00000000-0005-0000-0000-00001A010000}"/>
    <cellStyle name="20% - Accent3 8 6" xfId="578" xr:uid="{00000000-0005-0000-0000-00001B010000}"/>
    <cellStyle name="20% - Accent3 8 7" xfId="579" xr:uid="{00000000-0005-0000-0000-00001C010000}"/>
    <cellStyle name="20% - Accent3 9 2" xfId="580" xr:uid="{00000000-0005-0000-0000-00001D010000}"/>
    <cellStyle name="20% - Accent3 9 3" xfId="581" xr:uid="{00000000-0005-0000-0000-00001E010000}"/>
    <cellStyle name="20% - Accent3 9 4" xfId="582" xr:uid="{00000000-0005-0000-0000-00001F010000}"/>
    <cellStyle name="20% - Accent3 9 5" xfId="583" xr:uid="{00000000-0005-0000-0000-000020010000}"/>
    <cellStyle name="20% - Accent3 9 6" xfId="584" xr:uid="{00000000-0005-0000-0000-000021010000}"/>
    <cellStyle name="20% - Accent3 9 7" xfId="585" xr:uid="{00000000-0005-0000-0000-000022010000}"/>
    <cellStyle name="20% - Accent4" xfId="27" builtinId="42" customBuiltin="1"/>
    <cellStyle name="20% - Accent4 10 2" xfId="586" xr:uid="{00000000-0005-0000-0000-000024010000}"/>
    <cellStyle name="20% - Accent4 10 3" xfId="587" xr:uid="{00000000-0005-0000-0000-000025010000}"/>
    <cellStyle name="20% - Accent4 10 4" xfId="588" xr:uid="{00000000-0005-0000-0000-000026010000}"/>
    <cellStyle name="20% - Accent4 10 5" xfId="589" xr:uid="{00000000-0005-0000-0000-000027010000}"/>
    <cellStyle name="20% - Accent4 10 6" xfId="590" xr:uid="{00000000-0005-0000-0000-000028010000}"/>
    <cellStyle name="20% - Accent4 10 7" xfId="591" xr:uid="{00000000-0005-0000-0000-000029010000}"/>
    <cellStyle name="20% - Accent4 11 2" xfId="592" xr:uid="{00000000-0005-0000-0000-00002A010000}"/>
    <cellStyle name="20% - Accent4 11 3" xfId="593" xr:uid="{00000000-0005-0000-0000-00002B010000}"/>
    <cellStyle name="20% - Accent4 11 4" xfId="594" xr:uid="{00000000-0005-0000-0000-00002C010000}"/>
    <cellStyle name="20% - Accent4 11 5" xfId="595" xr:uid="{00000000-0005-0000-0000-00002D010000}"/>
    <cellStyle name="20% - Accent4 11 6" xfId="596" xr:uid="{00000000-0005-0000-0000-00002E010000}"/>
    <cellStyle name="20% - Accent4 11 7" xfId="597" xr:uid="{00000000-0005-0000-0000-00002F010000}"/>
    <cellStyle name="20% - Accent4 12 2" xfId="598" xr:uid="{00000000-0005-0000-0000-000030010000}"/>
    <cellStyle name="20% - Accent4 12 3" xfId="599" xr:uid="{00000000-0005-0000-0000-000031010000}"/>
    <cellStyle name="20% - Accent4 12 4" xfId="600" xr:uid="{00000000-0005-0000-0000-000032010000}"/>
    <cellStyle name="20% - Accent4 12 5" xfId="601" xr:uid="{00000000-0005-0000-0000-000033010000}"/>
    <cellStyle name="20% - Accent4 12 6" xfId="602" xr:uid="{00000000-0005-0000-0000-000034010000}"/>
    <cellStyle name="20% - Accent4 12 7" xfId="603" xr:uid="{00000000-0005-0000-0000-000035010000}"/>
    <cellStyle name="20% - Accent4 13 2" xfId="604" xr:uid="{00000000-0005-0000-0000-000036010000}"/>
    <cellStyle name="20% - Accent4 14 2" xfId="605" xr:uid="{00000000-0005-0000-0000-000037010000}"/>
    <cellStyle name="20% - Accent4 15 2" xfId="606" xr:uid="{00000000-0005-0000-0000-000038010000}"/>
    <cellStyle name="20% - Accent4 16 2" xfId="607" xr:uid="{00000000-0005-0000-0000-000039010000}"/>
    <cellStyle name="20% - Accent4 17 2" xfId="608" xr:uid="{00000000-0005-0000-0000-00003A010000}"/>
    <cellStyle name="20% - Accent4 18 2" xfId="609" xr:uid="{00000000-0005-0000-0000-00003B010000}"/>
    <cellStyle name="20% - Accent4 19 2" xfId="610" xr:uid="{00000000-0005-0000-0000-00003C010000}"/>
    <cellStyle name="20% - Accent4 2" xfId="154" xr:uid="{00000000-0005-0000-0000-00003D010000}"/>
    <cellStyle name="20% - Accent4 2 2" xfId="201" xr:uid="{00000000-0005-0000-0000-00003E010000}"/>
    <cellStyle name="20% - Accent4 2 3" xfId="265" xr:uid="{00000000-0005-0000-0000-00003F010000}"/>
    <cellStyle name="20% - Accent4 2 4" xfId="611" xr:uid="{00000000-0005-0000-0000-000040010000}"/>
    <cellStyle name="20% - Accent4 2 5" xfId="612" xr:uid="{00000000-0005-0000-0000-000041010000}"/>
    <cellStyle name="20% - Accent4 2 6" xfId="613" xr:uid="{00000000-0005-0000-0000-000042010000}"/>
    <cellStyle name="20% - Accent4 2 7" xfId="614" xr:uid="{00000000-0005-0000-0000-000043010000}"/>
    <cellStyle name="20% - Accent4 20 2" xfId="615" xr:uid="{00000000-0005-0000-0000-000044010000}"/>
    <cellStyle name="20% - Accent4 21 2" xfId="616" xr:uid="{00000000-0005-0000-0000-000045010000}"/>
    <cellStyle name="20% - Accent4 3" xfId="232" xr:uid="{00000000-0005-0000-0000-000046010000}"/>
    <cellStyle name="20% - Accent4 3 2" xfId="617" xr:uid="{00000000-0005-0000-0000-000047010000}"/>
    <cellStyle name="20% - Accent4 3 3" xfId="618" xr:uid="{00000000-0005-0000-0000-000048010000}"/>
    <cellStyle name="20% - Accent4 3 4" xfId="619" xr:uid="{00000000-0005-0000-0000-000049010000}"/>
    <cellStyle name="20% - Accent4 3 5" xfId="620" xr:uid="{00000000-0005-0000-0000-00004A010000}"/>
    <cellStyle name="20% - Accent4 3 6" xfId="621" xr:uid="{00000000-0005-0000-0000-00004B010000}"/>
    <cellStyle name="20% - Accent4 3 7" xfId="622" xr:uid="{00000000-0005-0000-0000-00004C010000}"/>
    <cellStyle name="20% - Accent4 4" xfId="623" xr:uid="{00000000-0005-0000-0000-00004D010000}"/>
    <cellStyle name="20% - Accent4 4 2" xfId="624" xr:uid="{00000000-0005-0000-0000-00004E010000}"/>
    <cellStyle name="20% - Accent4 4 3" xfId="625" xr:uid="{00000000-0005-0000-0000-00004F010000}"/>
    <cellStyle name="20% - Accent4 4 4" xfId="626" xr:uid="{00000000-0005-0000-0000-000050010000}"/>
    <cellStyle name="20% - Accent4 4 5" xfId="627" xr:uid="{00000000-0005-0000-0000-000051010000}"/>
    <cellStyle name="20% - Accent4 4 6" xfId="628" xr:uid="{00000000-0005-0000-0000-000052010000}"/>
    <cellStyle name="20% - Accent4 4 7" xfId="629" xr:uid="{00000000-0005-0000-0000-000053010000}"/>
    <cellStyle name="20% - Accent4 5" xfId="630" xr:uid="{00000000-0005-0000-0000-000054010000}"/>
    <cellStyle name="20% - Accent4 5 2" xfId="631" xr:uid="{00000000-0005-0000-0000-000055010000}"/>
    <cellStyle name="20% - Accent4 5 3" xfId="632" xr:uid="{00000000-0005-0000-0000-000056010000}"/>
    <cellStyle name="20% - Accent4 5 4" xfId="633" xr:uid="{00000000-0005-0000-0000-000057010000}"/>
    <cellStyle name="20% - Accent4 5 5" xfId="634" xr:uid="{00000000-0005-0000-0000-000058010000}"/>
    <cellStyle name="20% - Accent4 5 6" xfId="635" xr:uid="{00000000-0005-0000-0000-000059010000}"/>
    <cellStyle name="20% - Accent4 5 7" xfId="636" xr:uid="{00000000-0005-0000-0000-00005A010000}"/>
    <cellStyle name="20% - Accent4 6" xfId="4061" xr:uid="{00000000-0005-0000-0000-00005B010000}"/>
    <cellStyle name="20% - Accent4 6 2" xfId="637" xr:uid="{00000000-0005-0000-0000-00005C010000}"/>
    <cellStyle name="20% - Accent4 6 3" xfId="638" xr:uid="{00000000-0005-0000-0000-00005D010000}"/>
    <cellStyle name="20% - Accent4 6 4" xfId="639" xr:uid="{00000000-0005-0000-0000-00005E010000}"/>
    <cellStyle name="20% - Accent4 6 5" xfId="640" xr:uid="{00000000-0005-0000-0000-00005F010000}"/>
    <cellStyle name="20% - Accent4 6 6" xfId="641" xr:uid="{00000000-0005-0000-0000-000060010000}"/>
    <cellStyle name="20% - Accent4 6 7" xfId="642" xr:uid="{00000000-0005-0000-0000-000061010000}"/>
    <cellStyle name="20% - Accent4 7 2" xfId="643" xr:uid="{00000000-0005-0000-0000-000062010000}"/>
    <cellStyle name="20% - Accent4 7 3" xfId="644" xr:uid="{00000000-0005-0000-0000-000063010000}"/>
    <cellStyle name="20% - Accent4 7 4" xfId="645" xr:uid="{00000000-0005-0000-0000-000064010000}"/>
    <cellStyle name="20% - Accent4 7 5" xfId="646" xr:uid="{00000000-0005-0000-0000-000065010000}"/>
    <cellStyle name="20% - Accent4 7 6" xfId="647" xr:uid="{00000000-0005-0000-0000-000066010000}"/>
    <cellStyle name="20% - Accent4 7 7" xfId="648" xr:uid="{00000000-0005-0000-0000-000067010000}"/>
    <cellStyle name="20% - Accent4 8 2" xfId="649" xr:uid="{00000000-0005-0000-0000-000068010000}"/>
    <cellStyle name="20% - Accent4 8 3" xfId="650" xr:uid="{00000000-0005-0000-0000-000069010000}"/>
    <cellStyle name="20% - Accent4 8 4" xfId="651" xr:uid="{00000000-0005-0000-0000-00006A010000}"/>
    <cellStyle name="20% - Accent4 8 5" xfId="652" xr:uid="{00000000-0005-0000-0000-00006B010000}"/>
    <cellStyle name="20% - Accent4 8 6" xfId="653" xr:uid="{00000000-0005-0000-0000-00006C010000}"/>
    <cellStyle name="20% - Accent4 8 7" xfId="654" xr:uid="{00000000-0005-0000-0000-00006D010000}"/>
    <cellStyle name="20% - Accent4 9 2" xfId="655" xr:uid="{00000000-0005-0000-0000-00006E010000}"/>
    <cellStyle name="20% - Accent4 9 3" xfId="656" xr:uid="{00000000-0005-0000-0000-00006F010000}"/>
    <cellStyle name="20% - Accent4 9 4" xfId="657" xr:uid="{00000000-0005-0000-0000-000070010000}"/>
    <cellStyle name="20% - Accent4 9 5" xfId="658" xr:uid="{00000000-0005-0000-0000-000071010000}"/>
    <cellStyle name="20% - Accent4 9 6" xfId="659" xr:uid="{00000000-0005-0000-0000-000072010000}"/>
    <cellStyle name="20% - Accent4 9 7" xfId="660" xr:uid="{00000000-0005-0000-0000-000073010000}"/>
    <cellStyle name="20% - Accent5" xfId="30" builtinId="46" customBuiltin="1"/>
    <cellStyle name="20% - Accent5 10 2" xfId="661" xr:uid="{00000000-0005-0000-0000-000075010000}"/>
    <cellStyle name="20% - Accent5 10 3" xfId="662" xr:uid="{00000000-0005-0000-0000-000076010000}"/>
    <cellStyle name="20% - Accent5 10 4" xfId="663" xr:uid="{00000000-0005-0000-0000-000077010000}"/>
    <cellStyle name="20% - Accent5 10 5" xfId="664" xr:uid="{00000000-0005-0000-0000-000078010000}"/>
    <cellStyle name="20% - Accent5 10 6" xfId="665" xr:uid="{00000000-0005-0000-0000-000079010000}"/>
    <cellStyle name="20% - Accent5 10 7" xfId="666" xr:uid="{00000000-0005-0000-0000-00007A010000}"/>
    <cellStyle name="20% - Accent5 11 2" xfId="667" xr:uid="{00000000-0005-0000-0000-00007B010000}"/>
    <cellStyle name="20% - Accent5 11 3" xfId="668" xr:uid="{00000000-0005-0000-0000-00007C010000}"/>
    <cellStyle name="20% - Accent5 11 4" xfId="669" xr:uid="{00000000-0005-0000-0000-00007D010000}"/>
    <cellStyle name="20% - Accent5 11 5" xfId="670" xr:uid="{00000000-0005-0000-0000-00007E010000}"/>
    <cellStyle name="20% - Accent5 11 6" xfId="671" xr:uid="{00000000-0005-0000-0000-00007F010000}"/>
    <cellStyle name="20% - Accent5 11 7" xfId="672" xr:uid="{00000000-0005-0000-0000-000080010000}"/>
    <cellStyle name="20% - Accent5 12 2" xfId="673" xr:uid="{00000000-0005-0000-0000-000081010000}"/>
    <cellStyle name="20% - Accent5 12 3" xfId="674" xr:uid="{00000000-0005-0000-0000-000082010000}"/>
    <cellStyle name="20% - Accent5 12 4" xfId="675" xr:uid="{00000000-0005-0000-0000-000083010000}"/>
    <cellStyle name="20% - Accent5 12 5" xfId="676" xr:uid="{00000000-0005-0000-0000-000084010000}"/>
    <cellStyle name="20% - Accent5 12 6" xfId="677" xr:uid="{00000000-0005-0000-0000-000085010000}"/>
    <cellStyle name="20% - Accent5 12 7" xfId="678" xr:uid="{00000000-0005-0000-0000-000086010000}"/>
    <cellStyle name="20% - Accent5 13 2" xfId="679" xr:uid="{00000000-0005-0000-0000-000087010000}"/>
    <cellStyle name="20% - Accent5 14 2" xfId="680" xr:uid="{00000000-0005-0000-0000-000088010000}"/>
    <cellStyle name="20% - Accent5 15 2" xfId="681" xr:uid="{00000000-0005-0000-0000-000089010000}"/>
    <cellStyle name="20% - Accent5 16 2" xfId="682" xr:uid="{00000000-0005-0000-0000-00008A010000}"/>
    <cellStyle name="20% - Accent5 17 2" xfId="683" xr:uid="{00000000-0005-0000-0000-00008B010000}"/>
    <cellStyle name="20% - Accent5 18 2" xfId="684" xr:uid="{00000000-0005-0000-0000-00008C010000}"/>
    <cellStyle name="20% - Accent5 19 2" xfId="685" xr:uid="{00000000-0005-0000-0000-00008D010000}"/>
    <cellStyle name="20% - Accent5 2" xfId="156" xr:uid="{00000000-0005-0000-0000-00008E010000}"/>
    <cellStyle name="20% - Accent5 2 2" xfId="192" xr:uid="{00000000-0005-0000-0000-00008F010000}"/>
    <cellStyle name="20% - Accent5 2 3" xfId="267" xr:uid="{00000000-0005-0000-0000-000090010000}"/>
    <cellStyle name="20% - Accent5 2 4" xfId="686" xr:uid="{00000000-0005-0000-0000-000091010000}"/>
    <cellStyle name="20% - Accent5 2 5" xfId="687" xr:uid="{00000000-0005-0000-0000-000092010000}"/>
    <cellStyle name="20% - Accent5 2 6" xfId="688" xr:uid="{00000000-0005-0000-0000-000093010000}"/>
    <cellStyle name="20% - Accent5 2 7" xfId="689" xr:uid="{00000000-0005-0000-0000-000094010000}"/>
    <cellStyle name="20% - Accent5 20 2" xfId="690" xr:uid="{00000000-0005-0000-0000-000095010000}"/>
    <cellStyle name="20% - Accent5 21 2" xfId="691" xr:uid="{00000000-0005-0000-0000-000096010000}"/>
    <cellStyle name="20% - Accent5 3" xfId="233" xr:uid="{00000000-0005-0000-0000-000097010000}"/>
    <cellStyle name="20% - Accent5 3 2" xfId="692" xr:uid="{00000000-0005-0000-0000-000098010000}"/>
    <cellStyle name="20% - Accent5 3 3" xfId="693" xr:uid="{00000000-0005-0000-0000-000099010000}"/>
    <cellStyle name="20% - Accent5 3 4" xfId="694" xr:uid="{00000000-0005-0000-0000-00009A010000}"/>
    <cellStyle name="20% - Accent5 3 5" xfId="695" xr:uid="{00000000-0005-0000-0000-00009B010000}"/>
    <cellStyle name="20% - Accent5 3 6" xfId="696" xr:uid="{00000000-0005-0000-0000-00009C010000}"/>
    <cellStyle name="20% - Accent5 3 7" xfId="697" xr:uid="{00000000-0005-0000-0000-00009D010000}"/>
    <cellStyle name="20% - Accent5 4" xfId="698" xr:uid="{00000000-0005-0000-0000-00009E010000}"/>
    <cellStyle name="20% - Accent5 4 2" xfId="699" xr:uid="{00000000-0005-0000-0000-00009F010000}"/>
    <cellStyle name="20% - Accent5 4 3" xfId="700" xr:uid="{00000000-0005-0000-0000-0000A0010000}"/>
    <cellStyle name="20% - Accent5 4 4" xfId="701" xr:uid="{00000000-0005-0000-0000-0000A1010000}"/>
    <cellStyle name="20% - Accent5 4 5" xfId="702" xr:uid="{00000000-0005-0000-0000-0000A2010000}"/>
    <cellStyle name="20% - Accent5 4 6" xfId="703" xr:uid="{00000000-0005-0000-0000-0000A3010000}"/>
    <cellStyle name="20% - Accent5 4 7" xfId="704" xr:uid="{00000000-0005-0000-0000-0000A4010000}"/>
    <cellStyle name="20% - Accent5 5" xfId="705" xr:uid="{00000000-0005-0000-0000-0000A5010000}"/>
    <cellStyle name="20% - Accent5 5 2" xfId="706" xr:uid="{00000000-0005-0000-0000-0000A6010000}"/>
    <cellStyle name="20% - Accent5 5 3" xfId="707" xr:uid="{00000000-0005-0000-0000-0000A7010000}"/>
    <cellStyle name="20% - Accent5 5 4" xfId="708" xr:uid="{00000000-0005-0000-0000-0000A8010000}"/>
    <cellStyle name="20% - Accent5 5 5" xfId="709" xr:uid="{00000000-0005-0000-0000-0000A9010000}"/>
    <cellStyle name="20% - Accent5 5 6" xfId="710" xr:uid="{00000000-0005-0000-0000-0000AA010000}"/>
    <cellStyle name="20% - Accent5 5 7" xfId="711" xr:uid="{00000000-0005-0000-0000-0000AB010000}"/>
    <cellStyle name="20% - Accent5 6 2" xfId="712" xr:uid="{00000000-0005-0000-0000-0000AC010000}"/>
    <cellStyle name="20% - Accent5 6 3" xfId="713" xr:uid="{00000000-0005-0000-0000-0000AD010000}"/>
    <cellStyle name="20% - Accent5 6 4" xfId="714" xr:uid="{00000000-0005-0000-0000-0000AE010000}"/>
    <cellStyle name="20% - Accent5 6 5" xfId="715" xr:uid="{00000000-0005-0000-0000-0000AF010000}"/>
    <cellStyle name="20% - Accent5 6 6" xfId="716" xr:uid="{00000000-0005-0000-0000-0000B0010000}"/>
    <cellStyle name="20% - Accent5 6 7" xfId="717" xr:uid="{00000000-0005-0000-0000-0000B1010000}"/>
    <cellStyle name="20% - Accent5 7 2" xfId="718" xr:uid="{00000000-0005-0000-0000-0000B2010000}"/>
    <cellStyle name="20% - Accent5 7 3" xfId="719" xr:uid="{00000000-0005-0000-0000-0000B3010000}"/>
    <cellStyle name="20% - Accent5 7 4" xfId="720" xr:uid="{00000000-0005-0000-0000-0000B4010000}"/>
    <cellStyle name="20% - Accent5 7 5" xfId="721" xr:uid="{00000000-0005-0000-0000-0000B5010000}"/>
    <cellStyle name="20% - Accent5 7 6" xfId="722" xr:uid="{00000000-0005-0000-0000-0000B6010000}"/>
    <cellStyle name="20% - Accent5 7 7" xfId="723" xr:uid="{00000000-0005-0000-0000-0000B7010000}"/>
    <cellStyle name="20% - Accent5 8 2" xfId="724" xr:uid="{00000000-0005-0000-0000-0000B8010000}"/>
    <cellStyle name="20% - Accent5 8 3" xfId="725" xr:uid="{00000000-0005-0000-0000-0000B9010000}"/>
    <cellStyle name="20% - Accent5 8 4" xfId="726" xr:uid="{00000000-0005-0000-0000-0000BA010000}"/>
    <cellStyle name="20% - Accent5 8 5" xfId="727" xr:uid="{00000000-0005-0000-0000-0000BB010000}"/>
    <cellStyle name="20% - Accent5 8 6" xfId="728" xr:uid="{00000000-0005-0000-0000-0000BC010000}"/>
    <cellStyle name="20% - Accent5 8 7" xfId="729" xr:uid="{00000000-0005-0000-0000-0000BD010000}"/>
    <cellStyle name="20% - Accent5 9 2" xfId="730" xr:uid="{00000000-0005-0000-0000-0000BE010000}"/>
    <cellStyle name="20% - Accent5 9 3" xfId="731" xr:uid="{00000000-0005-0000-0000-0000BF010000}"/>
    <cellStyle name="20% - Accent5 9 4" xfId="732" xr:uid="{00000000-0005-0000-0000-0000C0010000}"/>
    <cellStyle name="20% - Accent5 9 5" xfId="733" xr:uid="{00000000-0005-0000-0000-0000C1010000}"/>
    <cellStyle name="20% - Accent5 9 6" xfId="734" xr:uid="{00000000-0005-0000-0000-0000C2010000}"/>
    <cellStyle name="20% - Accent5 9 7" xfId="735" xr:uid="{00000000-0005-0000-0000-0000C3010000}"/>
    <cellStyle name="20% - Accent6" xfId="33" builtinId="50" customBuiltin="1"/>
    <cellStyle name="20% - Accent6 10 2" xfId="736" xr:uid="{00000000-0005-0000-0000-0000C5010000}"/>
    <cellStyle name="20% - Accent6 10 3" xfId="737" xr:uid="{00000000-0005-0000-0000-0000C6010000}"/>
    <cellStyle name="20% - Accent6 10 4" xfId="738" xr:uid="{00000000-0005-0000-0000-0000C7010000}"/>
    <cellStyle name="20% - Accent6 10 5" xfId="739" xr:uid="{00000000-0005-0000-0000-0000C8010000}"/>
    <cellStyle name="20% - Accent6 10 6" xfId="740" xr:uid="{00000000-0005-0000-0000-0000C9010000}"/>
    <cellStyle name="20% - Accent6 10 7" xfId="741" xr:uid="{00000000-0005-0000-0000-0000CA010000}"/>
    <cellStyle name="20% - Accent6 11 2" xfId="742" xr:uid="{00000000-0005-0000-0000-0000CB010000}"/>
    <cellStyle name="20% - Accent6 11 3" xfId="743" xr:uid="{00000000-0005-0000-0000-0000CC010000}"/>
    <cellStyle name="20% - Accent6 11 4" xfId="744" xr:uid="{00000000-0005-0000-0000-0000CD010000}"/>
    <cellStyle name="20% - Accent6 11 5" xfId="745" xr:uid="{00000000-0005-0000-0000-0000CE010000}"/>
    <cellStyle name="20% - Accent6 11 6" xfId="746" xr:uid="{00000000-0005-0000-0000-0000CF010000}"/>
    <cellStyle name="20% - Accent6 11 7" xfId="747" xr:uid="{00000000-0005-0000-0000-0000D0010000}"/>
    <cellStyle name="20% - Accent6 12 2" xfId="748" xr:uid="{00000000-0005-0000-0000-0000D1010000}"/>
    <cellStyle name="20% - Accent6 12 3" xfId="749" xr:uid="{00000000-0005-0000-0000-0000D2010000}"/>
    <cellStyle name="20% - Accent6 12 4" xfId="750" xr:uid="{00000000-0005-0000-0000-0000D3010000}"/>
    <cellStyle name="20% - Accent6 12 5" xfId="751" xr:uid="{00000000-0005-0000-0000-0000D4010000}"/>
    <cellStyle name="20% - Accent6 12 6" xfId="752" xr:uid="{00000000-0005-0000-0000-0000D5010000}"/>
    <cellStyle name="20% - Accent6 12 7" xfId="753" xr:uid="{00000000-0005-0000-0000-0000D6010000}"/>
    <cellStyle name="20% - Accent6 13 2" xfId="754" xr:uid="{00000000-0005-0000-0000-0000D7010000}"/>
    <cellStyle name="20% - Accent6 14 2" xfId="755" xr:uid="{00000000-0005-0000-0000-0000D8010000}"/>
    <cellStyle name="20% - Accent6 15 2" xfId="756" xr:uid="{00000000-0005-0000-0000-0000D9010000}"/>
    <cellStyle name="20% - Accent6 16 2" xfId="757" xr:uid="{00000000-0005-0000-0000-0000DA010000}"/>
    <cellStyle name="20% - Accent6 17 2" xfId="758" xr:uid="{00000000-0005-0000-0000-0000DB010000}"/>
    <cellStyle name="20% - Accent6 18 2" xfId="759" xr:uid="{00000000-0005-0000-0000-0000DC010000}"/>
    <cellStyle name="20% - Accent6 19 2" xfId="760" xr:uid="{00000000-0005-0000-0000-0000DD010000}"/>
    <cellStyle name="20% - Accent6 2" xfId="158" xr:uid="{00000000-0005-0000-0000-0000DE010000}"/>
    <cellStyle name="20% - Accent6 2 2" xfId="202" xr:uid="{00000000-0005-0000-0000-0000DF010000}"/>
    <cellStyle name="20% - Accent6 2 3" xfId="269" xr:uid="{00000000-0005-0000-0000-0000E0010000}"/>
    <cellStyle name="20% - Accent6 2 4" xfId="761" xr:uid="{00000000-0005-0000-0000-0000E1010000}"/>
    <cellStyle name="20% - Accent6 2 5" xfId="762" xr:uid="{00000000-0005-0000-0000-0000E2010000}"/>
    <cellStyle name="20% - Accent6 2 6" xfId="763" xr:uid="{00000000-0005-0000-0000-0000E3010000}"/>
    <cellStyle name="20% - Accent6 2 7" xfId="764" xr:uid="{00000000-0005-0000-0000-0000E4010000}"/>
    <cellStyle name="20% - Accent6 20 2" xfId="765" xr:uid="{00000000-0005-0000-0000-0000E5010000}"/>
    <cellStyle name="20% - Accent6 21 2" xfId="766" xr:uid="{00000000-0005-0000-0000-0000E6010000}"/>
    <cellStyle name="20% - Accent6 3" xfId="245" xr:uid="{00000000-0005-0000-0000-0000E7010000}"/>
    <cellStyle name="20% - Accent6 3 2" xfId="767" xr:uid="{00000000-0005-0000-0000-0000E8010000}"/>
    <cellStyle name="20% - Accent6 3 3" xfId="768" xr:uid="{00000000-0005-0000-0000-0000E9010000}"/>
    <cellStyle name="20% - Accent6 3 4" xfId="769" xr:uid="{00000000-0005-0000-0000-0000EA010000}"/>
    <cellStyle name="20% - Accent6 3 5" xfId="770" xr:uid="{00000000-0005-0000-0000-0000EB010000}"/>
    <cellStyle name="20% - Accent6 3 6" xfId="771" xr:uid="{00000000-0005-0000-0000-0000EC010000}"/>
    <cellStyle name="20% - Accent6 3 7" xfId="772" xr:uid="{00000000-0005-0000-0000-0000ED010000}"/>
    <cellStyle name="20% - Accent6 4" xfId="773" xr:uid="{00000000-0005-0000-0000-0000EE010000}"/>
    <cellStyle name="20% - Accent6 4 2" xfId="774" xr:uid="{00000000-0005-0000-0000-0000EF010000}"/>
    <cellStyle name="20% - Accent6 4 3" xfId="775" xr:uid="{00000000-0005-0000-0000-0000F0010000}"/>
    <cellStyle name="20% - Accent6 4 4" xfId="776" xr:uid="{00000000-0005-0000-0000-0000F1010000}"/>
    <cellStyle name="20% - Accent6 4 5" xfId="777" xr:uid="{00000000-0005-0000-0000-0000F2010000}"/>
    <cellStyle name="20% - Accent6 4 6" xfId="778" xr:uid="{00000000-0005-0000-0000-0000F3010000}"/>
    <cellStyle name="20% - Accent6 4 7" xfId="779" xr:uid="{00000000-0005-0000-0000-0000F4010000}"/>
    <cellStyle name="20% - Accent6 5" xfId="780" xr:uid="{00000000-0005-0000-0000-0000F5010000}"/>
    <cellStyle name="20% - Accent6 5 2" xfId="781" xr:uid="{00000000-0005-0000-0000-0000F6010000}"/>
    <cellStyle name="20% - Accent6 5 3" xfId="782" xr:uid="{00000000-0005-0000-0000-0000F7010000}"/>
    <cellStyle name="20% - Accent6 5 4" xfId="783" xr:uid="{00000000-0005-0000-0000-0000F8010000}"/>
    <cellStyle name="20% - Accent6 5 5" xfId="784" xr:uid="{00000000-0005-0000-0000-0000F9010000}"/>
    <cellStyle name="20% - Accent6 5 6" xfId="785" xr:uid="{00000000-0005-0000-0000-0000FA010000}"/>
    <cellStyle name="20% - Accent6 5 7" xfId="786" xr:uid="{00000000-0005-0000-0000-0000FB010000}"/>
    <cellStyle name="20% - Accent6 6" xfId="4062" xr:uid="{00000000-0005-0000-0000-0000FC010000}"/>
    <cellStyle name="20% - Accent6 6 2" xfId="787" xr:uid="{00000000-0005-0000-0000-0000FD010000}"/>
    <cellStyle name="20% - Accent6 6 3" xfId="788" xr:uid="{00000000-0005-0000-0000-0000FE010000}"/>
    <cellStyle name="20% - Accent6 6 4" xfId="789" xr:uid="{00000000-0005-0000-0000-0000FF010000}"/>
    <cellStyle name="20% - Accent6 6 5" xfId="790" xr:uid="{00000000-0005-0000-0000-000000020000}"/>
    <cellStyle name="20% - Accent6 6 6" xfId="791" xr:uid="{00000000-0005-0000-0000-000001020000}"/>
    <cellStyle name="20% - Accent6 6 7" xfId="792" xr:uid="{00000000-0005-0000-0000-000002020000}"/>
    <cellStyle name="20% - Accent6 7 2" xfId="793" xr:uid="{00000000-0005-0000-0000-000003020000}"/>
    <cellStyle name="20% - Accent6 7 3" xfId="794" xr:uid="{00000000-0005-0000-0000-000004020000}"/>
    <cellStyle name="20% - Accent6 7 4" xfId="795" xr:uid="{00000000-0005-0000-0000-000005020000}"/>
    <cellStyle name="20% - Accent6 7 5" xfId="796" xr:uid="{00000000-0005-0000-0000-000006020000}"/>
    <cellStyle name="20% - Accent6 7 6" xfId="797" xr:uid="{00000000-0005-0000-0000-000007020000}"/>
    <cellStyle name="20% - Accent6 7 7" xfId="798" xr:uid="{00000000-0005-0000-0000-000008020000}"/>
    <cellStyle name="20% - Accent6 8 2" xfId="799" xr:uid="{00000000-0005-0000-0000-000009020000}"/>
    <cellStyle name="20% - Accent6 8 3" xfId="800" xr:uid="{00000000-0005-0000-0000-00000A020000}"/>
    <cellStyle name="20% - Accent6 8 4" xfId="801" xr:uid="{00000000-0005-0000-0000-00000B020000}"/>
    <cellStyle name="20% - Accent6 8 5" xfId="802" xr:uid="{00000000-0005-0000-0000-00000C020000}"/>
    <cellStyle name="20% - Accent6 8 6" xfId="803" xr:uid="{00000000-0005-0000-0000-00000D020000}"/>
    <cellStyle name="20% - Accent6 8 7" xfId="804" xr:uid="{00000000-0005-0000-0000-00000E020000}"/>
    <cellStyle name="20% - Accent6 9 2" xfId="805" xr:uid="{00000000-0005-0000-0000-00000F020000}"/>
    <cellStyle name="20% - Accent6 9 3" xfId="806" xr:uid="{00000000-0005-0000-0000-000010020000}"/>
    <cellStyle name="20% - Accent6 9 4" xfId="807" xr:uid="{00000000-0005-0000-0000-000011020000}"/>
    <cellStyle name="20% - Accent6 9 5" xfId="808" xr:uid="{00000000-0005-0000-0000-000012020000}"/>
    <cellStyle name="20% - Accent6 9 6" xfId="809" xr:uid="{00000000-0005-0000-0000-000013020000}"/>
    <cellStyle name="20% - Accent6 9 7" xfId="810" xr:uid="{00000000-0005-0000-0000-000014020000}"/>
    <cellStyle name="40% - Accent1" xfId="19" builtinId="31" customBuiltin="1"/>
    <cellStyle name="40% - Accent1 10 2" xfId="811" xr:uid="{00000000-0005-0000-0000-000016020000}"/>
    <cellStyle name="40% - Accent1 10 3" xfId="812" xr:uid="{00000000-0005-0000-0000-000017020000}"/>
    <cellStyle name="40% - Accent1 10 4" xfId="813" xr:uid="{00000000-0005-0000-0000-000018020000}"/>
    <cellStyle name="40% - Accent1 10 5" xfId="814" xr:uid="{00000000-0005-0000-0000-000019020000}"/>
    <cellStyle name="40% - Accent1 10 6" xfId="815" xr:uid="{00000000-0005-0000-0000-00001A020000}"/>
    <cellStyle name="40% - Accent1 10 7" xfId="816" xr:uid="{00000000-0005-0000-0000-00001B020000}"/>
    <cellStyle name="40% - Accent1 11 2" xfId="817" xr:uid="{00000000-0005-0000-0000-00001C020000}"/>
    <cellStyle name="40% - Accent1 11 3" xfId="818" xr:uid="{00000000-0005-0000-0000-00001D020000}"/>
    <cellStyle name="40% - Accent1 11 4" xfId="819" xr:uid="{00000000-0005-0000-0000-00001E020000}"/>
    <cellStyle name="40% - Accent1 11 5" xfId="820" xr:uid="{00000000-0005-0000-0000-00001F020000}"/>
    <cellStyle name="40% - Accent1 11 6" xfId="821" xr:uid="{00000000-0005-0000-0000-000020020000}"/>
    <cellStyle name="40% - Accent1 11 7" xfId="822" xr:uid="{00000000-0005-0000-0000-000021020000}"/>
    <cellStyle name="40% - Accent1 12 2" xfId="823" xr:uid="{00000000-0005-0000-0000-000022020000}"/>
    <cellStyle name="40% - Accent1 12 3" xfId="824" xr:uid="{00000000-0005-0000-0000-000023020000}"/>
    <cellStyle name="40% - Accent1 12 4" xfId="825" xr:uid="{00000000-0005-0000-0000-000024020000}"/>
    <cellStyle name="40% - Accent1 12 5" xfId="826" xr:uid="{00000000-0005-0000-0000-000025020000}"/>
    <cellStyle name="40% - Accent1 12 6" xfId="827" xr:uid="{00000000-0005-0000-0000-000026020000}"/>
    <cellStyle name="40% - Accent1 12 7" xfId="828" xr:uid="{00000000-0005-0000-0000-000027020000}"/>
    <cellStyle name="40% - Accent1 13 2" xfId="829" xr:uid="{00000000-0005-0000-0000-000028020000}"/>
    <cellStyle name="40% - Accent1 14 2" xfId="830" xr:uid="{00000000-0005-0000-0000-000029020000}"/>
    <cellStyle name="40% - Accent1 15 2" xfId="831" xr:uid="{00000000-0005-0000-0000-00002A020000}"/>
    <cellStyle name="40% - Accent1 16 2" xfId="832" xr:uid="{00000000-0005-0000-0000-00002B020000}"/>
    <cellStyle name="40% - Accent1 17 2" xfId="833" xr:uid="{00000000-0005-0000-0000-00002C020000}"/>
    <cellStyle name="40% - Accent1 18 2" xfId="834" xr:uid="{00000000-0005-0000-0000-00002D020000}"/>
    <cellStyle name="40% - Accent1 19 2" xfId="835" xr:uid="{00000000-0005-0000-0000-00002E020000}"/>
    <cellStyle name="40% - Accent1 2" xfId="149" xr:uid="{00000000-0005-0000-0000-00002F020000}"/>
    <cellStyle name="40% - Accent1 2 2" xfId="191" xr:uid="{00000000-0005-0000-0000-000030020000}"/>
    <cellStyle name="40% - Accent1 2 3" xfId="260" xr:uid="{00000000-0005-0000-0000-000031020000}"/>
    <cellStyle name="40% - Accent1 2 4" xfId="836" xr:uid="{00000000-0005-0000-0000-000032020000}"/>
    <cellStyle name="40% - Accent1 2 5" xfId="837" xr:uid="{00000000-0005-0000-0000-000033020000}"/>
    <cellStyle name="40% - Accent1 2 6" xfId="838" xr:uid="{00000000-0005-0000-0000-000034020000}"/>
    <cellStyle name="40% - Accent1 2 7" xfId="839" xr:uid="{00000000-0005-0000-0000-000035020000}"/>
    <cellStyle name="40% - Accent1 20 2" xfId="840" xr:uid="{00000000-0005-0000-0000-000036020000}"/>
    <cellStyle name="40% - Accent1 21 2" xfId="841" xr:uid="{00000000-0005-0000-0000-000037020000}"/>
    <cellStyle name="40% - Accent1 3" xfId="165" xr:uid="{00000000-0005-0000-0000-000038020000}"/>
    <cellStyle name="40% - Accent1 3 2" xfId="842" xr:uid="{00000000-0005-0000-0000-000039020000}"/>
    <cellStyle name="40% - Accent1 3 3" xfId="843" xr:uid="{00000000-0005-0000-0000-00003A020000}"/>
    <cellStyle name="40% - Accent1 3 4" xfId="844" xr:uid="{00000000-0005-0000-0000-00003B020000}"/>
    <cellStyle name="40% - Accent1 3 5" xfId="845" xr:uid="{00000000-0005-0000-0000-00003C020000}"/>
    <cellStyle name="40% - Accent1 3 6" xfId="846" xr:uid="{00000000-0005-0000-0000-00003D020000}"/>
    <cellStyle name="40% - Accent1 3 7" xfId="847" xr:uid="{00000000-0005-0000-0000-00003E020000}"/>
    <cellStyle name="40% - Accent1 4" xfId="848" xr:uid="{00000000-0005-0000-0000-00003F020000}"/>
    <cellStyle name="40% - Accent1 4 2" xfId="849" xr:uid="{00000000-0005-0000-0000-000040020000}"/>
    <cellStyle name="40% - Accent1 4 3" xfId="850" xr:uid="{00000000-0005-0000-0000-000041020000}"/>
    <cellStyle name="40% - Accent1 4 4" xfId="851" xr:uid="{00000000-0005-0000-0000-000042020000}"/>
    <cellStyle name="40% - Accent1 4 5" xfId="852" xr:uid="{00000000-0005-0000-0000-000043020000}"/>
    <cellStyle name="40% - Accent1 4 6" xfId="853" xr:uid="{00000000-0005-0000-0000-000044020000}"/>
    <cellStyle name="40% - Accent1 4 7" xfId="854" xr:uid="{00000000-0005-0000-0000-000045020000}"/>
    <cellStyle name="40% - Accent1 5" xfId="855" xr:uid="{00000000-0005-0000-0000-000046020000}"/>
    <cellStyle name="40% - Accent1 5 2" xfId="856" xr:uid="{00000000-0005-0000-0000-000047020000}"/>
    <cellStyle name="40% - Accent1 5 3" xfId="857" xr:uid="{00000000-0005-0000-0000-000048020000}"/>
    <cellStyle name="40% - Accent1 5 4" xfId="858" xr:uid="{00000000-0005-0000-0000-000049020000}"/>
    <cellStyle name="40% - Accent1 5 5" xfId="859" xr:uid="{00000000-0005-0000-0000-00004A020000}"/>
    <cellStyle name="40% - Accent1 5 6" xfId="860" xr:uid="{00000000-0005-0000-0000-00004B020000}"/>
    <cellStyle name="40% - Accent1 5 7" xfId="861" xr:uid="{00000000-0005-0000-0000-00004C020000}"/>
    <cellStyle name="40% - Accent1 6" xfId="4063" xr:uid="{00000000-0005-0000-0000-00004D020000}"/>
    <cellStyle name="40% - Accent1 6 2" xfId="862" xr:uid="{00000000-0005-0000-0000-00004E020000}"/>
    <cellStyle name="40% - Accent1 6 3" xfId="863" xr:uid="{00000000-0005-0000-0000-00004F020000}"/>
    <cellStyle name="40% - Accent1 6 4" xfId="864" xr:uid="{00000000-0005-0000-0000-000050020000}"/>
    <cellStyle name="40% - Accent1 6 5" xfId="865" xr:uid="{00000000-0005-0000-0000-000051020000}"/>
    <cellStyle name="40% - Accent1 6 6" xfId="866" xr:uid="{00000000-0005-0000-0000-000052020000}"/>
    <cellStyle name="40% - Accent1 6 7" xfId="867" xr:uid="{00000000-0005-0000-0000-000053020000}"/>
    <cellStyle name="40% - Accent1 7 2" xfId="868" xr:uid="{00000000-0005-0000-0000-000054020000}"/>
    <cellStyle name="40% - Accent1 7 3" xfId="869" xr:uid="{00000000-0005-0000-0000-000055020000}"/>
    <cellStyle name="40% - Accent1 7 4" xfId="870" xr:uid="{00000000-0005-0000-0000-000056020000}"/>
    <cellStyle name="40% - Accent1 7 5" xfId="871" xr:uid="{00000000-0005-0000-0000-000057020000}"/>
    <cellStyle name="40% - Accent1 7 6" xfId="872" xr:uid="{00000000-0005-0000-0000-000058020000}"/>
    <cellStyle name="40% - Accent1 7 7" xfId="873" xr:uid="{00000000-0005-0000-0000-000059020000}"/>
    <cellStyle name="40% - Accent1 8 2" xfId="874" xr:uid="{00000000-0005-0000-0000-00005A020000}"/>
    <cellStyle name="40% - Accent1 8 3" xfId="875" xr:uid="{00000000-0005-0000-0000-00005B020000}"/>
    <cellStyle name="40% - Accent1 8 4" xfId="876" xr:uid="{00000000-0005-0000-0000-00005C020000}"/>
    <cellStyle name="40% - Accent1 8 5" xfId="877" xr:uid="{00000000-0005-0000-0000-00005D020000}"/>
    <cellStyle name="40% - Accent1 8 6" xfId="878" xr:uid="{00000000-0005-0000-0000-00005E020000}"/>
    <cellStyle name="40% - Accent1 8 7" xfId="879" xr:uid="{00000000-0005-0000-0000-00005F020000}"/>
    <cellStyle name="40% - Accent1 9 2" xfId="880" xr:uid="{00000000-0005-0000-0000-000060020000}"/>
    <cellStyle name="40% - Accent1 9 3" xfId="881" xr:uid="{00000000-0005-0000-0000-000061020000}"/>
    <cellStyle name="40% - Accent1 9 4" xfId="882" xr:uid="{00000000-0005-0000-0000-000062020000}"/>
    <cellStyle name="40% - Accent1 9 5" xfId="883" xr:uid="{00000000-0005-0000-0000-000063020000}"/>
    <cellStyle name="40% - Accent1 9 6" xfId="884" xr:uid="{00000000-0005-0000-0000-000064020000}"/>
    <cellStyle name="40% - Accent1 9 7" xfId="885" xr:uid="{00000000-0005-0000-0000-000065020000}"/>
    <cellStyle name="40% - Accent2" xfId="22" builtinId="35" customBuiltin="1"/>
    <cellStyle name="40% - Accent2 10 2" xfId="886" xr:uid="{00000000-0005-0000-0000-000067020000}"/>
    <cellStyle name="40% - Accent2 10 3" xfId="887" xr:uid="{00000000-0005-0000-0000-000068020000}"/>
    <cellStyle name="40% - Accent2 10 4" xfId="888" xr:uid="{00000000-0005-0000-0000-000069020000}"/>
    <cellStyle name="40% - Accent2 10 5" xfId="889" xr:uid="{00000000-0005-0000-0000-00006A020000}"/>
    <cellStyle name="40% - Accent2 10 6" xfId="890" xr:uid="{00000000-0005-0000-0000-00006B020000}"/>
    <cellStyle name="40% - Accent2 10 7" xfId="891" xr:uid="{00000000-0005-0000-0000-00006C020000}"/>
    <cellStyle name="40% - Accent2 11 2" xfId="892" xr:uid="{00000000-0005-0000-0000-00006D020000}"/>
    <cellStyle name="40% - Accent2 11 3" xfId="893" xr:uid="{00000000-0005-0000-0000-00006E020000}"/>
    <cellStyle name="40% - Accent2 11 4" xfId="894" xr:uid="{00000000-0005-0000-0000-00006F020000}"/>
    <cellStyle name="40% - Accent2 11 5" xfId="895" xr:uid="{00000000-0005-0000-0000-000070020000}"/>
    <cellStyle name="40% - Accent2 11 6" xfId="896" xr:uid="{00000000-0005-0000-0000-000071020000}"/>
    <cellStyle name="40% - Accent2 11 7" xfId="897" xr:uid="{00000000-0005-0000-0000-000072020000}"/>
    <cellStyle name="40% - Accent2 12 2" xfId="898" xr:uid="{00000000-0005-0000-0000-000073020000}"/>
    <cellStyle name="40% - Accent2 12 3" xfId="899" xr:uid="{00000000-0005-0000-0000-000074020000}"/>
    <cellStyle name="40% - Accent2 12 4" xfId="900" xr:uid="{00000000-0005-0000-0000-000075020000}"/>
    <cellStyle name="40% - Accent2 12 5" xfId="901" xr:uid="{00000000-0005-0000-0000-000076020000}"/>
    <cellStyle name="40% - Accent2 12 6" xfId="902" xr:uid="{00000000-0005-0000-0000-000077020000}"/>
    <cellStyle name="40% - Accent2 12 7" xfId="903" xr:uid="{00000000-0005-0000-0000-000078020000}"/>
    <cellStyle name="40% - Accent2 13 2" xfId="904" xr:uid="{00000000-0005-0000-0000-000079020000}"/>
    <cellStyle name="40% - Accent2 14 2" xfId="905" xr:uid="{00000000-0005-0000-0000-00007A020000}"/>
    <cellStyle name="40% - Accent2 15 2" xfId="906" xr:uid="{00000000-0005-0000-0000-00007B020000}"/>
    <cellStyle name="40% - Accent2 16 2" xfId="907" xr:uid="{00000000-0005-0000-0000-00007C020000}"/>
    <cellStyle name="40% - Accent2 17 2" xfId="908" xr:uid="{00000000-0005-0000-0000-00007D020000}"/>
    <cellStyle name="40% - Accent2 18 2" xfId="909" xr:uid="{00000000-0005-0000-0000-00007E020000}"/>
    <cellStyle name="40% - Accent2 19 2" xfId="910" xr:uid="{00000000-0005-0000-0000-00007F020000}"/>
    <cellStyle name="40% - Accent2 2" xfId="151" xr:uid="{00000000-0005-0000-0000-000080020000}"/>
    <cellStyle name="40% - Accent2 2 2" xfId="187" xr:uid="{00000000-0005-0000-0000-000081020000}"/>
    <cellStyle name="40% - Accent2 2 3" xfId="262" xr:uid="{00000000-0005-0000-0000-000082020000}"/>
    <cellStyle name="40% - Accent2 2 4" xfId="911" xr:uid="{00000000-0005-0000-0000-000083020000}"/>
    <cellStyle name="40% - Accent2 2 5" xfId="912" xr:uid="{00000000-0005-0000-0000-000084020000}"/>
    <cellStyle name="40% - Accent2 2 6" xfId="913" xr:uid="{00000000-0005-0000-0000-000085020000}"/>
    <cellStyle name="40% - Accent2 2 7" xfId="914" xr:uid="{00000000-0005-0000-0000-000086020000}"/>
    <cellStyle name="40% - Accent2 20 2" xfId="915" xr:uid="{00000000-0005-0000-0000-000087020000}"/>
    <cellStyle name="40% - Accent2 21 2" xfId="916" xr:uid="{00000000-0005-0000-0000-000088020000}"/>
    <cellStyle name="40% - Accent2 3" xfId="167" xr:uid="{00000000-0005-0000-0000-000089020000}"/>
    <cellStyle name="40% - Accent2 3 2" xfId="917" xr:uid="{00000000-0005-0000-0000-00008A020000}"/>
    <cellStyle name="40% - Accent2 3 3" xfId="918" xr:uid="{00000000-0005-0000-0000-00008B020000}"/>
    <cellStyle name="40% - Accent2 3 4" xfId="919" xr:uid="{00000000-0005-0000-0000-00008C020000}"/>
    <cellStyle name="40% - Accent2 3 5" xfId="920" xr:uid="{00000000-0005-0000-0000-00008D020000}"/>
    <cellStyle name="40% - Accent2 3 6" xfId="921" xr:uid="{00000000-0005-0000-0000-00008E020000}"/>
    <cellStyle name="40% - Accent2 3 7" xfId="922" xr:uid="{00000000-0005-0000-0000-00008F020000}"/>
    <cellStyle name="40% - Accent2 4" xfId="923" xr:uid="{00000000-0005-0000-0000-000090020000}"/>
    <cellStyle name="40% - Accent2 4 2" xfId="924" xr:uid="{00000000-0005-0000-0000-000091020000}"/>
    <cellStyle name="40% - Accent2 4 3" xfId="925" xr:uid="{00000000-0005-0000-0000-000092020000}"/>
    <cellStyle name="40% - Accent2 4 4" xfId="926" xr:uid="{00000000-0005-0000-0000-000093020000}"/>
    <cellStyle name="40% - Accent2 4 5" xfId="927" xr:uid="{00000000-0005-0000-0000-000094020000}"/>
    <cellStyle name="40% - Accent2 4 6" xfId="928" xr:uid="{00000000-0005-0000-0000-000095020000}"/>
    <cellStyle name="40% - Accent2 4 7" xfId="929" xr:uid="{00000000-0005-0000-0000-000096020000}"/>
    <cellStyle name="40% - Accent2 5" xfId="930" xr:uid="{00000000-0005-0000-0000-000097020000}"/>
    <cellStyle name="40% - Accent2 5 2" xfId="931" xr:uid="{00000000-0005-0000-0000-000098020000}"/>
    <cellStyle name="40% - Accent2 5 3" xfId="932" xr:uid="{00000000-0005-0000-0000-000099020000}"/>
    <cellStyle name="40% - Accent2 5 4" xfId="933" xr:uid="{00000000-0005-0000-0000-00009A020000}"/>
    <cellStyle name="40% - Accent2 5 5" xfId="934" xr:uid="{00000000-0005-0000-0000-00009B020000}"/>
    <cellStyle name="40% - Accent2 5 6" xfId="935" xr:uid="{00000000-0005-0000-0000-00009C020000}"/>
    <cellStyle name="40% - Accent2 5 7" xfId="936" xr:uid="{00000000-0005-0000-0000-00009D020000}"/>
    <cellStyle name="40% - Accent2 6 2" xfId="937" xr:uid="{00000000-0005-0000-0000-00009E020000}"/>
    <cellStyle name="40% - Accent2 6 3" xfId="938" xr:uid="{00000000-0005-0000-0000-00009F020000}"/>
    <cellStyle name="40% - Accent2 6 4" xfId="939" xr:uid="{00000000-0005-0000-0000-0000A0020000}"/>
    <cellStyle name="40% - Accent2 6 5" xfId="940" xr:uid="{00000000-0005-0000-0000-0000A1020000}"/>
    <cellStyle name="40% - Accent2 6 6" xfId="941" xr:uid="{00000000-0005-0000-0000-0000A2020000}"/>
    <cellStyle name="40% - Accent2 6 7" xfId="942" xr:uid="{00000000-0005-0000-0000-0000A3020000}"/>
    <cellStyle name="40% - Accent2 7 2" xfId="943" xr:uid="{00000000-0005-0000-0000-0000A4020000}"/>
    <cellStyle name="40% - Accent2 7 3" xfId="944" xr:uid="{00000000-0005-0000-0000-0000A5020000}"/>
    <cellStyle name="40% - Accent2 7 4" xfId="945" xr:uid="{00000000-0005-0000-0000-0000A6020000}"/>
    <cellStyle name="40% - Accent2 7 5" xfId="946" xr:uid="{00000000-0005-0000-0000-0000A7020000}"/>
    <cellStyle name="40% - Accent2 7 6" xfId="947" xr:uid="{00000000-0005-0000-0000-0000A8020000}"/>
    <cellStyle name="40% - Accent2 7 7" xfId="948" xr:uid="{00000000-0005-0000-0000-0000A9020000}"/>
    <cellStyle name="40% - Accent2 8 2" xfId="949" xr:uid="{00000000-0005-0000-0000-0000AA020000}"/>
    <cellStyle name="40% - Accent2 8 3" xfId="950" xr:uid="{00000000-0005-0000-0000-0000AB020000}"/>
    <cellStyle name="40% - Accent2 8 4" xfId="951" xr:uid="{00000000-0005-0000-0000-0000AC020000}"/>
    <cellStyle name="40% - Accent2 8 5" xfId="952" xr:uid="{00000000-0005-0000-0000-0000AD020000}"/>
    <cellStyle name="40% - Accent2 8 6" xfId="953" xr:uid="{00000000-0005-0000-0000-0000AE020000}"/>
    <cellStyle name="40% - Accent2 8 7" xfId="954" xr:uid="{00000000-0005-0000-0000-0000AF020000}"/>
    <cellStyle name="40% - Accent2 9 2" xfId="955" xr:uid="{00000000-0005-0000-0000-0000B0020000}"/>
    <cellStyle name="40% - Accent2 9 3" xfId="956" xr:uid="{00000000-0005-0000-0000-0000B1020000}"/>
    <cellStyle name="40% - Accent2 9 4" xfId="957" xr:uid="{00000000-0005-0000-0000-0000B2020000}"/>
    <cellStyle name="40% - Accent2 9 5" xfId="958" xr:uid="{00000000-0005-0000-0000-0000B3020000}"/>
    <cellStyle name="40% - Accent2 9 6" xfId="959" xr:uid="{00000000-0005-0000-0000-0000B4020000}"/>
    <cellStyle name="40% - Accent2 9 7" xfId="960" xr:uid="{00000000-0005-0000-0000-0000B5020000}"/>
    <cellStyle name="40% - Accent3" xfId="25" builtinId="39" customBuiltin="1"/>
    <cellStyle name="40% - Accent3 10 2" xfId="961" xr:uid="{00000000-0005-0000-0000-0000B7020000}"/>
    <cellStyle name="40% - Accent3 10 3" xfId="962" xr:uid="{00000000-0005-0000-0000-0000B8020000}"/>
    <cellStyle name="40% - Accent3 10 4" xfId="963" xr:uid="{00000000-0005-0000-0000-0000B9020000}"/>
    <cellStyle name="40% - Accent3 10 5" xfId="964" xr:uid="{00000000-0005-0000-0000-0000BA020000}"/>
    <cellStyle name="40% - Accent3 10 6" xfId="965" xr:uid="{00000000-0005-0000-0000-0000BB020000}"/>
    <cellStyle name="40% - Accent3 10 7" xfId="966" xr:uid="{00000000-0005-0000-0000-0000BC020000}"/>
    <cellStyle name="40% - Accent3 11 2" xfId="967" xr:uid="{00000000-0005-0000-0000-0000BD020000}"/>
    <cellStyle name="40% - Accent3 11 3" xfId="968" xr:uid="{00000000-0005-0000-0000-0000BE020000}"/>
    <cellStyle name="40% - Accent3 11 4" xfId="969" xr:uid="{00000000-0005-0000-0000-0000BF020000}"/>
    <cellStyle name="40% - Accent3 11 5" xfId="970" xr:uid="{00000000-0005-0000-0000-0000C0020000}"/>
    <cellStyle name="40% - Accent3 11 6" xfId="971" xr:uid="{00000000-0005-0000-0000-0000C1020000}"/>
    <cellStyle name="40% - Accent3 11 7" xfId="972" xr:uid="{00000000-0005-0000-0000-0000C2020000}"/>
    <cellStyle name="40% - Accent3 12 2" xfId="973" xr:uid="{00000000-0005-0000-0000-0000C3020000}"/>
    <cellStyle name="40% - Accent3 12 3" xfId="974" xr:uid="{00000000-0005-0000-0000-0000C4020000}"/>
    <cellStyle name="40% - Accent3 12 4" xfId="975" xr:uid="{00000000-0005-0000-0000-0000C5020000}"/>
    <cellStyle name="40% - Accent3 12 5" xfId="976" xr:uid="{00000000-0005-0000-0000-0000C6020000}"/>
    <cellStyle name="40% - Accent3 12 6" xfId="977" xr:uid="{00000000-0005-0000-0000-0000C7020000}"/>
    <cellStyle name="40% - Accent3 12 7" xfId="978" xr:uid="{00000000-0005-0000-0000-0000C8020000}"/>
    <cellStyle name="40% - Accent3 13 2" xfId="979" xr:uid="{00000000-0005-0000-0000-0000C9020000}"/>
    <cellStyle name="40% - Accent3 14 2" xfId="980" xr:uid="{00000000-0005-0000-0000-0000CA020000}"/>
    <cellStyle name="40% - Accent3 15 2" xfId="981" xr:uid="{00000000-0005-0000-0000-0000CB020000}"/>
    <cellStyle name="40% - Accent3 16 2" xfId="982" xr:uid="{00000000-0005-0000-0000-0000CC020000}"/>
    <cellStyle name="40% - Accent3 17 2" xfId="983" xr:uid="{00000000-0005-0000-0000-0000CD020000}"/>
    <cellStyle name="40% - Accent3 18 2" xfId="984" xr:uid="{00000000-0005-0000-0000-0000CE020000}"/>
    <cellStyle name="40% - Accent3 19 2" xfId="985" xr:uid="{00000000-0005-0000-0000-0000CF020000}"/>
    <cellStyle name="40% - Accent3 2" xfId="153" xr:uid="{00000000-0005-0000-0000-0000D0020000}"/>
    <cellStyle name="40% - Accent3 2 2" xfId="186" xr:uid="{00000000-0005-0000-0000-0000D1020000}"/>
    <cellStyle name="40% - Accent3 2 3" xfId="264" xr:uid="{00000000-0005-0000-0000-0000D2020000}"/>
    <cellStyle name="40% - Accent3 2 4" xfId="986" xr:uid="{00000000-0005-0000-0000-0000D3020000}"/>
    <cellStyle name="40% - Accent3 2 5" xfId="987" xr:uid="{00000000-0005-0000-0000-0000D4020000}"/>
    <cellStyle name="40% - Accent3 2 6" xfId="988" xr:uid="{00000000-0005-0000-0000-0000D5020000}"/>
    <cellStyle name="40% - Accent3 2 7" xfId="989" xr:uid="{00000000-0005-0000-0000-0000D6020000}"/>
    <cellStyle name="40% - Accent3 20 2" xfId="990" xr:uid="{00000000-0005-0000-0000-0000D7020000}"/>
    <cellStyle name="40% - Accent3 21 2" xfId="991" xr:uid="{00000000-0005-0000-0000-0000D8020000}"/>
    <cellStyle name="40% - Accent3 3" xfId="172" xr:uid="{00000000-0005-0000-0000-0000D9020000}"/>
    <cellStyle name="40% - Accent3 3 2" xfId="992" xr:uid="{00000000-0005-0000-0000-0000DA020000}"/>
    <cellStyle name="40% - Accent3 3 3" xfId="993" xr:uid="{00000000-0005-0000-0000-0000DB020000}"/>
    <cellStyle name="40% - Accent3 3 4" xfId="994" xr:uid="{00000000-0005-0000-0000-0000DC020000}"/>
    <cellStyle name="40% - Accent3 3 5" xfId="995" xr:uid="{00000000-0005-0000-0000-0000DD020000}"/>
    <cellStyle name="40% - Accent3 3 6" xfId="996" xr:uid="{00000000-0005-0000-0000-0000DE020000}"/>
    <cellStyle name="40% - Accent3 3 7" xfId="997" xr:uid="{00000000-0005-0000-0000-0000DF020000}"/>
    <cellStyle name="40% - Accent3 4" xfId="998" xr:uid="{00000000-0005-0000-0000-0000E0020000}"/>
    <cellStyle name="40% - Accent3 4 2" xfId="999" xr:uid="{00000000-0005-0000-0000-0000E1020000}"/>
    <cellStyle name="40% - Accent3 4 3" xfId="1000" xr:uid="{00000000-0005-0000-0000-0000E2020000}"/>
    <cellStyle name="40% - Accent3 4 4" xfId="1001" xr:uid="{00000000-0005-0000-0000-0000E3020000}"/>
    <cellStyle name="40% - Accent3 4 5" xfId="1002" xr:uid="{00000000-0005-0000-0000-0000E4020000}"/>
    <cellStyle name="40% - Accent3 4 6" xfId="1003" xr:uid="{00000000-0005-0000-0000-0000E5020000}"/>
    <cellStyle name="40% - Accent3 4 7" xfId="1004" xr:uid="{00000000-0005-0000-0000-0000E6020000}"/>
    <cellStyle name="40% - Accent3 5" xfId="1005" xr:uid="{00000000-0005-0000-0000-0000E7020000}"/>
    <cellStyle name="40% - Accent3 5 2" xfId="1006" xr:uid="{00000000-0005-0000-0000-0000E8020000}"/>
    <cellStyle name="40% - Accent3 5 3" xfId="1007" xr:uid="{00000000-0005-0000-0000-0000E9020000}"/>
    <cellStyle name="40% - Accent3 5 4" xfId="1008" xr:uid="{00000000-0005-0000-0000-0000EA020000}"/>
    <cellStyle name="40% - Accent3 5 5" xfId="1009" xr:uid="{00000000-0005-0000-0000-0000EB020000}"/>
    <cellStyle name="40% - Accent3 5 6" xfId="1010" xr:uid="{00000000-0005-0000-0000-0000EC020000}"/>
    <cellStyle name="40% - Accent3 5 7" xfId="1011" xr:uid="{00000000-0005-0000-0000-0000ED020000}"/>
    <cellStyle name="40% - Accent3 6" xfId="4064" xr:uid="{00000000-0005-0000-0000-0000EE020000}"/>
    <cellStyle name="40% - Accent3 6 2" xfId="1012" xr:uid="{00000000-0005-0000-0000-0000EF020000}"/>
    <cellStyle name="40% - Accent3 6 3" xfId="1013" xr:uid="{00000000-0005-0000-0000-0000F0020000}"/>
    <cellStyle name="40% - Accent3 6 4" xfId="1014" xr:uid="{00000000-0005-0000-0000-0000F1020000}"/>
    <cellStyle name="40% - Accent3 6 5" xfId="1015" xr:uid="{00000000-0005-0000-0000-0000F2020000}"/>
    <cellStyle name="40% - Accent3 6 6" xfId="1016" xr:uid="{00000000-0005-0000-0000-0000F3020000}"/>
    <cellStyle name="40% - Accent3 6 7" xfId="1017" xr:uid="{00000000-0005-0000-0000-0000F4020000}"/>
    <cellStyle name="40% - Accent3 7 2" xfId="1018" xr:uid="{00000000-0005-0000-0000-0000F5020000}"/>
    <cellStyle name="40% - Accent3 7 3" xfId="1019" xr:uid="{00000000-0005-0000-0000-0000F6020000}"/>
    <cellStyle name="40% - Accent3 7 4" xfId="1020" xr:uid="{00000000-0005-0000-0000-0000F7020000}"/>
    <cellStyle name="40% - Accent3 7 5" xfId="1021" xr:uid="{00000000-0005-0000-0000-0000F8020000}"/>
    <cellStyle name="40% - Accent3 7 6" xfId="1022" xr:uid="{00000000-0005-0000-0000-0000F9020000}"/>
    <cellStyle name="40% - Accent3 7 7" xfId="1023" xr:uid="{00000000-0005-0000-0000-0000FA020000}"/>
    <cellStyle name="40% - Accent3 8 2" xfId="1024" xr:uid="{00000000-0005-0000-0000-0000FB020000}"/>
    <cellStyle name="40% - Accent3 8 3" xfId="1025" xr:uid="{00000000-0005-0000-0000-0000FC020000}"/>
    <cellStyle name="40% - Accent3 8 4" xfId="1026" xr:uid="{00000000-0005-0000-0000-0000FD020000}"/>
    <cellStyle name="40% - Accent3 8 5" xfId="1027" xr:uid="{00000000-0005-0000-0000-0000FE020000}"/>
    <cellStyle name="40% - Accent3 8 6" xfId="1028" xr:uid="{00000000-0005-0000-0000-0000FF020000}"/>
    <cellStyle name="40% - Accent3 8 7" xfId="1029" xr:uid="{00000000-0005-0000-0000-000000030000}"/>
    <cellStyle name="40% - Accent3 9 2" xfId="1030" xr:uid="{00000000-0005-0000-0000-000001030000}"/>
    <cellStyle name="40% - Accent3 9 3" xfId="1031" xr:uid="{00000000-0005-0000-0000-000002030000}"/>
    <cellStyle name="40% - Accent3 9 4" xfId="1032" xr:uid="{00000000-0005-0000-0000-000003030000}"/>
    <cellStyle name="40% - Accent3 9 5" xfId="1033" xr:uid="{00000000-0005-0000-0000-000004030000}"/>
    <cellStyle name="40% - Accent3 9 6" xfId="1034" xr:uid="{00000000-0005-0000-0000-000005030000}"/>
    <cellStyle name="40% - Accent3 9 7" xfId="1035" xr:uid="{00000000-0005-0000-0000-000006030000}"/>
    <cellStyle name="40% - Accent4" xfId="28" builtinId="43" customBuiltin="1"/>
    <cellStyle name="40% - Accent4 10 2" xfId="1036" xr:uid="{00000000-0005-0000-0000-000008030000}"/>
    <cellStyle name="40% - Accent4 10 3" xfId="1037" xr:uid="{00000000-0005-0000-0000-000009030000}"/>
    <cellStyle name="40% - Accent4 10 4" xfId="1038" xr:uid="{00000000-0005-0000-0000-00000A030000}"/>
    <cellStyle name="40% - Accent4 10 5" xfId="1039" xr:uid="{00000000-0005-0000-0000-00000B030000}"/>
    <cellStyle name="40% - Accent4 10 6" xfId="1040" xr:uid="{00000000-0005-0000-0000-00000C030000}"/>
    <cellStyle name="40% - Accent4 10 7" xfId="1041" xr:uid="{00000000-0005-0000-0000-00000D030000}"/>
    <cellStyle name="40% - Accent4 11 2" xfId="1042" xr:uid="{00000000-0005-0000-0000-00000E030000}"/>
    <cellStyle name="40% - Accent4 11 3" xfId="1043" xr:uid="{00000000-0005-0000-0000-00000F030000}"/>
    <cellStyle name="40% - Accent4 11 4" xfId="1044" xr:uid="{00000000-0005-0000-0000-000010030000}"/>
    <cellStyle name="40% - Accent4 11 5" xfId="1045" xr:uid="{00000000-0005-0000-0000-000011030000}"/>
    <cellStyle name="40% - Accent4 11 6" xfId="1046" xr:uid="{00000000-0005-0000-0000-000012030000}"/>
    <cellStyle name="40% - Accent4 11 7" xfId="1047" xr:uid="{00000000-0005-0000-0000-000013030000}"/>
    <cellStyle name="40% - Accent4 12 2" xfId="1048" xr:uid="{00000000-0005-0000-0000-000014030000}"/>
    <cellStyle name="40% - Accent4 12 3" xfId="1049" xr:uid="{00000000-0005-0000-0000-000015030000}"/>
    <cellStyle name="40% - Accent4 12 4" xfId="1050" xr:uid="{00000000-0005-0000-0000-000016030000}"/>
    <cellStyle name="40% - Accent4 12 5" xfId="1051" xr:uid="{00000000-0005-0000-0000-000017030000}"/>
    <cellStyle name="40% - Accent4 12 6" xfId="1052" xr:uid="{00000000-0005-0000-0000-000018030000}"/>
    <cellStyle name="40% - Accent4 12 7" xfId="1053" xr:uid="{00000000-0005-0000-0000-000019030000}"/>
    <cellStyle name="40% - Accent4 13 2" xfId="1054" xr:uid="{00000000-0005-0000-0000-00001A030000}"/>
    <cellStyle name="40% - Accent4 14 2" xfId="1055" xr:uid="{00000000-0005-0000-0000-00001B030000}"/>
    <cellStyle name="40% - Accent4 15 2" xfId="1056" xr:uid="{00000000-0005-0000-0000-00001C030000}"/>
    <cellStyle name="40% - Accent4 16 2" xfId="1057" xr:uid="{00000000-0005-0000-0000-00001D030000}"/>
    <cellStyle name="40% - Accent4 17 2" xfId="1058" xr:uid="{00000000-0005-0000-0000-00001E030000}"/>
    <cellStyle name="40% - Accent4 18 2" xfId="1059" xr:uid="{00000000-0005-0000-0000-00001F030000}"/>
    <cellStyle name="40% - Accent4 19 2" xfId="1060" xr:uid="{00000000-0005-0000-0000-000020030000}"/>
    <cellStyle name="40% - Accent4 2" xfId="155" xr:uid="{00000000-0005-0000-0000-000021030000}"/>
    <cellStyle name="40% - Accent4 2 2" xfId="200" xr:uid="{00000000-0005-0000-0000-000022030000}"/>
    <cellStyle name="40% - Accent4 2 3" xfId="266" xr:uid="{00000000-0005-0000-0000-000023030000}"/>
    <cellStyle name="40% - Accent4 2 4" xfId="1061" xr:uid="{00000000-0005-0000-0000-000024030000}"/>
    <cellStyle name="40% - Accent4 2 5" xfId="1062" xr:uid="{00000000-0005-0000-0000-000025030000}"/>
    <cellStyle name="40% - Accent4 2 6" xfId="1063" xr:uid="{00000000-0005-0000-0000-000026030000}"/>
    <cellStyle name="40% - Accent4 2 7" xfId="1064" xr:uid="{00000000-0005-0000-0000-000027030000}"/>
    <cellStyle name="40% - Accent4 20 2" xfId="1065" xr:uid="{00000000-0005-0000-0000-000028030000}"/>
    <cellStyle name="40% - Accent4 21 2" xfId="1066" xr:uid="{00000000-0005-0000-0000-000029030000}"/>
    <cellStyle name="40% - Accent4 3" xfId="183" xr:uid="{00000000-0005-0000-0000-00002A030000}"/>
    <cellStyle name="40% - Accent4 3 2" xfId="1067" xr:uid="{00000000-0005-0000-0000-00002B030000}"/>
    <cellStyle name="40% - Accent4 3 3" xfId="1068" xr:uid="{00000000-0005-0000-0000-00002C030000}"/>
    <cellStyle name="40% - Accent4 3 4" xfId="1069" xr:uid="{00000000-0005-0000-0000-00002D030000}"/>
    <cellStyle name="40% - Accent4 3 5" xfId="1070" xr:uid="{00000000-0005-0000-0000-00002E030000}"/>
    <cellStyle name="40% - Accent4 3 6" xfId="1071" xr:uid="{00000000-0005-0000-0000-00002F030000}"/>
    <cellStyle name="40% - Accent4 3 7" xfId="1072" xr:uid="{00000000-0005-0000-0000-000030030000}"/>
    <cellStyle name="40% - Accent4 4" xfId="1073" xr:uid="{00000000-0005-0000-0000-000031030000}"/>
    <cellStyle name="40% - Accent4 4 2" xfId="1074" xr:uid="{00000000-0005-0000-0000-000032030000}"/>
    <cellStyle name="40% - Accent4 4 3" xfId="1075" xr:uid="{00000000-0005-0000-0000-000033030000}"/>
    <cellStyle name="40% - Accent4 4 4" xfId="1076" xr:uid="{00000000-0005-0000-0000-000034030000}"/>
    <cellStyle name="40% - Accent4 4 5" xfId="1077" xr:uid="{00000000-0005-0000-0000-000035030000}"/>
    <cellStyle name="40% - Accent4 4 6" xfId="1078" xr:uid="{00000000-0005-0000-0000-000036030000}"/>
    <cellStyle name="40% - Accent4 4 7" xfId="1079" xr:uid="{00000000-0005-0000-0000-000037030000}"/>
    <cellStyle name="40% - Accent4 5" xfId="1080" xr:uid="{00000000-0005-0000-0000-000038030000}"/>
    <cellStyle name="40% - Accent4 5 2" xfId="1081" xr:uid="{00000000-0005-0000-0000-000039030000}"/>
    <cellStyle name="40% - Accent4 5 3" xfId="1082" xr:uid="{00000000-0005-0000-0000-00003A030000}"/>
    <cellStyle name="40% - Accent4 5 4" xfId="1083" xr:uid="{00000000-0005-0000-0000-00003B030000}"/>
    <cellStyle name="40% - Accent4 5 5" xfId="1084" xr:uid="{00000000-0005-0000-0000-00003C030000}"/>
    <cellStyle name="40% - Accent4 5 6" xfId="1085" xr:uid="{00000000-0005-0000-0000-00003D030000}"/>
    <cellStyle name="40% - Accent4 5 7" xfId="1086" xr:uid="{00000000-0005-0000-0000-00003E030000}"/>
    <cellStyle name="40% - Accent4 6" xfId="4065" xr:uid="{00000000-0005-0000-0000-00003F030000}"/>
    <cellStyle name="40% - Accent4 6 2" xfId="1087" xr:uid="{00000000-0005-0000-0000-000040030000}"/>
    <cellStyle name="40% - Accent4 6 3" xfId="1088" xr:uid="{00000000-0005-0000-0000-000041030000}"/>
    <cellStyle name="40% - Accent4 6 4" xfId="1089" xr:uid="{00000000-0005-0000-0000-000042030000}"/>
    <cellStyle name="40% - Accent4 6 5" xfId="1090" xr:uid="{00000000-0005-0000-0000-000043030000}"/>
    <cellStyle name="40% - Accent4 6 6" xfId="1091" xr:uid="{00000000-0005-0000-0000-000044030000}"/>
    <cellStyle name="40% - Accent4 6 7" xfId="1092" xr:uid="{00000000-0005-0000-0000-000045030000}"/>
    <cellStyle name="40% - Accent4 7 2" xfId="1093" xr:uid="{00000000-0005-0000-0000-000046030000}"/>
    <cellStyle name="40% - Accent4 7 3" xfId="1094" xr:uid="{00000000-0005-0000-0000-000047030000}"/>
    <cellStyle name="40% - Accent4 7 4" xfId="1095" xr:uid="{00000000-0005-0000-0000-000048030000}"/>
    <cellStyle name="40% - Accent4 7 5" xfId="1096" xr:uid="{00000000-0005-0000-0000-000049030000}"/>
    <cellStyle name="40% - Accent4 7 6" xfId="1097" xr:uid="{00000000-0005-0000-0000-00004A030000}"/>
    <cellStyle name="40% - Accent4 7 7" xfId="1098" xr:uid="{00000000-0005-0000-0000-00004B030000}"/>
    <cellStyle name="40% - Accent4 8 2" xfId="1099" xr:uid="{00000000-0005-0000-0000-00004C030000}"/>
    <cellStyle name="40% - Accent4 8 3" xfId="1100" xr:uid="{00000000-0005-0000-0000-00004D030000}"/>
    <cellStyle name="40% - Accent4 8 4" xfId="1101" xr:uid="{00000000-0005-0000-0000-00004E030000}"/>
    <cellStyle name="40% - Accent4 8 5" xfId="1102" xr:uid="{00000000-0005-0000-0000-00004F030000}"/>
    <cellStyle name="40% - Accent4 8 6" xfId="1103" xr:uid="{00000000-0005-0000-0000-000050030000}"/>
    <cellStyle name="40% - Accent4 8 7" xfId="1104" xr:uid="{00000000-0005-0000-0000-000051030000}"/>
    <cellStyle name="40% - Accent4 9 2" xfId="1105" xr:uid="{00000000-0005-0000-0000-000052030000}"/>
    <cellStyle name="40% - Accent4 9 3" xfId="1106" xr:uid="{00000000-0005-0000-0000-000053030000}"/>
    <cellStyle name="40% - Accent4 9 4" xfId="1107" xr:uid="{00000000-0005-0000-0000-000054030000}"/>
    <cellStyle name="40% - Accent4 9 5" xfId="1108" xr:uid="{00000000-0005-0000-0000-000055030000}"/>
    <cellStyle name="40% - Accent4 9 6" xfId="1109" xr:uid="{00000000-0005-0000-0000-000056030000}"/>
    <cellStyle name="40% - Accent4 9 7" xfId="1110" xr:uid="{00000000-0005-0000-0000-000057030000}"/>
    <cellStyle name="40% - Accent5" xfId="31" builtinId="47" customBuiltin="1"/>
    <cellStyle name="40% - Accent5 10 2" xfId="1111" xr:uid="{00000000-0005-0000-0000-000059030000}"/>
    <cellStyle name="40% - Accent5 10 3" xfId="1112" xr:uid="{00000000-0005-0000-0000-00005A030000}"/>
    <cellStyle name="40% - Accent5 10 4" xfId="1113" xr:uid="{00000000-0005-0000-0000-00005B030000}"/>
    <cellStyle name="40% - Accent5 10 5" xfId="1114" xr:uid="{00000000-0005-0000-0000-00005C030000}"/>
    <cellStyle name="40% - Accent5 10 6" xfId="1115" xr:uid="{00000000-0005-0000-0000-00005D030000}"/>
    <cellStyle name="40% - Accent5 10 7" xfId="1116" xr:uid="{00000000-0005-0000-0000-00005E030000}"/>
    <cellStyle name="40% - Accent5 11 2" xfId="1117" xr:uid="{00000000-0005-0000-0000-00005F030000}"/>
    <cellStyle name="40% - Accent5 11 3" xfId="1118" xr:uid="{00000000-0005-0000-0000-000060030000}"/>
    <cellStyle name="40% - Accent5 11 4" xfId="1119" xr:uid="{00000000-0005-0000-0000-000061030000}"/>
    <cellStyle name="40% - Accent5 11 5" xfId="1120" xr:uid="{00000000-0005-0000-0000-000062030000}"/>
    <cellStyle name="40% - Accent5 11 6" xfId="1121" xr:uid="{00000000-0005-0000-0000-000063030000}"/>
    <cellStyle name="40% - Accent5 11 7" xfId="1122" xr:uid="{00000000-0005-0000-0000-000064030000}"/>
    <cellStyle name="40% - Accent5 12 2" xfId="1123" xr:uid="{00000000-0005-0000-0000-000065030000}"/>
    <cellStyle name="40% - Accent5 12 3" xfId="1124" xr:uid="{00000000-0005-0000-0000-000066030000}"/>
    <cellStyle name="40% - Accent5 12 4" xfId="1125" xr:uid="{00000000-0005-0000-0000-000067030000}"/>
    <cellStyle name="40% - Accent5 12 5" xfId="1126" xr:uid="{00000000-0005-0000-0000-000068030000}"/>
    <cellStyle name="40% - Accent5 12 6" xfId="1127" xr:uid="{00000000-0005-0000-0000-000069030000}"/>
    <cellStyle name="40% - Accent5 12 7" xfId="1128" xr:uid="{00000000-0005-0000-0000-00006A030000}"/>
    <cellStyle name="40% - Accent5 13 2" xfId="1129" xr:uid="{00000000-0005-0000-0000-00006B030000}"/>
    <cellStyle name="40% - Accent5 14 2" xfId="1130" xr:uid="{00000000-0005-0000-0000-00006C030000}"/>
    <cellStyle name="40% - Accent5 15 2" xfId="1131" xr:uid="{00000000-0005-0000-0000-00006D030000}"/>
    <cellStyle name="40% - Accent5 16 2" xfId="1132" xr:uid="{00000000-0005-0000-0000-00006E030000}"/>
    <cellStyle name="40% - Accent5 17 2" xfId="1133" xr:uid="{00000000-0005-0000-0000-00006F030000}"/>
    <cellStyle name="40% - Accent5 18 2" xfId="1134" xr:uid="{00000000-0005-0000-0000-000070030000}"/>
    <cellStyle name="40% - Accent5 19 2" xfId="1135" xr:uid="{00000000-0005-0000-0000-000071030000}"/>
    <cellStyle name="40% - Accent5 2" xfId="157" xr:uid="{00000000-0005-0000-0000-000072030000}"/>
    <cellStyle name="40% - Accent5 2 2" xfId="199" xr:uid="{00000000-0005-0000-0000-000073030000}"/>
    <cellStyle name="40% - Accent5 2 3" xfId="268" xr:uid="{00000000-0005-0000-0000-000074030000}"/>
    <cellStyle name="40% - Accent5 2 4" xfId="1136" xr:uid="{00000000-0005-0000-0000-000075030000}"/>
    <cellStyle name="40% - Accent5 2 5" xfId="1137" xr:uid="{00000000-0005-0000-0000-000076030000}"/>
    <cellStyle name="40% - Accent5 2 6" xfId="1138" xr:uid="{00000000-0005-0000-0000-000077030000}"/>
    <cellStyle name="40% - Accent5 2 7" xfId="1139" xr:uid="{00000000-0005-0000-0000-000078030000}"/>
    <cellStyle name="40% - Accent5 20 2" xfId="1140" xr:uid="{00000000-0005-0000-0000-000079030000}"/>
    <cellStyle name="40% - Accent5 21 2" xfId="1141" xr:uid="{00000000-0005-0000-0000-00007A030000}"/>
    <cellStyle name="40% - Accent5 3" xfId="185" xr:uid="{00000000-0005-0000-0000-00007B030000}"/>
    <cellStyle name="40% - Accent5 3 2" xfId="1142" xr:uid="{00000000-0005-0000-0000-00007C030000}"/>
    <cellStyle name="40% - Accent5 3 3" xfId="1143" xr:uid="{00000000-0005-0000-0000-00007D030000}"/>
    <cellStyle name="40% - Accent5 3 4" xfId="1144" xr:uid="{00000000-0005-0000-0000-00007E030000}"/>
    <cellStyle name="40% - Accent5 3 5" xfId="1145" xr:uid="{00000000-0005-0000-0000-00007F030000}"/>
    <cellStyle name="40% - Accent5 3 6" xfId="1146" xr:uid="{00000000-0005-0000-0000-000080030000}"/>
    <cellStyle name="40% - Accent5 3 7" xfId="1147" xr:uid="{00000000-0005-0000-0000-000081030000}"/>
    <cellStyle name="40% - Accent5 4" xfId="1148" xr:uid="{00000000-0005-0000-0000-000082030000}"/>
    <cellStyle name="40% - Accent5 4 2" xfId="1149" xr:uid="{00000000-0005-0000-0000-000083030000}"/>
    <cellStyle name="40% - Accent5 4 3" xfId="1150" xr:uid="{00000000-0005-0000-0000-000084030000}"/>
    <cellStyle name="40% - Accent5 4 4" xfId="1151" xr:uid="{00000000-0005-0000-0000-000085030000}"/>
    <cellStyle name="40% - Accent5 4 5" xfId="1152" xr:uid="{00000000-0005-0000-0000-000086030000}"/>
    <cellStyle name="40% - Accent5 4 6" xfId="1153" xr:uid="{00000000-0005-0000-0000-000087030000}"/>
    <cellStyle name="40% - Accent5 4 7" xfId="1154" xr:uid="{00000000-0005-0000-0000-000088030000}"/>
    <cellStyle name="40% - Accent5 5" xfId="1155" xr:uid="{00000000-0005-0000-0000-000089030000}"/>
    <cellStyle name="40% - Accent5 5 2" xfId="1156" xr:uid="{00000000-0005-0000-0000-00008A030000}"/>
    <cellStyle name="40% - Accent5 5 3" xfId="1157" xr:uid="{00000000-0005-0000-0000-00008B030000}"/>
    <cellStyle name="40% - Accent5 5 4" xfId="1158" xr:uid="{00000000-0005-0000-0000-00008C030000}"/>
    <cellStyle name="40% - Accent5 5 5" xfId="1159" xr:uid="{00000000-0005-0000-0000-00008D030000}"/>
    <cellStyle name="40% - Accent5 5 6" xfId="1160" xr:uid="{00000000-0005-0000-0000-00008E030000}"/>
    <cellStyle name="40% - Accent5 5 7" xfId="1161" xr:uid="{00000000-0005-0000-0000-00008F030000}"/>
    <cellStyle name="40% - Accent5 6" xfId="4066" xr:uid="{00000000-0005-0000-0000-000090030000}"/>
    <cellStyle name="40% - Accent5 6 2" xfId="1162" xr:uid="{00000000-0005-0000-0000-000091030000}"/>
    <cellStyle name="40% - Accent5 6 3" xfId="1163" xr:uid="{00000000-0005-0000-0000-000092030000}"/>
    <cellStyle name="40% - Accent5 6 4" xfId="1164" xr:uid="{00000000-0005-0000-0000-000093030000}"/>
    <cellStyle name="40% - Accent5 6 5" xfId="1165" xr:uid="{00000000-0005-0000-0000-000094030000}"/>
    <cellStyle name="40% - Accent5 6 6" xfId="1166" xr:uid="{00000000-0005-0000-0000-000095030000}"/>
    <cellStyle name="40% - Accent5 6 7" xfId="1167" xr:uid="{00000000-0005-0000-0000-000096030000}"/>
    <cellStyle name="40% - Accent5 7 2" xfId="1168" xr:uid="{00000000-0005-0000-0000-000097030000}"/>
    <cellStyle name="40% - Accent5 7 3" xfId="1169" xr:uid="{00000000-0005-0000-0000-000098030000}"/>
    <cellStyle name="40% - Accent5 7 4" xfId="1170" xr:uid="{00000000-0005-0000-0000-000099030000}"/>
    <cellStyle name="40% - Accent5 7 5" xfId="1171" xr:uid="{00000000-0005-0000-0000-00009A030000}"/>
    <cellStyle name="40% - Accent5 7 6" xfId="1172" xr:uid="{00000000-0005-0000-0000-00009B030000}"/>
    <cellStyle name="40% - Accent5 7 7" xfId="1173" xr:uid="{00000000-0005-0000-0000-00009C030000}"/>
    <cellStyle name="40% - Accent5 8 2" xfId="1174" xr:uid="{00000000-0005-0000-0000-00009D030000}"/>
    <cellStyle name="40% - Accent5 8 3" xfId="1175" xr:uid="{00000000-0005-0000-0000-00009E030000}"/>
    <cellStyle name="40% - Accent5 8 4" xfId="1176" xr:uid="{00000000-0005-0000-0000-00009F030000}"/>
    <cellStyle name="40% - Accent5 8 5" xfId="1177" xr:uid="{00000000-0005-0000-0000-0000A0030000}"/>
    <cellStyle name="40% - Accent5 8 6" xfId="1178" xr:uid="{00000000-0005-0000-0000-0000A1030000}"/>
    <cellStyle name="40% - Accent5 8 7" xfId="1179" xr:uid="{00000000-0005-0000-0000-0000A2030000}"/>
    <cellStyle name="40% - Accent5 9 2" xfId="1180" xr:uid="{00000000-0005-0000-0000-0000A3030000}"/>
    <cellStyle name="40% - Accent5 9 3" xfId="1181" xr:uid="{00000000-0005-0000-0000-0000A4030000}"/>
    <cellStyle name="40% - Accent5 9 4" xfId="1182" xr:uid="{00000000-0005-0000-0000-0000A5030000}"/>
    <cellStyle name="40% - Accent5 9 5" xfId="1183" xr:uid="{00000000-0005-0000-0000-0000A6030000}"/>
    <cellStyle name="40% - Accent5 9 6" xfId="1184" xr:uid="{00000000-0005-0000-0000-0000A7030000}"/>
    <cellStyle name="40% - Accent5 9 7" xfId="1185" xr:uid="{00000000-0005-0000-0000-0000A8030000}"/>
    <cellStyle name="40% - Accent6" xfId="34" builtinId="51" customBuiltin="1"/>
    <cellStyle name="40% - Accent6 10 2" xfId="1186" xr:uid="{00000000-0005-0000-0000-0000AA030000}"/>
    <cellStyle name="40% - Accent6 10 3" xfId="1187" xr:uid="{00000000-0005-0000-0000-0000AB030000}"/>
    <cellStyle name="40% - Accent6 10 4" xfId="1188" xr:uid="{00000000-0005-0000-0000-0000AC030000}"/>
    <cellStyle name="40% - Accent6 10 5" xfId="1189" xr:uid="{00000000-0005-0000-0000-0000AD030000}"/>
    <cellStyle name="40% - Accent6 10 6" xfId="1190" xr:uid="{00000000-0005-0000-0000-0000AE030000}"/>
    <cellStyle name="40% - Accent6 10 7" xfId="1191" xr:uid="{00000000-0005-0000-0000-0000AF030000}"/>
    <cellStyle name="40% - Accent6 11 2" xfId="1192" xr:uid="{00000000-0005-0000-0000-0000B0030000}"/>
    <cellStyle name="40% - Accent6 11 3" xfId="1193" xr:uid="{00000000-0005-0000-0000-0000B1030000}"/>
    <cellStyle name="40% - Accent6 11 4" xfId="1194" xr:uid="{00000000-0005-0000-0000-0000B2030000}"/>
    <cellStyle name="40% - Accent6 11 5" xfId="1195" xr:uid="{00000000-0005-0000-0000-0000B3030000}"/>
    <cellStyle name="40% - Accent6 11 6" xfId="1196" xr:uid="{00000000-0005-0000-0000-0000B4030000}"/>
    <cellStyle name="40% - Accent6 11 7" xfId="1197" xr:uid="{00000000-0005-0000-0000-0000B5030000}"/>
    <cellStyle name="40% - Accent6 12 2" xfId="1198" xr:uid="{00000000-0005-0000-0000-0000B6030000}"/>
    <cellStyle name="40% - Accent6 12 3" xfId="1199" xr:uid="{00000000-0005-0000-0000-0000B7030000}"/>
    <cellStyle name="40% - Accent6 12 4" xfId="1200" xr:uid="{00000000-0005-0000-0000-0000B8030000}"/>
    <cellStyle name="40% - Accent6 12 5" xfId="1201" xr:uid="{00000000-0005-0000-0000-0000B9030000}"/>
    <cellStyle name="40% - Accent6 12 6" xfId="1202" xr:uid="{00000000-0005-0000-0000-0000BA030000}"/>
    <cellStyle name="40% - Accent6 12 7" xfId="1203" xr:uid="{00000000-0005-0000-0000-0000BB030000}"/>
    <cellStyle name="40% - Accent6 13 2" xfId="1204" xr:uid="{00000000-0005-0000-0000-0000BC030000}"/>
    <cellStyle name="40% - Accent6 14 2" xfId="1205" xr:uid="{00000000-0005-0000-0000-0000BD030000}"/>
    <cellStyle name="40% - Accent6 15 2" xfId="1206" xr:uid="{00000000-0005-0000-0000-0000BE030000}"/>
    <cellStyle name="40% - Accent6 16 2" xfId="1207" xr:uid="{00000000-0005-0000-0000-0000BF030000}"/>
    <cellStyle name="40% - Accent6 17 2" xfId="1208" xr:uid="{00000000-0005-0000-0000-0000C0030000}"/>
    <cellStyle name="40% - Accent6 18 2" xfId="1209" xr:uid="{00000000-0005-0000-0000-0000C1030000}"/>
    <cellStyle name="40% - Accent6 19 2" xfId="1210" xr:uid="{00000000-0005-0000-0000-0000C2030000}"/>
    <cellStyle name="40% - Accent6 2" xfId="159" xr:uid="{00000000-0005-0000-0000-0000C3030000}"/>
    <cellStyle name="40% - Accent6 2 2" xfId="190" xr:uid="{00000000-0005-0000-0000-0000C4030000}"/>
    <cellStyle name="40% - Accent6 2 3" xfId="270" xr:uid="{00000000-0005-0000-0000-0000C5030000}"/>
    <cellStyle name="40% - Accent6 2 4" xfId="1211" xr:uid="{00000000-0005-0000-0000-0000C6030000}"/>
    <cellStyle name="40% - Accent6 2 5" xfId="1212" xr:uid="{00000000-0005-0000-0000-0000C7030000}"/>
    <cellStyle name="40% - Accent6 2 6" xfId="1213" xr:uid="{00000000-0005-0000-0000-0000C8030000}"/>
    <cellStyle name="40% - Accent6 2 7" xfId="1214" xr:uid="{00000000-0005-0000-0000-0000C9030000}"/>
    <cellStyle name="40% - Accent6 20 2" xfId="1215" xr:uid="{00000000-0005-0000-0000-0000CA030000}"/>
    <cellStyle name="40% - Accent6 21 2" xfId="1216" xr:uid="{00000000-0005-0000-0000-0000CB030000}"/>
    <cellStyle name="40% - Accent6 3" xfId="171" xr:uid="{00000000-0005-0000-0000-0000CC030000}"/>
    <cellStyle name="40% - Accent6 3 2" xfId="1217" xr:uid="{00000000-0005-0000-0000-0000CD030000}"/>
    <cellStyle name="40% - Accent6 3 3" xfId="1218" xr:uid="{00000000-0005-0000-0000-0000CE030000}"/>
    <cellStyle name="40% - Accent6 3 4" xfId="1219" xr:uid="{00000000-0005-0000-0000-0000CF030000}"/>
    <cellStyle name="40% - Accent6 3 5" xfId="1220" xr:uid="{00000000-0005-0000-0000-0000D0030000}"/>
    <cellStyle name="40% - Accent6 3 6" xfId="1221" xr:uid="{00000000-0005-0000-0000-0000D1030000}"/>
    <cellStyle name="40% - Accent6 3 7" xfId="1222" xr:uid="{00000000-0005-0000-0000-0000D2030000}"/>
    <cellStyle name="40% - Accent6 4" xfId="1223" xr:uid="{00000000-0005-0000-0000-0000D3030000}"/>
    <cellStyle name="40% - Accent6 4 2" xfId="1224" xr:uid="{00000000-0005-0000-0000-0000D4030000}"/>
    <cellStyle name="40% - Accent6 4 3" xfId="1225" xr:uid="{00000000-0005-0000-0000-0000D5030000}"/>
    <cellStyle name="40% - Accent6 4 4" xfId="1226" xr:uid="{00000000-0005-0000-0000-0000D6030000}"/>
    <cellStyle name="40% - Accent6 4 5" xfId="1227" xr:uid="{00000000-0005-0000-0000-0000D7030000}"/>
    <cellStyle name="40% - Accent6 4 6" xfId="1228" xr:uid="{00000000-0005-0000-0000-0000D8030000}"/>
    <cellStyle name="40% - Accent6 4 7" xfId="1229" xr:uid="{00000000-0005-0000-0000-0000D9030000}"/>
    <cellStyle name="40% - Accent6 5" xfId="1230" xr:uid="{00000000-0005-0000-0000-0000DA030000}"/>
    <cellStyle name="40% - Accent6 5 2" xfId="1231" xr:uid="{00000000-0005-0000-0000-0000DB030000}"/>
    <cellStyle name="40% - Accent6 5 3" xfId="1232" xr:uid="{00000000-0005-0000-0000-0000DC030000}"/>
    <cellStyle name="40% - Accent6 5 4" xfId="1233" xr:uid="{00000000-0005-0000-0000-0000DD030000}"/>
    <cellStyle name="40% - Accent6 5 5" xfId="1234" xr:uid="{00000000-0005-0000-0000-0000DE030000}"/>
    <cellStyle name="40% - Accent6 5 6" xfId="1235" xr:uid="{00000000-0005-0000-0000-0000DF030000}"/>
    <cellStyle name="40% - Accent6 5 7" xfId="1236" xr:uid="{00000000-0005-0000-0000-0000E0030000}"/>
    <cellStyle name="40% - Accent6 6" xfId="4067" xr:uid="{00000000-0005-0000-0000-0000E1030000}"/>
    <cellStyle name="40% - Accent6 6 2" xfId="1237" xr:uid="{00000000-0005-0000-0000-0000E2030000}"/>
    <cellStyle name="40% - Accent6 6 3" xfId="1238" xr:uid="{00000000-0005-0000-0000-0000E3030000}"/>
    <cellStyle name="40% - Accent6 6 4" xfId="1239" xr:uid="{00000000-0005-0000-0000-0000E4030000}"/>
    <cellStyle name="40% - Accent6 6 5" xfId="1240" xr:uid="{00000000-0005-0000-0000-0000E5030000}"/>
    <cellStyle name="40% - Accent6 6 6" xfId="1241" xr:uid="{00000000-0005-0000-0000-0000E6030000}"/>
    <cellStyle name="40% - Accent6 6 7" xfId="1242" xr:uid="{00000000-0005-0000-0000-0000E7030000}"/>
    <cellStyle name="40% - Accent6 7 2" xfId="1243" xr:uid="{00000000-0005-0000-0000-0000E8030000}"/>
    <cellStyle name="40% - Accent6 7 3" xfId="1244" xr:uid="{00000000-0005-0000-0000-0000E9030000}"/>
    <cellStyle name="40% - Accent6 7 4" xfId="1245" xr:uid="{00000000-0005-0000-0000-0000EA030000}"/>
    <cellStyle name="40% - Accent6 7 5" xfId="1246" xr:uid="{00000000-0005-0000-0000-0000EB030000}"/>
    <cellStyle name="40% - Accent6 7 6" xfId="1247" xr:uid="{00000000-0005-0000-0000-0000EC030000}"/>
    <cellStyle name="40% - Accent6 7 7" xfId="1248" xr:uid="{00000000-0005-0000-0000-0000ED030000}"/>
    <cellStyle name="40% - Accent6 8 2" xfId="1249" xr:uid="{00000000-0005-0000-0000-0000EE030000}"/>
    <cellStyle name="40% - Accent6 8 3" xfId="1250" xr:uid="{00000000-0005-0000-0000-0000EF030000}"/>
    <cellStyle name="40% - Accent6 8 4" xfId="1251" xr:uid="{00000000-0005-0000-0000-0000F0030000}"/>
    <cellStyle name="40% - Accent6 8 5" xfId="1252" xr:uid="{00000000-0005-0000-0000-0000F1030000}"/>
    <cellStyle name="40% - Accent6 8 6" xfId="1253" xr:uid="{00000000-0005-0000-0000-0000F2030000}"/>
    <cellStyle name="40% - Accent6 8 7" xfId="1254" xr:uid="{00000000-0005-0000-0000-0000F3030000}"/>
    <cellStyle name="40% - Accent6 9 2" xfId="1255" xr:uid="{00000000-0005-0000-0000-0000F4030000}"/>
    <cellStyle name="40% - Accent6 9 3" xfId="1256" xr:uid="{00000000-0005-0000-0000-0000F5030000}"/>
    <cellStyle name="40% - Accent6 9 4" xfId="1257" xr:uid="{00000000-0005-0000-0000-0000F6030000}"/>
    <cellStyle name="40% - Accent6 9 5" xfId="1258" xr:uid="{00000000-0005-0000-0000-0000F7030000}"/>
    <cellStyle name="40% - Accent6 9 6" xfId="1259" xr:uid="{00000000-0005-0000-0000-0000F8030000}"/>
    <cellStyle name="40% - Accent6 9 7" xfId="1260" xr:uid="{00000000-0005-0000-0000-0000F9030000}"/>
    <cellStyle name="60% - Accent1 10 2" xfId="1261" xr:uid="{00000000-0005-0000-0000-0000FA030000}"/>
    <cellStyle name="60% - Accent1 10 3" xfId="1262" xr:uid="{00000000-0005-0000-0000-0000FB030000}"/>
    <cellStyle name="60% - Accent1 10 4" xfId="1263" xr:uid="{00000000-0005-0000-0000-0000FC030000}"/>
    <cellStyle name="60% - Accent1 10 5" xfId="1264" xr:uid="{00000000-0005-0000-0000-0000FD030000}"/>
    <cellStyle name="60% - Accent1 10 6" xfId="1265" xr:uid="{00000000-0005-0000-0000-0000FE030000}"/>
    <cellStyle name="60% - Accent1 10 7" xfId="1266" xr:uid="{00000000-0005-0000-0000-0000FF030000}"/>
    <cellStyle name="60% - Accent1 11 2" xfId="1267" xr:uid="{00000000-0005-0000-0000-000000040000}"/>
    <cellStyle name="60% - Accent1 11 3" xfId="1268" xr:uid="{00000000-0005-0000-0000-000001040000}"/>
    <cellStyle name="60% - Accent1 11 4" xfId="1269" xr:uid="{00000000-0005-0000-0000-000002040000}"/>
    <cellStyle name="60% - Accent1 11 5" xfId="1270" xr:uid="{00000000-0005-0000-0000-000003040000}"/>
    <cellStyle name="60% - Accent1 11 6" xfId="1271" xr:uid="{00000000-0005-0000-0000-000004040000}"/>
    <cellStyle name="60% - Accent1 11 7" xfId="1272" xr:uid="{00000000-0005-0000-0000-000005040000}"/>
    <cellStyle name="60% - Accent1 12 2" xfId="1273" xr:uid="{00000000-0005-0000-0000-000006040000}"/>
    <cellStyle name="60% - Accent1 12 3" xfId="1274" xr:uid="{00000000-0005-0000-0000-000007040000}"/>
    <cellStyle name="60% - Accent1 12 4" xfId="1275" xr:uid="{00000000-0005-0000-0000-000008040000}"/>
    <cellStyle name="60% - Accent1 12 5" xfId="1276" xr:uid="{00000000-0005-0000-0000-000009040000}"/>
    <cellStyle name="60% - Accent1 12 6" xfId="1277" xr:uid="{00000000-0005-0000-0000-00000A040000}"/>
    <cellStyle name="60% - Accent1 12 7" xfId="1278" xr:uid="{00000000-0005-0000-0000-00000B040000}"/>
    <cellStyle name="60% - Accent1 13 2" xfId="1279" xr:uid="{00000000-0005-0000-0000-00000C040000}"/>
    <cellStyle name="60% - Accent1 14 2" xfId="1280" xr:uid="{00000000-0005-0000-0000-00000D040000}"/>
    <cellStyle name="60% - Accent1 15 2" xfId="1281" xr:uid="{00000000-0005-0000-0000-00000E040000}"/>
    <cellStyle name="60% - Accent1 16 2" xfId="1282" xr:uid="{00000000-0005-0000-0000-00000F040000}"/>
    <cellStyle name="60% - Accent1 17 2" xfId="1283" xr:uid="{00000000-0005-0000-0000-000010040000}"/>
    <cellStyle name="60% - Accent1 18 2" xfId="1284" xr:uid="{00000000-0005-0000-0000-000011040000}"/>
    <cellStyle name="60% - Accent1 19 2" xfId="1285" xr:uid="{00000000-0005-0000-0000-000012040000}"/>
    <cellStyle name="60% - Accent1 2" xfId="203" xr:uid="{00000000-0005-0000-0000-000013040000}"/>
    <cellStyle name="60% - Accent1 2 2" xfId="1286" xr:uid="{00000000-0005-0000-0000-000014040000}"/>
    <cellStyle name="60% - Accent1 2 3" xfId="1287" xr:uid="{00000000-0005-0000-0000-000015040000}"/>
    <cellStyle name="60% - Accent1 2 4" xfId="1288" xr:uid="{00000000-0005-0000-0000-000016040000}"/>
    <cellStyle name="60% - Accent1 2 5" xfId="1289" xr:uid="{00000000-0005-0000-0000-000017040000}"/>
    <cellStyle name="60% - Accent1 2 6" xfId="1290" xr:uid="{00000000-0005-0000-0000-000018040000}"/>
    <cellStyle name="60% - Accent1 2 7" xfId="1291" xr:uid="{00000000-0005-0000-0000-000019040000}"/>
    <cellStyle name="60% - Accent1 2 8" xfId="4103" xr:uid="{00000000-0005-0000-0000-00001A040000}"/>
    <cellStyle name="60% - Accent1 20 2" xfId="1292" xr:uid="{00000000-0005-0000-0000-00001B040000}"/>
    <cellStyle name="60% - Accent1 21 2" xfId="1293" xr:uid="{00000000-0005-0000-0000-00001C040000}"/>
    <cellStyle name="60% - Accent1 3" xfId="236" xr:uid="{00000000-0005-0000-0000-00001D040000}"/>
    <cellStyle name="60% - Accent1 3 2" xfId="1294" xr:uid="{00000000-0005-0000-0000-00001E040000}"/>
    <cellStyle name="60% - Accent1 3 3" xfId="1295" xr:uid="{00000000-0005-0000-0000-00001F040000}"/>
    <cellStyle name="60% - Accent1 3 4" xfId="1296" xr:uid="{00000000-0005-0000-0000-000020040000}"/>
    <cellStyle name="60% - Accent1 3 5" xfId="1297" xr:uid="{00000000-0005-0000-0000-000021040000}"/>
    <cellStyle name="60% - Accent1 3 6" xfId="1298" xr:uid="{00000000-0005-0000-0000-000022040000}"/>
    <cellStyle name="60% - Accent1 3 7" xfId="1299" xr:uid="{00000000-0005-0000-0000-000023040000}"/>
    <cellStyle name="60% - Accent1 4" xfId="1300" xr:uid="{00000000-0005-0000-0000-000024040000}"/>
    <cellStyle name="60% - Accent1 4 2" xfId="1301" xr:uid="{00000000-0005-0000-0000-000025040000}"/>
    <cellStyle name="60% - Accent1 4 3" xfId="1302" xr:uid="{00000000-0005-0000-0000-000026040000}"/>
    <cellStyle name="60% - Accent1 4 4" xfId="1303" xr:uid="{00000000-0005-0000-0000-000027040000}"/>
    <cellStyle name="60% - Accent1 4 5" xfId="1304" xr:uid="{00000000-0005-0000-0000-000028040000}"/>
    <cellStyle name="60% - Accent1 4 6" xfId="1305" xr:uid="{00000000-0005-0000-0000-000029040000}"/>
    <cellStyle name="60% - Accent1 4 7" xfId="1306" xr:uid="{00000000-0005-0000-0000-00002A040000}"/>
    <cellStyle name="60% - Accent1 5" xfId="1307" xr:uid="{00000000-0005-0000-0000-00002B040000}"/>
    <cellStyle name="60% - Accent1 5 2" xfId="1308" xr:uid="{00000000-0005-0000-0000-00002C040000}"/>
    <cellStyle name="60% - Accent1 5 3" xfId="1309" xr:uid="{00000000-0005-0000-0000-00002D040000}"/>
    <cellStyle name="60% - Accent1 5 4" xfId="1310" xr:uid="{00000000-0005-0000-0000-00002E040000}"/>
    <cellStyle name="60% - Accent1 5 5" xfId="1311" xr:uid="{00000000-0005-0000-0000-00002F040000}"/>
    <cellStyle name="60% - Accent1 5 6" xfId="1312" xr:uid="{00000000-0005-0000-0000-000030040000}"/>
    <cellStyle name="60% - Accent1 5 7" xfId="1313" xr:uid="{00000000-0005-0000-0000-000031040000}"/>
    <cellStyle name="60% - Accent1 6" xfId="4068" xr:uid="{00000000-0005-0000-0000-000032040000}"/>
    <cellStyle name="60% - Accent1 6 2" xfId="1314" xr:uid="{00000000-0005-0000-0000-000033040000}"/>
    <cellStyle name="60% - Accent1 6 3" xfId="1315" xr:uid="{00000000-0005-0000-0000-000034040000}"/>
    <cellStyle name="60% - Accent1 6 4" xfId="1316" xr:uid="{00000000-0005-0000-0000-000035040000}"/>
    <cellStyle name="60% - Accent1 6 5" xfId="1317" xr:uid="{00000000-0005-0000-0000-000036040000}"/>
    <cellStyle name="60% - Accent1 6 6" xfId="1318" xr:uid="{00000000-0005-0000-0000-000037040000}"/>
    <cellStyle name="60% - Accent1 6 7" xfId="1319" xr:uid="{00000000-0005-0000-0000-000038040000}"/>
    <cellStyle name="60% - Accent1 7" xfId="37" xr:uid="{00000000-0005-0000-0000-000039040000}"/>
    <cellStyle name="60% - Accent1 7 2" xfId="1320" xr:uid="{00000000-0005-0000-0000-00003A040000}"/>
    <cellStyle name="60% - Accent1 7 3" xfId="1321" xr:uid="{00000000-0005-0000-0000-00003B040000}"/>
    <cellStyle name="60% - Accent1 7 4" xfId="1322" xr:uid="{00000000-0005-0000-0000-00003C040000}"/>
    <cellStyle name="60% - Accent1 7 5" xfId="1323" xr:uid="{00000000-0005-0000-0000-00003D040000}"/>
    <cellStyle name="60% - Accent1 7 6" xfId="1324" xr:uid="{00000000-0005-0000-0000-00003E040000}"/>
    <cellStyle name="60% - Accent1 7 7" xfId="1325" xr:uid="{00000000-0005-0000-0000-00003F040000}"/>
    <cellStyle name="60% - Accent1 8 2" xfId="1326" xr:uid="{00000000-0005-0000-0000-000040040000}"/>
    <cellStyle name="60% - Accent1 8 3" xfId="1327" xr:uid="{00000000-0005-0000-0000-000041040000}"/>
    <cellStyle name="60% - Accent1 8 4" xfId="1328" xr:uid="{00000000-0005-0000-0000-000042040000}"/>
    <cellStyle name="60% - Accent1 8 5" xfId="1329" xr:uid="{00000000-0005-0000-0000-000043040000}"/>
    <cellStyle name="60% - Accent1 8 6" xfId="1330" xr:uid="{00000000-0005-0000-0000-000044040000}"/>
    <cellStyle name="60% - Accent1 8 7" xfId="1331" xr:uid="{00000000-0005-0000-0000-000045040000}"/>
    <cellStyle name="60% - Accent1 9 2" xfId="1332" xr:uid="{00000000-0005-0000-0000-000046040000}"/>
    <cellStyle name="60% - Accent1 9 3" xfId="1333" xr:uid="{00000000-0005-0000-0000-000047040000}"/>
    <cellStyle name="60% - Accent1 9 4" xfId="1334" xr:uid="{00000000-0005-0000-0000-000048040000}"/>
    <cellStyle name="60% - Accent1 9 5" xfId="1335" xr:uid="{00000000-0005-0000-0000-000049040000}"/>
    <cellStyle name="60% - Accent1 9 6" xfId="1336" xr:uid="{00000000-0005-0000-0000-00004A040000}"/>
    <cellStyle name="60% - Accent1 9 7" xfId="1337" xr:uid="{00000000-0005-0000-0000-00004B040000}"/>
    <cellStyle name="60% - Accent2 10 2" xfId="1338" xr:uid="{00000000-0005-0000-0000-00004C040000}"/>
    <cellStyle name="60% - Accent2 10 3" xfId="1339" xr:uid="{00000000-0005-0000-0000-00004D040000}"/>
    <cellStyle name="60% - Accent2 10 4" xfId="1340" xr:uid="{00000000-0005-0000-0000-00004E040000}"/>
    <cellStyle name="60% - Accent2 10 5" xfId="1341" xr:uid="{00000000-0005-0000-0000-00004F040000}"/>
    <cellStyle name="60% - Accent2 10 6" xfId="1342" xr:uid="{00000000-0005-0000-0000-000050040000}"/>
    <cellStyle name="60% - Accent2 10 7" xfId="1343" xr:uid="{00000000-0005-0000-0000-000051040000}"/>
    <cellStyle name="60% - Accent2 11 2" xfId="1344" xr:uid="{00000000-0005-0000-0000-000052040000}"/>
    <cellStyle name="60% - Accent2 11 3" xfId="1345" xr:uid="{00000000-0005-0000-0000-000053040000}"/>
    <cellStyle name="60% - Accent2 11 4" xfId="1346" xr:uid="{00000000-0005-0000-0000-000054040000}"/>
    <cellStyle name="60% - Accent2 11 5" xfId="1347" xr:uid="{00000000-0005-0000-0000-000055040000}"/>
    <cellStyle name="60% - Accent2 11 6" xfId="1348" xr:uid="{00000000-0005-0000-0000-000056040000}"/>
    <cellStyle name="60% - Accent2 11 7" xfId="1349" xr:uid="{00000000-0005-0000-0000-000057040000}"/>
    <cellStyle name="60% - Accent2 12 2" xfId="1350" xr:uid="{00000000-0005-0000-0000-000058040000}"/>
    <cellStyle name="60% - Accent2 12 3" xfId="1351" xr:uid="{00000000-0005-0000-0000-000059040000}"/>
    <cellStyle name="60% - Accent2 12 4" xfId="1352" xr:uid="{00000000-0005-0000-0000-00005A040000}"/>
    <cellStyle name="60% - Accent2 12 5" xfId="1353" xr:uid="{00000000-0005-0000-0000-00005B040000}"/>
    <cellStyle name="60% - Accent2 12 6" xfId="1354" xr:uid="{00000000-0005-0000-0000-00005C040000}"/>
    <cellStyle name="60% - Accent2 12 7" xfId="1355" xr:uid="{00000000-0005-0000-0000-00005D040000}"/>
    <cellStyle name="60% - Accent2 13 2" xfId="1356" xr:uid="{00000000-0005-0000-0000-00005E040000}"/>
    <cellStyle name="60% - Accent2 14 2" xfId="1357" xr:uid="{00000000-0005-0000-0000-00005F040000}"/>
    <cellStyle name="60% - Accent2 15 2" xfId="1358" xr:uid="{00000000-0005-0000-0000-000060040000}"/>
    <cellStyle name="60% - Accent2 16 2" xfId="1359" xr:uid="{00000000-0005-0000-0000-000061040000}"/>
    <cellStyle name="60% - Accent2 17 2" xfId="1360" xr:uid="{00000000-0005-0000-0000-000062040000}"/>
    <cellStyle name="60% - Accent2 18 2" xfId="1361" xr:uid="{00000000-0005-0000-0000-000063040000}"/>
    <cellStyle name="60% - Accent2 19 2" xfId="1362" xr:uid="{00000000-0005-0000-0000-000064040000}"/>
    <cellStyle name="60% - Accent2 2" xfId="195" xr:uid="{00000000-0005-0000-0000-000065040000}"/>
    <cellStyle name="60% - Accent2 2 2" xfId="1363" xr:uid="{00000000-0005-0000-0000-000066040000}"/>
    <cellStyle name="60% - Accent2 2 3" xfId="1364" xr:uid="{00000000-0005-0000-0000-000067040000}"/>
    <cellStyle name="60% - Accent2 2 4" xfId="1365" xr:uid="{00000000-0005-0000-0000-000068040000}"/>
    <cellStyle name="60% - Accent2 2 5" xfId="1366" xr:uid="{00000000-0005-0000-0000-000069040000}"/>
    <cellStyle name="60% - Accent2 2 6" xfId="1367" xr:uid="{00000000-0005-0000-0000-00006A040000}"/>
    <cellStyle name="60% - Accent2 2 7" xfId="1368" xr:uid="{00000000-0005-0000-0000-00006B040000}"/>
    <cellStyle name="60% - Accent2 2 8" xfId="4105" xr:uid="{00000000-0005-0000-0000-00006C040000}"/>
    <cellStyle name="60% - Accent2 20 2" xfId="1369" xr:uid="{00000000-0005-0000-0000-00006D040000}"/>
    <cellStyle name="60% - Accent2 21 2" xfId="1370" xr:uid="{00000000-0005-0000-0000-00006E040000}"/>
    <cellStyle name="60% - Accent2 3" xfId="231" xr:uid="{00000000-0005-0000-0000-00006F040000}"/>
    <cellStyle name="60% - Accent2 3 2" xfId="1371" xr:uid="{00000000-0005-0000-0000-000070040000}"/>
    <cellStyle name="60% - Accent2 3 3" xfId="1372" xr:uid="{00000000-0005-0000-0000-000071040000}"/>
    <cellStyle name="60% - Accent2 3 4" xfId="1373" xr:uid="{00000000-0005-0000-0000-000072040000}"/>
    <cellStyle name="60% - Accent2 3 5" xfId="1374" xr:uid="{00000000-0005-0000-0000-000073040000}"/>
    <cellStyle name="60% - Accent2 3 6" xfId="1375" xr:uid="{00000000-0005-0000-0000-000074040000}"/>
    <cellStyle name="60% - Accent2 3 7" xfId="1376" xr:uid="{00000000-0005-0000-0000-000075040000}"/>
    <cellStyle name="60% - Accent2 4" xfId="1377" xr:uid="{00000000-0005-0000-0000-000076040000}"/>
    <cellStyle name="60% - Accent2 4 2" xfId="1378" xr:uid="{00000000-0005-0000-0000-000077040000}"/>
    <cellStyle name="60% - Accent2 4 3" xfId="1379" xr:uid="{00000000-0005-0000-0000-000078040000}"/>
    <cellStyle name="60% - Accent2 4 4" xfId="1380" xr:uid="{00000000-0005-0000-0000-000079040000}"/>
    <cellStyle name="60% - Accent2 4 5" xfId="1381" xr:uid="{00000000-0005-0000-0000-00007A040000}"/>
    <cellStyle name="60% - Accent2 4 6" xfId="1382" xr:uid="{00000000-0005-0000-0000-00007B040000}"/>
    <cellStyle name="60% - Accent2 4 7" xfId="1383" xr:uid="{00000000-0005-0000-0000-00007C040000}"/>
    <cellStyle name="60% - Accent2 5" xfId="1384" xr:uid="{00000000-0005-0000-0000-00007D040000}"/>
    <cellStyle name="60% - Accent2 5 2" xfId="1385" xr:uid="{00000000-0005-0000-0000-00007E040000}"/>
    <cellStyle name="60% - Accent2 5 3" xfId="1386" xr:uid="{00000000-0005-0000-0000-00007F040000}"/>
    <cellStyle name="60% - Accent2 5 4" xfId="1387" xr:uid="{00000000-0005-0000-0000-000080040000}"/>
    <cellStyle name="60% - Accent2 5 5" xfId="1388" xr:uid="{00000000-0005-0000-0000-000081040000}"/>
    <cellStyle name="60% - Accent2 5 6" xfId="1389" xr:uid="{00000000-0005-0000-0000-000082040000}"/>
    <cellStyle name="60% - Accent2 5 7" xfId="1390" xr:uid="{00000000-0005-0000-0000-000083040000}"/>
    <cellStyle name="60% - Accent2 6" xfId="4069" xr:uid="{00000000-0005-0000-0000-000084040000}"/>
    <cellStyle name="60% - Accent2 6 2" xfId="1391" xr:uid="{00000000-0005-0000-0000-000085040000}"/>
    <cellStyle name="60% - Accent2 6 3" xfId="1392" xr:uid="{00000000-0005-0000-0000-000086040000}"/>
    <cellStyle name="60% - Accent2 6 4" xfId="1393" xr:uid="{00000000-0005-0000-0000-000087040000}"/>
    <cellStyle name="60% - Accent2 6 5" xfId="1394" xr:uid="{00000000-0005-0000-0000-000088040000}"/>
    <cellStyle name="60% - Accent2 6 6" xfId="1395" xr:uid="{00000000-0005-0000-0000-000089040000}"/>
    <cellStyle name="60% - Accent2 6 7" xfId="1396" xr:uid="{00000000-0005-0000-0000-00008A040000}"/>
    <cellStyle name="60% - Accent2 7" xfId="38" xr:uid="{00000000-0005-0000-0000-00008B040000}"/>
    <cellStyle name="60% - Accent2 7 2" xfId="1397" xr:uid="{00000000-0005-0000-0000-00008C040000}"/>
    <cellStyle name="60% - Accent2 7 3" xfId="1398" xr:uid="{00000000-0005-0000-0000-00008D040000}"/>
    <cellStyle name="60% - Accent2 7 4" xfId="1399" xr:uid="{00000000-0005-0000-0000-00008E040000}"/>
    <cellStyle name="60% - Accent2 7 5" xfId="1400" xr:uid="{00000000-0005-0000-0000-00008F040000}"/>
    <cellStyle name="60% - Accent2 7 6" xfId="1401" xr:uid="{00000000-0005-0000-0000-000090040000}"/>
    <cellStyle name="60% - Accent2 7 7" xfId="1402" xr:uid="{00000000-0005-0000-0000-000091040000}"/>
    <cellStyle name="60% - Accent2 8 2" xfId="1403" xr:uid="{00000000-0005-0000-0000-000092040000}"/>
    <cellStyle name="60% - Accent2 8 3" xfId="1404" xr:uid="{00000000-0005-0000-0000-000093040000}"/>
    <cellStyle name="60% - Accent2 8 4" xfId="1405" xr:uid="{00000000-0005-0000-0000-000094040000}"/>
    <cellStyle name="60% - Accent2 8 5" xfId="1406" xr:uid="{00000000-0005-0000-0000-000095040000}"/>
    <cellStyle name="60% - Accent2 8 6" xfId="1407" xr:uid="{00000000-0005-0000-0000-000096040000}"/>
    <cellStyle name="60% - Accent2 8 7" xfId="1408" xr:uid="{00000000-0005-0000-0000-000097040000}"/>
    <cellStyle name="60% - Accent2 9 2" xfId="1409" xr:uid="{00000000-0005-0000-0000-000098040000}"/>
    <cellStyle name="60% - Accent2 9 3" xfId="1410" xr:uid="{00000000-0005-0000-0000-000099040000}"/>
    <cellStyle name="60% - Accent2 9 4" xfId="1411" xr:uid="{00000000-0005-0000-0000-00009A040000}"/>
    <cellStyle name="60% - Accent2 9 5" xfId="1412" xr:uid="{00000000-0005-0000-0000-00009B040000}"/>
    <cellStyle name="60% - Accent2 9 6" xfId="1413" xr:uid="{00000000-0005-0000-0000-00009C040000}"/>
    <cellStyle name="60% - Accent2 9 7" xfId="1414" xr:uid="{00000000-0005-0000-0000-00009D040000}"/>
    <cellStyle name="60% - Accent3 10 2" xfId="1415" xr:uid="{00000000-0005-0000-0000-00009E040000}"/>
    <cellStyle name="60% - Accent3 10 3" xfId="1416" xr:uid="{00000000-0005-0000-0000-00009F040000}"/>
    <cellStyle name="60% - Accent3 10 4" xfId="1417" xr:uid="{00000000-0005-0000-0000-0000A0040000}"/>
    <cellStyle name="60% - Accent3 10 5" xfId="1418" xr:uid="{00000000-0005-0000-0000-0000A1040000}"/>
    <cellStyle name="60% - Accent3 10 6" xfId="1419" xr:uid="{00000000-0005-0000-0000-0000A2040000}"/>
    <cellStyle name="60% - Accent3 10 7" xfId="1420" xr:uid="{00000000-0005-0000-0000-0000A3040000}"/>
    <cellStyle name="60% - Accent3 11 2" xfId="1421" xr:uid="{00000000-0005-0000-0000-0000A4040000}"/>
    <cellStyle name="60% - Accent3 11 3" xfId="1422" xr:uid="{00000000-0005-0000-0000-0000A5040000}"/>
    <cellStyle name="60% - Accent3 11 4" xfId="1423" xr:uid="{00000000-0005-0000-0000-0000A6040000}"/>
    <cellStyle name="60% - Accent3 11 5" xfId="1424" xr:uid="{00000000-0005-0000-0000-0000A7040000}"/>
    <cellStyle name="60% - Accent3 11 6" xfId="1425" xr:uid="{00000000-0005-0000-0000-0000A8040000}"/>
    <cellStyle name="60% - Accent3 11 7" xfId="1426" xr:uid="{00000000-0005-0000-0000-0000A9040000}"/>
    <cellStyle name="60% - Accent3 12 2" xfId="1427" xr:uid="{00000000-0005-0000-0000-0000AA040000}"/>
    <cellStyle name="60% - Accent3 12 3" xfId="1428" xr:uid="{00000000-0005-0000-0000-0000AB040000}"/>
    <cellStyle name="60% - Accent3 12 4" xfId="1429" xr:uid="{00000000-0005-0000-0000-0000AC040000}"/>
    <cellStyle name="60% - Accent3 12 5" xfId="1430" xr:uid="{00000000-0005-0000-0000-0000AD040000}"/>
    <cellStyle name="60% - Accent3 12 6" xfId="1431" xr:uid="{00000000-0005-0000-0000-0000AE040000}"/>
    <cellStyle name="60% - Accent3 12 7" xfId="1432" xr:uid="{00000000-0005-0000-0000-0000AF040000}"/>
    <cellStyle name="60% - Accent3 13 2" xfId="1433" xr:uid="{00000000-0005-0000-0000-0000B0040000}"/>
    <cellStyle name="60% - Accent3 14 2" xfId="1434" xr:uid="{00000000-0005-0000-0000-0000B1040000}"/>
    <cellStyle name="60% - Accent3 15 2" xfId="1435" xr:uid="{00000000-0005-0000-0000-0000B2040000}"/>
    <cellStyle name="60% - Accent3 16 2" xfId="1436" xr:uid="{00000000-0005-0000-0000-0000B3040000}"/>
    <cellStyle name="60% - Accent3 17 2" xfId="1437" xr:uid="{00000000-0005-0000-0000-0000B4040000}"/>
    <cellStyle name="60% - Accent3 18 2" xfId="1438" xr:uid="{00000000-0005-0000-0000-0000B5040000}"/>
    <cellStyle name="60% - Accent3 19 2" xfId="1439" xr:uid="{00000000-0005-0000-0000-0000B6040000}"/>
    <cellStyle name="60% - Accent3 2" xfId="189" xr:uid="{00000000-0005-0000-0000-0000B7040000}"/>
    <cellStyle name="60% - Accent3 2 2" xfId="1440" xr:uid="{00000000-0005-0000-0000-0000B8040000}"/>
    <cellStyle name="60% - Accent3 2 3" xfId="1441" xr:uid="{00000000-0005-0000-0000-0000B9040000}"/>
    <cellStyle name="60% - Accent3 2 4" xfId="1442" xr:uid="{00000000-0005-0000-0000-0000BA040000}"/>
    <cellStyle name="60% - Accent3 2 5" xfId="1443" xr:uid="{00000000-0005-0000-0000-0000BB040000}"/>
    <cellStyle name="60% - Accent3 2 6" xfId="1444" xr:uid="{00000000-0005-0000-0000-0000BC040000}"/>
    <cellStyle name="60% - Accent3 2 7" xfId="1445" xr:uid="{00000000-0005-0000-0000-0000BD040000}"/>
    <cellStyle name="60% - Accent3 2 8" xfId="4107" xr:uid="{00000000-0005-0000-0000-0000BE040000}"/>
    <cellStyle name="60% - Accent3 20 2" xfId="1446" xr:uid="{00000000-0005-0000-0000-0000BF040000}"/>
    <cellStyle name="60% - Accent3 21 2" xfId="1447" xr:uid="{00000000-0005-0000-0000-0000C0040000}"/>
    <cellStyle name="60% - Accent3 3" xfId="240" xr:uid="{00000000-0005-0000-0000-0000C1040000}"/>
    <cellStyle name="60% - Accent3 3 2" xfId="1448" xr:uid="{00000000-0005-0000-0000-0000C2040000}"/>
    <cellStyle name="60% - Accent3 3 3" xfId="1449" xr:uid="{00000000-0005-0000-0000-0000C3040000}"/>
    <cellStyle name="60% - Accent3 3 4" xfId="1450" xr:uid="{00000000-0005-0000-0000-0000C4040000}"/>
    <cellStyle name="60% - Accent3 3 5" xfId="1451" xr:uid="{00000000-0005-0000-0000-0000C5040000}"/>
    <cellStyle name="60% - Accent3 3 6" xfId="1452" xr:uid="{00000000-0005-0000-0000-0000C6040000}"/>
    <cellStyle name="60% - Accent3 3 7" xfId="1453" xr:uid="{00000000-0005-0000-0000-0000C7040000}"/>
    <cellStyle name="60% - Accent3 4" xfId="1454" xr:uid="{00000000-0005-0000-0000-0000C8040000}"/>
    <cellStyle name="60% - Accent3 4 2" xfId="1455" xr:uid="{00000000-0005-0000-0000-0000C9040000}"/>
    <cellStyle name="60% - Accent3 4 3" xfId="1456" xr:uid="{00000000-0005-0000-0000-0000CA040000}"/>
    <cellStyle name="60% - Accent3 4 4" xfId="1457" xr:uid="{00000000-0005-0000-0000-0000CB040000}"/>
    <cellStyle name="60% - Accent3 4 5" xfId="1458" xr:uid="{00000000-0005-0000-0000-0000CC040000}"/>
    <cellStyle name="60% - Accent3 4 6" xfId="1459" xr:uid="{00000000-0005-0000-0000-0000CD040000}"/>
    <cellStyle name="60% - Accent3 4 7" xfId="1460" xr:uid="{00000000-0005-0000-0000-0000CE040000}"/>
    <cellStyle name="60% - Accent3 5" xfId="1461" xr:uid="{00000000-0005-0000-0000-0000CF040000}"/>
    <cellStyle name="60% - Accent3 5 2" xfId="1462" xr:uid="{00000000-0005-0000-0000-0000D0040000}"/>
    <cellStyle name="60% - Accent3 5 3" xfId="1463" xr:uid="{00000000-0005-0000-0000-0000D1040000}"/>
    <cellStyle name="60% - Accent3 5 4" xfId="1464" xr:uid="{00000000-0005-0000-0000-0000D2040000}"/>
    <cellStyle name="60% - Accent3 5 5" xfId="1465" xr:uid="{00000000-0005-0000-0000-0000D3040000}"/>
    <cellStyle name="60% - Accent3 5 6" xfId="1466" xr:uid="{00000000-0005-0000-0000-0000D4040000}"/>
    <cellStyle name="60% - Accent3 5 7" xfId="1467" xr:uid="{00000000-0005-0000-0000-0000D5040000}"/>
    <cellStyle name="60% - Accent3 6" xfId="4070" xr:uid="{00000000-0005-0000-0000-0000D6040000}"/>
    <cellStyle name="60% - Accent3 6 2" xfId="1468" xr:uid="{00000000-0005-0000-0000-0000D7040000}"/>
    <cellStyle name="60% - Accent3 6 3" xfId="1469" xr:uid="{00000000-0005-0000-0000-0000D8040000}"/>
    <cellStyle name="60% - Accent3 6 4" xfId="1470" xr:uid="{00000000-0005-0000-0000-0000D9040000}"/>
    <cellStyle name="60% - Accent3 6 5" xfId="1471" xr:uid="{00000000-0005-0000-0000-0000DA040000}"/>
    <cellStyle name="60% - Accent3 6 6" xfId="1472" xr:uid="{00000000-0005-0000-0000-0000DB040000}"/>
    <cellStyle name="60% - Accent3 6 7" xfId="1473" xr:uid="{00000000-0005-0000-0000-0000DC040000}"/>
    <cellStyle name="60% - Accent3 7" xfId="39" xr:uid="{00000000-0005-0000-0000-0000DD040000}"/>
    <cellStyle name="60% - Accent3 7 2" xfId="1474" xr:uid="{00000000-0005-0000-0000-0000DE040000}"/>
    <cellStyle name="60% - Accent3 7 3" xfId="1475" xr:uid="{00000000-0005-0000-0000-0000DF040000}"/>
    <cellStyle name="60% - Accent3 7 4" xfId="1476" xr:uid="{00000000-0005-0000-0000-0000E0040000}"/>
    <cellStyle name="60% - Accent3 7 5" xfId="1477" xr:uid="{00000000-0005-0000-0000-0000E1040000}"/>
    <cellStyle name="60% - Accent3 7 6" xfId="1478" xr:uid="{00000000-0005-0000-0000-0000E2040000}"/>
    <cellStyle name="60% - Accent3 7 7" xfId="1479" xr:uid="{00000000-0005-0000-0000-0000E3040000}"/>
    <cellStyle name="60% - Accent3 8 2" xfId="1480" xr:uid="{00000000-0005-0000-0000-0000E4040000}"/>
    <cellStyle name="60% - Accent3 8 3" xfId="1481" xr:uid="{00000000-0005-0000-0000-0000E5040000}"/>
    <cellStyle name="60% - Accent3 8 4" xfId="1482" xr:uid="{00000000-0005-0000-0000-0000E6040000}"/>
    <cellStyle name="60% - Accent3 8 5" xfId="1483" xr:uid="{00000000-0005-0000-0000-0000E7040000}"/>
    <cellStyle name="60% - Accent3 8 6" xfId="1484" xr:uid="{00000000-0005-0000-0000-0000E8040000}"/>
    <cellStyle name="60% - Accent3 8 7" xfId="1485" xr:uid="{00000000-0005-0000-0000-0000E9040000}"/>
    <cellStyle name="60% - Accent3 9 2" xfId="1486" xr:uid="{00000000-0005-0000-0000-0000EA040000}"/>
    <cellStyle name="60% - Accent3 9 3" xfId="1487" xr:uid="{00000000-0005-0000-0000-0000EB040000}"/>
    <cellStyle name="60% - Accent3 9 4" xfId="1488" xr:uid="{00000000-0005-0000-0000-0000EC040000}"/>
    <cellStyle name="60% - Accent3 9 5" xfId="1489" xr:uid="{00000000-0005-0000-0000-0000ED040000}"/>
    <cellStyle name="60% - Accent3 9 6" xfId="1490" xr:uid="{00000000-0005-0000-0000-0000EE040000}"/>
    <cellStyle name="60% - Accent3 9 7" xfId="1491" xr:uid="{00000000-0005-0000-0000-0000EF040000}"/>
    <cellStyle name="60% - Accent4 10 2" xfId="1492" xr:uid="{00000000-0005-0000-0000-0000F0040000}"/>
    <cellStyle name="60% - Accent4 10 3" xfId="1493" xr:uid="{00000000-0005-0000-0000-0000F1040000}"/>
    <cellStyle name="60% - Accent4 10 4" xfId="1494" xr:uid="{00000000-0005-0000-0000-0000F2040000}"/>
    <cellStyle name="60% - Accent4 10 5" xfId="1495" xr:uid="{00000000-0005-0000-0000-0000F3040000}"/>
    <cellStyle name="60% - Accent4 10 6" xfId="1496" xr:uid="{00000000-0005-0000-0000-0000F4040000}"/>
    <cellStyle name="60% - Accent4 10 7" xfId="1497" xr:uid="{00000000-0005-0000-0000-0000F5040000}"/>
    <cellStyle name="60% - Accent4 11 2" xfId="1498" xr:uid="{00000000-0005-0000-0000-0000F6040000}"/>
    <cellStyle name="60% - Accent4 11 3" xfId="1499" xr:uid="{00000000-0005-0000-0000-0000F7040000}"/>
    <cellStyle name="60% - Accent4 11 4" xfId="1500" xr:uid="{00000000-0005-0000-0000-0000F8040000}"/>
    <cellStyle name="60% - Accent4 11 5" xfId="1501" xr:uid="{00000000-0005-0000-0000-0000F9040000}"/>
    <cellStyle name="60% - Accent4 11 6" xfId="1502" xr:uid="{00000000-0005-0000-0000-0000FA040000}"/>
    <cellStyle name="60% - Accent4 11 7" xfId="1503" xr:uid="{00000000-0005-0000-0000-0000FB040000}"/>
    <cellStyle name="60% - Accent4 12 2" xfId="1504" xr:uid="{00000000-0005-0000-0000-0000FC040000}"/>
    <cellStyle name="60% - Accent4 12 3" xfId="1505" xr:uid="{00000000-0005-0000-0000-0000FD040000}"/>
    <cellStyle name="60% - Accent4 12 4" xfId="1506" xr:uid="{00000000-0005-0000-0000-0000FE040000}"/>
    <cellStyle name="60% - Accent4 12 5" xfId="1507" xr:uid="{00000000-0005-0000-0000-0000FF040000}"/>
    <cellStyle name="60% - Accent4 12 6" xfId="1508" xr:uid="{00000000-0005-0000-0000-000000050000}"/>
    <cellStyle name="60% - Accent4 12 7" xfId="1509" xr:uid="{00000000-0005-0000-0000-000001050000}"/>
    <cellStyle name="60% - Accent4 13 2" xfId="1510" xr:uid="{00000000-0005-0000-0000-000002050000}"/>
    <cellStyle name="60% - Accent4 14 2" xfId="1511" xr:uid="{00000000-0005-0000-0000-000003050000}"/>
    <cellStyle name="60% - Accent4 15 2" xfId="1512" xr:uid="{00000000-0005-0000-0000-000004050000}"/>
    <cellStyle name="60% - Accent4 16 2" xfId="1513" xr:uid="{00000000-0005-0000-0000-000005050000}"/>
    <cellStyle name="60% - Accent4 17 2" xfId="1514" xr:uid="{00000000-0005-0000-0000-000006050000}"/>
    <cellStyle name="60% - Accent4 18 2" xfId="1515" xr:uid="{00000000-0005-0000-0000-000007050000}"/>
    <cellStyle name="60% - Accent4 19 2" xfId="1516" xr:uid="{00000000-0005-0000-0000-000008050000}"/>
    <cellStyle name="60% - Accent4 2" xfId="194" xr:uid="{00000000-0005-0000-0000-000009050000}"/>
    <cellStyle name="60% - Accent4 2 2" xfId="1517" xr:uid="{00000000-0005-0000-0000-00000A050000}"/>
    <cellStyle name="60% - Accent4 2 3" xfId="1518" xr:uid="{00000000-0005-0000-0000-00000B050000}"/>
    <cellStyle name="60% - Accent4 2 4" xfId="1519" xr:uid="{00000000-0005-0000-0000-00000C050000}"/>
    <cellStyle name="60% - Accent4 2 5" xfId="1520" xr:uid="{00000000-0005-0000-0000-00000D050000}"/>
    <cellStyle name="60% - Accent4 2 6" xfId="1521" xr:uid="{00000000-0005-0000-0000-00000E050000}"/>
    <cellStyle name="60% - Accent4 2 7" xfId="1522" xr:uid="{00000000-0005-0000-0000-00000F050000}"/>
    <cellStyle name="60% - Accent4 2 8" xfId="4109" xr:uid="{00000000-0005-0000-0000-000010050000}"/>
    <cellStyle name="60% - Accent4 20 2" xfId="1523" xr:uid="{00000000-0005-0000-0000-000011050000}"/>
    <cellStyle name="60% - Accent4 21 2" xfId="1524" xr:uid="{00000000-0005-0000-0000-000012050000}"/>
    <cellStyle name="60% - Accent4 3" xfId="238" xr:uid="{00000000-0005-0000-0000-000013050000}"/>
    <cellStyle name="60% - Accent4 3 2" xfId="1525" xr:uid="{00000000-0005-0000-0000-000014050000}"/>
    <cellStyle name="60% - Accent4 3 3" xfId="1526" xr:uid="{00000000-0005-0000-0000-000015050000}"/>
    <cellStyle name="60% - Accent4 3 4" xfId="1527" xr:uid="{00000000-0005-0000-0000-000016050000}"/>
    <cellStyle name="60% - Accent4 3 5" xfId="1528" xr:uid="{00000000-0005-0000-0000-000017050000}"/>
    <cellStyle name="60% - Accent4 3 6" xfId="1529" xr:uid="{00000000-0005-0000-0000-000018050000}"/>
    <cellStyle name="60% - Accent4 3 7" xfId="1530" xr:uid="{00000000-0005-0000-0000-000019050000}"/>
    <cellStyle name="60% - Accent4 4" xfId="1531" xr:uid="{00000000-0005-0000-0000-00001A050000}"/>
    <cellStyle name="60% - Accent4 4 2" xfId="1532" xr:uid="{00000000-0005-0000-0000-00001B050000}"/>
    <cellStyle name="60% - Accent4 4 3" xfId="1533" xr:uid="{00000000-0005-0000-0000-00001C050000}"/>
    <cellStyle name="60% - Accent4 4 4" xfId="1534" xr:uid="{00000000-0005-0000-0000-00001D050000}"/>
    <cellStyle name="60% - Accent4 4 5" xfId="1535" xr:uid="{00000000-0005-0000-0000-00001E050000}"/>
    <cellStyle name="60% - Accent4 4 6" xfId="1536" xr:uid="{00000000-0005-0000-0000-00001F050000}"/>
    <cellStyle name="60% - Accent4 4 7" xfId="1537" xr:uid="{00000000-0005-0000-0000-000020050000}"/>
    <cellStyle name="60% - Accent4 5" xfId="1538" xr:uid="{00000000-0005-0000-0000-000021050000}"/>
    <cellStyle name="60% - Accent4 5 2" xfId="1539" xr:uid="{00000000-0005-0000-0000-000022050000}"/>
    <cellStyle name="60% - Accent4 5 3" xfId="1540" xr:uid="{00000000-0005-0000-0000-000023050000}"/>
    <cellStyle name="60% - Accent4 5 4" xfId="1541" xr:uid="{00000000-0005-0000-0000-000024050000}"/>
    <cellStyle name="60% - Accent4 5 5" xfId="1542" xr:uid="{00000000-0005-0000-0000-000025050000}"/>
    <cellStyle name="60% - Accent4 5 6" xfId="1543" xr:uid="{00000000-0005-0000-0000-000026050000}"/>
    <cellStyle name="60% - Accent4 5 7" xfId="1544" xr:uid="{00000000-0005-0000-0000-000027050000}"/>
    <cellStyle name="60% - Accent4 6" xfId="4071" xr:uid="{00000000-0005-0000-0000-000028050000}"/>
    <cellStyle name="60% - Accent4 6 2" xfId="1545" xr:uid="{00000000-0005-0000-0000-000029050000}"/>
    <cellStyle name="60% - Accent4 6 3" xfId="1546" xr:uid="{00000000-0005-0000-0000-00002A050000}"/>
    <cellStyle name="60% - Accent4 6 4" xfId="1547" xr:uid="{00000000-0005-0000-0000-00002B050000}"/>
    <cellStyle name="60% - Accent4 6 5" xfId="1548" xr:uid="{00000000-0005-0000-0000-00002C050000}"/>
    <cellStyle name="60% - Accent4 6 6" xfId="1549" xr:uid="{00000000-0005-0000-0000-00002D050000}"/>
    <cellStyle name="60% - Accent4 6 7" xfId="1550" xr:uid="{00000000-0005-0000-0000-00002E050000}"/>
    <cellStyle name="60% - Accent4 7" xfId="40" xr:uid="{00000000-0005-0000-0000-00002F050000}"/>
    <cellStyle name="60% - Accent4 7 2" xfId="1551" xr:uid="{00000000-0005-0000-0000-000030050000}"/>
    <cellStyle name="60% - Accent4 7 3" xfId="1552" xr:uid="{00000000-0005-0000-0000-000031050000}"/>
    <cellStyle name="60% - Accent4 7 4" xfId="1553" xr:uid="{00000000-0005-0000-0000-000032050000}"/>
    <cellStyle name="60% - Accent4 7 5" xfId="1554" xr:uid="{00000000-0005-0000-0000-000033050000}"/>
    <cellStyle name="60% - Accent4 7 6" xfId="1555" xr:uid="{00000000-0005-0000-0000-000034050000}"/>
    <cellStyle name="60% - Accent4 7 7" xfId="1556" xr:uid="{00000000-0005-0000-0000-000035050000}"/>
    <cellStyle name="60% - Accent4 8 2" xfId="1557" xr:uid="{00000000-0005-0000-0000-000036050000}"/>
    <cellStyle name="60% - Accent4 8 3" xfId="1558" xr:uid="{00000000-0005-0000-0000-000037050000}"/>
    <cellStyle name="60% - Accent4 8 4" xfId="1559" xr:uid="{00000000-0005-0000-0000-000038050000}"/>
    <cellStyle name="60% - Accent4 8 5" xfId="1560" xr:uid="{00000000-0005-0000-0000-000039050000}"/>
    <cellStyle name="60% - Accent4 8 6" xfId="1561" xr:uid="{00000000-0005-0000-0000-00003A050000}"/>
    <cellStyle name="60% - Accent4 8 7" xfId="1562" xr:uid="{00000000-0005-0000-0000-00003B050000}"/>
    <cellStyle name="60% - Accent4 9 2" xfId="1563" xr:uid="{00000000-0005-0000-0000-00003C050000}"/>
    <cellStyle name="60% - Accent4 9 3" xfId="1564" xr:uid="{00000000-0005-0000-0000-00003D050000}"/>
    <cellStyle name="60% - Accent4 9 4" xfId="1565" xr:uid="{00000000-0005-0000-0000-00003E050000}"/>
    <cellStyle name="60% - Accent4 9 5" xfId="1566" xr:uid="{00000000-0005-0000-0000-00003F050000}"/>
    <cellStyle name="60% - Accent4 9 6" xfId="1567" xr:uid="{00000000-0005-0000-0000-000040050000}"/>
    <cellStyle name="60% - Accent4 9 7" xfId="1568" xr:uid="{00000000-0005-0000-0000-000041050000}"/>
    <cellStyle name="60% - Accent5 10 2" xfId="1569" xr:uid="{00000000-0005-0000-0000-000042050000}"/>
    <cellStyle name="60% - Accent5 10 3" xfId="1570" xr:uid="{00000000-0005-0000-0000-000043050000}"/>
    <cellStyle name="60% - Accent5 10 4" xfId="1571" xr:uid="{00000000-0005-0000-0000-000044050000}"/>
    <cellStyle name="60% - Accent5 10 5" xfId="1572" xr:uid="{00000000-0005-0000-0000-000045050000}"/>
    <cellStyle name="60% - Accent5 10 6" xfId="1573" xr:uid="{00000000-0005-0000-0000-000046050000}"/>
    <cellStyle name="60% - Accent5 10 7" xfId="1574" xr:uid="{00000000-0005-0000-0000-000047050000}"/>
    <cellStyle name="60% - Accent5 11 2" xfId="1575" xr:uid="{00000000-0005-0000-0000-000048050000}"/>
    <cellStyle name="60% - Accent5 11 3" xfId="1576" xr:uid="{00000000-0005-0000-0000-000049050000}"/>
    <cellStyle name="60% - Accent5 11 4" xfId="1577" xr:uid="{00000000-0005-0000-0000-00004A050000}"/>
    <cellStyle name="60% - Accent5 11 5" xfId="1578" xr:uid="{00000000-0005-0000-0000-00004B050000}"/>
    <cellStyle name="60% - Accent5 11 6" xfId="1579" xr:uid="{00000000-0005-0000-0000-00004C050000}"/>
    <cellStyle name="60% - Accent5 11 7" xfId="1580" xr:uid="{00000000-0005-0000-0000-00004D050000}"/>
    <cellStyle name="60% - Accent5 12 2" xfId="1581" xr:uid="{00000000-0005-0000-0000-00004E050000}"/>
    <cellStyle name="60% - Accent5 12 3" xfId="1582" xr:uid="{00000000-0005-0000-0000-00004F050000}"/>
    <cellStyle name="60% - Accent5 12 4" xfId="1583" xr:uid="{00000000-0005-0000-0000-000050050000}"/>
    <cellStyle name="60% - Accent5 12 5" xfId="1584" xr:uid="{00000000-0005-0000-0000-000051050000}"/>
    <cellStyle name="60% - Accent5 12 6" xfId="1585" xr:uid="{00000000-0005-0000-0000-000052050000}"/>
    <cellStyle name="60% - Accent5 12 7" xfId="1586" xr:uid="{00000000-0005-0000-0000-000053050000}"/>
    <cellStyle name="60% - Accent5 13 2" xfId="1587" xr:uid="{00000000-0005-0000-0000-000054050000}"/>
    <cellStyle name="60% - Accent5 14 2" xfId="1588" xr:uid="{00000000-0005-0000-0000-000055050000}"/>
    <cellStyle name="60% - Accent5 15 2" xfId="1589" xr:uid="{00000000-0005-0000-0000-000056050000}"/>
    <cellStyle name="60% - Accent5 16 2" xfId="1590" xr:uid="{00000000-0005-0000-0000-000057050000}"/>
    <cellStyle name="60% - Accent5 17 2" xfId="1591" xr:uid="{00000000-0005-0000-0000-000058050000}"/>
    <cellStyle name="60% - Accent5 18 2" xfId="1592" xr:uid="{00000000-0005-0000-0000-000059050000}"/>
    <cellStyle name="60% - Accent5 19 2" xfId="1593" xr:uid="{00000000-0005-0000-0000-00005A050000}"/>
    <cellStyle name="60% - Accent5 2" xfId="196" xr:uid="{00000000-0005-0000-0000-00005B050000}"/>
    <cellStyle name="60% - Accent5 2 2" xfId="1594" xr:uid="{00000000-0005-0000-0000-00005C050000}"/>
    <cellStyle name="60% - Accent5 2 3" xfId="1595" xr:uid="{00000000-0005-0000-0000-00005D050000}"/>
    <cellStyle name="60% - Accent5 2 4" xfId="1596" xr:uid="{00000000-0005-0000-0000-00005E050000}"/>
    <cellStyle name="60% - Accent5 2 5" xfId="1597" xr:uid="{00000000-0005-0000-0000-00005F050000}"/>
    <cellStyle name="60% - Accent5 2 6" xfId="1598" xr:uid="{00000000-0005-0000-0000-000060050000}"/>
    <cellStyle name="60% - Accent5 2 7" xfId="1599" xr:uid="{00000000-0005-0000-0000-000061050000}"/>
    <cellStyle name="60% - Accent5 2 8" xfId="4110" xr:uid="{00000000-0005-0000-0000-000062050000}"/>
    <cellStyle name="60% - Accent5 20 2" xfId="1600" xr:uid="{00000000-0005-0000-0000-000063050000}"/>
    <cellStyle name="60% - Accent5 21 2" xfId="1601" xr:uid="{00000000-0005-0000-0000-000064050000}"/>
    <cellStyle name="60% - Accent5 3" xfId="248" xr:uid="{00000000-0005-0000-0000-000065050000}"/>
    <cellStyle name="60% - Accent5 3 2" xfId="1602" xr:uid="{00000000-0005-0000-0000-000066050000}"/>
    <cellStyle name="60% - Accent5 3 3" xfId="1603" xr:uid="{00000000-0005-0000-0000-000067050000}"/>
    <cellStyle name="60% - Accent5 3 4" xfId="1604" xr:uid="{00000000-0005-0000-0000-000068050000}"/>
    <cellStyle name="60% - Accent5 3 5" xfId="1605" xr:uid="{00000000-0005-0000-0000-000069050000}"/>
    <cellStyle name="60% - Accent5 3 6" xfId="1606" xr:uid="{00000000-0005-0000-0000-00006A050000}"/>
    <cellStyle name="60% - Accent5 3 7" xfId="1607" xr:uid="{00000000-0005-0000-0000-00006B050000}"/>
    <cellStyle name="60% - Accent5 4" xfId="1608" xr:uid="{00000000-0005-0000-0000-00006C050000}"/>
    <cellStyle name="60% - Accent5 4 2" xfId="1609" xr:uid="{00000000-0005-0000-0000-00006D050000}"/>
    <cellStyle name="60% - Accent5 4 3" xfId="1610" xr:uid="{00000000-0005-0000-0000-00006E050000}"/>
    <cellStyle name="60% - Accent5 4 4" xfId="1611" xr:uid="{00000000-0005-0000-0000-00006F050000}"/>
    <cellStyle name="60% - Accent5 4 5" xfId="1612" xr:uid="{00000000-0005-0000-0000-000070050000}"/>
    <cellStyle name="60% - Accent5 4 6" xfId="1613" xr:uid="{00000000-0005-0000-0000-000071050000}"/>
    <cellStyle name="60% - Accent5 4 7" xfId="1614" xr:uid="{00000000-0005-0000-0000-000072050000}"/>
    <cellStyle name="60% - Accent5 5" xfId="1615" xr:uid="{00000000-0005-0000-0000-000073050000}"/>
    <cellStyle name="60% - Accent5 5 2" xfId="1616" xr:uid="{00000000-0005-0000-0000-000074050000}"/>
    <cellStyle name="60% - Accent5 5 3" xfId="1617" xr:uid="{00000000-0005-0000-0000-000075050000}"/>
    <cellStyle name="60% - Accent5 5 4" xfId="1618" xr:uid="{00000000-0005-0000-0000-000076050000}"/>
    <cellStyle name="60% - Accent5 5 5" xfId="1619" xr:uid="{00000000-0005-0000-0000-000077050000}"/>
    <cellStyle name="60% - Accent5 5 6" xfId="1620" xr:uid="{00000000-0005-0000-0000-000078050000}"/>
    <cellStyle name="60% - Accent5 5 7" xfId="1621" xr:uid="{00000000-0005-0000-0000-000079050000}"/>
    <cellStyle name="60% - Accent5 6" xfId="4072" xr:uid="{00000000-0005-0000-0000-00007A050000}"/>
    <cellStyle name="60% - Accent5 6 2" xfId="1622" xr:uid="{00000000-0005-0000-0000-00007B050000}"/>
    <cellStyle name="60% - Accent5 6 3" xfId="1623" xr:uid="{00000000-0005-0000-0000-00007C050000}"/>
    <cellStyle name="60% - Accent5 6 4" xfId="1624" xr:uid="{00000000-0005-0000-0000-00007D050000}"/>
    <cellStyle name="60% - Accent5 6 5" xfId="1625" xr:uid="{00000000-0005-0000-0000-00007E050000}"/>
    <cellStyle name="60% - Accent5 6 6" xfId="1626" xr:uid="{00000000-0005-0000-0000-00007F050000}"/>
    <cellStyle name="60% - Accent5 6 7" xfId="1627" xr:uid="{00000000-0005-0000-0000-000080050000}"/>
    <cellStyle name="60% - Accent5 7" xfId="42" xr:uid="{00000000-0005-0000-0000-000081050000}"/>
    <cellStyle name="60% - Accent5 7 2" xfId="1628" xr:uid="{00000000-0005-0000-0000-000082050000}"/>
    <cellStyle name="60% - Accent5 7 3" xfId="1629" xr:uid="{00000000-0005-0000-0000-000083050000}"/>
    <cellStyle name="60% - Accent5 7 4" xfId="1630" xr:uid="{00000000-0005-0000-0000-000084050000}"/>
    <cellStyle name="60% - Accent5 7 5" xfId="1631" xr:uid="{00000000-0005-0000-0000-000085050000}"/>
    <cellStyle name="60% - Accent5 7 6" xfId="1632" xr:uid="{00000000-0005-0000-0000-000086050000}"/>
    <cellStyle name="60% - Accent5 7 7" xfId="1633" xr:uid="{00000000-0005-0000-0000-000087050000}"/>
    <cellStyle name="60% - Accent5 8 2" xfId="1634" xr:uid="{00000000-0005-0000-0000-000088050000}"/>
    <cellStyle name="60% - Accent5 8 3" xfId="1635" xr:uid="{00000000-0005-0000-0000-000089050000}"/>
    <cellStyle name="60% - Accent5 8 4" xfId="1636" xr:uid="{00000000-0005-0000-0000-00008A050000}"/>
    <cellStyle name="60% - Accent5 8 5" xfId="1637" xr:uid="{00000000-0005-0000-0000-00008B050000}"/>
    <cellStyle name="60% - Accent5 8 6" xfId="1638" xr:uid="{00000000-0005-0000-0000-00008C050000}"/>
    <cellStyle name="60% - Accent5 8 7" xfId="1639" xr:uid="{00000000-0005-0000-0000-00008D050000}"/>
    <cellStyle name="60% - Accent5 9 2" xfId="1640" xr:uid="{00000000-0005-0000-0000-00008E050000}"/>
    <cellStyle name="60% - Accent5 9 3" xfId="1641" xr:uid="{00000000-0005-0000-0000-00008F050000}"/>
    <cellStyle name="60% - Accent5 9 4" xfId="1642" xr:uid="{00000000-0005-0000-0000-000090050000}"/>
    <cellStyle name="60% - Accent5 9 5" xfId="1643" xr:uid="{00000000-0005-0000-0000-000091050000}"/>
    <cellStyle name="60% - Accent5 9 6" xfId="1644" xr:uid="{00000000-0005-0000-0000-000092050000}"/>
    <cellStyle name="60% - Accent5 9 7" xfId="1645" xr:uid="{00000000-0005-0000-0000-000093050000}"/>
    <cellStyle name="60% - Accent6 10 2" xfId="1646" xr:uid="{00000000-0005-0000-0000-000094050000}"/>
    <cellStyle name="60% - Accent6 10 3" xfId="1647" xr:uid="{00000000-0005-0000-0000-000095050000}"/>
    <cellStyle name="60% - Accent6 10 4" xfId="1648" xr:uid="{00000000-0005-0000-0000-000096050000}"/>
    <cellStyle name="60% - Accent6 10 5" xfId="1649" xr:uid="{00000000-0005-0000-0000-000097050000}"/>
    <cellStyle name="60% - Accent6 10 6" xfId="1650" xr:uid="{00000000-0005-0000-0000-000098050000}"/>
    <cellStyle name="60% - Accent6 10 7" xfId="1651" xr:uid="{00000000-0005-0000-0000-000099050000}"/>
    <cellStyle name="60% - Accent6 11 2" xfId="1652" xr:uid="{00000000-0005-0000-0000-00009A050000}"/>
    <cellStyle name="60% - Accent6 11 3" xfId="1653" xr:uid="{00000000-0005-0000-0000-00009B050000}"/>
    <cellStyle name="60% - Accent6 11 4" xfId="1654" xr:uid="{00000000-0005-0000-0000-00009C050000}"/>
    <cellStyle name="60% - Accent6 11 5" xfId="1655" xr:uid="{00000000-0005-0000-0000-00009D050000}"/>
    <cellStyle name="60% - Accent6 11 6" xfId="1656" xr:uid="{00000000-0005-0000-0000-00009E050000}"/>
    <cellStyle name="60% - Accent6 11 7" xfId="1657" xr:uid="{00000000-0005-0000-0000-00009F050000}"/>
    <cellStyle name="60% - Accent6 12 2" xfId="1658" xr:uid="{00000000-0005-0000-0000-0000A0050000}"/>
    <cellStyle name="60% - Accent6 12 3" xfId="1659" xr:uid="{00000000-0005-0000-0000-0000A1050000}"/>
    <cellStyle name="60% - Accent6 12 4" xfId="1660" xr:uid="{00000000-0005-0000-0000-0000A2050000}"/>
    <cellStyle name="60% - Accent6 12 5" xfId="1661" xr:uid="{00000000-0005-0000-0000-0000A3050000}"/>
    <cellStyle name="60% - Accent6 12 6" xfId="1662" xr:uid="{00000000-0005-0000-0000-0000A4050000}"/>
    <cellStyle name="60% - Accent6 12 7" xfId="1663" xr:uid="{00000000-0005-0000-0000-0000A5050000}"/>
    <cellStyle name="60% - Accent6 13 2" xfId="1664" xr:uid="{00000000-0005-0000-0000-0000A6050000}"/>
    <cellStyle name="60% - Accent6 14 2" xfId="1665" xr:uid="{00000000-0005-0000-0000-0000A7050000}"/>
    <cellStyle name="60% - Accent6 15 2" xfId="1666" xr:uid="{00000000-0005-0000-0000-0000A8050000}"/>
    <cellStyle name="60% - Accent6 16 2" xfId="1667" xr:uid="{00000000-0005-0000-0000-0000A9050000}"/>
    <cellStyle name="60% - Accent6 17 2" xfId="1668" xr:uid="{00000000-0005-0000-0000-0000AA050000}"/>
    <cellStyle name="60% - Accent6 18 2" xfId="1669" xr:uid="{00000000-0005-0000-0000-0000AB050000}"/>
    <cellStyle name="60% - Accent6 19 2" xfId="1670" xr:uid="{00000000-0005-0000-0000-0000AC050000}"/>
    <cellStyle name="60% - Accent6 2" xfId="188" xr:uid="{00000000-0005-0000-0000-0000AD050000}"/>
    <cellStyle name="60% - Accent6 2 2" xfId="1671" xr:uid="{00000000-0005-0000-0000-0000AE050000}"/>
    <cellStyle name="60% - Accent6 2 3" xfId="1672" xr:uid="{00000000-0005-0000-0000-0000AF050000}"/>
    <cellStyle name="60% - Accent6 2 4" xfId="1673" xr:uid="{00000000-0005-0000-0000-0000B0050000}"/>
    <cellStyle name="60% - Accent6 2 5" xfId="1674" xr:uid="{00000000-0005-0000-0000-0000B1050000}"/>
    <cellStyle name="60% - Accent6 2 6" xfId="1675" xr:uid="{00000000-0005-0000-0000-0000B2050000}"/>
    <cellStyle name="60% - Accent6 2 7" xfId="1676" xr:uid="{00000000-0005-0000-0000-0000B3050000}"/>
    <cellStyle name="60% - Accent6 2 8" xfId="4112" xr:uid="{00000000-0005-0000-0000-0000B4050000}"/>
    <cellStyle name="60% - Accent6 20 2" xfId="1677" xr:uid="{00000000-0005-0000-0000-0000B5050000}"/>
    <cellStyle name="60% - Accent6 21 2" xfId="1678" xr:uid="{00000000-0005-0000-0000-0000B6050000}"/>
    <cellStyle name="60% - Accent6 3" xfId="228" xr:uid="{00000000-0005-0000-0000-0000B7050000}"/>
    <cellStyle name="60% - Accent6 3 2" xfId="1679" xr:uid="{00000000-0005-0000-0000-0000B8050000}"/>
    <cellStyle name="60% - Accent6 3 3" xfId="1680" xr:uid="{00000000-0005-0000-0000-0000B9050000}"/>
    <cellStyle name="60% - Accent6 3 4" xfId="1681" xr:uid="{00000000-0005-0000-0000-0000BA050000}"/>
    <cellStyle name="60% - Accent6 3 5" xfId="1682" xr:uid="{00000000-0005-0000-0000-0000BB050000}"/>
    <cellStyle name="60% - Accent6 3 6" xfId="1683" xr:uid="{00000000-0005-0000-0000-0000BC050000}"/>
    <cellStyle name="60% - Accent6 3 7" xfId="1684" xr:uid="{00000000-0005-0000-0000-0000BD050000}"/>
    <cellStyle name="60% - Accent6 4" xfId="1685" xr:uid="{00000000-0005-0000-0000-0000BE050000}"/>
    <cellStyle name="60% - Accent6 4 2" xfId="1686" xr:uid="{00000000-0005-0000-0000-0000BF050000}"/>
    <cellStyle name="60% - Accent6 4 3" xfId="1687" xr:uid="{00000000-0005-0000-0000-0000C0050000}"/>
    <cellStyle name="60% - Accent6 4 4" xfId="1688" xr:uid="{00000000-0005-0000-0000-0000C1050000}"/>
    <cellStyle name="60% - Accent6 4 5" xfId="1689" xr:uid="{00000000-0005-0000-0000-0000C2050000}"/>
    <cellStyle name="60% - Accent6 4 6" xfId="1690" xr:uid="{00000000-0005-0000-0000-0000C3050000}"/>
    <cellStyle name="60% - Accent6 4 7" xfId="1691" xr:uid="{00000000-0005-0000-0000-0000C4050000}"/>
    <cellStyle name="60% - Accent6 5" xfId="1692" xr:uid="{00000000-0005-0000-0000-0000C5050000}"/>
    <cellStyle name="60% - Accent6 5 2" xfId="1693" xr:uid="{00000000-0005-0000-0000-0000C6050000}"/>
    <cellStyle name="60% - Accent6 5 3" xfId="1694" xr:uid="{00000000-0005-0000-0000-0000C7050000}"/>
    <cellStyle name="60% - Accent6 5 4" xfId="1695" xr:uid="{00000000-0005-0000-0000-0000C8050000}"/>
    <cellStyle name="60% - Accent6 5 5" xfId="1696" xr:uid="{00000000-0005-0000-0000-0000C9050000}"/>
    <cellStyle name="60% - Accent6 5 6" xfId="1697" xr:uid="{00000000-0005-0000-0000-0000CA050000}"/>
    <cellStyle name="60% - Accent6 5 7" xfId="1698" xr:uid="{00000000-0005-0000-0000-0000CB050000}"/>
    <cellStyle name="60% - Accent6 6" xfId="4073" xr:uid="{00000000-0005-0000-0000-0000CC050000}"/>
    <cellStyle name="60% - Accent6 6 2" xfId="1699" xr:uid="{00000000-0005-0000-0000-0000CD050000}"/>
    <cellStyle name="60% - Accent6 6 3" xfId="1700" xr:uid="{00000000-0005-0000-0000-0000CE050000}"/>
    <cellStyle name="60% - Accent6 6 4" xfId="1701" xr:uid="{00000000-0005-0000-0000-0000CF050000}"/>
    <cellStyle name="60% - Accent6 6 5" xfId="1702" xr:uid="{00000000-0005-0000-0000-0000D0050000}"/>
    <cellStyle name="60% - Accent6 6 6" xfId="1703" xr:uid="{00000000-0005-0000-0000-0000D1050000}"/>
    <cellStyle name="60% - Accent6 6 7" xfId="1704" xr:uid="{00000000-0005-0000-0000-0000D2050000}"/>
    <cellStyle name="60% - Accent6 7" xfId="44" xr:uid="{00000000-0005-0000-0000-0000D3050000}"/>
    <cellStyle name="60% - Accent6 7 2" xfId="1705" xr:uid="{00000000-0005-0000-0000-0000D4050000}"/>
    <cellStyle name="60% - Accent6 7 3" xfId="1706" xr:uid="{00000000-0005-0000-0000-0000D5050000}"/>
    <cellStyle name="60% - Accent6 7 4" xfId="1707" xr:uid="{00000000-0005-0000-0000-0000D6050000}"/>
    <cellStyle name="60% - Accent6 7 5" xfId="1708" xr:uid="{00000000-0005-0000-0000-0000D7050000}"/>
    <cellStyle name="60% - Accent6 7 6" xfId="1709" xr:uid="{00000000-0005-0000-0000-0000D8050000}"/>
    <cellStyle name="60% - Accent6 7 7" xfId="1710" xr:uid="{00000000-0005-0000-0000-0000D9050000}"/>
    <cellStyle name="60% - Accent6 8 2" xfId="1711" xr:uid="{00000000-0005-0000-0000-0000DA050000}"/>
    <cellStyle name="60% - Accent6 8 3" xfId="1712" xr:uid="{00000000-0005-0000-0000-0000DB050000}"/>
    <cellStyle name="60% - Accent6 8 4" xfId="1713" xr:uid="{00000000-0005-0000-0000-0000DC050000}"/>
    <cellStyle name="60% - Accent6 8 5" xfId="1714" xr:uid="{00000000-0005-0000-0000-0000DD050000}"/>
    <cellStyle name="60% - Accent6 8 6" xfId="1715" xr:uid="{00000000-0005-0000-0000-0000DE050000}"/>
    <cellStyle name="60% - Accent6 8 7" xfId="1716" xr:uid="{00000000-0005-0000-0000-0000DF050000}"/>
    <cellStyle name="60% - Accent6 9 2" xfId="1717" xr:uid="{00000000-0005-0000-0000-0000E0050000}"/>
    <cellStyle name="60% - Accent6 9 3" xfId="1718" xr:uid="{00000000-0005-0000-0000-0000E1050000}"/>
    <cellStyle name="60% - Accent6 9 4" xfId="1719" xr:uid="{00000000-0005-0000-0000-0000E2050000}"/>
    <cellStyle name="60% - Accent6 9 5" xfId="1720" xr:uid="{00000000-0005-0000-0000-0000E3050000}"/>
    <cellStyle name="60% - Accent6 9 6" xfId="1721" xr:uid="{00000000-0005-0000-0000-0000E4050000}"/>
    <cellStyle name="60% - Accent6 9 7" xfId="1722" xr:uid="{00000000-0005-0000-0000-0000E5050000}"/>
    <cellStyle name="752131" xfId="1723" xr:uid="{00000000-0005-0000-0000-0000E6050000}"/>
    <cellStyle name="A Table" xfId="1724" xr:uid="{00000000-0005-0000-0000-0000E7050000}"/>
    <cellStyle name="A_Block Space" xfId="1725" xr:uid="{00000000-0005-0000-0000-0000E8050000}"/>
    <cellStyle name="A_BlueLine" xfId="1726" xr:uid="{00000000-0005-0000-0000-0000E9050000}"/>
    <cellStyle name="A_Do not Change" xfId="1727" xr:uid="{00000000-0005-0000-0000-0000EA050000}"/>
    <cellStyle name="A_Estimate" xfId="1728" xr:uid="{00000000-0005-0000-0000-0000EB050000}"/>
    <cellStyle name="A_Estimate 2" xfId="1729" xr:uid="{00000000-0005-0000-0000-0000EC050000}"/>
    <cellStyle name="A_Memo" xfId="1730" xr:uid="{00000000-0005-0000-0000-0000ED050000}"/>
    <cellStyle name="A_Normal" xfId="1731" xr:uid="{00000000-0005-0000-0000-0000EE050000}"/>
    <cellStyle name="A_Normal 2" xfId="1732" xr:uid="{00000000-0005-0000-0000-0000EF050000}"/>
    <cellStyle name="A_Normal 3" xfId="1733" xr:uid="{00000000-0005-0000-0000-0000F0050000}"/>
    <cellStyle name="A_Normal 4" xfId="1734" xr:uid="{00000000-0005-0000-0000-0000F1050000}"/>
    <cellStyle name="A_Normal 5" xfId="1735" xr:uid="{00000000-0005-0000-0000-0000F2050000}"/>
    <cellStyle name="A_Normal 6" xfId="1736" xr:uid="{00000000-0005-0000-0000-0000F3050000}"/>
    <cellStyle name="A_Normal Forecast" xfId="1737" xr:uid="{00000000-0005-0000-0000-0000F4050000}"/>
    <cellStyle name="A_Normal Historical" xfId="1738" xr:uid="{00000000-0005-0000-0000-0000F5050000}"/>
    <cellStyle name="A_Rate_Data" xfId="1739" xr:uid="{00000000-0005-0000-0000-0000F6050000}"/>
    <cellStyle name="A_Rate_Data Historical" xfId="1740" xr:uid="{00000000-0005-0000-0000-0000F7050000}"/>
    <cellStyle name="A_Rate_Title" xfId="1741" xr:uid="{00000000-0005-0000-0000-0000F8050000}"/>
    <cellStyle name="A_Simple Title" xfId="1742" xr:uid="{00000000-0005-0000-0000-0000F9050000}"/>
    <cellStyle name="A_Sum" xfId="1743" xr:uid="{00000000-0005-0000-0000-0000FA050000}"/>
    <cellStyle name="A_SUM_Row Major" xfId="1744" xr:uid="{00000000-0005-0000-0000-0000FB050000}"/>
    <cellStyle name="A_SUM_Row Minor" xfId="1745" xr:uid="{00000000-0005-0000-0000-0000FC050000}"/>
    <cellStyle name="A_Title" xfId="1746" xr:uid="{00000000-0005-0000-0000-0000FD050000}"/>
    <cellStyle name="A_YearHeadings" xfId="1747" xr:uid="{00000000-0005-0000-0000-0000FE050000}"/>
    <cellStyle name="Accent1" xfId="17" builtinId="29" customBuiltin="1"/>
    <cellStyle name="Accent1 10 2" xfId="1748" xr:uid="{00000000-0005-0000-0000-000000060000}"/>
    <cellStyle name="Accent1 10 3" xfId="1749" xr:uid="{00000000-0005-0000-0000-000001060000}"/>
    <cellStyle name="Accent1 10 4" xfId="1750" xr:uid="{00000000-0005-0000-0000-000002060000}"/>
    <cellStyle name="Accent1 10 5" xfId="1751" xr:uid="{00000000-0005-0000-0000-000003060000}"/>
    <cellStyle name="Accent1 10 6" xfId="1752" xr:uid="{00000000-0005-0000-0000-000004060000}"/>
    <cellStyle name="Accent1 10 7" xfId="1753" xr:uid="{00000000-0005-0000-0000-000005060000}"/>
    <cellStyle name="Accent1 11 2" xfId="1754" xr:uid="{00000000-0005-0000-0000-000006060000}"/>
    <cellStyle name="Accent1 11 3" xfId="1755" xr:uid="{00000000-0005-0000-0000-000007060000}"/>
    <cellStyle name="Accent1 11 4" xfId="1756" xr:uid="{00000000-0005-0000-0000-000008060000}"/>
    <cellStyle name="Accent1 11 5" xfId="1757" xr:uid="{00000000-0005-0000-0000-000009060000}"/>
    <cellStyle name="Accent1 11 6" xfId="1758" xr:uid="{00000000-0005-0000-0000-00000A060000}"/>
    <cellStyle name="Accent1 11 7" xfId="1759" xr:uid="{00000000-0005-0000-0000-00000B060000}"/>
    <cellStyle name="Accent1 12 2" xfId="1760" xr:uid="{00000000-0005-0000-0000-00000C060000}"/>
    <cellStyle name="Accent1 12 3" xfId="1761" xr:uid="{00000000-0005-0000-0000-00000D060000}"/>
    <cellStyle name="Accent1 12 4" xfId="1762" xr:uid="{00000000-0005-0000-0000-00000E060000}"/>
    <cellStyle name="Accent1 12 5" xfId="1763" xr:uid="{00000000-0005-0000-0000-00000F060000}"/>
    <cellStyle name="Accent1 12 6" xfId="1764" xr:uid="{00000000-0005-0000-0000-000010060000}"/>
    <cellStyle name="Accent1 12 7" xfId="1765" xr:uid="{00000000-0005-0000-0000-000011060000}"/>
    <cellStyle name="Accent1 13 2" xfId="1766" xr:uid="{00000000-0005-0000-0000-000012060000}"/>
    <cellStyle name="Accent1 14 2" xfId="1767" xr:uid="{00000000-0005-0000-0000-000013060000}"/>
    <cellStyle name="Accent1 15 2" xfId="1768" xr:uid="{00000000-0005-0000-0000-000014060000}"/>
    <cellStyle name="Accent1 16 2" xfId="1769" xr:uid="{00000000-0005-0000-0000-000015060000}"/>
    <cellStyle name="Accent1 17 2" xfId="1770" xr:uid="{00000000-0005-0000-0000-000016060000}"/>
    <cellStyle name="Accent1 18 2" xfId="1771" xr:uid="{00000000-0005-0000-0000-000017060000}"/>
    <cellStyle name="Accent1 19 2" xfId="1772" xr:uid="{00000000-0005-0000-0000-000018060000}"/>
    <cellStyle name="Accent1 2" xfId="222" xr:uid="{00000000-0005-0000-0000-000019060000}"/>
    <cellStyle name="Accent1 2 2" xfId="1773" xr:uid="{00000000-0005-0000-0000-00001A060000}"/>
    <cellStyle name="Accent1 2 3" xfId="1774" xr:uid="{00000000-0005-0000-0000-00001B060000}"/>
    <cellStyle name="Accent1 2 4" xfId="1775" xr:uid="{00000000-0005-0000-0000-00001C060000}"/>
    <cellStyle name="Accent1 2 5" xfId="1776" xr:uid="{00000000-0005-0000-0000-00001D060000}"/>
    <cellStyle name="Accent1 2 6" xfId="1777" xr:uid="{00000000-0005-0000-0000-00001E060000}"/>
    <cellStyle name="Accent1 2 7" xfId="1778" xr:uid="{00000000-0005-0000-0000-00001F060000}"/>
    <cellStyle name="Accent1 2 8" xfId="4101" xr:uid="{00000000-0005-0000-0000-000020060000}"/>
    <cellStyle name="Accent1 20 2" xfId="1779" xr:uid="{00000000-0005-0000-0000-000021060000}"/>
    <cellStyle name="Accent1 21 2" xfId="1780" xr:uid="{00000000-0005-0000-0000-000022060000}"/>
    <cellStyle name="Accent1 3" xfId="166" xr:uid="{00000000-0005-0000-0000-000023060000}"/>
    <cellStyle name="Accent1 3 2" xfId="1781" xr:uid="{00000000-0005-0000-0000-000024060000}"/>
    <cellStyle name="Accent1 3 3" xfId="1782" xr:uid="{00000000-0005-0000-0000-000025060000}"/>
    <cellStyle name="Accent1 3 4" xfId="1783" xr:uid="{00000000-0005-0000-0000-000026060000}"/>
    <cellStyle name="Accent1 3 5" xfId="1784" xr:uid="{00000000-0005-0000-0000-000027060000}"/>
    <cellStyle name="Accent1 3 6" xfId="1785" xr:uid="{00000000-0005-0000-0000-000028060000}"/>
    <cellStyle name="Accent1 3 7" xfId="1786" xr:uid="{00000000-0005-0000-0000-000029060000}"/>
    <cellStyle name="Accent1 4" xfId="1787" xr:uid="{00000000-0005-0000-0000-00002A060000}"/>
    <cellStyle name="Accent1 4 2" xfId="1788" xr:uid="{00000000-0005-0000-0000-00002B060000}"/>
    <cellStyle name="Accent1 4 3" xfId="1789" xr:uid="{00000000-0005-0000-0000-00002C060000}"/>
    <cellStyle name="Accent1 4 4" xfId="1790" xr:uid="{00000000-0005-0000-0000-00002D060000}"/>
    <cellStyle name="Accent1 4 5" xfId="1791" xr:uid="{00000000-0005-0000-0000-00002E060000}"/>
    <cellStyle name="Accent1 4 6" xfId="1792" xr:uid="{00000000-0005-0000-0000-00002F060000}"/>
    <cellStyle name="Accent1 4 7" xfId="1793" xr:uid="{00000000-0005-0000-0000-000030060000}"/>
    <cellStyle name="Accent1 5" xfId="1794" xr:uid="{00000000-0005-0000-0000-000031060000}"/>
    <cellStyle name="Accent1 5 2" xfId="1795" xr:uid="{00000000-0005-0000-0000-000032060000}"/>
    <cellStyle name="Accent1 5 3" xfId="1796" xr:uid="{00000000-0005-0000-0000-000033060000}"/>
    <cellStyle name="Accent1 5 4" xfId="1797" xr:uid="{00000000-0005-0000-0000-000034060000}"/>
    <cellStyle name="Accent1 5 5" xfId="1798" xr:uid="{00000000-0005-0000-0000-000035060000}"/>
    <cellStyle name="Accent1 5 6" xfId="1799" xr:uid="{00000000-0005-0000-0000-000036060000}"/>
    <cellStyle name="Accent1 5 7" xfId="1800" xr:uid="{00000000-0005-0000-0000-000037060000}"/>
    <cellStyle name="Accent1 6" xfId="4074" xr:uid="{00000000-0005-0000-0000-000038060000}"/>
    <cellStyle name="Accent1 6 2" xfId="1801" xr:uid="{00000000-0005-0000-0000-000039060000}"/>
    <cellStyle name="Accent1 6 3" xfId="1802" xr:uid="{00000000-0005-0000-0000-00003A060000}"/>
    <cellStyle name="Accent1 6 4" xfId="1803" xr:uid="{00000000-0005-0000-0000-00003B060000}"/>
    <cellStyle name="Accent1 6 5" xfId="1804" xr:uid="{00000000-0005-0000-0000-00003C060000}"/>
    <cellStyle name="Accent1 6 6" xfId="1805" xr:uid="{00000000-0005-0000-0000-00003D060000}"/>
    <cellStyle name="Accent1 6 7" xfId="1806" xr:uid="{00000000-0005-0000-0000-00003E060000}"/>
    <cellStyle name="Accent1 7 2" xfId="1807" xr:uid="{00000000-0005-0000-0000-00003F060000}"/>
    <cellStyle name="Accent1 7 3" xfId="1808" xr:uid="{00000000-0005-0000-0000-000040060000}"/>
    <cellStyle name="Accent1 7 4" xfId="1809" xr:uid="{00000000-0005-0000-0000-000041060000}"/>
    <cellStyle name="Accent1 7 5" xfId="1810" xr:uid="{00000000-0005-0000-0000-000042060000}"/>
    <cellStyle name="Accent1 7 6" xfId="1811" xr:uid="{00000000-0005-0000-0000-000043060000}"/>
    <cellStyle name="Accent1 7 7" xfId="1812" xr:uid="{00000000-0005-0000-0000-000044060000}"/>
    <cellStyle name="Accent1 8 2" xfId="1813" xr:uid="{00000000-0005-0000-0000-000045060000}"/>
    <cellStyle name="Accent1 8 3" xfId="1814" xr:uid="{00000000-0005-0000-0000-000046060000}"/>
    <cellStyle name="Accent1 8 4" xfId="1815" xr:uid="{00000000-0005-0000-0000-000047060000}"/>
    <cellStyle name="Accent1 8 5" xfId="1816" xr:uid="{00000000-0005-0000-0000-000048060000}"/>
    <cellStyle name="Accent1 8 6" xfId="1817" xr:uid="{00000000-0005-0000-0000-000049060000}"/>
    <cellStyle name="Accent1 8 7" xfId="1818" xr:uid="{00000000-0005-0000-0000-00004A060000}"/>
    <cellStyle name="Accent1 9 2" xfId="1819" xr:uid="{00000000-0005-0000-0000-00004B060000}"/>
    <cellStyle name="Accent1 9 3" xfId="1820" xr:uid="{00000000-0005-0000-0000-00004C060000}"/>
    <cellStyle name="Accent1 9 4" xfId="1821" xr:uid="{00000000-0005-0000-0000-00004D060000}"/>
    <cellStyle name="Accent1 9 5" xfId="1822" xr:uid="{00000000-0005-0000-0000-00004E060000}"/>
    <cellStyle name="Accent1 9 6" xfId="1823" xr:uid="{00000000-0005-0000-0000-00004F060000}"/>
    <cellStyle name="Accent1 9 7" xfId="1824" xr:uid="{00000000-0005-0000-0000-000050060000}"/>
    <cellStyle name="Accent2" xfId="20" builtinId="33" customBuiltin="1"/>
    <cellStyle name="Accent2 10 2" xfId="1825" xr:uid="{00000000-0005-0000-0000-000052060000}"/>
    <cellStyle name="Accent2 10 3" xfId="1826" xr:uid="{00000000-0005-0000-0000-000053060000}"/>
    <cellStyle name="Accent2 10 4" xfId="1827" xr:uid="{00000000-0005-0000-0000-000054060000}"/>
    <cellStyle name="Accent2 10 5" xfId="1828" xr:uid="{00000000-0005-0000-0000-000055060000}"/>
    <cellStyle name="Accent2 10 6" xfId="1829" xr:uid="{00000000-0005-0000-0000-000056060000}"/>
    <cellStyle name="Accent2 10 7" xfId="1830" xr:uid="{00000000-0005-0000-0000-000057060000}"/>
    <cellStyle name="Accent2 11 2" xfId="1831" xr:uid="{00000000-0005-0000-0000-000058060000}"/>
    <cellStyle name="Accent2 11 3" xfId="1832" xr:uid="{00000000-0005-0000-0000-000059060000}"/>
    <cellStyle name="Accent2 11 4" xfId="1833" xr:uid="{00000000-0005-0000-0000-00005A060000}"/>
    <cellStyle name="Accent2 11 5" xfId="1834" xr:uid="{00000000-0005-0000-0000-00005B060000}"/>
    <cellStyle name="Accent2 11 6" xfId="1835" xr:uid="{00000000-0005-0000-0000-00005C060000}"/>
    <cellStyle name="Accent2 11 7" xfId="1836" xr:uid="{00000000-0005-0000-0000-00005D060000}"/>
    <cellStyle name="Accent2 12 2" xfId="1837" xr:uid="{00000000-0005-0000-0000-00005E060000}"/>
    <cellStyle name="Accent2 12 3" xfId="1838" xr:uid="{00000000-0005-0000-0000-00005F060000}"/>
    <cellStyle name="Accent2 12 4" xfId="1839" xr:uid="{00000000-0005-0000-0000-000060060000}"/>
    <cellStyle name="Accent2 12 5" xfId="1840" xr:uid="{00000000-0005-0000-0000-000061060000}"/>
    <cellStyle name="Accent2 12 6" xfId="1841" xr:uid="{00000000-0005-0000-0000-000062060000}"/>
    <cellStyle name="Accent2 12 7" xfId="1842" xr:uid="{00000000-0005-0000-0000-000063060000}"/>
    <cellStyle name="Accent2 13 2" xfId="1843" xr:uid="{00000000-0005-0000-0000-000064060000}"/>
    <cellStyle name="Accent2 14 2" xfId="1844" xr:uid="{00000000-0005-0000-0000-000065060000}"/>
    <cellStyle name="Accent2 15 2" xfId="1845" xr:uid="{00000000-0005-0000-0000-000066060000}"/>
    <cellStyle name="Accent2 16 2" xfId="1846" xr:uid="{00000000-0005-0000-0000-000067060000}"/>
    <cellStyle name="Accent2 17 2" xfId="1847" xr:uid="{00000000-0005-0000-0000-000068060000}"/>
    <cellStyle name="Accent2 18 2" xfId="1848" xr:uid="{00000000-0005-0000-0000-000069060000}"/>
    <cellStyle name="Accent2 19 2" xfId="1849" xr:uid="{00000000-0005-0000-0000-00006A060000}"/>
    <cellStyle name="Accent2 2" xfId="227" xr:uid="{00000000-0005-0000-0000-00006B060000}"/>
    <cellStyle name="Accent2 2 2" xfId="1850" xr:uid="{00000000-0005-0000-0000-00006C060000}"/>
    <cellStyle name="Accent2 2 3" xfId="1851" xr:uid="{00000000-0005-0000-0000-00006D060000}"/>
    <cellStyle name="Accent2 2 4" xfId="1852" xr:uid="{00000000-0005-0000-0000-00006E060000}"/>
    <cellStyle name="Accent2 2 5" xfId="1853" xr:uid="{00000000-0005-0000-0000-00006F060000}"/>
    <cellStyle name="Accent2 2 6" xfId="1854" xr:uid="{00000000-0005-0000-0000-000070060000}"/>
    <cellStyle name="Accent2 2 7" xfId="1855" xr:uid="{00000000-0005-0000-0000-000071060000}"/>
    <cellStyle name="Accent2 2 8" xfId="4104" xr:uid="{00000000-0005-0000-0000-000072060000}"/>
    <cellStyle name="Accent2 20 2" xfId="1856" xr:uid="{00000000-0005-0000-0000-000073060000}"/>
    <cellStyle name="Accent2 21 2" xfId="1857" xr:uid="{00000000-0005-0000-0000-000074060000}"/>
    <cellStyle name="Accent2 3" xfId="176" xr:uid="{00000000-0005-0000-0000-000075060000}"/>
    <cellStyle name="Accent2 3 2" xfId="1858" xr:uid="{00000000-0005-0000-0000-000076060000}"/>
    <cellStyle name="Accent2 3 3" xfId="1859" xr:uid="{00000000-0005-0000-0000-000077060000}"/>
    <cellStyle name="Accent2 3 4" xfId="1860" xr:uid="{00000000-0005-0000-0000-000078060000}"/>
    <cellStyle name="Accent2 3 5" xfId="1861" xr:uid="{00000000-0005-0000-0000-000079060000}"/>
    <cellStyle name="Accent2 3 6" xfId="1862" xr:uid="{00000000-0005-0000-0000-00007A060000}"/>
    <cellStyle name="Accent2 3 7" xfId="1863" xr:uid="{00000000-0005-0000-0000-00007B060000}"/>
    <cellStyle name="Accent2 4" xfId="1864" xr:uid="{00000000-0005-0000-0000-00007C060000}"/>
    <cellStyle name="Accent2 4 2" xfId="1865" xr:uid="{00000000-0005-0000-0000-00007D060000}"/>
    <cellStyle name="Accent2 4 3" xfId="1866" xr:uid="{00000000-0005-0000-0000-00007E060000}"/>
    <cellStyle name="Accent2 4 4" xfId="1867" xr:uid="{00000000-0005-0000-0000-00007F060000}"/>
    <cellStyle name="Accent2 4 5" xfId="1868" xr:uid="{00000000-0005-0000-0000-000080060000}"/>
    <cellStyle name="Accent2 4 6" xfId="1869" xr:uid="{00000000-0005-0000-0000-000081060000}"/>
    <cellStyle name="Accent2 4 7" xfId="1870" xr:uid="{00000000-0005-0000-0000-000082060000}"/>
    <cellStyle name="Accent2 5" xfId="1871" xr:uid="{00000000-0005-0000-0000-000083060000}"/>
    <cellStyle name="Accent2 5 2" xfId="1872" xr:uid="{00000000-0005-0000-0000-000084060000}"/>
    <cellStyle name="Accent2 5 3" xfId="1873" xr:uid="{00000000-0005-0000-0000-000085060000}"/>
    <cellStyle name="Accent2 5 4" xfId="1874" xr:uid="{00000000-0005-0000-0000-000086060000}"/>
    <cellStyle name="Accent2 5 5" xfId="1875" xr:uid="{00000000-0005-0000-0000-000087060000}"/>
    <cellStyle name="Accent2 5 6" xfId="1876" xr:uid="{00000000-0005-0000-0000-000088060000}"/>
    <cellStyle name="Accent2 5 7" xfId="1877" xr:uid="{00000000-0005-0000-0000-000089060000}"/>
    <cellStyle name="Accent2 6" xfId="4075" xr:uid="{00000000-0005-0000-0000-00008A060000}"/>
    <cellStyle name="Accent2 6 2" xfId="1878" xr:uid="{00000000-0005-0000-0000-00008B060000}"/>
    <cellStyle name="Accent2 6 3" xfId="1879" xr:uid="{00000000-0005-0000-0000-00008C060000}"/>
    <cellStyle name="Accent2 6 4" xfId="1880" xr:uid="{00000000-0005-0000-0000-00008D060000}"/>
    <cellStyle name="Accent2 6 5" xfId="1881" xr:uid="{00000000-0005-0000-0000-00008E060000}"/>
    <cellStyle name="Accent2 6 6" xfId="1882" xr:uid="{00000000-0005-0000-0000-00008F060000}"/>
    <cellStyle name="Accent2 6 7" xfId="1883" xr:uid="{00000000-0005-0000-0000-000090060000}"/>
    <cellStyle name="Accent2 7 2" xfId="1884" xr:uid="{00000000-0005-0000-0000-000091060000}"/>
    <cellStyle name="Accent2 7 3" xfId="1885" xr:uid="{00000000-0005-0000-0000-000092060000}"/>
    <cellStyle name="Accent2 7 4" xfId="1886" xr:uid="{00000000-0005-0000-0000-000093060000}"/>
    <cellStyle name="Accent2 7 5" xfId="1887" xr:uid="{00000000-0005-0000-0000-000094060000}"/>
    <cellStyle name="Accent2 7 6" xfId="1888" xr:uid="{00000000-0005-0000-0000-000095060000}"/>
    <cellStyle name="Accent2 7 7" xfId="1889" xr:uid="{00000000-0005-0000-0000-000096060000}"/>
    <cellStyle name="Accent2 8 2" xfId="1890" xr:uid="{00000000-0005-0000-0000-000097060000}"/>
    <cellStyle name="Accent2 8 3" xfId="1891" xr:uid="{00000000-0005-0000-0000-000098060000}"/>
    <cellStyle name="Accent2 8 4" xfId="1892" xr:uid="{00000000-0005-0000-0000-000099060000}"/>
    <cellStyle name="Accent2 8 5" xfId="1893" xr:uid="{00000000-0005-0000-0000-00009A060000}"/>
    <cellStyle name="Accent2 8 6" xfId="1894" xr:uid="{00000000-0005-0000-0000-00009B060000}"/>
    <cellStyle name="Accent2 8 7" xfId="1895" xr:uid="{00000000-0005-0000-0000-00009C060000}"/>
    <cellStyle name="Accent2 9 2" xfId="1896" xr:uid="{00000000-0005-0000-0000-00009D060000}"/>
    <cellStyle name="Accent2 9 3" xfId="1897" xr:uid="{00000000-0005-0000-0000-00009E060000}"/>
    <cellStyle name="Accent2 9 4" xfId="1898" xr:uid="{00000000-0005-0000-0000-00009F060000}"/>
    <cellStyle name="Accent2 9 5" xfId="1899" xr:uid="{00000000-0005-0000-0000-0000A0060000}"/>
    <cellStyle name="Accent2 9 6" xfId="1900" xr:uid="{00000000-0005-0000-0000-0000A1060000}"/>
    <cellStyle name="Accent2 9 7" xfId="1901" xr:uid="{00000000-0005-0000-0000-0000A2060000}"/>
    <cellStyle name="Accent3" xfId="23" builtinId="37" customBuiltin="1"/>
    <cellStyle name="Accent3 2" xfId="209" xr:uid="{00000000-0005-0000-0000-0000A4060000}"/>
    <cellStyle name="Accent3 2 2" xfId="1902" xr:uid="{00000000-0005-0000-0000-0000A5060000}"/>
    <cellStyle name="Accent3 2 3" xfId="4106" xr:uid="{00000000-0005-0000-0000-0000A6060000}"/>
    <cellStyle name="Accent3 3" xfId="169" xr:uid="{00000000-0005-0000-0000-0000A7060000}"/>
    <cellStyle name="Accent3 3 2" xfId="1903" xr:uid="{00000000-0005-0000-0000-0000A8060000}"/>
    <cellStyle name="Accent3 4" xfId="1904" xr:uid="{00000000-0005-0000-0000-0000A9060000}"/>
    <cellStyle name="Accent3 4 2" xfId="1905" xr:uid="{00000000-0005-0000-0000-0000AA060000}"/>
    <cellStyle name="Accent3 5" xfId="1906" xr:uid="{00000000-0005-0000-0000-0000AB060000}"/>
    <cellStyle name="Accent3 5 2" xfId="1907" xr:uid="{00000000-0005-0000-0000-0000AC060000}"/>
    <cellStyle name="Accent3 6" xfId="4076" xr:uid="{00000000-0005-0000-0000-0000AD060000}"/>
    <cellStyle name="Accent4" xfId="26" builtinId="41" customBuiltin="1"/>
    <cellStyle name="Accent4 2" xfId="214" xr:uid="{00000000-0005-0000-0000-0000AF060000}"/>
    <cellStyle name="Accent4 2 2" xfId="1908" xr:uid="{00000000-0005-0000-0000-0000B0060000}"/>
    <cellStyle name="Accent4 2 3" xfId="4108" xr:uid="{00000000-0005-0000-0000-0000B1060000}"/>
    <cellStyle name="Accent4 3" xfId="184" xr:uid="{00000000-0005-0000-0000-0000B2060000}"/>
    <cellStyle name="Accent4 3 2" xfId="1909" xr:uid="{00000000-0005-0000-0000-0000B3060000}"/>
    <cellStyle name="Accent4 4" xfId="1910" xr:uid="{00000000-0005-0000-0000-0000B4060000}"/>
    <cellStyle name="Accent4 4 2" xfId="1911" xr:uid="{00000000-0005-0000-0000-0000B5060000}"/>
    <cellStyle name="Accent4 5" xfId="1912" xr:uid="{00000000-0005-0000-0000-0000B6060000}"/>
    <cellStyle name="Accent4 5 2" xfId="1913" xr:uid="{00000000-0005-0000-0000-0000B7060000}"/>
    <cellStyle name="Accent4 6" xfId="4077" xr:uid="{00000000-0005-0000-0000-0000B8060000}"/>
    <cellStyle name="Accent5" xfId="29" builtinId="45" customBuiltin="1"/>
    <cellStyle name="Accent5 2" xfId="208" xr:uid="{00000000-0005-0000-0000-0000BA060000}"/>
    <cellStyle name="Accent5 2 2" xfId="1914" xr:uid="{00000000-0005-0000-0000-0000BB060000}"/>
    <cellStyle name="Accent5 3" xfId="180" xr:uid="{00000000-0005-0000-0000-0000BC060000}"/>
    <cellStyle name="Accent5 3 2" xfId="1915" xr:uid="{00000000-0005-0000-0000-0000BD060000}"/>
    <cellStyle name="Accent5 4" xfId="1916" xr:uid="{00000000-0005-0000-0000-0000BE060000}"/>
    <cellStyle name="Accent5 4 2" xfId="1917" xr:uid="{00000000-0005-0000-0000-0000BF060000}"/>
    <cellStyle name="Accent5 5" xfId="1918" xr:uid="{00000000-0005-0000-0000-0000C0060000}"/>
    <cellStyle name="Accent5 5 2" xfId="1919" xr:uid="{00000000-0005-0000-0000-0000C1060000}"/>
    <cellStyle name="Accent6" xfId="32" builtinId="49" customBuiltin="1"/>
    <cellStyle name="Accent6 10 2" xfId="1920" xr:uid="{00000000-0005-0000-0000-0000C3060000}"/>
    <cellStyle name="Accent6 10 2 2" xfId="1921" xr:uid="{00000000-0005-0000-0000-0000C4060000}"/>
    <cellStyle name="Accent6 10 2 3" xfId="1922" xr:uid="{00000000-0005-0000-0000-0000C5060000}"/>
    <cellStyle name="Accent6 10 3" xfId="1923" xr:uid="{00000000-0005-0000-0000-0000C6060000}"/>
    <cellStyle name="Accent6 10 3 2" xfId="1924" xr:uid="{00000000-0005-0000-0000-0000C7060000}"/>
    <cellStyle name="Accent6 10 3 3" xfId="1925" xr:uid="{00000000-0005-0000-0000-0000C8060000}"/>
    <cellStyle name="Accent6 10 4" xfId="1926" xr:uid="{00000000-0005-0000-0000-0000C9060000}"/>
    <cellStyle name="Accent6 10 4 2" xfId="1927" xr:uid="{00000000-0005-0000-0000-0000CA060000}"/>
    <cellStyle name="Accent6 10 4 3" xfId="1928" xr:uid="{00000000-0005-0000-0000-0000CB060000}"/>
    <cellStyle name="Accent6 10 5" xfId="1929" xr:uid="{00000000-0005-0000-0000-0000CC060000}"/>
    <cellStyle name="Accent6 10 5 2" xfId="1930" xr:uid="{00000000-0005-0000-0000-0000CD060000}"/>
    <cellStyle name="Accent6 10 5 3" xfId="1931" xr:uid="{00000000-0005-0000-0000-0000CE060000}"/>
    <cellStyle name="Accent6 10 6" xfId="1932" xr:uid="{00000000-0005-0000-0000-0000CF060000}"/>
    <cellStyle name="Accent6 10 6 2" xfId="1933" xr:uid="{00000000-0005-0000-0000-0000D0060000}"/>
    <cellStyle name="Accent6 10 6 3" xfId="1934" xr:uid="{00000000-0005-0000-0000-0000D1060000}"/>
    <cellStyle name="Accent6 10 7" xfId="1935" xr:uid="{00000000-0005-0000-0000-0000D2060000}"/>
    <cellStyle name="Accent6 10 7 2" xfId="1936" xr:uid="{00000000-0005-0000-0000-0000D3060000}"/>
    <cellStyle name="Accent6 10 7 3" xfId="1937" xr:uid="{00000000-0005-0000-0000-0000D4060000}"/>
    <cellStyle name="Accent6 11 2" xfId="1938" xr:uid="{00000000-0005-0000-0000-0000D5060000}"/>
    <cellStyle name="Accent6 11 2 2" xfId="1939" xr:uid="{00000000-0005-0000-0000-0000D6060000}"/>
    <cellStyle name="Accent6 11 2 3" xfId="1940" xr:uid="{00000000-0005-0000-0000-0000D7060000}"/>
    <cellStyle name="Accent6 11 3" xfId="1941" xr:uid="{00000000-0005-0000-0000-0000D8060000}"/>
    <cellStyle name="Accent6 11 3 2" xfId="1942" xr:uid="{00000000-0005-0000-0000-0000D9060000}"/>
    <cellStyle name="Accent6 11 3 3" xfId="1943" xr:uid="{00000000-0005-0000-0000-0000DA060000}"/>
    <cellStyle name="Accent6 11 4" xfId="1944" xr:uid="{00000000-0005-0000-0000-0000DB060000}"/>
    <cellStyle name="Accent6 11 4 2" xfId="1945" xr:uid="{00000000-0005-0000-0000-0000DC060000}"/>
    <cellStyle name="Accent6 11 4 3" xfId="1946" xr:uid="{00000000-0005-0000-0000-0000DD060000}"/>
    <cellStyle name="Accent6 11 5" xfId="1947" xr:uid="{00000000-0005-0000-0000-0000DE060000}"/>
    <cellStyle name="Accent6 11 5 2" xfId="1948" xr:uid="{00000000-0005-0000-0000-0000DF060000}"/>
    <cellStyle name="Accent6 11 5 3" xfId="1949" xr:uid="{00000000-0005-0000-0000-0000E0060000}"/>
    <cellStyle name="Accent6 11 6" xfId="1950" xr:uid="{00000000-0005-0000-0000-0000E1060000}"/>
    <cellStyle name="Accent6 11 6 2" xfId="1951" xr:uid="{00000000-0005-0000-0000-0000E2060000}"/>
    <cellStyle name="Accent6 11 6 3" xfId="1952" xr:uid="{00000000-0005-0000-0000-0000E3060000}"/>
    <cellStyle name="Accent6 11 7" xfId="1953" xr:uid="{00000000-0005-0000-0000-0000E4060000}"/>
    <cellStyle name="Accent6 11 7 2" xfId="1954" xr:uid="{00000000-0005-0000-0000-0000E5060000}"/>
    <cellStyle name="Accent6 11 7 3" xfId="1955" xr:uid="{00000000-0005-0000-0000-0000E6060000}"/>
    <cellStyle name="Accent6 12 2" xfId="1956" xr:uid="{00000000-0005-0000-0000-0000E7060000}"/>
    <cellStyle name="Accent6 12 2 2" xfId="1957" xr:uid="{00000000-0005-0000-0000-0000E8060000}"/>
    <cellStyle name="Accent6 12 2 3" xfId="1958" xr:uid="{00000000-0005-0000-0000-0000E9060000}"/>
    <cellStyle name="Accent6 12 3" xfId="1959" xr:uid="{00000000-0005-0000-0000-0000EA060000}"/>
    <cellStyle name="Accent6 12 3 2" xfId="1960" xr:uid="{00000000-0005-0000-0000-0000EB060000}"/>
    <cellStyle name="Accent6 12 3 3" xfId="1961" xr:uid="{00000000-0005-0000-0000-0000EC060000}"/>
    <cellStyle name="Accent6 12 4" xfId="1962" xr:uid="{00000000-0005-0000-0000-0000ED060000}"/>
    <cellStyle name="Accent6 12 4 2" xfId="1963" xr:uid="{00000000-0005-0000-0000-0000EE060000}"/>
    <cellStyle name="Accent6 12 4 3" xfId="1964" xr:uid="{00000000-0005-0000-0000-0000EF060000}"/>
    <cellStyle name="Accent6 12 5" xfId="1965" xr:uid="{00000000-0005-0000-0000-0000F0060000}"/>
    <cellStyle name="Accent6 12 5 2" xfId="1966" xr:uid="{00000000-0005-0000-0000-0000F1060000}"/>
    <cellStyle name="Accent6 12 5 3" xfId="1967" xr:uid="{00000000-0005-0000-0000-0000F2060000}"/>
    <cellStyle name="Accent6 12 6" xfId="1968" xr:uid="{00000000-0005-0000-0000-0000F3060000}"/>
    <cellStyle name="Accent6 12 6 2" xfId="1969" xr:uid="{00000000-0005-0000-0000-0000F4060000}"/>
    <cellStyle name="Accent6 12 6 3" xfId="1970" xr:uid="{00000000-0005-0000-0000-0000F5060000}"/>
    <cellStyle name="Accent6 12 7" xfId="1971" xr:uid="{00000000-0005-0000-0000-0000F6060000}"/>
    <cellStyle name="Accent6 12 7 2" xfId="1972" xr:uid="{00000000-0005-0000-0000-0000F7060000}"/>
    <cellStyle name="Accent6 12 7 3" xfId="1973" xr:uid="{00000000-0005-0000-0000-0000F8060000}"/>
    <cellStyle name="Accent6 13 2" xfId="1974" xr:uid="{00000000-0005-0000-0000-0000F9060000}"/>
    <cellStyle name="Accent6 13 2 2" xfId="1975" xr:uid="{00000000-0005-0000-0000-0000FA060000}"/>
    <cellStyle name="Accent6 13 2 3" xfId="1976" xr:uid="{00000000-0005-0000-0000-0000FB060000}"/>
    <cellStyle name="Accent6 14 2" xfId="1977" xr:uid="{00000000-0005-0000-0000-0000FC060000}"/>
    <cellStyle name="Accent6 14 2 2" xfId="1978" xr:uid="{00000000-0005-0000-0000-0000FD060000}"/>
    <cellStyle name="Accent6 14 2 3" xfId="1979" xr:uid="{00000000-0005-0000-0000-0000FE060000}"/>
    <cellStyle name="Accent6 15 2" xfId="1980" xr:uid="{00000000-0005-0000-0000-0000FF060000}"/>
    <cellStyle name="Accent6 15 2 2" xfId="1981" xr:uid="{00000000-0005-0000-0000-000000070000}"/>
    <cellStyle name="Accent6 15 2 3" xfId="1982" xr:uid="{00000000-0005-0000-0000-000001070000}"/>
    <cellStyle name="Accent6 16 2" xfId="1983" xr:uid="{00000000-0005-0000-0000-000002070000}"/>
    <cellStyle name="Accent6 16 2 2" xfId="1984" xr:uid="{00000000-0005-0000-0000-000003070000}"/>
    <cellStyle name="Accent6 16 2 3" xfId="1985" xr:uid="{00000000-0005-0000-0000-000004070000}"/>
    <cellStyle name="Accent6 17 2" xfId="1986" xr:uid="{00000000-0005-0000-0000-000005070000}"/>
    <cellStyle name="Accent6 17 2 2" xfId="1987" xr:uid="{00000000-0005-0000-0000-000006070000}"/>
    <cellStyle name="Accent6 17 2 3" xfId="1988" xr:uid="{00000000-0005-0000-0000-000007070000}"/>
    <cellStyle name="Accent6 18 2" xfId="1989" xr:uid="{00000000-0005-0000-0000-000008070000}"/>
    <cellStyle name="Accent6 18 2 2" xfId="1990" xr:uid="{00000000-0005-0000-0000-000009070000}"/>
    <cellStyle name="Accent6 18 2 3" xfId="1991" xr:uid="{00000000-0005-0000-0000-00000A070000}"/>
    <cellStyle name="Accent6 19 2" xfId="1992" xr:uid="{00000000-0005-0000-0000-00000B070000}"/>
    <cellStyle name="Accent6 19 2 2" xfId="1993" xr:uid="{00000000-0005-0000-0000-00000C070000}"/>
    <cellStyle name="Accent6 19 2 3" xfId="1994" xr:uid="{00000000-0005-0000-0000-00000D070000}"/>
    <cellStyle name="Accent6 2" xfId="217" xr:uid="{00000000-0005-0000-0000-00000E070000}"/>
    <cellStyle name="Accent6 2 2" xfId="1995" xr:uid="{00000000-0005-0000-0000-00000F070000}"/>
    <cellStyle name="Accent6 2 2 2" xfId="1996" xr:uid="{00000000-0005-0000-0000-000010070000}"/>
    <cellStyle name="Accent6 2 2 3" xfId="1997" xr:uid="{00000000-0005-0000-0000-000011070000}"/>
    <cellStyle name="Accent6 2 2_Calc Data" xfId="1998" xr:uid="{00000000-0005-0000-0000-000012070000}"/>
    <cellStyle name="Accent6 2 3" xfId="1999" xr:uid="{00000000-0005-0000-0000-000013070000}"/>
    <cellStyle name="Accent6 2 3 2" xfId="2000" xr:uid="{00000000-0005-0000-0000-000014070000}"/>
    <cellStyle name="Accent6 2 3 3" xfId="2001" xr:uid="{00000000-0005-0000-0000-000015070000}"/>
    <cellStyle name="Accent6 2 4" xfId="2002" xr:uid="{00000000-0005-0000-0000-000016070000}"/>
    <cellStyle name="Accent6 2 4 2" xfId="2003" xr:uid="{00000000-0005-0000-0000-000017070000}"/>
    <cellStyle name="Accent6 2 4 3" xfId="2004" xr:uid="{00000000-0005-0000-0000-000018070000}"/>
    <cellStyle name="Accent6 2 5" xfId="2005" xr:uid="{00000000-0005-0000-0000-000019070000}"/>
    <cellStyle name="Accent6 2 5 2" xfId="2006" xr:uid="{00000000-0005-0000-0000-00001A070000}"/>
    <cellStyle name="Accent6 2 5 3" xfId="2007" xr:uid="{00000000-0005-0000-0000-00001B070000}"/>
    <cellStyle name="Accent6 2 6" xfId="2008" xr:uid="{00000000-0005-0000-0000-00001C070000}"/>
    <cellStyle name="Accent6 2 6 2" xfId="2009" xr:uid="{00000000-0005-0000-0000-00001D070000}"/>
    <cellStyle name="Accent6 2 6 3" xfId="2010" xr:uid="{00000000-0005-0000-0000-00001E070000}"/>
    <cellStyle name="Accent6 2 7" xfId="2011" xr:uid="{00000000-0005-0000-0000-00001F070000}"/>
    <cellStyle name="Accent6 2 7 2" xfId="2012" xr:uid="{00000000-0005-0000-0000-000020070000}"/>
    <cellStyle name="Accent6 2 7 3" xfId="2013" xr:uid="{00000000-0005-0000-0000-000021070000}"/>
    <cellStyle name="Accent6 2 8" xfId="4111" xr:uid="{00000000-0005-0000-0000-000022070000}"/>
    <cellStyle name="Accent6 2 9" xfId="4117" xr:uid="{00000000-0005-0000-0000-000023070000}"/>
    <cellStyle name="Accent6 20 2" xfId="2014" xr:uid="{00000000-0005-0000-0000-000024070000}"/>
    <cellStyle name="Accent6 20 2 2" xfId="2015" xr:uid="{00000000-0005-0000-0000-000025070000}"/>
    <cellStyle name="Accent6 20 2 3" xfId="2016" xr:uid="{00000000-0005-0000-0000-000026070000}"/>
    <cellStyle name="Accent6 21 2" xfId="2017" xr:uid="{00000000-0005-0000-0000-000027070000}"/>
    <cellStyle name="Accent6 21 2 2" xfId="2018" xr:uid="{00000000-0005-0000-0000-000028070000}"/>
    <cellStyle name="Accent6 21 2 3" xfId="2019" xr:uid="{00000000-0005-0000-0000-000029070000}"/>
    <cellStyle name="Accent6 3" xfId="182" xr:uid="{00000000-0005-0000-0000-00002A070000}"/>
    <cellStyle name="Accent6 3 2" xfId="2020" xr:uid="{00000000-0005-0000-0000-00002B070000}"/>
    <cellStyle name="Accent6 3 2 2" xfId="2021" xr:uid="{00000000-0005-0000-0000-00002C070000}"/>
    <cellStyle name="Accent6 3 2 3" xfId="2022" xr:uid="{00000000-0005-0000-0000-00002D070000}"/>
    <cellStyle name="Accent6 3 2_Calc Data" xfId="2023" xr:uid="{00000000-0005-0000-0000-00002E070000}"/>
    <cellStyle name="Accent6 3 3" xfId="2024" xr:uid="{00000000-0005-0000-0000-00002F070000}"/>
    <cellStyle name="Accent6 3 3 2" xfId="2025" xr:uid="{00000000-0005-0000-0000-000030070000}"/>
    <cellStyle name="Accent6 3 3 3" xfId="2026" xr:uid="{00000000-0005-0000-0000-000031070000}"/>
    <cellStyle name="Accent6 3 4" xfId="2027" xr:uid="{00000000-0005-0000-0000-000032070000}"/>
    <cellStyle name="Accent6 3 4 2" xfId="2028" xr:uid="{00000000-0005-0000-0000-000033070000}"/>
    <cellStyle name="Accent6 3 4 3" xfId="2029" xr:uid="{00000000-0005-0000-0000-000034070000}"/>
    <cellStyle name="Accent6 3 5" xfId="2030" xr:uid="{00000000-0005-0000-0000-000035070000}"/>
    <cellStyle name="Accent6 3 5 2" xfId="2031" xr:uid="{00000000-0005-0000-0000-000036070000}"/>
    <cellStyle name="Accent6 3 5 3" xfId="2032" xr:uid="{00000000-0005-0000-0000-000037070000}"/>
    <cellStyle name="Accent6 3 6" xfId="2033" xr:uid="{00000000-0005-0000-0000-000038070000}"/>
    <cellStyle name="Accent6 3 6 2" xfId="2034" xr:uid="{00000000-0005-0000-0000-000039070000}"/>
    <cellStyle name="Accent6 3 6 3" xfId="2035" xr:uid="{00000000-0005-0000-0000-00003A070000}"/>
    <cellStyle name="Accent6 3 7" xfId="2036" xr:uid="{00000000-0005-0000-0000-00003B070000}"/>
    <cellStyle name="Accent6 3 7 2" xfId="2037" xr:uid="{00000000-0005-0000-0000-00003C070000}"/>
    <cellStyle name="Accent6 3 7 3" xfId="2038" xr:uid="{00000000-0005-0000-0000-00003D070000}"/>
    <cellStyle name="Accent6 4" xfId="2039" xr:uid="{00000000-0005-0000-0000-00003E070000}"/>
    <cellStyle name="Accent6 4 2" xfId="2040" xr:uid="{00000000-0005-0000-0000-00003F070000}"/>
    <cellStyle name="Accent6 4 2 2" xfId="2041" xr:uid="{00000000-0005-0000-0000-000040070000}"/>
    <cellStyle name="Accent6 4 2 3" xfId="2042" xr:uid="{00000000-0005-0000-0000-000041070000}"/>
    <cellStyle name="Accent6 4 2_Calc Data" xfId="2043" xr:uid="{00000000-0005-0000-0000-000042070000}"/>
    <cellStyle name="Accent6 4 3" xfId="2044" xr:uid="{00000000-0005-0000-0000-000043070000}"/>
    <cellStyle name="Accent6 4 3 2" xfId="2045" xr:uid="{00000000-0005-0000-0000-000044070000}"/>
    <cellStyle name="Accent6 4 3 3" xfId="2046" xr:uid="{00000000-0005-0000-0000-000045070000}"/>
    <cellStyle name="Accent6 4 4" xfId="2047" xr:uid="{00000000-0005-0000-0000-000046070000}"/>
    <cellStyle name="Accent6 4 4 2" xfId="2048" xr:uid="{00000000-0005-0000-0000-000047070000}"/>
    <cellStyle name="Accent6 4 4 3" xfId="2049" xr:uid="{00000000-0005-0000-0000-000048070000}"/>
    <cellStyle name="Accent6 4 5" xfId="2050" xr:uid="{00000000-0005-0000-0000-000049070000}"/>
    <cellStyle name="Accent6 4 5 2" xfId="2051" xr:uid="{00000000-0005-0000-0000-00004A070000}"/>
    <cellStyle name="Accent6 4 5 3" xfId="2052" xr:uid="{00000000-0005-0000-0000-00004B070000}"/>
    <cellStyle name="Accent6 4 6" xfId="2053" xr:uid="{00000000-0005-0000-0000-00004C070000}"/>
    <cellStyle name="Accent6 4 6 2" xfId="2054" xr:uid="{00000000-0005-0000-0000-00004D070000}"/>
    <cellStyle name="Accent6 4 6 3" xfId="2055" xr:uid="{00000000-0005-0000-0000-00004E070000}"/>
    <cellStyle name="Accent6 4 7" xfId="2056" xr:uid="{00000000-0005-0000-0000-00004F070000}"/>
    <cellStyle name="Accent6 4 7 2" xfId="2057" xr:uid="{00000000-0005-0000-0000-000050070000}"/>
    <cellStyle name="Accent6 4 7 3" xfId="2058" xr:uid="{00000000-0005-0000-0000-000051070000}"/>
    <cellStyle name="Accent6 5" xfId="2059" xr:uid="{00000000-0005-0000-0000-000052070000}"/>
    <cellStyle name="Accent6 5 2" xfId="2060" xr:uid="{00000000-0005-0000-0000-000053070000}"/>
    <cellStyle name="Accent6 5 2 2" xfId="2061" xr:uid="{00000000-0005-0000-0000-000054070000}"/>
    <cellStyle name="Accent6 5 2 3" xfId="2062" xr:uid="{00000000-0005-0000-0000-000055070000}"/>
    <cellStyle name="Accent6 5 2_Calc Data" xfId="2063" xr:uid="{00000000-0005-0000-0000-000056070000}"/>
    <cellStyle name="Accent6 5 3" xfId="2064" xr:uid="{00000000-0005-0000-0000-000057070000}"/>
    <cellStyle name="Accent6 5 3 2" xfId="2065" xr:uid="{00000000-0005-0000-0000-000058070000}"/>
    <cellStyle name="Accent6 5 3 3" xfId="2066" xr:uid="{00000000-0005-0000-0000-000059070000}"/>
    <cellStyle name="Accent6 5 4" xfId="2067" xr:uid="{00000000-0005-0000-0000-00005A070000}"/>
    <cellStyle name="Accent6 5 4 2" xfId="2068" xr:uid="{00000000-0005-0000-0000-00005B070000}"/>
    <cellStyle name="Accent6 5 4 3" xfId="2069" xr:uid="{00000000-0005-0000-0000-00005C070000}"/>
    <cellStyle name="Accent6 5 5" xfId="2070" xr:uid="{00000000-0005-0000-0000-00005D070000}"/>
    <cellStyle name="Accent6 5 5 2" xfId="2071" xr:uid="{00000000-0005-0000-0000-00005E070000}"/>
    <cellStyle name="Accent6 5 5 3" xfId="2072" xr:uid="{00000000-0005-0000-0000-00005F070000}"/>
    <cellStyle name="Accent6 5 6" xfId="2073" xr:uid="{00000000-0005-0000-0000-000060070000}"/>
    <cellStyle name="Accent6 5 6 2" xfId="2074" xr:uid="{00000000-0005-0000-0000-000061070000}"/>
    <cellStyle name="Accent6 5 6 3" xfId="2075" xr:uid="{00000000-0005-0000-0000-000062070000}"/>
    <cellStyle name="Accent6 5 7" xfId="2076" xr:uid="{00000000-0005-0000-0000-000063070000}"/>
    <cellStyle name="Accent6 5 7 2" xfId="2077" xr:uid="{00000000-0005-0000-0000-000064070000}"/>
    <cellStyle name="Accent6 5 7 3" xfId="2078" xr:uid="{00000000-0005-0000-0000-000065070000}"/>
    <cellStyle name="Accent6 6" xfId="4078" xr:uid="{00000000-0005-0000-0000-000066070000}"/>
    <cellStyle name="Accent6 6 2" xfId="2079" xr:uid="{00000000-0005-0000-0000-000067070000}"/>
    <cellStyle name="Accent6 6 2 2" xfId="2080" xr:uid="{00000000-0005-0000-0000-000068070000}"/>
    <cellStyle name="Accent6 6 2 3" xfId="2081" xr:uid="{00000000-0005-0000-0000-000069070000}"/>
    <cellStyle name="Accent6 6 3" xfId="2082" xr:uid="{00000000-0005-0000-0000-00006A070000}"/>
    <cellStyle name="Accent6 6 3 2" xfId="2083" xr:uid="{00000000-0005-0000-0000-00006B070000}"/>
    <cellStyle name="Accent6 6 3 3" xfId="2084" xr:uid="{00000000-0005-0000-0000-00006C070000}"/>
    <cellStyle name="Accent6 6 4" xfId="2085" xr:uid="{00000000-0005-0000-0000-00006D070000}"/>
    <cellStyle name="Accent6 6 4 2" xfId="2086" xr:uid="{00000000-0005-0000-0000-00006E070000}"/>
    <cellStyle name="Accent6 6 4 3" xfId="2087" xr:uid="{00000000-0005-0000-0000-00006F070000}"/>
    <cellStyle name="Accent6 6 5" xfId="2088" xr:uid="{00000000-0005-0000-0000-000070070000}"/>
    <cellStyle name="Accent6 6 5 2" xfId="2089" xr:uid="{00000000-0005-0000-0000-000071070000}"/>
    <cellStyle name="Accent6 6 5 3" xfId="2090" xr:uid="{00000000-0005-0000-0000-000072070000}"/>
    <cellStyle name="Accent6 6 6" xfId="2091" xr:uid="{00000000-0005-0000-0000-000073070000}"/>
    <cellStyle name="Accent6 6 6 2" xfId="2092" xr:uid="{00000000-0005-0000-0000-000074070000}"/>
    <cellStyle name="Accent6 6 6 3" xfId="2093" xr:uid="{00000000-0005-0000-0000-000075070000}"/>
    <cellStyle name="Accent6 6 7" xfId="2094" xr:uid="{00000000-0005-0000-0000-000076070000}"/>
    <cellStyle name="Accent6 6 7 2" xfId="2095" xr:uid="{00000000-0005-0000-0000-000077070000}"/>
    <cellStyle name="Accent6 6 7 3" xfId="2096" xr:uid="{00000000-0005-0000-0000-000078070000}"/>
    <cellStyle name="Accent6 7" xfId="4102" xr:uid="{00000000-0005-0000-0000-000079070000}"/>
    <cellStyle name="Accent6 7 2" xfId="2097" xr:uid="{00000000-0005-0000-0000-00007A070000}"/>
    <cellStyle name="Accent6 7 2 2" xfId="2098" xr:uid="{00000000-0005-0000-0000-00007B070000}"/>
    <cellStyle name="Accent6 7 2 3" xfId="2099" xr:uid="{00000000-0005-0000-0000-00007C070000}"/>
    <cellStyle name="Accent6 7 3" xfId="2100" xr:uid="{00000000-0005-0000-0000-00007D070000}"/>
    <cellStyle name="Accent6 7 3 2" xfId="2101" xr:uid="{00000000-0005-0000-0000-00007E070000}"/>
    <cellStyle name="Accent6 7 3 3" xfId="2102" xr:uid="{00000000-0005-0000-0000-00007F070000}"/>
    <cellStyle name="Accent6 7 4" xfId="2103" xr:uid="{00000000-0005-0000-0000-000080070000}"/>
    <cellStyle name="Accent6 7 4 2" xfId="2104" xr:uid="{00000000-0005-0000-0000-000081070000}"/>
    <cellStyle name="Accent6 7 4 3" xfId="2105" xr:uid="{00000000-0005-0000-0000-000082070000}"/>
    <cellStyle name="Accent6 7 5" xfId="2106" xr:uid="{00000000-0005-0000-0000-000083070000}"/>
    <cellStyle name="Accent6 7 5 2" xfId="2107" xr:uid="{00000000-0005-0000-0000-000084070000}"/>
    <cellStyle name="Accent6 7 5 3" xfId="2108" xr:uid="{00000000-0005-0000-0000-000085070000}"/>
    <cellStyle name="Accent6 7 6" xfId="2109" xr:uid="{00000000-0005-0000-0000-000086070000}"/>
    <cellStyle name="Accent6 7 6 2" xfId="2110" xr:uid="{00000000-0005-0000-0000-000087070000}"/>
    <cellStyle name="Accent6 7 6 3" xfId="2111" xr:uid="{00000000-0005-0000-0000-000088070000}"/>
    <cellStyle name="Accent6 7 7" xfId="2112" xr:uid="{00000000-0005-0000-0000-000089070000}"/>
    <cellStyle name="Accent6 7 7 2" xfId="2113" xr:uid="{00000000-0005-0000-0000-00008A070000}"/>
    <cellStyle name="Accent6 7 7 3" xfId="2114" xr:uid="{00000000-0005-0000-0000-00008B070000}"/>
    <cellStyle name="Accent6 8 2" xfId="2115" xr:uid="{00000000-0005-0000-0000-00008C070000}"/>
    <cellStyle name="Accent6 8 2 2" xfId="2116" xr:uid="{00000000-0005-0000-0000-00008D070000}"/>
    <cellStyle name="Accent6 8 2 3" xfId="2117" xr:uid="{00000000-0005-0000-0000-00008E070000}"/>
    <cellStyle name="Accent6 8 3" xfId="2118" xr:uid="{00000000-0005-0000-0000-00008F070000}"/>
    <cellStyle name="Accent6 8 3 2" xfId="2119" xr:uid="{00000000-0005-0000-0000-000090070000}"/>
    <cellStyle name="Accent6 8 3 3" xfId="2120" xr:uid="{00000000-0005-0000-0000-000091070000}"/>
    <cellStyle name="Accent6 8 4" xfId="2121" xr:uid="{00000000-0005-0000-0000-000092070000}"/>
    <cellStyle name="Accent6 8 4 2" xfId="2122" xr:uid="{00000000-0005-0000-0000-000093070000}"/>
    <cellStyle name="Accent6 8 4 3" xfId="2123" xr:uid="{00000000-0005-0000-0000-000094070000}"/>
    <cellStyle name="Accent6 8 5" xfId="2124" xr:uid="{00000000-0005-0000-0000-000095070000}"/>
    <cellStyle name="Accent6 8 5 2" xfId="2125" xr:uid="{00000000-0005-0000-0000-000096070000}"/>
    <cellStyle name="Accent6 8 5 3" xfId="2126" xr:uid="{00000000-0005-0000-0000-000097070000}"/>
    <cellStyle name="Accent6 8 6" xfId="2127" xr:uid="{00000000-0005-0000-0000-000098070000}"/>
    <cellStyle name="Accent6 8 6 2" xfId="2128" xr:uid="{00000000-0005-0000-0000-000099070000}"/>
    <cellStyle name="Accent6 8 6 3" xfId="2129" xr:uid="{00000000-0005-0000-0000-00009A070000}"/>
    <cellStyle name="Accent6 8 7" xfId="2130" xr:uid="{00000000-0005-0000-0000-00009B070000}"/>
    <cellStyle name="Accent6 8 7 2" xfId="2131" xr:uid="{00000000-0005-0000-0000-00009C070000}"/>
    <cellStyle name="Accent6 8 7 3" xfId="2132" xr:uid="{00000000-0005-0000-0000-00009D070000}"/>
    <cellStyle name="Accent6 9 2" xfId="2133" xr:uid="{00000000-0005-0000-0000-00009E070000}"/>
    <cellStyle name="Accent6 9 2 2" xfId="2134" xr:uid="{00000000-0005-0000-0000-00009F070000}"/>
    <cellStyle name="Accent6 9 2 3" xfId="2135" xr:uid="{00000000-0005-0000-0000-0000A0070000}"/>
    <cellStyle name="Accent6 9 3" xfId="2136" xr:uid="{00000000-0005-0000-0000-0000A1070000}"/>
    <cellStyle name="Accent6 9 3 2" xfId="2137" xr:uid="{00000000-0005-0000-0000-0000A2070000}"/>
    <cellStyle name="Accent6 9 3 3" xfId="2138" xr:uid="{00000000-0005-0000-0000-0000A3070000}"/>
    <cellStyle name="Accent6 9 4" xfId="2139" xr:uid="{00000000-0005-0000-0000-0000A4070000}"/>
    <cellStyle name="Accent6 9 4 2" xfId="2140" xr:uid="{00000000-0005-0000-0000-0000A5070000}"/>
    <cellStyle name="Accent6 9 4 3" xfId="2141" xr:uid="{00000000-0005-0000-0000-0000A6070000}"/>
    <cellStyle name="Accent6 9 5" xfId="2142" xr:uid="{00000000-0005-0000-0000-0000A7070000}"/>
    <cellStyle name="Accent6 9 5 2" xfId="2143" xr:uid="{00000000-0005-0000-0000-0000A8070000}"/>
    <cellStyle name="Accent6 9 5 3" xfId="2144" xr:uid="{00000000-0005-0000-0000-0000A9070000}"/>
    <cellStyle name="Accent6 9 6" xfId="2145" xr:uid="{00000000-0005-0000-0000-0000AA070000}"/>
    <cellStyle name="Accent6 9 6 2" xfId="2146" xr:uid="{00000000-0005-0000-0000-0000AB070000}"/>
    <cellStyle name="Accent6 9 6 3" xfId="2147" xr:uid="{00000000-0005-0000-0000-0000AC070000}"/>
    <cellStyle name="Accent6 9 7" xfId="2148" xr:uid="{00000000-0005-0000-0000-0000AD070000}"/>
    <cellStyle name="Accent6 9 7 2" xfId="2149" xr:uid="{00000000-0005-0000-0000-0000AE070000}"/>
    <cellStyle name="Accent6 9 7 3" xfId="2150" xr:uid="{00000000-0005-0000-0000-0000AF070000}"/>
    <cellStyle name="Acctg" xfId="2151" xr:uid="{00000000-0005-0000-0000-0000B0070000}"/>
    <cellStyle name="Actual data" xfId="2152" xr:uid="{00000000-0005-0000-0000-0000B1070000}"/>
    <cellStyle name="Actual data 2" xfId="2153" xr:uid="{00000000-0005-0000-0000-0000B2070000}"/>
    <cellStyle name="Actual year" xfId="2154" xr:uid="{00000000-0005-0000-0000-0000B3070000}"/>
    <cellStyle name="Actual year 2" xfId="2155" xr:uid="{00000000-0005-0000-0000-0000B4070000}"/>
    <cellStyle name="Actual year 2 2" xfId="4216" xr:uid="{00000000-0005-0000-0000-0000B5070000}"/>
    <cellStyle name="Actual year 3" xfId="4215" xr:uid="{00000000-0005-0000-0000-0000B6070000}"/>
    <cellStyle name="Actuals Cells" xfId="2156" xr:uid="{00000000-0005-0000-0000-0000B7070000}"/>
    <cellStyle name="Actuals Cells 2" xfId="2157" xr:uid="{00000000-0005-0000-0000-0000B8070000}"/>
    <cellStyle name="Actuals Cells 3" xfId="2158" xr:uid="{00000000-0005-0000-0000-0000B9070000}"/>
    <cellStyle name="Actuals Cells 4" xfId="2159" xr:uid="{00000000-0005-0000-0000-0000BA070000}"/>
    <cellStyle name="Actuals Cells 5" xfId="2160" xr:uid="{00000000-0005-0000-0000-0000BB070000}"/>
    <cellStyle name="Actuals Cells 6" xfId="2161" xr:uid="{00000000-0005-0000-0000-0000BC070000}"/>
    <cellStyle name="AFE" xfId="55" xr:uid="{00000000-0005-0000-0000-0000BD070000}"/>
    <cellStyle name="AFE 2" xfId="162" xr:uid="{00000000-0005-0000-0000-0000BE070000}"/>
    <cellStyle name="AFE 3" xfId="2162" xr:uid="{00000000-0005-0000-0000-0000BF070000}"/>
    <cellStyle name="AFE 4" xfId="2163" xr:uid="{00000000-0005-0000-0000-0000C0070000}"/>
    <cellStyle name="AFE 5" xfId="2164" xr:uid="{00000000-0005-0000-0000-0000C1070000}"/>
    <cellStyle name="AFE 6" xfId="2165" xr:uid="{00000000-0005-0000-0000-0000C2070000}"/>
    <cellStyle name="Andre's Title" xfId="56" xr:uid="{00000000-0005-0000-0000-0000C3070000}"/>
    <cellStyle name="args.style" xfId="2166" xr:uid="{00000000-0005-0000-0000-0000C4070000}"/>
    <cellStyle name="args.style 2" xfId="2167" xr:uid="{00000000-0005-0000-0000-0000C5070000}"/>
    <cellStyle name="ÄÞ¸¶ [0]_´Ü°èº° ±¸Ãà¾È" xfId="2168" xr:uid="{00000000-0005-0000-0000-0000C6070000}"/>
    <cellStyle name="ÄÞ¸¶_´Ü°èº° ±¸Ãà¾È" xfId="2169" xr:uid="{00000000-0005-0000-0000-0000C7070000}"/>
    <cellStyle name="B Table" xfId="2170" xr:uid="{00000000-0005-0000-0000-0000C8070000}"/>
    <cellStyle name="Bad" xfId="7" builtinId="27" customBuiltin="1"/>
    <cellStyle name="Bad 10 2" xfId="2171" xr:uid="{00000000-0005-0000-0000-0000CA070000}"/>
    <cellStyle name="Bad 10 3" xfId="2172" xr:uid="{00000000-0005-0000-0000-0000CB070000}"/>
    <cellStyle name="Bad 10 4" xfId="2173" xr:uid="{00000000-0005-0000-0000-0000CC070000}"/>
    <cellStyle name="Bad 10 5" xfId="2174" xr:uid="{00000000-0005-0000-0000-0000CD070000}"/>
    <cellStyle name="Bad 10 6" xfId="2175" xr:uid="{00000000-0005-0000-0000-0000CE070000}"/>
    <cellStyle name="Bad 10 7" xfId="2176" xr:uid="{00000000-0005-0000-0000-0000CF070000}"/>
    <cellStyle name="Bad 11 2" xfId="2177" xr:uid="{00000000-0005-0000-0000-0000D0070000}"/>
    <cellStyle name="Bad 11 3" xfId="2178" xr:uid="{00000000-0005-0000-0000-0000D1070000}"/>
    <cellStyle name="Bad 11 4" xfId="2179" xr:uid="{00000000-0005-0000-0000-0000D2070000}"/>
    <cellStyle name="Bad 11 5" xfId="2180" xr:uid="{00000000-0005-0000-0000-0000D3070000}"/>
    <cellStyle name="Bad 11 6" xfId="2181" xr:uid="{00000000-0005-0000-0000-0000D4070000}"/>
    <cellStyle name="Bad 11 7" xfId="2182" xr:uid="{00000000-0005-0000-0000-0000D5070000}"/>
    <cellStyle name="Bad 12 2" xfId="2183" xr:uid="{00000000-0005-0000-0000-0000D6070000}"/>
    <cellStyle name="Bad 12 3" xfId="2184" xr:uid="{00000000-0005-0000-0000-0000D7070000}"/>
    <cellStyle name="Bad 12 4" xfId="2185" xr:uid="{00000000-0005-0000-0000-0000D8070000}"/>
    <cellStyle name="Bad 12 5" xfId="2186" xr:uid="{00000000-0005-0000-0000-0000D9070000}"/>
    <cellStyle name="Bad 12 6" xfId="2187" xr:uid="{00000000-0005-0000-0000-0000DA070000}"/>
    <cellStyle name="Bad 12 7" xfId="2188" xr:uid="{00000000-0005-0000-0000-0000DB070000}"/>
    <cellStyle name="Bad 13 2" xfId="2189" xr:uid="{00000000-0005-0000-0000-0000DC070000}"/>
    <cellStyle name="Bad 14 2" xfId="2190" xr:uid="{00000000-0005-0000-0000-0000DD070000}"/>
    <cellStyle name="Bad 15 2" xfId="2191" xr:uid="{00000000-0005-0000-0000-0000DE070000}"/>
    <cellStyle name="Bad 16 2" xfId="2192" xr:uid="{00000000-0005-0000-0000-0000DF070000}"/>
    <cellStyle name="Bad 17 2" xfId="2193" xr:uid="{00000000-0005-0000-0000-0000E0070000}"/>
    <cellStyle name="Bad 18 2" xfId="2194" xr:uid="{00000000-0005-0000-0000-0000E1070000}"/>
    <cellStyle name="Bad 19 2" xfId="2195" xr:uid="{00000000-0005-0000-0000-0000E2070000}"/>
    <cellStyle name="Bad 2" xfId="220" xr:uid="{00000000-0005-0000-0000-0000E3070000}"/>
    <cellStyle name="Bad 2 2" xfId="2196" xr:uid="{00000000-0005-0000-0000-0000E4070000}"/>
    <cellStyle name="Bad 2 3" xfId="2197" xr:uid="{00000000-0005-0000-0000-0000E5070000}"/>
    <cellStyle name="Bad 2 4" xfId="2198" xr:uid="{00000000-0005-0000-0000-0000E6070000}"/>
    <cellStyle name="Bad 2 5" xfId="2199" xr:uid="{00000000-0005-0000-0000-0000E7070000}"/>
    <cellStyle name="Bad 2 6" xfId="2200" xr:uid="{00000000-0005-0000-0000-0000E8070000}"/>
    <cellStyle name="Bad 2 7" xfId="2201" xr:uid="{00000000-0005-0000-0000-0000E9070000}"/>
    <cellStyle name="Bad 2 8" xfId="4094" xr:uid="{00000000-0005-0000-0000-0000EA070000}"/>
    <cellStyle name="Bad 20 2" xfId="2202" xr:uid="{00000000-0005-0000-0000-0000EB070000}"/>
    <cellStyle name="Bad 21 2" xfId="2203" xr:uid="{00000000-0005-0000-0000-0000EC070000}"/>
    <cellStyle name="Bad 3" xfId="246" xr:uid="{00000000-0005-0000-0000-0000ED070000}"/>
    <cellStyle name="Bad 3 2" xfId="2204" xr:uid="{00000000-0005-0000-0000-0000EE070000}"/>
    <cellStyle name="Bad 3 3" xfId="2205" xr:uid="{00000000-0005-0000-0000-0000EF070000}"/>
    <cellStyle name="Bad 3 4" xfId="2206" xr:uid="{00000000-0005-0000-0000-0000F0070000}"/>
    <cellStyle name="Bad 3 5" xfId="2207" xr:uid="{00000000-0005-0000-0000-0000F1070000}"/>
    <cellStyle name="Bad 3 6" xfId="2208" xr:uid="{00000000-0005-0000-0000-0000F2070000}"/>
    <cellStyle name="Bad 3 7" xfId="2209" xr:uid="{00000000-0005-0000-0000-0000F3070000}"/>
    <cellStyle name="Bad 4" xfId="2210" xr:uid="{00000000-0005-0000-0000-0000F4070000}"/>
    <cellStyle name="Bad 4 2" xfId="2211" xr:uid="{00000000-0005-0000-0000-0000F5070000}"/>
    <cellStyle name="Bad 4 3" xfId="2212" xr:uid="{00000000-0005-0000-0000-0000F6070000}"/>
    <cellStyle name="Bad 4 4" xfId="2213" xr:uid="{00000000-0005-0000-0000-0000F7070000}"/>
    <cellStyle name="Bad 4 5" xfId="2214" xr:uid="{00000000-0005-0000-0000-0000F8070000}"/>
    <cellStyle name="Bad 4 6" xfId="2215" xr:uid="{00000000-0005-0000-0000-0000F9070000}"/>
    <cellStyle name="Bad 4 7" xfId="2216" xr:uid="{00000000-0005-0000-0000-0000FA070000}"/>
    <cellStyle name="Bad 5" xfId="2217" xr:uid="{00000000-0005-0000-0000-0000FB070000}"/>
    <cellStyle name="Bad 5 2" xfId="2218" xr:uid="{00000000-0005-0000-0000-0000FC070000}"/>
    <cellStyle name="Bad 5 3" xfId="2219" xr:uid="{00000000-0005-0000-0000-0000FD070000}"/>
    <cellStyle name="Bad 5 4" xfId="2220" xr:uid="{00000000-0005-0000-0000-0000FE070000}"/>
    <cellStyle name="Bad 5 5" xfId="2221" xr:uid="{00000000-0005-0000-0000-0000FF070000}"/>
    <cellStyle name="Bad 5 6" xfId="2222" xr:uid="{00000000-0005-0000-0000-000000080000}"/>
    <cellStyle name="Bad 5 7" xfId="2223" xr:uid="{00000000-0005-0000-0000-000001080000}"/>
    <cellStyle name="Bad 6" xfId="4079" xr:uid="{00000000-0005-0000-0000-000002080000}"/>
    <cellStyle name="Bad 6 2" xfId="2224" xr:uid="{00000000-0005-0000-0000-000003080000}"/>
    <cellStyle name="Bad 6 3" xfId="2225" xr:uid="{00000000-0005-0000-0000-000004080000}"/>
    <cellStyle name="Bad 6 4" xfId="2226" xr:uid="{00000000-0005-0000-0000-000005080000}"/>
    <cellStyle name="Bad 6 5" xfId="2227" xr:uid="{00000000-0005-0000-0000-000006080000}"/>
    <cellStyle name="Bad 6 6" xfId="2228" xr:uid="{00000000-0005-0000-0000-000007080000}"/>
    <cellStyle name="Bad 6 7" xfId="2229" xr:uid="{00000000-0005-0000-0000-000008080000}"/>
    <cellStyle name="Bad 7 2" xfId="2230" xr:uid="{00000000-0005-0000-0000-000009080000}"/>
    <cellStyle name="Bad 7 3" xfId="2231" xr:uid="{00000000-0005-0000-0000-00000A080000}"/>
    <cellStyle name="Bad 7 4" xfId="2232" xr:uid="{00000000-0005-0000-0000-00000B080000}"/>
    <cellStyle name="Bad 7 5" xfId="2233" xr:uid="{00000000-0005-0000-0000-00000C080000}"/>
    <cellStyle name="Bad 7 6" xfId="2234" xr:uid="{00000000-0005-0000-0000-00000D080000}"/>
    <cellStyle name="Bad 7 7" xfId="2235" xr:uid="{00000000-0005-0000-0000-00000E080000}"/>
    <cellStyle name="Bad 8 2" xfId="2236" xr:uid="{00000000-0005-0000-0000-00000F080000}"/>
    <cellStyle name="Bad 8 3" xfId="2237" xr:uid="{00000000-0005-0000-0000-000010080000}"/>
    <cellStyle name="Bad 8 4" xfId="2238" xr:uid="{00000000-0005-0000-0000-000011080000}"/>
    <cellStyle name="Bad 8 5" xfId="2239" xr:uid="{00000000-0005-0000-0000-000012080000}"/>
    <cellStyle name="Bad 8 6" xfId="2240" xr:uid="{00000000-0005-0000-0000-000013080000}"/>
    <cellStyle name="Bad 8 7" xfId="2241" xr:uid="{00000000-0005-0000-0000-000014080000}"/>
    <cellStyle name="Bad 9 2" xfId="2242" xr:uid="{00000000-0005-0000-0000-000015080000}"/>
    <cellStyle name="Bad 9 3" xfId="2243" xr:uid="{00000000-0005-0000-0000-000016080000}"/>
    <cellStyle name="Bad 9 4" xfId="2244" xr:uid="{00000000-0005-0000-0000-000017080000}"/>
    <cellStyle name="Bad 9 5" xfId="2245" xr:uid="{00000000-0005-0000-0000-000018080000}"/>
    <cellStyle name="Bad 9 6" xfId="2246" xr:uid="{00000000-0005-0000-0000-000019080000}"/>
    <cellStyle name="Bad 9 7" xfId="2247" xr:uid="{00000000-0005-0000-0000-00001A080000}"/>
    <cellStyle name="Band 2" xfId="2248" xr:uid="{00000000-0005-0000-0000-00001B080000}"/>
    <cellStyle name="black" xfId="57" xr:uid="{00000000-0005-0000-0000-00001C080000}"/>
    <cellStyle name="Blank" xfId="2249" xr:uid="{00000000-0005-0000-0000-00001D080000}"/>
    <cellStyle name="blp_column_header" xfId="47" xr:uid="{00000000-0005-0000-0000-00001E080000}"/>
    <cellStyle name="Blue" xfId="58" xr:uid="{00000000-0005-0000-0000-000020080000}"/>
    <cellStyle name="Body_InputCellText" xfId="2250" xr:uid="{00000000-0005-0000-0000-000021080000}"/>
    <cellStyle name="Bold/Border" xfId="2251" xr:uid="{00000000-0005-0000-0000-000022080000}"/>
    <cellStyle name="Bold/Border 2" xfId="4214" xr:uid="{00000000-0005-0000-0000-000023080000}"/>
    <cellStyle name="Bold/Border 2 2" xfId="4289" xr:uid="{00000000-0005-0000-0000-000024080000}"/>
    <cellStyle name="Bold/Border 3" xfId="4217" xr:uid="{00000000-0005-0000-0000-000025080000}"/>
    <cellStyle name="Border Heavy" xfId="59" xr:uid="{00000000-0005-0000-0000-000026080000}"/>
    <cellStyle name="Box" xfId="2252" xr:uid="{00000000-0005-0000-0000-000027080000}"/>
    <cellStyle name="Bullet" xfId="2253" xr:uid="{00000000-0005-0000-0000-000028080000}"/>
    <cellStyle name="Bullet 2" xfId="2254" xr:uid="{00000000-0005-0000-0000-000029080000}"/>
    <cellStyle name="Bullet 3" xfId="2255" xr:uid="{00000000-0005-0000-0000-00002A080000}"/>
    <cellStyle name="Bullet 4" xfId="2256" xr:uid="{00000000-0005-0000-0000-00002B080000}"/>
    <cellStyle name="Bullet 5" xfId="2257" xr:uid="{00000000-0005-0000-0000-00002C080000}"/>
    <cellStyle name="Bullet 6" xfId="2258" xr:uid="{00000000-0005-0000-0000-00002D080000}"/>
    <cellStyle name="Business Description" xfId="60" xr:uid="{00000000-0005-0000-0000-00002E080000}"/>
    <cellStyle name="c" xfId="2259" xr:uid="{00000000-0005-0000-0000-00002F080000}"/>
    <cellStyle name="c 2" xfId="2260" xr:uid="{00000000-0005-0000-0000-000030080000}"/>
    <cellStyle name="c 3" xfId="2261" xr:uid="{00000000-0005-0000-0000-000031080000}"/>
    <cellStyle name="c 4" xfId="2262" xr:uid="{00000000-0005-0000-0000-000032080000}"/>
    <cellStyle name="c 5" xfId="2263" xr:uid="{00000000-0005-0000-0000-000033080000}"/>
    <cellStyle name="c 6" xfId="2264" xr:uid="{00000000-0005-0000-0000-000034080000}"/>
    <cellStyle name="Ç¥ÁØ_´Ü°èº° ±¸Ãà¾È" xfId="2265" xr:uid="{00000000-0005-0000-0000-000035080000}"/>
    <cellStyle name="C05_Style E Text" xfId="2266" xr:uid="{00000000-0005-0000-0000-000036080000}"/>
    <cellStyle name="Calc Cells" xfId="2267" xr:uid="{00000000-0005-0000-0000-000037080000}"/>
    <cellStyle name="Calc Cells 2" xfId="2268" xr:uid="{00000000-0005-0000-0000-000038080000}"/>
    <cellStyle name="Calc Cells 3" xfId="2269" xr:uid="{00000000-0005-0000-0000-000039080000}"/>
    <cellStyle name="Calc Cells 4" xfId="2270" xr:uid="{00000000-0005-0000-0000-00003A080000}"/>
    <cellStyle name="Calc Cells 5" xfId="2271" xr:uid="{00000000-0005-0000-0000-00003B080000}"/>
    <cellStyle name="Calc Cells 6" xfId="2272" xr:uid="{00000000-0005-0000-0000-00003C080000}"/>
    <cellStyle name="Calc Units (2)" xfId="2273" xr:uid="{00000000-0005-0000-0000-00003D080000}"/>
    <cellStyle name="Calc Units (2) 2" xfId="2274" xr:uid="{00000000-0005-0000-0000-00003E080000}"/>
    <cellStyle name="Calc Units (2) 3" xfId="2275" xr:uid="{00000000-0005-0000-0000-00003F080000}"/>
    <cellStyle name="Calc Units (2) 4" xfId="2276" xr:uid="{00000000-0005-0000-0000-000040080000}"/>
    <cellStyle name="Calc Units (2) 5" xfId="2277" xr:uid="{00000000-0005-0000-0000-000041080000}"/>
    <cellStyle name="Calc Units (2) 6" xfId="2278" xr:uid="{00000000-0005-0000-0000-000042080000}"/>
    <cellStyle name="Calc Units (2) 7" xfId="2279" xr:uid="{00000000-0005-0000-0000-000043080000}"/>
    <cellStyle name="Calc Units (2) 8" xfId="2280" xr:uid="{00000000-0005-0000-0000-000044080000}"/>
    <cellStyle name="Calculation" xfId="10" builtinId="22" customBuiltin="1"/>
    <cellStyle name="Calculation 10 2" xfId="2281" xr:uid="{00000000-0005-0000-0000-000046080000}"/>
    <cellStyle name="Calculation 10 3" xfId="2282" xr:uid="{00000000-0005-0000-0000-000047080000}"/>
    <cellStyle name="Calculation 10 4" xfId="2283" xr:uid="{00000000-0005-0000-0000-000048080000}"/>
    <cellStyle name="Calculation 10 5" xfId="2284" xr:uid="{00000000-0005-0000-0000-000049080000}"/>
    <cellStyle name="Calculation 10 6" xfId="2285" xr:uid="{00000000-0005-0000-0000-00004A080000}"/>
    <cellStyle name="Calculation 10 7" xfId="2286" xr:uid="{00000000-0005-0000-0000-00004B080000}"/>
    <cellStyle name="Calculation 11 2" xfId="2287" xr:uid="{00000000-0005-0000-0000-00004C080000}"/>
    <cellStyle name="Calculation 11 3" xfId="2288" xr:uid="{00000000-0005-0000-0000-00004D080000}"/>
    <cellStyle name="Calculation 11 4" xfId="2289" xr:uid="{00000000-0005-0000-0000-00004E080000}"/>
    <cellStyle name="Calculation 11 5" xfId="2290" xr:uid="{00000000-0005-0000-0000-00004F080000}"/>
    <cellStyle name="Calculation 11 6" xfId="2291" xr:uid="{00000000-0005-0000-0000-000050080000}"/>
    <cellStyle name="Calculation 11 7" xfId="2292" xr:uid="{00000000-0005-0000-0000-000051080000}"/>
    <cellStyle name="Calculation 12 2" xfId="2293" xr:uid="{00000000-0005-0000-0000-000052080000}"/>
    <cellStyle name="Calculation 12 3" xfId="2294" xr:uid="{00000000-0005-0000-0000-000053080000}"/>
    <cellStyle name="Calculation 12 4" xfId="2295" xr:uid="{00000000-0005-0000-0000-000054080000}"/>
    <cellStyle name="Calculation 12 5" xfId="2296" xr:uid="{00000000-0005-0000-0000-000055080000}"/>
    <cellStyle name="Calculation 12 6" xfId="2297" xr:uid="{00000000-0005-0000-0000-000056080000}"/>
    <cellStyle name="Calculation 12 7" xfId="2298" xr:uid="{00000000-0005-0000-0000-000057080000}"/>
    <cellStyle name="Calculation 13 2" xfId="2299" xr:uid="{00000000-0005-0000-0000-000058080000}"/>
    <cellStyle name="Calculation 14 2" xfId="2300" xr:uid="{00000000-0005-0000-0000-000059080000}"/>
    <cellStyle name="Calculation 15 2" xfId="2301" xr:uid="{00000000-0005-0000-0000-00005A080000}"/>
    <cellStyle name="Calculation 16 2" xfId="2302" xr:uid="{00000000-0005-0000-0000-00005B080000}"/>
    <cellStyle name="Calculation 17 2" xfId="2303" xr:uid="{00000000-0005-0000-0000-00005C080000}"/>
    <cellStyle name="Calculation 18 2" xfId="2304" xr:uid="{00000000-0005-0000-0000-00005D080000}"/>
    <cellStyle name="Calculation 19 2" xfId="2305" xr:uid="{00000000-0005-0000-0000-00005E080000}"/>
    <cellStyle name="Calculation 2" xfId="206" xr:uid="{00000000-0005-0000-0000-00005F080000}"/>
    <cellStyle name="Calculation 2 2" xfId="2306" xr:uid="{00000000-0005-0000-0000-000060080000}"/>
    <cellStyle name="Calculation 2 3" xfId="2307" xr:uid="{00000000-0005-0000-0000-000061080000}"/>
    <cellStyle name="Calculation 2 4" xfId="2308" xr:uid="{00000000-0005-0000-0000-000062080000}"/>
    <cellStyle name="Calculation 2 5" xfId="2309" xr:uid="{00000000-0005-0000-0000-000063080000}"/>
    <cellStyle name="Calculation 2 6" xfId="2310" xr:uid="{00000000-0005-0000-0000-000064080000}"/>
    <cellStyle name="Calculation 2 7" xfId="2311" xr:uid="{00000000-0005-0000-0000-000065080000}"/>
    <cellStyle name="Calculation 2 8" xfId="4098" xr:uid="{00000000-0005-0000-0000-000066080000}"/>
    <cellStyle name="Calculation 20 2" xfId="2312" xr:uid="{00000000-0005-0000-0000-000067080000}"/>
    <cellStyle name="Calculation 21 2" xfId="2313" xr:uid="{00000000-0005-0000-0000-000068080000}"/>
    <cellStyle name="Calculation 3" xfId="237" xr:uid="{00000000-0005-0000-0000-000069080000}"/>
    <cellStyle name="Calculation 3 2" xfId="2314" xr:uid="{00000000-0005-0000-0000-00006A080000}"/>
    <cellStyle name="Calculation 3 3" xfId="2315" xr:uid="{00000000-0005-0000-0000-00006B080000}"/>
    <cellStyle name="Calculation 3 4" xfId="2316" xr:uid="{00000000-0005-0000-0000-00006C080000}"/>
    <cellStyle name="Calculation 3 5" xfId="2317" xr:uid="{00000000-0005-0000-0000-00006D080000}"/>
    <cellStyle name="Calculation 3 6" xfId="2318" xr:uid="{00000000-0005-0000-0000-00006E080000}"/>
    <cellStyle name="Calculation 3 7" xfId="2319" xr:uid="{00000000-0005-0000-0000-00006F080000}"/>
    <cellStyle name="Calculation 4" xfId="2320" xr:uid="{00000000-0005-0000-0000-000070080000}"/>
    <cellStyle name="Calculation 4 2" xfId="2321" xr:uid="{00000000-0005-0000-0000-000071080000}"/>
    <cellStyle name="Calculation 4 3" xfId="2322" xr:uid="{00000000-0005-0000-0000-000072080000}"/>
    <cellStyle name="Calculation 4 4" xfId="2323" xr:uid="{00000000-0005-0000-0000-000073080000}"/>
    <cellStyle name="Calculation 4 5" xfId="2324" xr:uid="{00000000-0005-0000-0000-000074080000}"/>
    <cellStyle name="Calculation 4 6" xfId="2325" xr:uid="{00000000-0005-0000-0000-000075080000}"/>
    <cellStyle name="Calculation 4 7" xfId="2326" xr:uid="{00000000-0005-0000-0000-000076080000}"/>
    <cellStyle name="Calculation 5" xfId="2327" xr:uid="{00000000-0005-0000-0000-000077080000}"/>
    <cellStyle name="Calculation 5 2" xfId="2328" xr:uid="{00000000-0005-0000-0000-000078080000}"/>
    <cellStyle name="Calculation 5 3" xfId="2329" xr:uid="{00000000-0005-0000-0000-000079080000}"/>
    <cellStyle name="Calculation 5 4" xfId="2330" xr:uid="{00000000-0005-0000-0000-00007A080000}"/>
    <cellStyle name="Calculation 5 5" xfId="2331" xr:uid="{00000000-0005-0000-0000-00007B080000}"/>
    <cellStyle name="Calculation 5 6" xfId="2332" xr:uid="{00000000-0005-0000-0000-00007C080000}"/>
    <cellStyle name="Calculation 5 7" xfId="2333" xr:uid="{00000000-0005-0000-0000-00007D080000}"/>
    <cellStyle name="Calculation 6" xfId="4080" xr:uid="{00000000-0005-0000-0000-00007E080000}"/>
    <cellStyle name="Calculation 6 2" xfId="2334" xr:uid="{00000000-0005-0000-0000-00007F080000}"/>
    <cellStyle name="Calculation 6 3" xfId="2335" xr:uid="{00000000-0005-0000-0000-000080080000}"/>
    <cellStyle name="Calculation 6 4" xfId="2336" xr:uid="{00000000-0005-0000-0000-000081080000}"/>
    <cellStyle name="Calculation 6 5" xfId="2337" xr:uid="{00000000-0005-0000-0000-000082080000}"/>
    <cellStyle name="Calculation 6 6" xfId="2338" xr:uid="{00000000-0005-0000-0000-000083080000}"/>
    <cellStyle name="Calculation 6 7" xfId="2339" xr:uid="{00000000-0005-0000-0000-000084080000}"/>
    <cellStyle name="Calculation 7 2" xfId="2340" xr:uid="{00000000-0005-0000-0000-000085080000}"/>
    <cellStyle name="Calculation 7 3" xfId="2341" xr:uid="{00000000-0005-0000-0000-000086080000}"/>
    <cellStyle name="Calculation 7 4" xfId="2342" xr:uid="{00000000-0005-0000-0000-000087080000}"/>
    <cellStyle name="Calculation 7 5" xfId="2343" xr:uid="{00000000-0005-0000-0000-000088080000}"/>
    <cellStyle name="Calculation 7 6" xfId="2344" xr:uid="{00000000-0005-0000-0000-000089080000}"/>
    <cellStyle name="Calculation 7 7" xfId="2345" xr:uid="{00000000-0005-0000-0000-00008A080000}"/>
    <cellStyle name="Calculation 8 2" xfId="2346" xr:uid="{00000000-0005-0000-0000-00008B080000}"/>
    <cellStyle name="Calculation 8 3" xfId="2347" xr:uid="{00000000-0005-0000-0000-00008C080000}"/>
    <cellStyle name="Calculation 8 4" xfId="2348" xr:uid="{00000000-0005-0000-0000-00008D080000}"/>
    <cellStyle name="Calculation 8 5" xfId="2349" xr:uid="{00000000-0005-0000-0000-00008E080000}"/>
    <cellStyle name="Calculation 8 6" xfId="2350" xr:uid="{00000000-0005-0000-0000-00008F080000}"/>
    <cellStyle name="Calculation 8 7" xfId="2351" xr:uid="{00000000-0005-0000-0000-000090080000}"/>
    <cellStyle name="Calculation 9 2" xfId="2352" xr:uid="{00000000-0005-0000-0000-000091080000}"/>
    <cellStyle name="Calculation 9 3" xfId="2353" xr:uid="{00000000-0005-0000-0000-000092080000}"/>
    <cellStyle name="Calculation 9 4" xfId="2354" xr:uid="{00000000-0005-0000-0000-000093080000}"/>
    <cellStyle name="Calculation 9 5" xfId="2355" xr:uid="{00000000-0005-0000-0000-000094080000}"/>
    <cellStyle name="Calculation 9 6" xfId="2356" xr:uid="{00000000-0005-0000-0000-000095080000}"/>
    <cellStyle name="Calculation 9 7" xfId="2357" xr:uid="{00000000-0005-0000-0000-000096080000}"/>
    <cellStyle name="category" xfId="2358" xr:uid="{00000000-0005-0000-0000-000097080000}"/>
    <cellStyle name="CENTER HEAD" xfId="2359" xr:uid="{00000000-0005-0000-0000-000098080000}"/>
    <cellStyle name="CENTER HEAD 2" xfId="2360" xr:uid="{00000000-0005-0000-0000-000099080000}"/>
    <cellStyle name="CENTER HEAD 8" xfId="2361" xr:uid="{00000000-0005-0000-0000-00009A080000}"/>
    <cellStyle name="CENTER HEAD 8 2" xfId="2362" xr:uid="{00000000-0005-0000-0000-00009B080000}"/>
    <cellStyle name="CENTER HEAD 9" xfId="2363" xr:uid="{00000000-0005-0000-0000-00009C080000}"/>
    <cellStyle name="CENTER HEAD 9 2" xfId="2364" xr:uid="{00000000-0005-0000-0000-00009D080000}"/>
    <cellStyle name="CENTER LABEL" xfId="2365" xr:uid="{00000000-0005-0000-0000-00009E080000}"/>
    <cellStyle name="CENTER LABEL 2" xfId="2366" xr:uid="{00000000-0005-0000-0000-00009F080000}"/>
    <cellStyle name="Cents" xfId="2367" xr:uid="{00000000-0005-0000-0000-0000A0080000}"/>
    <cellStyle name="Changeable" xfId="2368" xr:uid="{00000000-0005-0000-0000-0000A1080000}"/>
    <cellStyle name="ChartingText" xfId="61" xr:uid="{00000000-0005-0000-0000-0000A2080000}"/>
    <cellStyle name="Check Cell" xfId="12" builtinId="23" customBuiltin="1"/>
    <cellStyle name="Check Cell 10 2" xfId="2369" xr:uid="{00000000-0005-0000-0000-0000A4080000}"/>
    <cellStyle name="Check Cell 10 3" xfId="2370" xr:uid="{00000000-0005-0000-0000-0000A5080000}"/>
    <cellStyle name="Check Cell 10 4" xfId="2371" xr:uid="{00000000-0005-0000-0000-0000A6080000}"/>
    <cellStyle name="Check Cell 10 5" xfId="2372" xr:uid="{00000000-0005-0000-0000-0000A7080000}"/>
    <cellStyle name="Check Cell 10 6" xfId="2373" xr:uid="{00000000-0005-0000-0000-0000A8080000}"/>
    <cellStyle name="Check Cell 10 7" xfId="2374" xr:uid="{00000000-0005-0000-0000-0000A9080000}"/>
    <cellStyle name="Check Cell 11 2" xfId="2375" xr:uid="{00000000-0005-0000-0000-0000AA080000}"/>
    <cellStyle name="Check Cell 11 3" xfId="2376" xr:uid="{00000000-0005-0000-0000-0000AB080000}"/>
    <cellStyle name="Check Cell 11 4" xfId="2377" xr:uid="{00000000-0005-0000-0000-0000AC080000}"/>
    <cellStyle name="Check Cell 11 5" xfId="2378" xr:uid="{00000000-0005-0000-0000-0000AD080000}"/>
    <cellStyle name="Check Cell 11 6" xfId="2379" xr:uid="{00000000-0005-0000-0000-0000AE080000}"/>
    <cellStyle name="Check Cell 11 7" xfId="2380" xr:uid="{00000000-0005-0000-0000-0000AF080000}"/>
    <cellStyle name="Check Cell 12 2" xfId="2381" xr:uid="{00000000-0005-0000-0000-0000B0080000}"/>
    <cellStyle name="Check Cell 12 3" xfId="2382" xr:uid="{00000000-0005-0000-0000-0000B1080000}"/>
    <cellStyle name="Check Cell 12 4" xfId="2383" xr:uid="{00000000-0005-0000-0000-0000B2080000}"/>
    <cellStyle name="Check Cell 12 5" xfId="2384" xr:uid="{00000000-0005-0000-0000-0000B3080000}"/>
    <cellStyle name="Check Cell 12 6" xfId="2385" xr:uid="{00000000-0005-0000-0000-0000B4080000}"/>
    <cellStyle name="Check Cell 12 7" xfId="2386" xr:uid="{00000000-0005-0000-0000-0000B5080000}"/>
    <cellStyle name="Check Cell 13 2" xfId="2387" xr:uid="{00000000-0005-0000-0000-0000B6080000}"/>
    <cellStyle name="Check Cell 14 2" xfId="2388" xr:uid="{00000000-0005-0000-0000-0000B7080000}"/>
    <cellStyle name="Check Cell 15 2" xfId="2389" xr:uid="{00000000-0005-0000-0000-0000B8080000}"/>
    <cellStyle name="Check Cell 16 2" xfId="2390" xr:uid="{00000000-0005-0000-0000-0000B9080000}"/>
    <cellStyle name="Check Cell 17 2" xfId="2391" xr:uid="{00000000-0005-0000-0000-0000BA080000}"/>
    <cellStyle name="Check Cell 18 2" xfId="2392" xr:uid="{00000000-0005-0000-0000-0000BB080000}"/>
    <cellStyle name="Check Cell 19 2" xfId="2393" xr:uid="{00000000-0005-0000-0000-0000BC080000}"/>
    <cellStyle name="Check Cell 2" xfId="211" xr:uid="{00000000-0005-0000-0000-0000BD080000}"/>
    <cellStyle name="Check Cell 2 2" xfId="2394" xr:uid="{00000000-0005-0000-0000-0000BE080000}"/>
    <cellStyle name="Check Cell 2 3" xfId="2395" xr:uid="{00000000-0005-0000-0000-0000BF080000}"/>
    <cellStyle name="Check Cell 2 4" xfId="2396" xr:uid="{00000000-0005-0000-0000-0000C0080000}"/>
    <cellStyle name="Check Cell 2 5" xfId="2397" xr:uid="{00000000-0005-0000-0000-0000C1080000}"/>
    <cellStyle name="Check Cell 2 6" xfId="2398" xr:uid="{00000000-0005-0000-0000-0000C2080000}"/>
    <cellStyle name="Check Cell 2 7" xfId="2399" xr:uid="{00000000-0005-0000-0000-0000C3080000}"/>
    <cellStyle name="Check Cell 20 2" xfId="2400" xr:uid="{00000000-0005-0000-0000-0000C4080000}"/>
    <cellStyle name="Check Cell 21 2" xfId="2401" xr:uid="{00000000-0005-0000-0000-0000C5080000}"/>
    <cellStyle name="Check Cell 3" xfId="229" xr:uid="{00000000-0005-0000-0000-0000C6080000}"/>
    <cellStyle name="Check Cell 3 2" xfId="2402" xr:uid="{00000000-0005-0000-0000-0000C7080000}"/>
    <cellStyle name="Check Cell 3 3" xfId="2403" xr:uid="{00000000-0005-0000-0000-0000C8080000}"/>
    <cellStyle name="Check Cell 3 4" xfId="2404" xr:uid="{00000000-0005-0000-0000-0000C9080000}"/>
    <cellStyle name="Check Cell 3 5" xfId="2405" xr:uid="{00000000-0005-0000-0000-0000CA080000}"/>
    <cellStyle name="Check Cell 3 6" xfId="2406" xr:uid="{00000000-0005-0000-0000-0000CB080000}"/>
    <cellStyle name="Check Cell 3 7" xfId="2407" xr:uid="{00000000-0005-0000-0000-0000CC080000}"/>
    <cellStyle name="Check Cell 4" xfId="2408" xr:uid="{00000000-0005-0000-0000-0000CD080000}"/>
    <cellStyle name="Check Cell 4 2" xfId="2409" xr:uid="{00000000-0005-0000-0000-0000CE080000}"/>
    <cellStyle name="Check Cell 4 3" xfId="2410" xr:uid="{00000000-0005-0000-0000-0000CF080000}"/>
    <cellStyle name="Check Cell 4 4" xfId="2411" xr:uid="{00000000-0005-0000-0000-0000D0080000}"/>
    <cellStyle name="Check Cell 4 5" xfId="2412" xr:uid="{00000000-0005-0000-0000-0000D1080000}"/>
    <cellStyle name="Check Cell 4 6" xfId="2413" xr:uid="{00000000-0005-0000-0000-0000D2080000}"/>
    <cellStyle name="Check Cell 4 7" xfId="2414" xr:uid="{00000000-0005-0000-0000-0000D3080000}"/>
    <cellStyle name="Check Cell 5" xfId="2415" xr:uid="{00000000-0005-0000-0000-0000D4080000}"/>
    <cellStyle name="Check Cell 5 2" xfId="2416" xr:uid="{00000000-0005-0000-0000-0000D5080000}"/>
    <cellStyle name="Check Cell 5 3" xfId="2417" xr:uid="{00000000-0005-0000-0000-0000D6080000}"/>
    <cellStyle name="Check Cell 5 4" xfId="2418" xr:uid="{00000000-0005-0000-0000-0000D7080000}"/>
    <cellStyle name="Check Cell 5 5" xfId="2419" xr:uid="{00000000-0005-0000-0000-0000D8080000}"/>
    <cellStyle name="Check Cell 5 6" xfId="2420" xr:uid="{00000000-0005-0000-0000-0000D9080000}"/>
    <cellStyle name="Check Cell 5 7" xfId="2421" xr:uid="{00000000-0005-0000-0000-0000DA080000}"/>
    <cellStyle name="Check Cell 6 2" xfId="2422" xr:uid="{00000000-0005-0000-0000-0000DB080000}"/>
    <cellStyle name="Check Cell 6 3" xfId="2423" xr:uid="{00000000-0005-0000-0000-0000DC080000}"/>
    <cellStyle name="Check Cell 6 4" xfId="2424" xr:uid="{00000000-0005-0000-0000-0000DD080000}"/>
    <cellStyle name="Check Cell 6 5" xfId="2425" xr:uid="{00000000-0005-0000-0000-0000DE080000}"/>
    <cellStyle name="Check Cell 6 6" xfId="2426" xr:uid="{00000000-0005-0000-0000-0000DF080000}"/>
    <cellStyle name="Check Cell 6 7" xfId="2427" xr:uid="{00000000-0005-0000-0000-0000E0080000}"/>
    <cellStyle name="Check Cell 7 2" xfId="2428" xr:uid="{00000000-0005-0000-0000-0000E1080000}"/>
    <cellStyle name="Check Cell 7 3" xfId="2429" xr:uid="{00000000-0005-0000-0000-0000E2080000}"/>
    <cellStyle name="Check Cell 7 4" xfId="2430" xr:uid="{00000000-0005-0000-0000-0000E3080000}"/>
    <cellStyle name="Check Cell 7 5" xfId="2431" xr:uid="{00000000-0005-0000-0000-0000E4080000}"/>
    <cellStyle name="Check Cell 7 6" xfId="2432" xr:uid="{00000000-0005-0000-0000-0000E5080000}"/>
    <cellStyle name="Check Cell 7 7" xfId="2433" xr:uid="{00000000-0005-0000-0000-0000E6080000}"/>
    <cellStyle name="Check Cell 8 2" xfId="2434" xr:uid="{00000000-0005-0000-0000-0000E7080000}"/>
    <cellStyle name="Check Cell 8 3" xfId="2435" xr:uid="{00000000-0005-0000-0000-0000E8080000}"/>
    <cellStyle name="Check Cell 8 4" xfId="2436" xr:uid="{00000000-0005-0000-0000-0000E9080000}"/>
    <cellStyle name="Check Cell 8 5" xfId="2437" xr:uid="{00000000-0005-0000-0000-0000EA080000}"/>
    <cellStyle name="Check Cell 8 6" xfId="2438" xr:uid="{00000000-0005-0000-0000-0000EB080000}"/>
    <cellStyle name="Check Cell 8 7" xfId="2439" xr:uid="{00000000-0005-0000-0000-0000EC080000}"/>
    <cellStyle name="Check Cell 9 2" xfId="2440" xr:uid="{00000000-0005-0000-0000-0000ED080000}"/>
    <cellStyle name="Check Cell 9 3" xfId="2441" xr:uid="{00000000-0005-0000-0000-0000EE080000}"/>
    <cellStyle name="Check Cell 9 4" xfId="2442" xr:uid="{00000000-0005-0000-0000-0000EF080000}"/>
    <cellStyle name="Check Cell 9 5" xfId="2443" xr:uid="{00000000-0005-0000-0000-0000F0080000}"/>
    <cellStyle name="Check Cell 9 6" xfId="2444" xr:uid="{00000000-0005-0000-0000-0000F1080000}"/>
    <cellStyle name="Check Cell 9 7" xfId="2445" xr:uid="{00000000-0005-0000-0000-0000F2080000}"/>
    <cellStyle name="Co. Names" xfId="62" xr:uid="{00000000-0005-0000-0000-0000F3080000}"/>
    <cellStyle name="Co. Names - Bold" xfId="63" xr:uid="{00000000-0005-0000-0000-0000F4080000}"/>
    <cellStyle name="Co. Names_Break-Up" xfId="64" xr:uid="{00000000-0005-0000-0000-0000F5080000}"/>
    <cellStyle name="COL HEADINGS" xfId="65" xr:uid="{00000000-0005-0000-0000-0000F6080000}"/>
    <cellStyle name="COL HEADINGS 10" xfId="4268" xr:uid="{00000000-0005-0000-0000-0000F7080000}"/>
    <cellStyle name="COL HEADINGS 2" xfId="255" xr:uid="{00000000-0005-0000-0000-0000F8080000}"/>
    <cellStyle name="COL HEADINGS 2 2" xfId="276" xr:uid="{00000000-0005-0000-0000-0000F9080000}"/>
    <cellStyle name="COL HEADINGS 2 2 2" xfId="309" xr:uid="{00000000-0005-0000-0000-0000FA080000}"/>
    <cellStyle name="COL HEADINGS 2 2 2 2" xfId="4118" xr:uid="{00000000-0005-0000-0000-0000FB080000}"/>
    <cellStyle name="COL HEADINGS 2 2 2 2 2" xfId="4193" xr:uid="{00000000-0005-0000-0000-0000FC080000}"/>
    <cellStyle name="COL HEADINGS 2 2 2 2 2 2" xfId="4288" xr:uid="{00000000-0005-0000-0000-0000FD080000}"/>
    <cellStyle name="COL HEADINGS 2 2 2 2 3" xfId="4227" xr:uid="{00000000-0005-0000-0000-0000FE080000}"/>
    <cellStyle name="COL HEADINGS 2 2 2 3" xfId="4242" xr:uid="{00000000-0005-0000-0000-0000FF080000}"/>
    <cellStyle name="COL HEADINGS 2 2 2 3 2" xfId="4294" xr:uid="{00000000-0005-0000-0000-000000090000}"/>
    <cellStyle name="COL HEADINGS 2 2 2 4" xfId="4264" xr:uid="{00000000-0005-0000-0000-000001090000}"/>
    <cellStyle name="COL HEADINGS 2 2 3" xfId="307" xr:uid="{00000000-0005-0000-0000-000002090000}"/>
    <cellStyle name="COL HEADINGS 2 2 3 2" xfId="4119" xr:uid="{00000000-0005-0000-0000-000003090000}"/>
    <cellStyle name="COL HEADINGS 2 2 3 2 2" xfId="4192" xr:uid="{00000000-0005-0000-0000-000004090000}"/>
    <cellStyle name="COL HEADINGS 2 2 3 2 2 2" xfId="4287" xr:uid="{00000000-0005-0000-0000-000005090000}"/>
    <cellStyle name="COL HEADINGS 2 2 3 2 3" xfId="4228" xr:uid="{00000000-0005-0000-0000-000006090000}"/>
    <cellStyle name="COL HEADINGS 2 2 3 3" xfId="4176" xr:uid="{00000000-0005-0000-0000-000007090000}"/>
    <cellStyle name="COL HEADINGS 2 2 3 3 2" xfId="4273" xr:uid="{00000000-0005-0000-0000-000008090000}"/>
    <cellStyle name="COL HEADINGS 2 2 3 4" xfId="4262" xr:uid="{00000000-0005-0000-0000-000009090000}"/>
    <cellStyle name="COL HEADINGS 2 2 4" xfId="299" xr:uid="{00000000-0005-0000-0000-00000A090000}"/>
    <cellStyle name="COL HEADINGS 2 2 4 2" xfId="4245" xr:uid="{00000000-0005-0000-0000-00000B090000}"/>
    <cellStyle name="COL HEADINGS 2 2 4 2 2" xfId="4297" xr:uid="{00000000-0005-0000-0000-00000C090000}"/>
    <cellStyle name="COL HEADINGS 2 2 4 3" xfId="4208" xr:uid="{00000000-0005-0000-0000-00000D090000}"/>
    <cellStyle name="COL HEADINGS 2 2 5" xfId="4172" xr:uid="{00000000-0005-0000-0000-00000E090000}"/>
    <cellStyle name="COL HEADINGS 2 2 5 2" xfId="4271" xr:uid="{00000000-0005-0000-0000-00000F090000}"/>
    <cellStyle name="COL HEADINGS 2 2 6" xfId="4181" xr:uid="{00000000-0005-0000-0000-000010090000}"/>
    <cellStyle name="COL HEADINGS 2 3" xfId="278" xr:uid="{00000000-0005-0000-0000-000011090000}"/>
    <cellStyle name="COL HEADINGS 2 3 2" xfId="311" xr:uid="{00000000-0005-0000-0000-000012090000}"/>
    <cellStyle name="COL HEADINGS 2 3 2 2" xfId="4120" xr:uid="{00000000-0005-0000-0000-000013090000}"/>
    <cellStyle name="COL HEADINGS 2 3 2 2 2" xfId="4191" xr:uid="{00000000-0005-0000-0000-000014090000}"/>
    <cellStyle name="COL HEADINGS 2 3 2 2 2 2" xfId="4286" xr:uid="{00000000-0005-0000-0000-000015090000}"/>
    <cellStyle name="COL HEADINGS 2 3 2 2 3" xfId="4229" xr:uid="{00000000-0005-0000-0000-000016090000}"/>
    <cellStyle name="COL HEADINGS 2 3 2 3" xfId="4241" xr:uid="{00000000-0005-0000-0000-000017090000}"/>
    <cellStyle name="COL HEADINGS 2 3 2 3 2" xfId="4293" xr:uid="{00000000-0005-0000-0000-000018090000}"/>
    <cellStyle name="COL HEADINGS 2 3 2 4" xfId="4210" xr:uid="{00000000-0005-0000-0000-000019090000}"/>
    <cellStyle name="COL HEADINGS 2 3 3" xfId="296" xr:uid="{00000000-0005-0000-0000-00001A090000}"/>
    <cellStyle name="COL HEADINGS 2 3 3 2" xfId="4121" xr:uid="{00000000-0005-0000-0000-00001B090000}"/>
    <cellStyle name="COL HEADINGS 2 3 3 2 2" xfId="4190" xr:uid="{00000000-0005-0000-0000-00001C090000}"/>
    <cellStyle name="COL HEADINGS 2 3 3 2 2 2" xfId="4285" xr:uid="{00000000-0005-0000-0000-00001D090000}"/>
    <cellStyle name="COL HEADINGS 2 3 3 2 3" xfId="4230" xr:uid="{00000000-0005-0000-0000-00001E090000}"/>
    <cellStyle name="COL HEADINGS 2 3 3 3" xfId="4248" xr:uid="{00000000-0005-0000-0000-00001F090000}"/>
    <cellStyle name="COL HEADINGS 2 3 3 3 2" xfId="4300" xr:uid="{00000000-0005-0000-0000-000020090000}"/>
    <cellStyle name="COL HEADINGS 2 3 3 4" xfId="4205" xr:uid="{00000000-0005-0000-0000-000021090000}"/>
    <cellStyle name="COL HEADINGS 2 3 4" xfId="298" xr:uid="{00000000-0005-0000-0000-000022090000}"/>
    <cellStyle name="COL HEADINGS 2 3 4 2" xfId="4246" xr:uid="{00000000-0005-0000-0000-000023090000}"/>
    <cellStyle name="COL HEADINGS 2 3 4 2 2" xfId="4298" xr:uid="{00000000-0005-0000-0000-000024090000}"/>
    <cellStyle name="COL HEADINGS 2 3 4 3" xfId="4207" xr:uid="{00000000-0005-0000-0000-000025090000}"/>
    <cellStyle name="COL HEADINGS 2 3 5" xfId="4256" xr:uid="{00000000-0005-0000-0000-000026090000}"/>
    <cellStyle name="COL HEADINGS 2 3 5 2" xfId="4308" xr:uid="{00000000-0005-0000-0000-000027090000}"/>
    <cellStyle name="COL HEADINGS 2 3 6" xfId="4173" xr:uid="{00000000-0005-0000-0000-000028090000}"/>
    <cellStyle name="COL HEADINGS 2 4" xfId="288" xr:uid="{00000000-0005-0000-0000-000029090000}"/>
    <cellStyle name="COL HEADINGS 2 4 2" xfId="314" xr:uid="{00000000-0005-0000-0000-00002A090000}"/>
    <cellStyle name="COL HEADINGS 2 4 2 2" xfId="4122" xr:uid="{00000000-0005-0000-0000-00002B090000}"/>
    <cellStyle name="COL HEADINGS 2 4 2 2 2" xfId="4189" xr:uid="{00000000-0005-0000-0000-00002C090000}"/>
    <cellStyle name="COL HEADINGS 2 4 2 2 2 2" xfId="4284" xr:uid="{00000000-0005-0000-0000-00002D090000}"/>
    <cellStyle name="COL HEADINGS 2 4 2 2 3" xfId="4231" xr:uid="{00000000-0005-0000-0000-00002E090000}"/>
    <cellStyle name="COL HEADINGS 2 4 2 3" xfId="4238" xr:uid="{00000000-0005-0000-0000-00002F090000}"/>
    <cellStyle name="COL HEADINGS 2 4 2 3 2" xfId="4290" xr:uid="{00000000-0005-0000-0000-000030090000}"/>
    <cellStyle name="COL HEADINGS 2 4 2 4" xfId="4213" xr:uid="{00000000-0005-0000-0000-000031090000}"/>
    <cellStyle name="COL HEADINGS 2 4 3" xfId="293" xr:uid="{00000000-0005-0000-0000-000032090000}"/>
    <cellStyle name="COL HEADINGS 2 4 3 2" xfId="4251" xr:uid="{00000000-0005-0000-0000-000033090000}"/>
    <cellStyle name="COL HEADINGS 2 4 3 2 2" xfId="4303" xr:uid="{00000000-0005-0000-0000-000034090000}"/>
    <cellStyle name="COL HEADINGS 2 4 3 3" xfId="4202" xr:uid="{00000000-0005-0000-0000-000035090000}"/>
    <cellStyle name="COL HEADINGS 2 4 4" xfId="4254" xr:uid="{00000000-0005-0000-0000-000036090000}"/>
    <cellStyle name="COL HEADINGS 2 4 4 2" xfId="4306" xr:uid="{00000000-0005-0000-0000-000037090000}"/>
    <cellStyle name="COL HEADINGS 2 4 5" xfId="4199" xr:uid="{00000000-0005-0000-0000-000038090000}"/>
    <cellStyle name="COL HEADINGS 2 5" xfId="300" xr:uid="{00000000-0005-0000-0000-000039090000}"/>
    <cellStyle name="COL HEADINGS 2 5 2" xfId="4123" xr:uid="{00000000-0005-0000-0000-00003A090000}"/>
    <cellStyle name="COL HEADINGS 2 5 2 2" xfId="4188" xr:uid="{00000000-0005-0000-0000-00003B090000}"/>
    <cellStyle name="COL HEADINGS 2 5 2 2 2" xfId="4283" xr:uid="{00000000-0005-0000-0000-00003C090000}"/>
    <cellStyle name="COL HEADINGS 2 5 2 3" xfId="4232" xr:uid="{00000000-0005-0000-0000-00003D090000}"/>
    <cellStyle name="COL HEADINGS 2 5 3" xfId="4244" xr:uid="{00000000-0005-0000-0000-00003E090000}"/>
    <cellStyle name="COL HEADINGS 2 5 3 2" xfId="4296" xr:uid="{00000000-0005-0000-0000-00003F090000}"/>
    <cellStyle name="COL HEADINGS 2 5 4" xfId="4209" xr:uid="{00000000-0005-0000-0000-000040090000}"/>
    <cellStyle name="COL HEADINGS 2 6" xfId="312" xr:uid="{00000000-0005-0000-0000-000041090000}"/>
    <cellStyle name="COL HEADINGS 2 6 2" xfId="4240" xr:uid="{00000000-0005-0000-0000-000042090000}"/>
    <cellStyle name="COL HEADINGS 2 6 2 2" xfId="4292" xr:uid="{00000000-0005-0000-0000-000043090000}"/>
    <cellStyle name="COL HEADINGS 2 6 3" xfId="4211" xr:uid="{00000000-0005-0000-0000-000044090000}"/>
    <cellStyle name="COL HEADINGS 2 7" xfId="4258" xr:uid="{00000000-0005-0000-0000-000045090000}"/>
    <cellStyle name="COL HEADINGS 2 7 2" xfId="4310" xr:uid="{00000000-0005-0000-0000-000046090000}"/>
    <cellStyle name="COL HEADINGS 2 8" xfId="4196" xr:uid="{00000000-0005-0000-0000-000047090000}"/>
    <cellStyle name="COL HEADINGS 3" xfId="256" xr:uid="{00000000-0005-0000-0000-000048090000}"/>
    <cellStyle name="COL HEADINGS 3 2" xfId="304" xr:uid="{00000000-0005-0000-0000-000049090000}"/>
    <cellStyle name="COL HEADINGS 3 2 2" xfId="4124" xr:uid="{00000000-0005-0000-0000-00004A090000}"/>
    <cellStyle name="COL HEADINGS 3 2 2 2" xfId="4187" xr:uid="{00000000-0005-0000-0000-00004B090000}"/>
    <cellStyle name="COL HEADINGS 3 2 2 2 2" xfId="4282" xr:uid="{00000000-0005-0000-0000-00004C090000}"/>
    <cellStyle name="COL HEADINGS 3 2 2 3" xfId="4233" xr:uid="{00000000-0005-0000-0000-00004D090000}"/>
    <cellStyle name="COL HEADINGS 3 2 3" xfId="4178" xr:uid="{00000000-0005-0000-0000-00004E090000}"/>
    <cellStyle name="COL HEADINGS 3 2 3 2" xfId="4275" xr:uid="{00000000-0005-0000-0000-00004F090000}"/>
    <cellStyle name="COL HEADINGS 3 2 4" xfId="4260" xr:uid="{00000000-0005-0000-0000-000050090000}"/>
    <cellStyle name="COL HEADINGS 3 3" xfId="308" xr:uid="{00000000-0005-0000-0000-000051090000}"/>
    <cellStyle name="COL HEADINGS 3 3 2" xfId="4125" xr:uid="{00000000-0005-0000-0000-000052090000}"/>
    <cellStyle name="COL HEADINGS 3 3 2 2" xfId="4186" xr:uid="{00000000-0005-0000-0000-000053090000}"/>
    <cellStyle name="COL HEADINGS 3 3 2 2 2" xfId="4281" xr:uid="{00000000-0005-0000-0000-000054090000}"/>
    <cellStyle name="COL HEADINGS 3 3 2 3" xfId="4234" xr:uid="{00000000-0005-0000-0000-000055090000}"/>
    <cellStyle name="COL HEADINGS 3 3 3" xfId="4243" xr:uid="{00000000-0005-0000-0000-000056090000}"/>
    <cellStyle name="COL HEADINGS 3 3 3 2" xfId="4295" xr:uid="{00000000-0005-0000-0000-000057090000}"/>
    <cellStyle name="COL HEADINGS 3 3 4" xfId="4263" xr:uid="{00000000-0005-0000-0000-000058090000}"/>
    <cellStyle name="COL HEADINGS 3 4" xfId="297" xr:uid="{00000000-0005-0000-0000-000059090000}"/>
    <cellStyle name="COL HEADINGS 3 4 2" xfId="4247" xr:uid="{00000000-0005-0000-0000-00005A090000}"/>
    <cellStyle name="COL HEADINGS 3 4 2 2" xfId="4299" xr:uid="{00000000-0005-0000-0000-00005B090000}"/>
    <cellStyle name="COL HEADINGS 3 4 3" xfId="4206" xr:uid="{00000000-0005-0000-0000-00005C090000}"/>
    <cellStyle name="COL HEADINGS 3 5" xfId="4257" xr:uid="{00000000-0005-0000-0000-00005D090000}"/>
    <cellStyle name="COL HEADINGS 3 5 2" xfId="4309" xr:uid="{00000000-0005-0000-0000-00005E090000}"/>
    <cellStyle name="COL HEADINGS 3 6" xfId="4197" xr:uid="{00000000-0005-0000-0000-00005F090000}"/>
    <cellStyle name="COL HEADINGS 4" xfId="253" xr:uid="{00000000-0005-0000-0000-000060090000}"/>
    <cellStyle name="COL HEADINGS 4 2" xfId="303" xr:uid="{00000000-0005-0000-0000-000061090000}"/>
    <cellStyle name="COL HEADINGS 4 2 2" xfId="4126" xr:uid="{00000000-0005-0000-0000-000062090000}"/>
    <cellStyle name="COL HEADINGS 4 2 2 2" xfId="4185" xr:uid="{00000000-0005-0000-0000-000063090000}"/>
    <cellStyle name="COL HEADINGS 4 2 2 2 2" xfId="4280" xr:uid="{00000000-0005-0000-0000-000064090000}"/>
    <cellStyle name="COL HEADINGS 4 2 2 3" xfId="4235" xr:uid="{00000000-0005-0000-0000-000065090000}"/>
    <cellStyle name="COL HEADINGS 4 2 3" xfId="4179" xr:uid="{00000000-0005-0000-0000-000066090000}"/>
    <cellStyle name="COL HEADINGS 4 2 3 2" xfId="4276" xr:uid="{00000000-0005-0000-0000-000067090000}"/>
    <cellStyle name="COL HEADINGS 4 2 4" xfId="4267" xr:uid="{00000000-0005-0000-0000-000068090000}"/>
    <cellStyle name="COL HEADINGS 4 3" xfId="295" xr:uid="{00000000-0005-0000-0000-000069090000}"/>
    <cellStyle name="COL HEADINGS 4 3 2" xfId="4127" xr:uid="{00000000-0005-0000-0000-00006A090000}"/>
    <cellStyle name="COL HEADINGS 4 3 2 2" xfId="4184" xr:uid="{00000000-0005-0000-0000-00006B090000}"/>
    <cellStyle name="COL HEADINGS 4 3 2 2 2" xfId="4279" xr:uid="{00000000-0005-0000-0000-00006C090000}"/>
    <cellStyle name="COL HEADINGS 4 3 2 3" xfId="4236" xr:uid="{00000000-0005-0000-0000-00006D090000}"/>
    <cellStyle name="COL HEADINGS 4 3 3" xfId="4249" xr:uid="{00000000-0005-0000-0000-00006E090000}"/>
    <cellStyle name="COL HEADINGS 4 3 3 2" xfId="4301" xr:uid="{00000000-0005-0000-0000-00006F090000}"/>
    <cellStyle name="COL HEADINGS 4 3 4" xfId="4204" xr:uid="{00000000-0005-0000-0000-000070090000}"/>
    <cellStyle name="COL HEADINGS 4 4" xfId="292" xr:uid="{00000000-0005-0000-0000-000071090000}"/>
    <cellStyle name="COL HEADINGS 4 4 2" xfId="4252" xr:uid="{00000000-0005-0000-0000-000072090000}"/>
    <cellStyle name="COL HEADINGS 4 4 2 2" xfId="4304" xr:uid="{00000000-0005-0000-0000-000073090000}"/>
    <cellStyle name="COL HEADINGS 4 4 3" xfId="4201" xr:uid="{00000000-0005-0000-0000-000074090000}"/>
    <cellStyle name="COL HEADINGS 4 5" xfId="4259" xr:uid="{00000000-0005-0000-0000-000075090000}"/>
    <cellStyle name="COL HEADINGS 4 5 2" xfId="4311" xr:uid="{00000000-0005-0000-0000-000076090000}"/>
    <cellStyle name="COL HEADINGS 4 6" xfId="4195" xr:uid="{00000000-0005-0000-0000-000077090000}"/>
    <cellStyle name="COL HEADINGS 5" xfId="281" xr:uid="{00000000-0005-0000-0000-000078090000}"/>
    <cellStyle name="COL HEADINGS 5 2" xfId="306" xr:uid="{00000000-0005-0000-0000-000079090000}"/>
    <cellStyle name="COL HEADINGS 5 2 2" xfId="4128" xr:uid="{00000000-0005-0000-0000-00007A090000}"/>
    <cellStyle name="COL HEADINGS 5 2 2 2" xfId="4183" xr:uid="{00000000-0005-0000-0000-00007B090000}"/>
    <cellStyle name="COL HEADINGS 5 2 2 2 2" xfId="4278" xr:uid="{00000000-0005-0000-0000-00007C090000}"/>
    <cellStyle name="COL HEADINGS 5 2 2 3" xfId="4237" xr:uid="{00000000-0005-0000-0000-00007D090000}"/>
    <cellStyle name="COL HEADINGS 5 2 3" xfId="4177" xr:uid="{00000000-0005-0000-0000-00007E090000}"/>
    <cellStyle name="COL HEADINGS 5 2 3 2" xfId="4274" xr:uid="{00000000-0005-0000-0000-00007F090000}"/>
    <cellStyle name="COL HEADINGS 5 2 4" xfId="4261" xr:uid="{00000000-0005-0000-0000-000080090000}"/>
    <cellStyle name="COL HEADINGS 5 3" xfId="291" xr:uid="{00000000-0005-0000-0000-000081090000}"/>
    <cellStyle name="COL HEADINGS 5 3 2" xfId="4253" xr:uid="{00000000-0005-0000-0000-000082090000}"/>
    <cellStyle name="COL HEADINGS 5 3 2 2" xfId="4305" xr:uid="{00000000-0005-0000-0000-000083090000}"/>
    <cellStyle name="COL HEADINGS 5 3 3" xfId="4200" xr:uid="{00000000-0005-0000-0000-000084090000}"/>
    <cellStyle name="COL HEADINGS 5 4" xfId="4255" xr:uid="{00000000-0005-0000-0000-000085090000}"/>
    <cellStyle name="COL HEADINGS 5 4 2" xfId="4307" xr:uid="{00000000-0005-0000-0000-000086090000}"/>
    <cellStyle name="COL HEADINGS 5 5" xfId="4198" xr:uid="{00000000-0005-0000-0000-000087090000}"/>
    <cellStyle name="COL HEADINGS 6" xfId="294" xr:uid="{00000000-0005-0000-0000-000088090000}"/>
    <cellStyle name="COL HEADINGS 6 2" xfId="4129" xr:uid="{00000000-0005-0000-0000-000089090000}"/>
    <cellStyle name="COL HEADINGS 6 2 2" xfId="4182" xr:uid="{00000000-0005-0000-0000-00008A090000}"/>
    <cellStyle name="COL HEADINGS 6 2 2 2" xfId="4277" xr:uid="{00000000-0005-0000-0000-00008B090000}"/>
    <cellStyle name="COL HEADINGS 6 2 3" xfId="4180" xr:uid="{00000000-0005-0000-0000-00008C090000}"/>
    <cellStyle name="COL HEADINGS 6 3" xfId="4250" xr:uid="{00000000-0005-0000-0000-00008D090000}"/>
    <cellStyle name="COL HEADINGS 6 3 2" xfId="4302" xr:uid="{00000000-0005-0000-0000-00008E090000}"/>
    <cellStyle name="COL HEADINGS 6 4" xfId="4203" xr:uid="{00000000-0005-0000-0000-00008F090000}"/>
    <cellStyle name="COL HEADINGS 7" xfId="313" xr:uid="{00000000-0005-0000-0000-000090090000}"/>
    <cellStyle name="COL HEADINGS 7 2" xfId="4239" xr:uid="{00000000-0005-0000-0000-000091090000}"/>
    <cellStyle name="COL HEADINGS 7 2 2" xfId="4291" xr:uid="{00000000-0005-0000-0000-000092090000}"/>
    <cellStyle name="COL HEADINGS 7 3" xfId="4212" xr:uid="{00000000-0005-0000-0000-000093090000}"/>
    <cellStyle name="COL HEADINGS 8" xfId="4174" xr:uid="{00000000-0005-0000-0000-000094090000}"/>
    <cellStyle name="COL HEADINGS 8 2" xfId="4272" xr:uid="{00000000-0005-0000-0000-000095090000}"/>
    <cellStyle name="COL HEADINGS 9" xfId="4194" xr:uid="{00000000-0005-0000-0000-000096090000}"/>
    <cellStyle name="COLUMN HEAD" xfId="2446" xr:uid="{00000000-0005-0000-0000-000097090000}"/>
    <cellStyle name="COLUMN HEAD 2" xfId="2447" xr:uid="{00000000-0005-0000-0000-000098090000}"/>
    <cellStyle name="COLUMN HEAD 9" xfId="2448" xr:uid="{00000000-0005-0000-0000-000099090000}"/>
    <cellStyle name="COLUMN HEAD 9 2" xfId="2449" xr:uid="{00000000-0005-0000-0000-00009A090000}"/>
    <cellStyle name="column1" xfId="2450" xr:uid="{00000000-0005-0000-0000-00009B090000}"/>
    <cellStyle name="column1 2" xfId="2451" xr:uid="{00000000-0005-0000-0000-00009C090000}"/>
    <cellStyle name="column1 3" xfId="2452" xr:uid="{00000000-0005-0000-0000-00009D090000}"/>
    <cellStyle name="column1 4" xfId="2453" xr:uid="{00000000-0005-0000-0000-00009E090000}"/>
    <cellStyle name="column1 5" xfId="2454" xr:uid="{00000000-0005-0000-0000-00009F090000}"/>
    <cellStyle name="column1 6" xfId="2455" xr:uid="{00000000-0005-0000-0000-0000A0090000}"/>
    <cellStyle name="column1Big" xfId="2456" xr:uid="{00000000-0005-0000-0000-0000A1090000}"/>
    <cellStyle name="column1Big 2" xfId="2457" xr:uid="{00000000-0005-0000-0000-0000A2090000}"/>
    <cellStyle name="column1Date" xfId="2458" xr:uid="{00000000-0005-0000-0000-0000A3090000}"/>
    <cellStyle name="column1Date 2" xfId="2459" xr:uid="{00000000-0005-0000-0000-0000A4090000}"/>
    <cellStyle name="column1Date 3" xfId="2460" xr:uid="{00000000-0005-0000-0000-0000A5090000}"/>
    <cellStyle name="column1Date 4" xfId="2461" xr:uid="{00000000-0005-0000-0000-0000A6090000}"/>
    <cellStyle name="column1Date 5" xfId="2462" xr:uid="{00000000-0005-0000-0000-0000A7090000}"/>
    <cellStyle name="column1Date 6" xfId="2463" xr:uid="{00000000-0005-0000-0000-0000A8090000}"/>
    <cellStyle name="ColumnHeaderNormal" xfId="66" xr:uid="{00000000-0005-0000-0000-0000A9090000}"/>
    <cellStyle name="ColumnHeadings" xfId="2464" xr:uid="{00000000-0005-0000-0000-0000AA090000}"/>
    <cellStyle name="ColumnHeadings2" xfId="2465" xr:uid="{00000000-0005-0000-0000-0000AB090000}"/>
    <cellStyle name="Comma" xfId="1" builtinId="3"/>
    <cellStyle name="Comma  - Style1" xfId="2466" xr:uid="{00000000-0005-0000-0000-0000AD090000}"/>
    <cellStyle name="Comma  - Style2" xfId="2467" xr:uid="{00000000-0005-0000-0000-0000AE090000}"/>
    <cellStyle name="Comma  - Style3" xfId="2468" xr:uid="{00000000-0005-0000-0000-0000AF090000}"/>
    <cellStyle name="Comma  - Style4" xfId="2469" xr:uid="{00000000-0005-0000-0000-0000B0090000}"/>
    <cellStyle name="Comma  - Style5" xfId="2470" xr:uid="{00000000-0005-0000-0000-0000B1090000}"/>
    <cellStyle name="Comma  - Style6" xfId="2471" xr:uid="{00000000-0005-0000-0000-0000B2090000}"/>
    <cellStyle name="Comma  - Style7" xfId="2472" xr:uid="{00000000-0005-0000-0000-0000B3090000}"/>
    <cellStyle name="Comma  - Style8" xfId="2473" xr:uid="{00000000-0005-0000-0000-0000B4090000}"/>
    <cellStyle name="Comma (0)" xfId="2474" xr:uid="{00000000-0005-0000-0000-0000B5090000}"/>
    <cellStyle name="Comma [00]" xfId="2475" xr:uid="{00000000-0005-0000-0000-0000B6090000}"/>
    <cellStyle name="Comma [00] 2" xfId="2476" xr:uid="{00000000-0005-0000-0000-0000B7090000}"/>
    <cellStyle name="Comma [00] 3" xfId="2477" xr:uid="{00000000-0005-0000-0000-0000B8090000}"/>
    <cellStyle name="Comma [00] 4" xfId="2478" xr:uid="{00000000-0005-0000-0000-0000B9090000}"/>
    <cellStyle name="Comma [00] 5" xfId="2479" xr:uid="{00000000-0005-0000-0000-0000BA090000}"/>
    <cellStyle name="Comma [00] 6" xfId="2480" xr:uid="{00000000-0005-0000-0000-0000BB090000}"/>
    <cellStyle name="Comma [00] 7" xfId="2481" xr:uid="{00000000-0005-0000-0000-0000BC090000}"/>
    <cellStyle name="Comma [00] 8" xfId="2482" xr:uid="{00000000-0005-0000-0000-0000BD090000}"/>
    <cellStyle name="Comma [2]" xfId="2483" xr:uid="{00000000-0005-0000-0000-0000BE090000}"/>
    <cellStyle name="Comma 0" xfId="2484" xr:uid="{00000000-0005-0000-0000-0000BF090000}"/>
    <cellStyle name="Comma 0*" xfId="2485" xr:uid="{00000000-0005-0000-0000-0000C0090000}"/>
    <cellStyle name="Comma 2" xfId="67" xr:uid="{00000000-0005-0000-0000-0000C1090000}"/>
    <cellStyle name="Comma 2 2" xfId="137" xr:uid="{00000000-0005-0000-0000-0000C2090000}"/>
    <cellStyle name="Comma 2 3" xfId="170" xr:uid="{00000000-0005-0000-0000-0000C3090000}"/>
    <cellStyle name="Comma 2 4" xfId="254" xr:uid="{00000000-0005-0000-0000-0000C4090000}"/>
    <cellStyle name="Comma 2 5" xfId="2486" xr:uid="{00000000-0005-0000-0000-0000C5090000}"/>
    <cellStyle name="Comma 2 6" xfId="2487" xr:uid="{00000000-0005-0000-0000-0000C6090000}"/>
    <cellStyle name="Comma 2 7" xfId="4316" xr:uid="{00000000-0005-0000-0000-0000C7090000}"/>
    <cellStyle name="Comma 3" xfId="160" xr:uid="{00000000-0005-0000-0000-0000C8090000}"/>
    <cellStyle name="Comma 4" xfId="43" xr:uid="{00000000-0005-0000-0000-0000C9090000}"/>
    <cellStyle name="Comma[2]" xfId="2488" xr:uid="{00000000-0005-0000-0000-0000CA090000}"/>
    <cellStyle name="Comma[2] 2" xfId="2489" xr:uid="{00000000-0005-0000-0000-0000CB090000}"/>
    <cellStyle name="Comma0" xfId="2490" xr:uid="{00000000-0005-0000-0000-0000CD090000}"/>
    <cellStyle name="Comma0 2" xfId="2491" xr:uid="{00000000-0005-0000-0000-0000CE090000}"/>
    <cellStyle name="Comma0 3" xfId="2492" xr:uid="{00000000-0005-0000-0000-0000CF090000}"/>
    <cellStyle name="Comma0 4" xfId="2493" xr:uid="{00000000-0005-0000-0000-0000D0090000}"/>
    <cellStyle name="Comma0 5" xfId="2494" xr:uid="{00000000-0005-0000-0000-0000D1090000}"/>
    <cellStyle name="Comma0 6" xfId="2495" xr:uid="{00000000-0005-0000-0000-0000D2090000}"/>
    <cellStyle name="Comma0 7" xfId="2496" xr:uid="{00000000-0005-0000-0000-0000D3090000}"/>
    <cellStyle name="Comma0 8" xfId="2497" xr:uid="{00000000-0005-0000-0000-0000D4090000}"/>
    <cellStyle name="Comment" xfId="2498" xr:uid="{00000000-0005-0000-0000-0000D5090000}"/>
    <cellStyle name="Comment 2" xfId="2499" xr:uid="{00000000-0005-0000-0000-0000D6090000}"/>
    <cellStyle name="Company name" xfId="2500" xr:uid="{00000000-0005-0000-0000-0000D7090000}"/>
    <cellStyle name="CompanyName" xfId="2501" xr:uid="{00000000-0005-0000-0000-0000D8090000}"/>
    <cellStyle name="CompanyName 2" xfId="2502" xr:uid="{00000000-0005-0000-0000-0000D9090000}"/>
    <cellStyle name="CompanyName 3" xfId="2503" xr:uid="{00000000-0005-0000-0000-0000DA090000}"/>
    <cellStyle name="CompanyName 4" xfId="2504" xr:uid="{00000000-0005-0000-0000-0000DB090000}"/>
    <cellStyle name="CompanyName 5" xfId="2505" xr:uid="{00000000-0005-0000-0000-0000DC090000}"/>
    <cellStyle name="CompanyName 6" xfId="2506" xr:uid="{00000000-0005-0000-0000-0000DD090000}"/>
    <cellStyle name="Currency" xfId="4314" builtinId="4"/>
    <cellStyle name="Currency $" xfId="2507" xr:uid="{00000000-0005-0000-0000-0000DF090000}"/>
    <cellStyle name="Currency $ 2" xfId="2508" xr:uid="{00000000-0005-0000-0000-0000E0090000}"/>
    <cellStyle name="Currency $ 3" xfId="2509" xr:uid="{00000000-0005-0000-0000-0000E1090000}"/>
    <cellStyle name="Currency $ 4" xfId="2510" xr:uid="{00000000-0005-0000-0000-0000E2090000}"/>
    <cellStyle name="Currency $ 5" xfId="2511" xr:uid="{00000000-0005-0000-0000-0000E3090000}"/>
    <cellStyle name="Currency $ 6" xfId="2512" xr:uid="{00000000-0005-0000-0000-0000E4090000}"/>
    <cellStyle name="Currency (3)" xfId="2513" xr:uid="{00000000-0005-0000-0000-0000E5090000}"/>
    <cellStyle name="Currency [00]" xfId="2514" xr:uid="{00000000-0005-0000-0000-0000E6090000}"/>
    <cellStyle name="Currency [00] 2" xfId="2515" xr:uid="{00000000-0005-0000-0000-0000E7090000}"/>
    <cellStyle name="Currency [00] 3" xfId="2516" xr:uid="{00000000-0005-0000-0000-0000E8090000}"/>
    <cellStyle name="Currency [00] 4" xfId="2517" xr:uid="{00000000-0005-0000-0000-0000E9090000}"/>
    <cellStyle name="Currency [00] 5" xfId="2518" xr:uid="{00000000-0005-0000-0000-0000EA090000}"/>
    <cellStyle name="Currency [00] 6" xfId="2519" xr:uid="{00000000-0005-0000-0000-0000EB090000}"/>
    <cellStyle name="Currency [00] 7" xfId="2520" xr:uid="{00000000-0005-0000-0000-0000EC090000}"/>
    <cellStyle name="Currency [00] 8" xfId="2521" xr:uid="{00000000-0005-0000-0000-0000ED090000}"/>
    <cellStyle name="Currency [2]" xfId="68" xr:uid="{00000000-0005-0000-0000-0000EE090000}"/>
    <cellStyle name="Currency 0" xfId="2522" xr:uid="{00000000-0005-0000-0000-0000EF090000}"/>
    <cellStyle name="Currency 2" xfId="69" xr:uid="{00000000-0005-0000-0000-0000F0090000}"/>
    <cellStyle name="Currency 2 2" xfId="2523" xr:uid="{00000000-0005-0000-0000-0000F1090000}"/>
    <cellStyle name="Currency 2 3" xfId="2524" xr:uid="{00000000-0005-0000-0000-0000F2090000}"/>
    <cellStyle name="Currency 2 4" xfId="2525" xr:uid="{00000000-0005-0000-0000-0000F3090000}"/>
    <cellStyle name="Currency 2 5" xfId="2526" xr:uid="{00000000-0005-0000-0000-0000F4090000}"/>
    <cellStyle name="Currency 2 6" xfId="2527" xr:uid="{00000000-0005-0000-0000-0000F5090000}"/>
    <cellStyle name="Currency 3" xfId="133" xr:uid="{00000000-0005-0000-0000-0000F6090000}"/>
    <cellStyle name="Currency 4" xfId="138" xr:uid="{00000000-0005-0000-0000-0000F7090000}"/>
    <cellStyle name="Currency 5" xfId="140" xr:uid="{00000000-0005-0000-0000-0000F8090000}"/>
    <cellStyle name="Currency 6" xfId="142" xr:uid="{00000000-0005-0000-0000-0000F9090000}"/>
    <cellStyle name="Currency 7" xfId="144" xr:uid="{00000000-0005-0000-0000-0000FA090000}"/>
    <cellStyle name="Currency 8" xfId="146" xr:uid="{00000000-0005-0000-0000-0000FB090000}"/>
    <cellStyle name="Currency 9" xfId="147" xr:uid="{00000000-0005-0000-0000-0000FC090000}"/>
    <cellStyle name="Currency[2]" xfId="2528" xr:uid="{00000000-0005-0000-0000-0000FD090000}"/>
    <cellStyle name="Currency[2] 2" xfId="2529" xr:uid="{00000000-0005-0000-0000-0000FE090000}"/>
    <cellStyle name="Currency[2] 3" xfId="2530" xr:uid="{00000000-0005-0000-0000-0000FF090000}"/>
    <cellStyle name="Currency[2] 4" xfId="2531" xr:uid="{00000000-0005-0000-0000-0000000A0000}"/>
    <cellStyle name="Currency[2] 5" xfId="2532" xr:uid="{00000000-0005-0000-0000-0000010A0000}"/>
    <cellStyle name="Currency[2] 6" xfId="2533" xr:uid="{00000000-0005-0000-0000-0000020A0000}"/>
    <cellStyle name="Currency[2] 7" xfId="2534" xr:uid="{00000000-0005-0000-0000-0000030A0000}"/>
    <cellStyle name="Currency[2] 8" xfId="2535" xr:uid="{00000000-0005-0000-0000-0000040A0000}"/>
    <cellStyle name="Currency0" xfId="2536" xr:uid="{00000000-0005-0000-0000-0000050A0000}"/>
    <cellStyle name="Currency0 2" xfId="2537" xr:uid="{00000000-0005-0000-0000-0000060A0000}"/>
    <cellStyle name="Currency0 3" xfId="2538" xr:uid="{00000000-0005-0000-0000-0000070A0000}"/>
    <cellStyle name="Currency0 4" xfId="2539" xr:uid="{00000000-0005-0000-0000-0000080A0000}"/>
    <cellStyle name="Currency0 5" xfId="2540" xr:uid="{00000000-0005-0000-0000-0000090A0000}"/>
    <cellStyle name="Currency0 6" xfId="2541" xr:uid="{00000000-0005-0000-0000-00000A0A0000}"/>
    <cellStyle name="Currency0 7" xfId="2542" xr:uid="{00000000-0005-0000-0000-00000B0A0000}"/>
    <cellStyle name="Currency0 8" xfId="2543" xr:uid="{00000000-0005-0000-0000-00000C0A0000}"/>
    <cellStyle name="custom" xfId="2544" xr:uid="{00000000-0005-0000-0000-00000D0A0000}"/>
    <cellStyle name="custom 2" xfId="2545" xr:uid="{00000000-0005-0000-0000-00000E0A0000}"/>
    <cellStyle name="custom 3" xfId="2546" xr:uid="{00000000-0005-0000-0000-00000F0A0000}"/>
    <cellStyle name="custom 4" xfId="2547" xr:uid="{00000000-0005-0000-0000-0000100A0000}"/>
    <cellStyle name="custom 5" xfId="2548" xr:uid="{00000000-0005-0000-0000-0000110A0000}"/>
    <cellStyle name="custom 6" xfId="2549" xr:uid="{00000000-0005-0000-0000-0000120A0000}"/>
    <cellStyle name="custom 7" xfId="2550" xr:uid="{00000000-0005-0000-0000-0000130A0000}"/>
    <cellStyle name="custom 8" xfId="2551" xr:uid="{00000000-0005-0000-0000-0000140A0000}"/>
    <cellStyle name="D Table" xfId="2552" xr:uid="{00000000-0005-0000-0000-0000150A0000}"/>
    <cellStyle name="D Table 2" xfId="4218" xr:uid="{00000000-0005-0000-0000-0000160A0000}"/>
    <cellStyle name="Dash" xfId="2553" xr:uid="{00000000-0005-0000-0000-0000170A0000}"/>
    <cellStyle name="Dash 2" xfId="2554" xr:uid="{00000000-0005-0000-0000-0000180A0000}"/>
    <cellStyle name="Dash 3" xfId="2555" xr:uid="{00000000-0005-0000-0000-0000190A0000}"/>
    <cellStyle name="Dash 4" xfId="2556" xr:uid="{00000000-0005-0000-0000-00001A0A0000}"/>
    <cellStyle name="Dash 5" xfId="2557" xr:uid="{00000000-0005-0000-0000-00001B0A0000}"/>
    <cellStyle name="Dash 6" xfId="2558" xr:uid="{00000000-0005-0000-0000-00001C0A0000}"/>
    <cellStyle name="data" xfId="70" xr:uid="{00000000-0005-0000-0000-00001D0A0000}"/>
    <cellStyle name="Date" xfId="71" xr:uid="{00000000-0005-0000-0000-00001E0A0000}"/>
    <cellStyle name="Date 2" xfId="2559" xr:uid="{00000000-0005-0000-0000-00001F0A0000}"/>
    <cellStyle name="Date 3" xfId="2560" xr:uid="{00000000-0005-0000-0000-0000200A0000}"/>
    <cellStyle name="Date 4" xfId="2561" xr:uid="{00000000-0005-0000-0000-0000210A0000}"/>
    <cellStyle name="Date 5" xfId="2562" xr:uid="{00000000-0005-0000-0000-0000220A0000}"/>
    <cellStyle name="Date 6" xfId="2563" xr:uid="{00000000-0005-0000-0000-0000230A0000}"/>
    <cellStyle name="Date 7" xfId="2564" xr:uid="{00000000-0005-0000-0000-0000240A0000}"/>
    <cellStyle name="Date 8" xfId="2565" xr:uid="{00000000-0005-0000-0000-0000250A0000}"/>
    <cellStyle name="Date Aligned" xfId="2566" xr:uid="{00000000-0005-0000-0000-0000260A0000}"/>
    <cellStyle name="Date E" xfId="2567" xr:uid="{00000000-0005-0000-0000-0000270A0000}"/>
    <cellStyle name="Date Short" xfId="2568" xr:uid="{00000000-0005-0000-0000-0000280A0000}"/>
    <cellStyle name="Date_bby n" xfId="2569" xr:uid="{00000000-0005-0000-0000-0000290A0000}"/>
    <cellStyle name="Date2" xfId="2570" xr:uid="{00000000-0005-0000-0000-00002A0A0000}"/>
    <cellStyle name="DEC 7PT 1" xfId="2571" xr:uid="{00000000-0005-0000-0000-00002B0A0000}"/>
    <cellStyle name="DEC 7PT 1 2" xfId="2572" xr:uid="{00000000-0005-0000-0000-00002C0A0000}"/>
    <cellStyle name="DEC 7PT 2" xfId="2573" xr:uid="{00000000-0005-0000-0000-00002D0A0000}"/>
    <cellStyle name="DEC 7PT 2 2" xfId="2574" xr:uid="{00000000-0005-0000-0000-00002E0A0000}"/>
    <cellStyle name="DEC 7PT 4" xfId="2575" xr:uid="{00000000-0005-0000-0000-00002F0A0000}"/>
    <cellStyle name="DEC 7PT 4 2" xfId="2576" xr:uid="{00000000-0005-0000-0000-0000300A0000}"/>
    <cellStyle name="DEC 7PT 4A" xfId="2577" xr:uid="{00000000-0005-0000-0000-0000310A0000}"/>
    <cellStyle name="DEC 7PT 4A 2" xfId="2578" xr:uid="{00000000-0005-0000-0000-0000320A0000}"/>
    <cellStyle name="DEC 9PT 1" xfId="2579" xr:uid="{00000000-0005-0000-0000-0000330A0000}"/>
    <cellStyle name="DEC 9PT 1 2" xfId="2580" xr:uid="{00000000-0005-0000-0000-0000340A0000}"/>
    <cellStyle name="DEC 9PT 3" xfId="2581" xr:uid="{00000000-0005-0000-0000-0000350A0000}"/>
    <cellStyle name="DEC 9PT 3 2" xfId="2582" xr:uid="{00000000-0005-0000-0000-0000360A0000}"/>
    <cellStyle name="DEC 9PT 5" xfId="2583" xr:uid="{00000000-0005-0000-0000-0000370A0000}"/>
    <cellStyle name="DEC 9PT 5 2" xfId="2584" xr:uid="{00000000-0005-0000-0000-0000380A0000}"/>
    <cellStyle name="Decimal" xfId="2585" xr:uid="{00000000-0005-0000-0000-0000390A0000}"/>
    <cellStyle name="decimal 1" xfId="2586" xr:uid="{00000000-0005-0000-0000-00003A0A0000}"/>
    <cellStyle name="Decimal 2" xfId="2587" xr:uid="{00000000-0005-0000-0000-00003B0A0000}"/>
    <cellStyle name="Dollar" xfId="2588" xr:uid="{00000000-0005-0000-0000-00003C0A0000}"/>
    <cellStyle name="Dollar 2" xfId="2589" xr:uid="{00000000-0005-0000-0000-00003D0A0000}"/>
    <cellStyle name="Dollar 3" xfId="2590" xr:uid="{00000000-0005-0000-0000-00003E0A0000}"/>
    <cellStyle name="Dollar 4" xfId="2591" xr:uid="{00000000-0005-0000-0000-00003F0A0000}"/>
    <cellStyle name="Dollar 5" xfId="2592" xr:uid="{00000000-0005-0000-0000-0000400A0000}"/>
    <cellStyle name="Dollar 6" xfId="2593" xr:uid="{00000000-0005-0000-0000-0000410A0000}"/>
    <cellStyle name="dollar0" xfId="72" xr:uid="{00000000-0005-0000-0000-0000420A0000}"/>
    <cellStyle name="dollar0 2" xfId="4175" xr:uid="{00000000-0005-0000-0000-0000430A0000}"/>
    <cellStyle name="dollar1" xfId="73" xr:uid="{00000000-0005-0000-0000-0000440A0000}"/>
    <cellStyle name="Dollars" xfId="2594" xr:uid="{00000000-0005-0000-0000-0000450A0000}"/>
    <cellStyle name="Dotted Line" xfId="2595" xr:uid="{00000000-0005-0000-0000-0000460A0000}"/>
    <cellStyle name="E[S" xfId="74" xr:uid="{00000000-0005-0000-0000-0000470A0000}"/>
    <cellStyle name="Enter Currency (0)" xfId="2596" xr:uid="{00000000-0005-0000-0000-0000480A0000}"/>
    <cellStyle name="Enter Currency (0) 2" xfId="2597" xr:uid="{00000000-0005-0000-0000-0000490A0000}"/>
    <cellStyle name="Enter Currency (0) 3" xfId="2598" xr:uid="{00000000-0005-0000-0000-00004A0A0000}"/>
    <cellStyle name="Enter Currency (0) 4" xfId="2599" xr:uid="{00000000-0005-0000-0000-00004B0A0000}"/>
    <cellStyle name="Enter Currency (0) 5" xfId="2600" xr:uid="{00000000-0005-0000-0000-00004C0A0000}"/>
    <cellStyle name="Enter Currency (0) 6" xfId="2601" xr:uid="{00000000-0005-0000-0000-00004D0A0000}"/>
    <cellStyle name="Enter Currency (0) 7" xfId="2602" xr:uid="{00000000-0005-0000-0000-00004E0A0000}"/>
    <cellStyle name="Enter Currency (0) 8" xfId="2603" xr:uid="{00000000-0005-0000-0000-00004F0A0000}"/>
    <cellStyle name="Enter Currency (2)" xfId="2604" xr:uid="{00000000-0005-0000-0000-0000500A0000}"/>
    <cellStyle name="Enter Currency (2) 2" xfId="2605" xr:uid="{00000000-0005-0000-0000-0000510A0000}"/>
    <cellStyle name="Enter Currency (2) 3" xfId="2606" xr:uid="{00000000-0005-0000-0000-0000520A0000}"/>
    <cellStyle name="Enter Currency (2) 4" xfId="2607" xr:uid="{00000000-0005-0000-0000-0000530A0000}"/>
    <cellStyle name="Enter Currency (2) 5" xfId="2608" xr:uid="{00000000-0005-0000-0000-0000540A0000}"/>
    <cellStyle name="Enter Currency (2) 6" xfId="2609" xr:uid="{00000000-0005-0000-0000-0000550A0000}"/>
    <cellStyle name="Enter Currency (2) 7" xfId="2610" xr:uid="{00000000-0005-0000-0000-0000560A0000}"/>
    <cellStyle name="Enter Currency (2) 8" xfId="2611" xr:uid="{00000000-0005-0000-0000-0000570A0000}"/>
    <cellStyle name="Enter Units (0)" xfId="2612" xr:uid="{00000000-0005-0000-0000-0000580A0000}"/>
    <cellStyle name="Enter Units (0) 2" xfId="2613" xr:uid="{00000000-0005-0000-0000-0000590A0000}"/>
    <cellStyle name="Enter Units (0) 3" xfId="2614" xr:uid="{00000000-0005-0000-0000-00005A0A0000}"/>
    <cellStyle name="Enter Units (0) 4" xfId="2615" xr:uid="{00000000-0005-0000-0000-00005B0A0000}"/>
    <cellStyle name="Enter Units (0) 5" xfId="2616" xr:uid="{00000000-0005-0000-0000-00005C0A0000}"/>
    <cellStyle name="Enter Units (0) 6" xfId="2617" xr:uid="{00000000-0005-0000-0000-00005D0A0000}"/>
    <cellStyle name="Enter Units (0) 7" xfId="2618" xr:uid="{00000000-0005-0000-0000-00005E0A0000}"/>
    <cellStyle name="Enter Units (0) 8" xfId="2619" xr:uid="{00000000-0005-0000-0000-00005F0A0000}"/>
    <cellStyle name="Enter Units (1)" xfId="2620" xr:uid="{00000000-0005-0000-0000-0000600A0000}"/>
    <cellStyle name="Enter Units (1) 2" xfId="2621" xr:uid="{00000000-0005-0000-0000-0000610A0000}"/>
    <cellStyle name="Enter Units (1) 3" xfId="2622" xr:uid="{00000000-0005-0000-0000-0000620A0000}"/>
    <cellStyle name="Enter Units (1) 4" xfId="2623" xr:uid="{00000000-0005-0000-0000-0000630A0000}"/>
    <cellStyle name="Enter Units (1) 5" xfId="2624" xr:uid="{00000000-0005-0000-0000-0000640A0000}"/>
    <cellStyle name="Enter Units (1) 6" xfId="2625" xr:uid="{00000000-0005-0000-0000-0000650A0000}"/>
    <cellStyle name="Enter Units (1) 7" xfId="2626" xr:uid="{00000000-0005-0000-0000-0000660A0000}"/>
    <cellStyle name="Enter Units (1) 8" xfId="2627" xr:uid="{00000000-0005-0000-0000-0000670A0000}"/>
    <cellStyle name="Enter Units (2)" xfId="2628" xr:uid="{00000000-0005-0000-0000-0000680A0000}"/>
    <cellStyle name="Enter Units (2) 2" xfId="2629" xr:uid="{00000000-0005-0000-0000-0000690A0000}"/>
    <cellStyle name="Enter Units (2) 3" xfId="2630" xr:uid="{00000000-0005-0000-0000-00006A0A0000}"/>
    <cellStyle name="Enter Units (2) 4" xfId="2631" xr:uid="{00000000-0005-0000-0000-00006B0A0000}"/>
    <cellStyle name="Enter Units (2) 5" xfId="2632" xr:uid="{00000000-0005-0000-0000-00006C0A0000}"/>
    <cellStyle name="Enter Units (2) 6" xfId="2633" xr:uid="{00000000-0005-0000-0000-00006D0A0000}"/>
    <cellStyle name="Enter Units (2) 7" xfId="2634" xr:uid="{00000000-0005-0000-0000-00006E0A0000}"/>
    <cellStyle name="Enter Units (2) 8" xfId="2635" xr:uid="{00000000-0005-0000-0000-00006F0A0000}"/>
    <cellStyle name="eps" xfId="75" xr:uid="{00000000-0005-0000-0000-0000700A0000}"/>
    <cellStyle name="epsNo$" xfId="76" xr:uid="{00000000-0005-0000-0000-0000710A0000}"/>
    <cellStyle name="Euro" xfId="2636" xr:uid="{00000000-0005-0000-0000-0000720A0000}"/>
    <cellStyle name="Euro 2" xfId="2637" xr:uid="{00000000-0005-0000-0000-0000730A0000}"/>
    <cellStyle name="Euro 3" xfId="2638" xr:uid="{00000000-0005-0000-0000-0000740A0000}"/>
    <cellStyle name="Euro 4" xfId="2639" xr:uid="{00000000-0005-0000-0000-0000750A0000}"/>
    <cellStyle name="Euro 5" xfId="2640" xr:uid="{00000000-0005-0000-0000-0000760A0000}"/>
    <cellStyle name="Euro 6" xfId="2641" xr:uid="{00000000-0005-0000-0000-0000770A0000}"/>
    <cellStyle name="EXHIBIT #" xfId="2642" xr:uid="{00000000-0005-0000-0000-0000780A0000}"/>
    <cellStyle name="EXHIBIT # 2" xfId="2643" xr:uid="{00000000-0005-0000-0000-0000790A0000}"/>
    <cellStyle name="Explanatory Text" xfId="15" builtinId="53" customBuiltin="1"/>
    <cellStyle name="Explanatory Text 2" xfId="212" xr:uid="{00000000-0005-0000-0000-00007B0A0000}"/>
    <cellStyle name="Explanatory Text 2 2" xfId="2644" xr:uid="{00000000-0005-0000-0000-00007C0A0000}"/>
    <cellStyle name="Explanatory Text 3" xfId="2645" xr:uid="{00000000-0005-0000-0000-00007D0A0000}"/>
    <cellStyle name="Explanatory Text 3 2" xfId="2646" xr:uid="{00000000-0005-0000-0000-00007E0A0000}"/>
    <cellStyle name="Explanatory Text 4" xfId="2647" xr:uid="{00000000-0005-0000-0000-00007F0A0000}"/>
    <cellStyle name="Explanatory Text 4 2" xfId="2648" xr:uid="{00000000-0005-0000-0000-0000800A0000}"/>
    <cellStyle name="Explanatory Text 5" xfId="2649" xr:uid="{00000000-0005-0000-0000-0000810A0000}"/>
    <cellStyle name="Explanatory Text 5 2" xfId="2650" xr:uid="{00000000-0005-0000-0000-0000820A0000}"/>
    <cellStyle name="External File Cells" xfId="2651" xr:uid="{00000000-0005-0000-0000-0000830A0000}"/>
    <cellStyle name="External File Cells 2" xfId="2652" xr:uid="{00000000-0005-0000-0000-0000840A0000}"/>
    <cellStyle name="External File Cells 3" xfId="2653" xr:uid="{00000000-0005-0000-0000-0000850A0000}"/>
    <cellStyle name="External File Cells 4" xfId="2654" xr:uid="{00000000-0005-0000-0000-0000860A0000}"/>
    <cellStyle name="External File Cells 5" xfId="2655" xr:uid="{00000000-0005-0000-0000-0000870A0000}"/>
    <cellStyle name="External File Cells 6" xfId="2656" xr:uid="{00000000-0005-0000-0000-0000880A0000}"/>
    <cellStyle name="fa_column_header_bottom" xfId="48" xr:uid="{00000000-0005-0000-0000-0000890A0000}"/>
    <cellStyle name="fa_column_header_empty" xfId="4317" xr:uid="{00000000-0005-0000-0000-00008C0A0000}"/>
    <cellStyle name="fa_data_bold_1_grouped_single_border" xfId="4319" xr:uid="{00000000-0005-0000-0000-00008F0A0000}"/>
    <cellStyle name="fa_data_bold_1_percent_single_border" xfId="4320" xr:uid="{00000000-0005-0000-0000-0000900A0000}"/>
    <cellStyle name="fa_data_bold_2_grouped_single_border" xfId="4324" xr:uid="{00000000-0005-0000-0000-0000910A0000}"/>
    <cellStyle name="fa_data_bold_2_percent_single_border" xfId="4325" xr:uid="{00000000-0005-0000-0000-0000920A0000}"/>
    <cellStyle name="fa_data_standard_1_grouped_single_border" xfId="4322" xr:uid="{00000000-0005-0000-0000-0000930A0000}"/>
    <cellStyle name="fa_data_standard_1_percent_single_border" xfId="4323" xr:uid="{00000000-0005-0000-0000-0000940A0000}"/>
    <cellStyle name="fa_data_standard_2_grouped_single_border" xfId="4326" xr:uid="{00000000-0005-0000-0000-0000950A0000}"/>
    <cellStyle name="fa_data_standard_2_percent_single_border" xfId="4327" xr:uid="{00000000-0005-0000-0000-0000960A0000}"/>
    <cellStyle name="fa_footer_italic" xfId="4328" xr:uid="{00000000-0005-0000-0000-0000970A0000}"/>
    <cellStyle name="fa_row_header_bold" xfId="4318" xr:uid="{00000000-0005-0000-0000-0000980A0000}"/>
    <cellStyle name="fa_row_header_standard" xfId="4321" xr:uid="{00000000-0005-0000-0000-0000990A0000}"/>
    <cellStyle name="fbnumber" xfId="2657" xr:uid="{00000000-0005-0000-0000-00009A0A0000}"/>
    <cellStyle name="fbnumber 2" xfId="2658" xr:uid="{00000000-0005-0000-0000-00009B0A0000}"/>
    <cellStyle name="fbnumber 3" xfId="2659" xr:uid="{00000000-0005-0000-0000-00009C0A0000}"/>
    <cellStyle name="fbnumber 4" xfId="2660" xr:uid="{00000000-0005-0000-0000-00009D0A0000}"/>
    <cellStyle name="fbnumber 5" xfId="2661" xr:uid="{00000000-0005-0000-0000-00009E0A0000}"/>
    <cellStyle name="fbnumber 6" xfId="2662" xr:uid="{00000000-0005-0000-0000-00009F0A0000}"/>
    <cellStyle name="FieldName" xfId="2663" xr:uid="{00000000-0005-0000-0000-0000A00A0000}"/>
    <cellStyle name="FieldName 2" xfId="2664" xr:uid="{00000000-0005-0000-0000-0000A10A0000}"/>
    <cellStyle name="finals" xfId="77" xr:uid="{00000000-0005-0000-0000-0000A20A0000}"/>
    <cellStyle name="Fixed" xfId="2665" xr:uid="{00000000-0005-0000-0000-0000A30A0000}"/>
    <cellStyle name="Fixed 2" xfId="2666" xr:uid="{00000000-0005-0000-0000-0000A40A0000}"/>
    <cellStyle name="Fixed 3" xfId="2667" xr:uid="{00000000-0005-0000-0000-0000A50A0000}"/>
    <cellStyle name="Fixed 4" xfId="2668" xr:uid="{00000000-0005-0000-0000-0000A60A0000}"/>
    <cellStyle name="Fixed 5" xfId="2669" xr:uid="{00000000-0005-0000-0000-0000A70A0000}"/>
    <cellStyle name="Fixed 6" xfId="2670" xr:uid="{00000000-0005-0000-0000-0000A80A0000}"/>
    <cellStyle name="Fixed 7" xfId="2671" xr:uid="{00000000-0005-0000-0000-0000A90A0000}"/>
    <cellStyle name="Fixed 8" xfId="2672" xr:uid="{00000000-0005-0000-0000-0000AA0A0000}"/>
    <cellStyle name="FOOTNOTE" xfId="2673" xr:uid="{00000000-0005-0000-0000-0000AB0A0000}"/>
    <cellStyle name="FOOTNOTE 2" xfId="2674" xr:uid="{00000000-0005-0000-0000-0000AC0A0000}"/>
    <cellStyle name="Footnotes" xfId="78" xr:uid="{00000000-0005-0000-0000-0000AD0A0000}"/>
    <cellStyle name="Forecast Cells" xfId="2675" xr:uid="{00000000-0005-0000-0000-0000AE0A0000}"/>
    <cellStyle name="Forecast Cells 2" xfId="2676" xr:uid="{00000000-0005-0000-0000-0000AF0A0000}"/>
    <cellStyle name="Forecast Cells 3" xfId="2677" xr:uid="{00000000-0005-0000-0000-0000B00A0000}"/>
    <cellStyle name="Forecast Cells 4" xfId="2678" xr:uid="{00000000-0005-0000-0000-0000B10A0000}"/>
    <cellStyle name="Forecast Cells 5" xfId="2679" xr:uid="{00000000-0005-0000-0000-0000B20A0000}"/>
    <cellStyle name="Forecast Cells 6" xfId="2680" xr:uid="{00000000-0005-0000-0000-0000B30A0000}"/>
    <cellStyle name="G02 Table Text" xfId="2681" xr:uid="{00000000-0005-0000-0000-0000B40A0000}"/>
    <cellStyle name="G02 Table Text 2" xfId="2682" xr:uid="{00000000-0005-0000-0000-0000B50A0000}"/>
    <cellStyle name="G02 Table Text 3" xfId="2683" xr:uid="{00000000-0005-0000-0000-0000B60A0000}"/>
    <cellStyle name="G02 Table Text 4" xfId="2684" xr:uid="{00000000-0005-0000-0000-0000B70A0000}"/>
    <cellStyle name="G02 Table Text 5" xfId="2685" xr:uid="{00000000-0005-0000-0000-0000B80A0000}"/>
    <cellStyle name="G02 Table Text 6" xfId="2686" xr:uid="{00000000-0005-0000-0000-0000B90A0000}"/>
    <cellStyle name="G04_Main head" xfId="2687" xr:uid="{00000000-0005-0000-0000-0000BA0A0000}"/>
    <cellStyle name="G05 Tab Head Bold" xfId="2688" xr:uid="{00000000-0005-0000-0000-0000BB0A0000}"/>
    <cellStyle name="G05 Tab Head Bold 2" xfId="2689" xr:uid="{00000000-0005-0000-0000-0000BC0A0000}"/>
    <cellStyle name="G05 Tab Head Bold 3" xfId="2690" xr:uid="{00000000-0005-0000-0000-0000BD0A0000}"/>
    <cellStyle name="G05 Tab Head Bold 4" xfId="2691" xr:uid="{00000000-0005-0000-0000-0000BE0A0000}"/>
    <cellStyle name="G05 Tab Head Bold 5" xfId="2692" xr:uid="{00000000-0005-0000-0000-0000BF0A0000}"/>
    <cellStyle name="G05 Tab Head Bold 6" xfId="2693" xr:uid="{00000000-0005-0000-0000-0000C00A0000}"/>
    <cellStyle name="G05 Tab Head Bold 7" xfId="2694" xr:uid="{00000000-0005-0000-0000-0000C10A0000}"/>
    <cellStyle name="G05 Tab Head Bold 8" xfId="2695" xr:uid="{00000000-0005-0000-0000-0000C20A0000}"/>
    <cellStyle name="G05 Tab Head Light" xfId="2696" xr:uid="{00000000-0005-0000-0000-0000C30A0000}"/>
    <cellStyle name="G05 Tab Head Light 2" xfId="2697" xr:uid="{00000000-0005-0000-0000-0000C40A0000}"/>
    <cellStyle name="G05 Tab Head Light 3" xfId="2698" xr:uid="{00000000-0005-0000-0000-0000C50A0000}"/>
    <cellStyle name="G05 Tab Head Light 4" xfId="2699" xr:uid="{00000000-0005-0000-0000-0000C60A0000}"/>
    <cellStyle name="G05 Tab Head Light 5" xfId="2700" xr:uid="{00000000-0005-0000-0000-0000C70A0000}"/>
    <cellStyle name="G05 Tab Head Light 6" xfId="2701" xr:uid="{00000000-0005-0000-0000-0000C80A0000}"/>
    <cellStyle name="G05 Tab Head Light 7" xfId="2702" xr:uid="{00000000-0005-0000-0000-0000C90A0000}"/>
    <cellStyle name="G05 Tab Head Light 8" xfId="2703" xr:uid="{00000000-0005-0000-0000-0000CA0A0000}"/>
    <cellStyle name="G1_1999 figures" xfId="2704" xr:uid="{00000000-0005-0000-0000-0000CB0A0000}"/>
    <cellStyle name="Good" xfId="6" builtinId="26" customBuiltin="1"/>
    <cellStyle name="Good 10 2" xfId="2705" xr:uid="{00000000-0005-0000-0000-0000CD0A0000}"/>
    <cellStyle name="Good 10 3" xfId="2706" xr:uid="{00000000-0005-0000-0000-0000CE0A0000}"/>
    <cellStyle name="Good 10 4" xfId="2707" xr:uid="{00000000-0005-0000-0000-0000CF0A0000}"/>
    <cellStyle name="Good 10 5" xfId="2708" xr:uid="{00000000-0005-0000-0000-0000D00A0000}"/>
    <cellStyle name="Good 10 6" xfId="2709" xr:uid="{00000000-0005-0000-0000-0000D10A0000}"/>
    <cellStyle name="Good 10 7" xfId="2710" xr:uid="{00000000-0005-0000-0000-0000D20A0000}"/>
    <cellStyle name="Good 11 2" xfId="2711" xr:uid="{00000000-0005-0000-0000-0000D30A0000}"/>
    <cellStyle name="Good 11 3" xfId="2712" xr:uid="{00000000-0005-0000-0000-0000D40A0000}"/>
    <cellStyle name="Good 11 4" xfId="2713" xr:uid="{00000000-0005-0000-0000-0000D50A0000}"/>
    <cellStyle name="Good 11 5" xfId="2714" xr:uid="{00000000-0005-0000-0000-0000D60A0000}"/>
    <cellStyle name="Good 11 6" xfId="2715" xr:uid="{00000000-0005-0000-0000-0000D70A0000}"/>
    <cellStyle name="Good 11 7" xfId="2716" xr:uid="{00000000-0005-0000-0000-0000D80A0000}"/>
    <cellStyle name="Good 12 2" xfId="2717" xr:uid="{00000000-0005-0000-0000-0000D90A0000}"/>
    <cellStyle name="Good 12 3" xfId="2718" xr:uid="{00000000-0005-0000-0000-0000DA0A0000}"/>
    <cellStyle name="Good 12 4" xfId="2719" xr:uid="{00000000-0005-0000-0000-0000DB0A0000}"/>
    <cellStyle name="Good 12 5" xfId="2720" xr:uid="{00000000-0005-0000-0000-0000DC0A0000}"/>
    <cellStyle name="Good 12 6" xfId="2721" xr:uid="{00000000-0005-0000-0000-0000DD0A0000}"/>
    <cellStyle name="Good 12 7" xfId="2722" xr:uid="{00000000-0005-0000-0000-0000DE0A0000}"/>
    <cellStyle name="Good 13 2" xfId="2723" xr:uid="{00000000-0005-0000-0000-0000DF0A0000}"/>
    <cellStyle name="Good 14 2" xfId="2724" xr:uid="{00000000-0005-0000-0000-0000E00A0000}"/>
    <cellStyle name="Good 15 2" xfId="2725" xr:uid="{00000000-0005-0000-0000-0000E10A0000}"/>
    <cellStyle name="Good 16 2" xfId="2726" xr:uid="{00000000-0005-0000-0000-0000E20A0000}"/>
    <cellStyle name="Good 17 2" xfId="2727" xr:uid="{00000000-0005-0000-0000-0000E30A0000}"/>
    <cellStyle name="Good 18 2" xfId="2728" xr:uid="{00000000-0005-0000-0000-0000E40A0000}"/>
    <cellStyle name="Good 19 2" xfId="2729" xr:uid="{00000000-0005-0000-0000-0000E50A0000}"/>
    <cellStyle name="Good 2" xfId="221" xr:uid="{00000000-0005-0000-0000-0000E60A0000}"/>
    <cellStyle name="Good 2 2" xfId="2730" xr:uid="{00000000-0005-0000-0000-0000E70A0000}"/>
    <cellStyle name="Good 2 3" xfId="2731" xr:uid="{00000000-0005-0000-0000-0000E80A0000}"/>
    <cellStyle name="Good 2 4" xfId="2732" xr:uid="{00000000-0005-0000-0000-0000E90A0000}"/>
    <cellStyle name="Good 2 5" xfId="2733" xr:uid="{00000000-0005-0000-0000-0000EA0A0000}"/>
    <cellStyle name="Good 2 6" xfId="2734" xr:uid="{00000000-0005-0000-0000-0000EB0A0000}"/>
    <cellStyle name="Good 2 7" xfId="2735" xr:uid="{00000000-0005-0000-0000-0000EC0A0000}"/>
    <cellStyle name="Good 2 8" xfId="4093" xr:uid="{00000000-0005-0000-0000-0000ED0A0000}"/>
    <cellStyle name="Good 20 2" xfId="2736" xr:uid="{00000000-0005-0000-0000-0000EE0A0000}"/>
    <cellStyle name="Good 21 2" xfId="2737" xr:uid="{00000000-0005-0000-0000-0000EF0A0000}"/>
    <cellStyle name="Good 3" xfId="168" xr:uid="{00000000-0005-0000-0000-0000F00A0000}"/>
    <cellStyle name="Good 3 2" xfId="2738" xr:uid="{00000000-0005-0000-0000-0000F10A0000}"/>
    <cellStyle name="Good 3 3" xfId="2739" xr:uid="{00000000-0005-0000-0000-0000F20A0000}"/>
    <cellStyle name="Good 3 4" xfId="2740" xr:uid="{00000000-0005-0000-0000-0000F30A0000}"/>
    <cellStyle name="Good 3 5" xfId="2741" xr:uid="{00000000-0005-0000-0000-0000F40A0000}"/>
    <cellStyle name="Good 3 6" xfId="2742" xr:uid="{00000000-0005-0000-0000-0000F50A0000}"/>
    <cellStyle name="Good 3 7" xfId="2743" xr:uid="{00000000-0005-0000-0000-0000F60A0000}"/>
    <cellStyle name="Good 4" xfId="2744" xr:uid="{00000000-0005-0000-0000-0000F70A0000}"/>
    <cellStyle name="Good 4 2" xfId="2745" xr:uid="{00000000-0005-0000-0000-0000F80A0000}"/>
    <cellStyle name="Good 4 3" xfId="2746" xr:uid="{00000000-0005-0000-0000-0000F90A0000}"/>
    <cellStyle name="Good 4 4" xfId="2747" xr:uid="{00000000-0005-0000-0000-0000FA0A0000}"/>
    <cellStyle name="Good 4 5" xfId="2748" xr:uid="{00000000-0005-0000-0000-0000FB0A0000}"/>
    <cellStyle name="Good 4 6" xfId="2749" xr:uid="{00000000-0005-0000-0000-0000FC0A0000}"/>
    <cellStyle name="Good 4 7" xfId="2750" xr:uid="{00000000-0005-0000-0000-0000FD0A0000}"/>
    <cellStyle name="Good 5" xfId="2751" xr:uid="{00000000-0005-0000-0000-0000FE0A0000}"/>
    <cellStyle name="Good 5 2" xfId="2752" xr:uid="{00000000-0005-0000-0000-0000FF0A0000}"/>
    <cellStyle name="Good 5 3" xfId="2753" xr:uid="{00000000-0005-0000-0000-0000000B0000}"/>
    <cellStyle name="Good 5 4" xfId="2754" xr:uid="{00000000-0005-0000-0000-0000010B0000}"/>
    <cellStyle name="Good 5 5" xfId="2755" xr:uid="{00000000-0005-0000-0000-0000020B0000}"/>
    <cellStyle name="Good 5 6" xfId="2756" xr:uid="{00000000-0005-0000-0000-0000030B0000}"/>
    <cellStyle name="Good 5 7" xfId="2757" xr:uid="{00000000-0005-0000-0000-0000040B0000}"/>
    <cellStyle name="Good 6" xfId="4081" xr:uid="{00000000-0005-0000-0000-0000050B0000}"/>
    <cellStyle name="Good 6 2" xfId="2758" xr:uid="{00000000-0005-0000-0000-0000060B0000}"/>
    <cellStyle name="Good 6 3" xfId="2759" xr:uid="{00000000-0005-0000-0000-0000070B0000}"/>
    <cellStyle name="Good 6 4" xfId="2760" xr:uid="{00000000-0005-0000-0000-0000080B0000}"/>
    <cellStyle name="Good 6 5" xfId="2761" xr:uid="{00000000-0005-0000-0000-0000090B0000}"/>
    <cellStyle name="Good 6 6" xfId="2762" xr:uid="{00000000-0005-0000-0000-00000A0B0000}"/>
    <cellStyle name="Good 6 7" xfId="2763" xr:uid="{00000000-0005-0000-0000-00000B0B0000}"/>
    <cellStyle name="Good 7 2" xfId="2764" xr:uid="{00000000-0005-0000-0000-00000C0B0000}"/>
    <cellStyle name="Good 7 3" xfId="2765" xr:uid="{00000000-0005-0000-0000-00000D0B0000}"/>
    <cellStyle name="Good 7 4" xfId="2766" xr:uid="{00000000-0005-0000-0000-00000E0B0000}"/>
    <cellStyle name="Good 7 5" xfId="2767" xr:uid="{00000000-0005-0000-0000-00000F0B0000}"/>
    <cellStyle name="Good 7 6" xfId="2768" xr:uid="{00000000-0005-0000-0000-0000100B0000}"/>
    <cellStyle name="Good 7 7" xfId="2769" xr:uid="{00000000-0005-0000-0000-0000110B0000}"/>
    <cellStyle name="Good 8 2" xfId="2770" xr:uid="{00000000-0005-0000-0000-0000120B0000}"/>
    <cellStyle name="Good 8 3" xfId="2771" xr:uid="{00000000-0005-0000-0000-0000130B0000}"/>
    <cellStyle name="Good 8 4" xfId="2772" xr:uid="{00000000-0005-0000-0000-0000140B0000}"/>
    <cellStyle name="Good 8 5" xfId="2773" xr:uid="{00000000-0005-0000-0000-0000150B0000}"/>
    <cellStyle name="Good 8 6" xfId="2774" xr:uid="{00000000-0005-0000-0000-0000160B0000}"/>
    <cellStyle name="Good 8 7" xfId="2775" xr:uid="{00000000-0005-0000-0000-0000170B0000}"/>
    <cellStyle name="Good 9 2" xfId="2776" xr:uid="{00000000-0005-0000-0000-0000180B0000}"/>
    <cellStyle name="Good 9 3" xfId="2777" xr:uid="{00000000-0005-0000-0000-0000190B0000}"/>
    <cellStyle name="Good 9 4" xfId="2778" xr:uid="{00000000-0005-0000-0000-00001A0B0000}"/>
    <cellStyle name="Good 9 5" xfId="2779" xr:uid="{00000000-0005-0000-0000-00001B0B0000}"/>
    <cellStyle name="Good 9 6" xfId="2780" xr:uid="{00000000-0005-0000-0000-00001C0B0000}"/>
    <cellStyle name="Good 9 7" xfId="2781" xr:uid="{00000000-0005-0000-0000-00001D0B0000}"/>
    <cellStyle name="grayText2" xfId="2782" xr:uid="{00000000-0005-0000-0000-00001E0B0000}"/>
    <cellStyle name="grayText2 2" xfId="2783" xr:uid="{00000000-0005-0000-0000-00001F0B0000}"/>
    <cellStyle name="grayText2 3" xfId="2784" xr:uid="{00000000-0005-0000-0000-0000200B0000}"/>
    <cellStyle name="grayText2 4" xfId="2785" xr:uid="{00000000-0005-0000-0000-0000210B0000}"/>
    <cellStyle name="grayText2 5" xfId="2786" xr:uid="{00000000-0005-0000-0000-0000220B0000}"/>
    <cellStyle name="grayText2 6" xfId="2787" xr:uid="{00000000-0005-0000-0000-0000230B0000}"/>
    <cellStyle name="grayText2Big" xfId="2788" xr:uid="{00000000-0005-0000-0000-0000240B0000}"/>
    <cellStyle name="grayText2Big 2" xfId="2789" xr:uid="{00000000-0005-0000-0000-0000250B0000}"/>
    <cellStyle name="Green" xfId="2790" xr:uid="{00000000-0005-0000-0000-0000260B0000}"/>
    <cellStyle name="Grey" xfId="2791" xr:uid="{00000000-0005-0000-0000-0000270B0000}"/>
    <cellStyle name="H_1998_col_head" xfId="2792" xr:uid="{00000000-0005-0000-0000-0000280B0000}"/>
    <cellStyle name="H_1998_col_head 2" xfId="2793" xr:uid="{00000000-0005-0000-0000-0000290B0000}"/>
    <cellStyle name="H_1999_col_head" xfId="2794" xr:uid="{00000000-0005-0000-0000-00002A0B0000}"/>
    <cellStyle name="H1_1998 figures" xfId="2795" xr:uid="{00000000-0005-0000-0000-00002B0B0000}"/>
    <cellStyle name="hard no" xfId="2796" xr:uid="{00000000-0005-0000-0000-00002C0B0000}"/>
    <cellStyle name="hard no 2" xfId="2797" xr:uid="{00000000-0005-0000-0000-00002D0B0000}"/>
    <cellStyle name="hard no 3" xfId="2798" xr:uid="{00000000-0005-0000-0000-00002E0B0000}"/>
    <cellStyle name="hard no 4" xfId="2799" xr:uid="{00000000-0005-0000-0000-00002F0B0000}"/>
    <cellStyle name="hard no 5" xfId="2800" xr:uid="{00000000-0005-0000-0000-0000300B0000}"/>
    <cellStyle name="hard no 6" xfId="2801" xr:uid="{00000000-0005-0000-0000-0000310B0000}"/>
    <cellStyle name="Hard Percent" xfId="2802" xr:uid="{00000000-0005-0000-0000-0000320B0000}"/>
    <cellStyle name="hardno" xfId="2803" xr:uid="{00000000-0005-0000-0000-0000330B0000}"/>
    <cellStyle name="HEADER" xfId="2804" xr:uid="{00000000-0005-0000-0000-0000340B0000}"/>
    <cellStyle name="Header1" xfId="2805" xr:uid="{00000000-0005-0000-0000-0000350B0000}"/>
    <cellStyle name="Header1 2" xfId="2806" xr:uid="{00000000-0005-0000-0000-0000360B0000}"/>
    <cellStyle name="Header1 3" xfId="2807" xr:uid="{00000000-0005-0000-0000-0000370B0000}"/>
    <cellStyle name="Header1 4" xfId="2808" xr:uid="{00000000-0005-0000-0000-0000380B0000}"/>
    <cellStyle name="Header1 5" xfId="2809" xr:uid="{00000000-0005-0000-0000-0000390B0000}"/>
    <cellStyle name="Header1 6" xfId="2810" xr:uid="{00000000-0005-0000-0000-00003A0B0000}"/>
    <cellStyle name="Header2" xfId="2811" xr:uid="{00000000-0005-0000-0000-00003B0B0000}"/>
    <cellStyle name="Header2 2" xfId="2812" xr:uid="{00000000-0005-0000-0000-00003C0B0000}"/>
    <cellStyle name="Header2 2 2" xfId="4220" xr:uid="{00000000-0005-0000-0000-00003D0B0000}"/>
    <cellStyle name="Header2 3" xfId="2813" xr:uid="{00000000-0005-0000-0000-00003E0B0000}"/>
    <cellStyle name="Header2 3 2" xfId="4221" xr:uid="{00000000-0005-0000-0000-00003F0B0000}"/>
    <cellStyle name="Header2 4" xfId="2814" xr:uid="{00000000-0005-0000-0000-0000400B0000}"/>
    <cellStyle name="Header2 4 2" xfId="4222" xr:uid="{00000000-0005-0000-0000-0000410B0000}"/>
    <cellStyle name="Header2 5" xfId="2815" xr:uid="{00000000-0005-0000-0000-0000420B0000}"/>
    <cellStyle name="Header2 5 2" xfId="4223" xr:uid="{00000000-0005-0000-0000-0000430B0000}"/>
    <cellStyle name="Header2 6" xfId="2816" xr:uid="{00000000-0005-0000-0000-0000440B0000}"/>
    <cellStyle name="Header2 6 2" xfId="4224" xr:uid="{00000000-0005-0000-0000-0000450B0000}"/>
    <cellStyle name="Header2 7" xfId="4219" xr:uid="{00000000-0005-0000-0000-0000460B0000}"/>
    <cellStyle name="headers" xfId="79" xr:uid="{00000000-0005-0000-0000-0000470B0000}"/>
    <cellStyle name="heading" xfId="80" xr:uid="{00000000-0005-0000-0000-0000480B0000}"/>
    <cellStyle name="Heading 1" xfId="2" builtinId="16" customBuiltin="1"/>
    <cellStyle name="Heading 1 10 2" xfId="2817" xr:uid="{00000000-0005-0000-0000-00004A0B0000}"/>
    <cellStyle name="Heading 1 10 3" xfId="2818" xr:uid="{00000000-0005-0000-0000-00004B0B0000}"/>
    <cellStyle name="Heading 1 10 4" xfId="2819" xr:uid="{00000000-0005-0000-0000-00004C0B0000}"/>
    <cellStyle name="Heading 1 10 5" xfId="2820" xr:uid="{00000000-0005-0000-0000-00004D0B0000}"/>
    <cellStyle name="Heading 1 10 6" xfId="2821" xr:uid="{00000000-0005-0000-0000-00004E0B0000}"/>
    <cellStyle name="Heading 1 10 7" xfId="2822" xr:uid="{00000000-0005-0000-0000-00004F0B0000}"/>
    <cellStyle name="Heading 1 11 2" xfId="2823" xr:uid="{00000000-0005-0000-0000-0000500B0000}"/>
    <cellStyle name="Heading 1 11 3" xfId="2824" xr:uid="{00000000-0005-0000-0000-0000510B0000}"/>
    <cellStyle name="Heading 1 11 4" xfId="2825" xr:uid="{00000000-0005-0000-0000-0000520B0000}"/>
    <cellStyle name="Heading 1 11 5" xfId="2826" xr:uid="{00000000-0005-0000-0000-0000530B0000}"/>
    <cellStyle name="Heading 1 11 6" xfId="2827" xr:uid="{00000000-0005-0000-0000-0000540B0000}"/>
    <cellStyle name="Heading 1 11 7" xfId="2828" xr:uid="{00000000-0005-0000-0000-0000550B0000}"/>
    <cellStyle name="Heading 1 12 2" xfId="2829" xr:uid="{00000000-0005-0000-0000-0000560B0000}"/>
    <cellStyle name="Heading 1 12 3" xfId="2830" xr:uid="{00000000-0005-0000-0000-0000570B0000}"/>
    <cellStyle name="Heading 1 12 4" xfId="2831" xr:uid="{00000000-0005-0000-0000-0000580B0000}"/>
    <cellStyle name="Heading 1 12 5" xfId="2832" xr:uid="{00000000-0005-0000-0000-0000590B0000}"/>
    <cellStyle name="Heading 1 12 6" xfId="2833" xr:uid="{00000000-0005-0000-0000-00005A0B0000}"/>
    <cellStyle name="Heading 1 12 7" xfId="2834" xr:uid="{00000000-0005-0000-0000-00005B0B0000}"/>
    <cellStyle name="Heading 1 13 2" xfId="2835" xr:uid="{00000000-0005-0000-0000-00005C0B0000}"/>
    <cellStyle name="Heading 1 14 2" xfId="2836" xr:uid="{00000000-0005-0000-0000-00005D0B0000}"/>
    <cellStyle name="Heading 1 15 2" xfId="2837" xr:uid="{00000000-0005-0000-0000-00005E0B0000}"/>
    <cellStyle name="Heading 1 16 2" xfId="2838" xr:uid="{00000000-0005-0000-0000-00005F0B0000}"/>
    <cellStyle name="Heading 1 17 2" xfId="2839" xr:uid="{00000000-0005-0000-0000-0000600B0000}"/>
    <cellStyle name="Heading 1 18 2" xfId="2840" xr:uid="{00000000-0005-0000-0000-0000610B0000}"/>
    <cellStyle name="Heading 1 19 2" xfId="2841" xr:uid="{00000000-0005-0000-0000-0000620B0000}"/>
    <cellStyle name="Heading 1 2" xfId="219" xr:uid="{00000000-0005-0000-0000-0000630B0000}"/>
    <cellStyle name="Heading 1 2 2" xfId="2842" xr:uid="{00000000-0005-0000-0000-0000640B0000}"/>
    <cellStyle name="Heading 1 2 2 2" xfId="2843" xr:uid="{00000000-0005-0000-0000-0000650B0000}"/>
    <cellStyle name="Heading 1 2 3" xfId="2844" xr:uid="{00000000-0005-0000-0000-0000660B0000}"/>
    <cellStyle name="Heading 1 2 3 2" xfId="2845" xr:uid="{00000000-0005-0000-0000-0000670B0000}"/>
    <cellStyle name="Heading 1 2 4" xfId="2846" xr:uid="{00000000-0005-0000-0000-0000680B0000}"/>
    <cellStyle name="Heading 1 2 4 2" xfId="2847" xr:uid="{00000000-0005-0000-0000-0000690B0000}"/>
    <cellStyle name="Heading 1 2 5" xfId="2848" xr:uid="{00000000-0005-0000-0000-00006A0B0000}"/>
    <cellStyle name="Heading 1 2 5 2" xfId="2849" xr:uid="{00000000-0005-0000-0000-00006B0B0000}"/>
    <cellStyle name="Heading 1 2 6" xfId="2850" xr:uid="{00000000-0005-0000-0000-00006C0B0000}"/>
    <cellStyle name="Heading 1 2 6 2" xfId="2851" xr:uid="{00000000-0005-0000-0000-00006D0B0000}"/>
    <cellStyle name="Heading 1 2 7" xfId="2852" xr:uid="{00000000-0005-0000-0000-00006E0B0000}"/>
    <cellStyle name="Heading 1 2 8" xfId="2853" xr:uid="{00000000-0005-0000-0000-00006F0B0000}"/>
    <cellStyle name="Heading 1 2 9" xfId="4089" xr:uid="{00000000-0005-0000-0000-0000700B0000}"/>
    <cellStyle name="Heading 1 20 2" xfId="2854" xr:uid="{00000000-0005-0000-0000-0000710B0000}"/>
    <cellStyle name="Heading 1 21 2" xfId="2855" xr:uid="{00000000-0005-0000-0000-0000720B0000}"/>
    <cellStyle name="Heading 1 3" xfId="177" xr:uid="{00000000-0005-0000-0000-0000730B0000}"/>
    <cellStyle name="Heading 1 3 2" xfId="2856" xr:uid="{00000000-0005-0000-0000-0000740B0000}"/>
    <cellStyle name="Heading 1 3 3" xfId="2857" xr:uid="{00000000-0005-0000-0000-0000750B0000}"/>
    <cellStyle name="Heading 1 3 4" xfId="2858" xr:uid="{00000000-0005-0000-0000-0000760B0000}"/>
    <cellStyle name="Heading 1 3 5" xfId="2859" xr:uid="{00000000-0005-0000-0000-0000770B0000}"/>
    <cellStyle name="Heading 1 3 6" xfId="2860" xr:uid="{00000000-0005-0000-0000-0000780B0000}"/>
    <cellStyle name="Heading 1 3 7" xfId="2861" xr:uid="{00000000-0005-0000-0000-0000790B0000}"/>
    <cellStyle name="Heading 1 3_Calc Data" xfId="2862" xr:uid="{00000000-0005-0000-0000-00007A0B0000}"/>
    <cellStyle name="Heading 1 4" xfId="2863" xr:uid="{00000000-0005-0000-0000-00007B0B0000}"/>
    <cellStyle name="Heading 1 4 2" xfId="2864" xr:uid="{00000000-0005-0000-0000-00007C0B0000}"/>
    <cellStyle name="Heading 1 4 3" xfId="2865" xr:uid="{00000000-0005-0000-0000-00007D0B0000}"/>
    <cellStyle name="Heading 1 4 4" xfId="2866" xr:uid="{00000000-0005-0000-0000-00007E0B0000}"/>
    <cellStyle name="Heading 1 4 5" xfId="2867" xr:uid="{00000000-0005-0000-0000-00007F0B0000}"/>
    <cellStyle name="Heading 1 4 6" xfId="2868" xr:uid="{00000000-0005-0000-0000-0000800B0000}"/>
    <cellStyle name="Heading 1 4 7" xfId="2869" xr:uid="{00000000-0005-0000-0000-0000810B0000}"/>
    <cellStyle name="Heading 1 4_Calc Data" xfId="2870" xr:uid="{00000000-0005-0000-0000-0000820B0000}"/>
    <cellStyle name="Heading 1 5" xfId="2871" xr:uid="{00000000-0005-0000-0000-0000830B0000}"/>
    <cellStyle name="Heading 1 5 2" xfId="2872" xr:uid="{00000000-0005-0000-0000-0000840B0000}"/>
    <cellStyle name="Heading 1 5 3" xfId="2873" xr:uid="{00000000-0005-0000-0000-0000850B0000}"/>
    <cellStyle name="Heading 1 5 4" xfId="2874" xr:uid="{00000000-0005-0000-0000-0000860B0000}"/>
    <cellStyle name="Heading 1 5 5" xfId="2875" xr:uid="{00000000-0005-0000-0000-0000870B0000}"/>
    <cellStyle name="Heading 1 5 6" xfId="2876" xr:uid="{00000000-0005-0000-0000-0000880B0000}"/>
    <cellStyle name="Heading 1 5 7" xfId="2877" xr:uid="{00000000-0005-0000-0000-0000890B0000}"/>
    <cellStyle name="Heading 1 5_Calc Data" xfId="2878" xr:uid="{00000000-0005-0000-0000-00008A0B0000}"/>
    <cellStyle name="Heading 1 6" xfId="2879" xr:uid="{00000000-0005-0000-0000-00008B0B0000}"/>
    <cellStyle name="Heading 1 6 2" xfId="2880" xr:uid="{00000000-0005-0000-0000-00008C0B0000}"/>
    <cellStyle name="Heading 1 6 3" xfId="2881" xr:uid="{00000000-0005-0000-0000-00008D0B0000}"/>
    <cellStyle name="Heading 1 6 4" xfId="2882" xr:uid="{00000000-0005-0000-0000-00008E0B0000}"/>
    <cellStyle name="Heading 1 6 5" xfId="2883" xr:uid="{00000000-0005-0000-0000-00008F0B0000}"/>
    <cellStyle name="Heading 1 6 6" xfId="2884" xr:uid="{00000000-0005-0000-0000-0000900B0000}"/>
    <cellStyle name="Heading 1 6 7" xfId="2885" xr:uid="{00000000-0005-0000-0000-0000910B0000}"/>
    <cellStyle name="Heading 1 7 2" xfId="2886" xr:uid="{00000000-0005-0000-0000-0000920B0000}"/>
    <cellStyle name="Heading 1 7 3" xfId="2887" xr:uid="{00000000-0005-0000-0000-0000930B0000}"/>
    <cellStyle name="Heading 1 7 4" xfId="2888" xr:uid="{00000000-0005-0000-0000-0000940B0000}"/>
    <cellStyle name="Heading 1 7 5" xfId="2889" xr:uid="{00000000-0005-0000-0000-0000950B0000}"/>
    <cellStyle name="Heading 1 7 6" xfId="2890" xr:uid="{00000000-0005-0000-0000-0000960B0000}"/>
    <cellStyle name="Heading 1 7 7" xfId="2891" xr:uid="{00000000-0005-0000-0000-0000970B0000}"/>
    <cellStyle name="Heading 1 8 2" xfId="2892" xr:uid="{00000000-0005-0000-0000-0000980B0000}"/>
    <cellStyle name="Heading 1 8 3" xfId="2893" xr:uid="{00000000-0005-0000-0000-0000990B0000}"/>
    <cellStyle name="Heading 1 8 4" xfId="2894" xr:uid="{00000000-0005-0000-0000-00009A0B0000}"/>
    <cellStyle name="Heading 1 8 5" xfId="2895" xr:uid="{00000000-0005-0000-0000-00009B0B0000}"/>
    <cellStyle name="Heading 1 8 6" xfId="2896" xr:uid="{00000000-0005-0000-0000-00009C0B0000}"/>
    <cellStyle name="Heading 1 8 7" xfId="2897" xr:uid="{00000000-0005-0000-0000-00009D0B0000}"/>
    <cellStyle name="Heading 1 9 2" xfId="2898" xr:uid="{00000000-0005-0000-0000-00009E0B0000}"/>
    <cellStyle name="Heading 1 9 3" xfId="2899" xr:uid="{00000000-0005-0000-0000-00009F0B0000}"/>
    <cellStyle name="Heading 1 9 4" xfId="2900" xr:uid="{00000000-0005-0000-0000-0000A00B0000}"/>
    <cellStyle name="Heading 1 9 5" xfId="2901" xr:uid="{00000000-0005-0000-0000-0000A10B0000}"/>
    <cellStyle name="Heading 1 9 6" xfId="2902" xr:uid="{00000000-0005-0000-0000-0000A20B0000}"/>
    <cellStyle name="Heading 1 9 7" xfId="2903" xr:uid="{00000000-0005-0000-0000-0000A30B0000}"/>
    <cellStyle name="Heading 2" xfId="3" builtinId="17" customBuiltin="1"/>
    <cellStyle name="Heading 2 10 2" xfId="2904" xr:uid="{00000000-0005-0000-0000-0000A50B0000}"/>
    <cellStyle name="Heading 2 10 3" xfId="2905" xr:uid="{00000000-0005-0000-0000-0000A60B0000}"/>
    <cellStyle name="Heading 2 10 4" xfId="2906" xr:uid="{00000000-0005-0000-0000-0000A70B0000}"/>
    <cellStyle name="Heading 2 10 5" xfId="2907" xr:uid="{00000000-0005-0000-0000-0000A80B0000}"/>
    <cellStyle name="Heading 2 10 6" xfId="2908" xr:uid="{00000000-0005-0000-0000-0000A90B0000}"/>
    <cellStyle name="Heading 2 10 7" xfId="2909" xr:uid="{00000000-0005-0000-0000-0000AA0B0000}"/>
    <cellStyle name="Heading 2 11 2" xfId="2910" xr:uid="{00000000-0005-0000-0000-0000AB0B0000}"/>
    <cellStyle name="Heading 2 11 3" xfId="2911" xr:uid="{00000000-0005-0000-0000-0000AC0B0000}"/>
    <cellStyle name="Heading 2 11 4" xfId="2912" xr:uid="{00000000-0005-0000-0000-0000AD0B0000}"/>
    <cellStyle name="Heading 2 11 5" xfId="2913" xr:uid="{00000000-0005-0000-0000-0000AE0B0000}"/>
    <cellStyle name="Heading 2 11 6" xfId="2914" xr:uid="{00000000-0005-0000-0000-0000AF0B0000}"/>
    <cellStyle name="Heading 2 11 7" xfId="2915" xr:uid="{00000000-0005-0000-0000-0000B00B0000}"/>
    <cellStyle name="Heading 2 12 2" xfId="2916" xr:uid="{00000000-0005-0000-0000-0000B10B0000}"/>
    <cellStyle name="Heading 2 12 3" xfId="2917" xr:uid="{00000000-0005-0000-0000-0000B20B0000}"/>
    <cellStyle name="Heading 2 12 4" xfId="2918" xr:uid="{00000000-0005-0000-0000-0000B30B0000}"/>
    <cellStyle name="Heading 2 12 5" xfId="2919" xr:uid="{00000000-0005-0000-0000-0000B40B0000}"/>
    <cellStyle name="Heading 2 12 6" xfId="2920" xr:uid="{00000000-0005-0000-0000-0000B50B0000}"/>
    <cellStyle name="Heading 2 12 7" xfId="2921" xr:uid="{00000000-0005-0000-0000-0000B60B0000}"/>
    <cellStyle name="Heading 2 13 2" xfId="2922" xr:uid="{00000000-0005-0000-0000-0000B70B0000}"/>
    <cellStyle name="Heading 2 14 2" xfId="2923" xr:uid="{00000000-0005-0000-0000-0000B80B0000}"/>
    <cellStyle name="Heading 2 15 2" xfId="2924" xr:uid="{00000000-0005-0000-0000-0000B90B0000}"/>
    <cellStyle name="Heading 2 16 2" xfId="2925" xr:uid="{00000000-0005-0000-0000-0000BA0B0000}"/>
    <cellStyle name="Heading 2 17 2" xfId="2926" xr:uid="{00000000-0005-0000-0000-0000BB0B0000}"/>
    <cellStyle name="Heading 2 18 2" xfId="2927" xr:uid="{00000000-0005-0000-0000-0000BC0B0000}"/>
    <cellStyle name="Heading 2 19 2" xfId="2928" xr:uid="{00000000-0005-0000-0000-0000BD0B0000}"/>
    <cellStyle name="Heading 2 2" xfId="204" xr:uid="{00000000-0005-0000-0000-0000BE0B0000}"/>
    <cellStyle name="Heading 2 2 2" xfId="2929" xr:uid="{00000000-0005-0000-0000-0000BF0B0000}"/>
    <cellStyle name="Heading 2 2 2 2" xfId="2930" xr:uid="{00000000-0005-0000-0000-0000C00B0000}"/>
    <cellStyle name="Heading 2 2 3" xfId="2931" xr:uid="{00000000-0005-0000-0000-0000C10B0000}"/>
    <cellStyle name="Heading 2 2 3 2" xfId="2932" xr:uid="{00000000-0005-0000-0000-0000C20B0000}"/>
    <cellStyle name="Heading 2 2 4" xfId="2933" xr:uid="{00000000-0005-0000-0000-0000C30B0000}"/>
    <cellStyle name="Heading 2 2 4 2" xfId="2934" xr:uid="{00000000-0005-0000-0000-0000C40B0000}"/>
    <cellStyle name="Heading 2 2 5" xfId="2935" xr:uid="{00000000-0005-0000-0000-0000C50B0000}"/>
    <cellStyle name="Heading 2 2 5 2" xfId="2936" xr:uid="{00000000-0005-0000-0000-0000C60B0000}"/>
    <cellStyle name="Heading 2 2 6" xfId="2937" xr:uid="{00000000-0005-0000-0000-0000C70B0000}"/>
    <cellStyle name="Heading 2 2 6 2" xfId="2938" xr:uid="{00000000-0005-0000-0000-0000C80B0000}"/>
    <cellStyle name="Heading 2 2 7" xfId="2939" xr:uid="{00000000-0005-0000-0000-0000C90B0000}"/>
    <cellStyle name="Heading 2 2 8" xfId="2940" xr:uid="{00000000-0005-0000-0000-0000CA0B0000}"/>
    <cellStyle name="Heading 2 2 9" xfId="4090" xr:uid="{00000000-0005-0000-0000-0000CB0B0000}"/>
    <cellStyle name="Heading 2 20 2" xfId="2941" xr:uid="{00000000-0005-0000-0000-0000CC0B0000}"/>
    <cellStyle name="Heading 2 21 2" xfId="2942" xr:uid="{00000000-0005-0000-0000-0000CD0B0000}"/>
    <cellStyle name="Heading 2 3" xfId="247" xr:uid="{00000000-0005-0000-0000-0000CE0B0000}"/>
    <cellStyle name="Heading 2 3 2" xfId="2943" xr:uid="{00000000-0005-0000-0000-0000CF0B0000}"/>
    <cellStyle name="Heading 2 3 3" xfId="2944" xr:uid="{00000000-0005-0000-0000-0000D00B0000}"/>
    <cellStyle name="Heading 2 3 4" xfId="2945" xr:uid="{00000000-0005-0000-0000-0000D10B0000}"/>
    <cellStyle name="Heading 2 3 5" xfId="2946" xr:uid="{00000000-0005-0000-0000-0000D20B0000}"/>
    <cellStyle name="Heading 2 3 6" xfId="2947" xr:uid="{00000000-0005-0000-0000-0000D30B0000}"/>
    <cellStyle name="Heading 2 3 7" xfId="2948" xr:uid="{00000000-0005-0000-0000-0000D40B0000}"/>
    <cellStyle name="Heading 2 3_Calc Data" xfId="2949" xr:uid="{00000000-0005-0000-0000-0000D50B0000}"/>
    <cellStyle name="Heading 2 4" xfId="2950" xr:uid="{00000000-0005-0000-0000-0000D60B0000}"/>
    <cellStyle name="Heading 2 4 2" xfId="2951" xr:uid="{00000000-0005-0000-0000-0000D70B0000}"/>
    <cellStyle name="Heading 2 4 3" xfId="2952" xr:uid="{00000000-0005-0000-0000-0000D80B0000}"/>
    <cellStyle name="Heading 2 4 4" xfId="2953" xr:uid="{00000000-0005-0000-0000-0000D90B0000}"/>
    <cellStyle name="Heading 2 4 5" xfId="2954" xr:uid="{00000000-0005-0000-0000-0000DA0B0000}"/>
    <cellStyle name="Heading 2 4 6" xfId="2955" xr:uid="{00000000-0005-0000-0000-0000DB0B0000}"/>
    <cellStyle name="Heading 2 4 7" xfId="2956" xr:uid="{00000000-0005-0000-0000-0000DC0B0000}"/>
    <cellStyle name="Heading 2 4_Calc Data" xfId="2957" xr:uid="{00000000-0005-0000-0000-0000DD0B0000}"/>
    <cellStyle name="Heading 2 5" xfId="2958" xr:uid="{00000000-0005-0000-0000-0000DE0B0000}"/>
    <cellStyle name="Heading 2 5 2" xfId="2959" xr:uid="{00000000-0005-0000-0000-0000DF0B0000}"/>
    <cellStyle name="Heading 2 5 3" xfId="2960" xr:uid="{00000000-0005-0000-0000-0000E00B0000}"/>
    <cellStyle name="Heading 2 5 4" xfId="2961" xr:uid="{00000000-0005-0000-0000-0000E10B0000}"/>
    <cellStyle name="Heading 2 5 5" xfId="2962" xr:uid="{00000000-0005-0000-0000-0000E20B0000}"/>
    <cellStyle name="Heading 2 5 6" xfId="2963" xr:uid="{00000000-0005-0000-0000-0000E30B0000}"/>
    <cellStyle name="Heading 2 5 7" xfId="2964" xr:uid="{00000000-0005-0000-0000-0000E40B0000}"/>
    <cellStyle name="Heading 2 5_Calc Data" xfId="2965" xr:uid="{00000000-0005-0000-0000-0000E50B0000}"/>
    <cellStyle name="Heading 2 6" xfId="2966" xr:uid="{00000000-0005-0000-0000-0000E60B0000}"/>
    <cellStyle name="Heading 2 6 2" xfId="2967" xr:uid="{00000000-0005-0000-0000-0000E70B0000}"/>
    <cellStyle name="Heading 2 6 3" xfId="2968" xr:uid="{00000000-0005-0000-0000-0000E80B0000}"/>
    <cellStyle name="Heading 2 6 4" xfId="2969" xr:uid="{00000000-0005-0000-0000-0000E90B0000}"/>
    <cellStyle name="Heading 2 6 5" xfId="2970" xr:uid="{00000000-0005-0000-0000-0000EA0B0000}"/>
    <cellStyle name="Heading 2 6 6" xfId="2971" xr:uid="{00000000-0005-0000-0000-0000EB0B0000}"/>
    <cellStyle name="Heading 2 6 7" xfId="2972" xr:uid="{00000000-0005-0000-0000-0000EC0B0000}"/>
    <cellStyle name="Heading 2 7 2" xfId="2973" xr:uid="{00000000-0005-0000-0000-0000ED0B0000}"/>
    <cellStyle name="Heading 2 7 3" xfId="2974" xr:uid="{00000000-0005-0000-0000-0000EE0B0000}"/>
    <cellStyle name="Heading 2 7 4" xfId="2975" xr:uid="{00000000-0005-0000-0000-0000EF0B0000}"/>
    <cellStyle name="Heading 2 7 5" xfId="2976" xr:uid="{00000000-0005-0000-0000-0000F00B0000}"/>
    <cellStyle name="Heading 2 7 6" xfId="2977" xr:uid="{00000000-0005-0000-0000-0000F10B0000}"/>
    <cellStyle name="Heading 2 7 7" xfId="2978" xr:uid="{00000000-0005-0000-0000-0000F20B0000}"/>
    <cellStyle name="Heading 2 8 2" xfId="2979" xr:uid="{00000000-0005-0000-0000-0000F30B0000}"/>
    <cellStyle name="Heading 2 8 3" xfId="2980" xr:uid="{00000000-0005-0000-0000-0000F40B0000}"/>
    <cellStyle name="Heading 2 8 4" xfId="2981" xr:uid="{00000000-0005-0000-0000-0000F50B0000}"/>
    <cellStyle name="Heading 2 8 5" xfId="2982" xr:uid="{00000000-0005-0000-0000-0000F60B0000}"/>
    <cellStyle name="Heading 2 8 6" xfId="2983" xr:uid="{00000000-0005-0000-0000-0000F70B0000}"/>
    <cellStyle name="Heading 2 8 7" xfId="2984" xr:uid="{00000000-0005-0000-0000-0000F80B0000}"/>
    <cellStyle name="Heading 2 9 2" xfId="2985" xr:uid="{00000000-0005-0000-0000-0000F90B0000}"/>
    <cellStyle name="Heading 2 9 3" xfId="2986" xr:uid="{00000000-0005-0000-0000-0000FA0B0000}"/>
    <cellStyle name="Heading 2 9 4" xfId="2987" xr:uid="{00000000-0005-0000-0000-0000FB0B0000}"/>
    <cellStyle name="Heading 2 9 5" xfId="2988" xr:uid="{00000000-0005-0000-0000-0000FC0B0000}"/>
    <cellStyle name="Heading 2 9 6" xfId="2989" xr:uid="{00000000-0005-0000-0000-0000FD0B0000}"/>
    <cellStyle name="Heading 2 9 7" xfId="2990" xr:uid="{00000000-0005-0000-0000-0000FE0B0000}"/>
    <cellStyle name="Heading 3" xfId="4" builtinId="18" customBuiltin="1"/>
    <cellStyle name="Heading 3 10 2" xfId="2991" xr:uid="{00000000-0005-0000-0000-0000000C0000}"/>
    <cellStyle name="Heading 3 10 3" xfId="2992" xr:uid="{00000000-0005-0000-0000-0000010C0000}"/>
    <cellStyle name="Heading 3 10 4" xfId="2993" xr:uid="{00000000-0005-0000-0000-0000020C0000}"/>
    <cellStyle name="Heading 3 10 5" xfId="2994" xr:uid="{00000000-0005-0000-0000-0000030C0000}"/>
    <cellStyle name="Heading 3 10 6" xfId="2995" xr:uid="{00000000-0005-0000-0000-0000040C0000}"/>
    <cellStyle name="Heading 3 10 7" xfId="2996" xr:uid="{00000000-0005-0000-0000-0000050C0000}"/>
    <cellStyle name="Heading 3 11 2" xfId="2997" xr:uid="{00000000-0005-0000-0000-0000060C0000}"/>
    <cellStyle name="Heading 3 11 3" xfId="2998" xr:uid="{00000000-0005-0000-0000-0000070C0000}"/>
    <cellStyle name="Heading 3 11 4" xfId="2999" xr:uid="{00000000-0005-0000-0000-0000080C0000}"/>
    <cellStyle name="Heading 3 11 5" xfId="3000" xr:uid="{00000000-0005-0000-0000-0000090C0000}"/>
    <cellStyle name="Heading 3 11 6" xfId="3001" xr:uid="{00000000-0005-0000-0000-00000A0C0000}"/>
    <cellStyle name="Heading 3 11 7" xfId="3002" xr:uid="{00000000-0005-0000-0000-00000B0C0000}"/>
    <cellStyle name="Heading 3 12 2" xfId="3003" xr:uid="{00000000-0005-0000-0000-00000C0C0000}"/>
    <cellStyle name="Heading 3 12 3" xfId="3004" xr:uid="{00000000-0005-0000-0000-00000D0C0000}"/>
    <cellStyle name="Heading 3 12 4" xfId="3005" xr:uid="{00000000-0005-0000-0000-00000E0C0000}"/>
    <cellStyle name="Heading 3 12 5" xfId="3006" xr:uid="{00000000-0005-0000-0000-00000F0C0000}"/>
    <cellStyle name="Heading 3 12 6" xfId="3007" xr:uid="{00000000-0005-0000-0000-0000100C0000}"/>
    <cellStyle name="Heading 3 12 7" xfId="3008" xr:uid="{00000000-0005-0000-0000-0000110C0000}"/>
    <cellStyle name="Heading 3 13 2" xfId="3009" xr:uid="{00000000-0005-0000-0000-0000120C0000}"/>
    <cellStyle name="Heading 3 14 2" xfId="3010" xr:uid="{00000000-0005-0000-0000-0000130C0000}"/>
    <cellStyle name="Heading 3 15 2" xfId="3011" xr:uid="{00000000-0005-0000-0000-0000140C0000}"/>
    <cellStyle name="Heading 3 16 2" xfId="3012" xr:uid="{00000000-0005-0000-0000-0000150C0000}"/>
    <cellStyle name="Heading 3 17 2" xfId="3013" xr:uid="{00000000-0005-0000-0000-0000160C0000}"/>
    <cellStyle name="Heading 3 18 2" xfId="3014" xr:uid="{00000000-0005-0000-0000-0000170C0000}"/>
    <cellStyle name="Heading 3 19 2" xfId="3015" xr:uid="{00000000-0005-0000-0000-0000180C0000}"/>
    <cellStyle name="Heading 3 2" xfId="213" xr:uid="{00000000-0005-0000-0000-0000190C0000}"/>
    <cellStyle name="Heading 3 2 2" xfId="3016" xr:uid="{00000000-0005-0000-0000-00001A0C0000}"/>
    <cellStyle name="Heading 3 2 3" xfId="3017" xr:uid="{00000000-0005-0000-0000-00001B0C0000}"/>
    <cellStyle name="Heading 3 2 4" xfId="3018" xr:uid="{00000000-0005-0000-0000-00001C0C0000}"/>
    <cellStyle name="Heading 3 2 5" xfId="3019" xr:uid="{00000000-0005-0000-0000-00001D0C0000}"/>
    <cellStyle name="Heading 3 2 6" xfId="3020" xr:uid="{00000000-0005-0000-0000-00001E0C0000}"/>
    <cellStyle name="Heading 3 2 7" xfId="3021" xr:uid="{00000000-0005-0000-0000-00001F0C0000}"/>
    <cellStyle name="Heading 3 2 8" xfId="3022" xr:uid="{00000000-0005-0000-0000-0000200C0000}"/>
    <cellStyle name="Heading 3 2 9" xfId="4091" xr:uid="{00000000-0005-0000-0000-0000210C0000}"/>
    <cellStyle name="Heading 3 20 2" xfId="3023" xr:uid="{00000000-0005-0000-0000-0000220C0000}"/>
    <cellStyle name="Heading 3 21 2" xfId="3024" xr:uid="{00000000-0005-0000-0000-0000230C0000}"/>
    <cellStyle name="Heading 3 3" xfId="175" xr:uid="{00000000-0005-0000-0000-0000240C0000}"/>
    <cellStyle name="Heading 3 3 2" xfId="3025" xr:uid="{00000000-0005-0000-0000-0000250C0000}"/>
    <cellStyle name="Heading 3 3 3" xfId="3026" xr:uid="{00000000-0005-0000-0000-0000260C0000}"/>
    <cellStyle name="Heading 3 3 4" xfId="3027" xr:uid="{00000000-0005-0000-0000-0000270C0000}"/>
    <cellStyle name="Heading 3 3 5" xfId="3028" xr:uid="{00000000-0005-0000-0000-0000280C0000}"/>
    <cellStyle name="Heading 3 3 6" xfId="3029" xr:uid="{00000000-0005-0000-0000-0000290C0000}"/>
    <cellStyle name="Heading 3 3 7" xfId="3030" xr:uid="{00000000-0005-0000-0000-00002A0C0000}"/>
    <cellStyle name="Heading 3 3_Calc Data" xfId="3031" xr:uid="{00000000-0005-0000-0000-00002B0C0000}"/>
    <cellStyle name="Heading 3 4" xfId="3032" xr:uid="{00000000-0005-0000-0000-00002C0C0000}"/>
    <cellStyle name="Heading 3 4 2" xfId="3033" xr:uid="{00000000-0005-0000-0000-00002D0C0000}"/>
    <cellStyle name="Heading 3 4 3" xfId="3034" xr:uid="{00000000-0005-0000-0000-00002E0C0000}"/>
    <cellStyle name="Heading 3 4 4" xfId="3035" xr:uid="{00000000-0005-0000-0000-00002F0C0000}"/>
    <cellStyle name="Heading 3 4 5" xfId="3036" xr:uid="{00000000-0005-0000-0000-0000300C0000}"/>
    <cellStyle name="Heading 3 4 6" xfId="3037" xr:uid="{00000000-0005-0000-0000-0000310C0000}"/>
    <cellStyle name="Heading 3 4 7" xfId="3038" xr:uid="{00000000-0005-0000-0000-0000320C0000}"/>
    <cellStyle name="Heading 3 4_Calc Data" xfId="3039" xr:uid="{00000000-0005-0000-0000-0000330C0000}"/>
    <cellStyle name="Heading 3 5" xfId="3040" xr:uid="{00000000-0005-0000-0000-0000340C0000}"/>
    <cellStyle name="Heading 3 5 2" xfId="3041" xr:uid="{00000000-0005-0000-0000-0000350C0000}"/>
    <cellStyle name="Heading 3 5 3" xfId="3042" xr:uid="{00000000-0005-0000-0000-0000360C0000}"/>
    <cellStyle name="Heading 3 5 4" xfId="3043" xr:uid="{00000000-0005-0000-0000-0000370C0000}"/>
    <cellStyle name="Heading 3 5 5" xfId="3044" xr:uid="{00000000-0005-0000-0000-0000380C0000}"/>
    <cellStyle name="Heading 3 5 6" xfId="3045" xr:uid="{00000000-0005-0000-0000-0000390C0000}"/>
    <cellStyle name="Heading 3 5 7" xfId="3046" xr:uid="{00000000-0005-0000-0000-00003A0C0000}"/>
    <cellStyle name="Heading 3 5_Calc Data" xfId="3047" xr:uid="{00000000-0005-0000-0000-00003B0C0000}"/>
    <cellStyle name="Heading 3 6" xfId="3048" xr:uid="{00000000-0005-0000-0000-00003C0C0000}"/>
    <cellStyle name="Heading 3 6 2" xfId="3049" xr:uid="{00000000-0005-0000-0000-00003D0C0000}"/>
    <cellStyle name="Heading 3 6 3" xfId="3050" xr:uid="{00000000-0005-0000-0000-00003E0C0000}"/>
    <cellStyle name="Heading 3 6 4" xfId="3051" xr:uid="{00000000-0005-0000-0000-00003F0C0000}"/>
    <cellStyle name="Heading 3 6 5" xfId="3052" xr:uid="{00000000-0005-0000-0000-0000400C0000}"/>
    <cellStyle name="Heading 3 6 6" xfId="3053" xr:uid="{00000000-0005-0000-0000-0000410C0000}"/>
    <cellStyle name="Heading 3 6 7" xfId="3054" xr:uid="{00000000-0005-0000-0000-0000420C0000}"/>
    <cellStyle name="Heading 3 7 2" xfId="3055" xr:uid="{00000000-0005-0000-0000-0000430C0000}"/>
    <cellStyle name="Heading 3 7 3" xfId="3056" xr:uid="{00000000-0005-0000-0000-0000440C0000}"/>
    <cellStyle name="Heading 3 7 4" xfId="3057" xr:uid="{00000000-0005-0000-0000-0000450C0000}"/>
    <cellStyle name="Heading 3 7 5" xfId="3058" xr:uid="{00000000-0005-0000-0000-0000460C0000}"/>
    <cellStyle name="Heading 3 7 6" xfId="3059" xr:uid="{00000000-0005-0000-0000-0000470C0000}"/>
    <cellStyle name="Heading 3 7 7" xfId="3060" xr:uid="{00000000-0005-0000-0000-0000480C0000}"/>
    <cellStyle name="Heading 3 8 2" xfId="3061" xr:uid="{00000000-0005-0000-0000-0000490C0000}"/>
    <cellStyle name="Heading 3 8 3" xfId="3062" xr:uid="{00000000-0005-0000-0000-00004A0C0000}"/>
    <cellStyle name="Heading 3 8 4" xfId="3063" xr:uid="{00000000-0005-0000-0000-00004B0C0000}"/>
    <cellStyle name="Heading 3 8 5" xfId="3064" xr:uid="{00000000-0005-0000-0000-00004C0C0000}"/>
    <cellStyle name="Heading 3 8 6" xfId="3065" xr:uid="{00000000-0005-0000-0000-00004D0C0000}"/>
    <cellStyle name="Heading 3 8 7" xfId="3066" xr:uid="{00000000-0005-0000-0000-00004E0C0000}"/>
    <cellStyle name="Heading 3 9 2" xfId="3067" xr:uid="{00000000-0005-0000-0000-00004F0C0000}"/>
    <cellStyle name="Heading 3 9 3" xfId="3068" xr:uid="{00000000-0005-0000-0000-0000500C0000}"/>
    <cellStyle name="Heading 3 9 4" xfId="3069" xr:uid="{00000000-0005-0000-0000-0000510C0000}"/>
    <cellStyle name="Heading 3 9 5" xfId="3070" xr:uid="{00000000-0005-0000-0000-0000520C0000}"/>
    <cellStyle name="Heading 3 9 6" xfId="3071" xr:uid="{00000000-0005-0000-0000-0000530C0000}"/>
    <cellStyle name="Heading 3 9 7" xfId="3072" xr:uid="{00000000-0005-0000-0000-0000540C0000}"/>
    <cellStyle name="Heading 4" xfId="5" builtinId="19" customBuiltin="1"/>
    <cellStyle name="Heading 4 2" xfId="218" xr:uid="{00000000-0005-0000-0000-0000560C0000}"/>
    <cellStyle name="Heading 4 2 2" xfId="3073" xr:uid="{00000000-0005-0000-0000-0000570C0000}"/>
    <cellStyle name="Heading 4 2 3" xfId="4092" xr:uid="{00000000-0005-0000-0000-0000580C0000}"/>
    <cellStyle name="Heading 4 3" xfId="230" xr:uid="{00000000-0005-0000-0000-0000590C0000}"/>
    <cellStyle name="Heading 4 3 2" xfId="3074" xr:uid="{00000000-0005-0000-0000-00005A0C0000}"/>
    <cellStyle name="Heading 4 4" xfId="3075" xr:uid="{00000000-0005-0000-0000-00005B0C0000}"/>
    <cellStyle name="Heading 4 4 2" xfId="3076" xr:uid="{00000000-0005-0000-0000-00005C0C0000}"/>
    <cellStyle name="Heading 4 5" xfId="3077" xr:uid="{00000000-0005-0000-0000-00005D0C0000}"/>
    <cellStyle name="Heading 4 5 2" xfId="3078" xr:uid="{00000000-0005-0000-0000-00005E0C0000}"/>
    <cellStyle name="Heading1" xfId="3079" xr:uid="{00000000-0005-0000-0000-00005F0C0000}"/>
    <cellStyle name="Heading1 2" xfId="3080" xr:uid="{00000000-0005-0000-0000-0000600C0000}"/>
    <cellStyle name="Heading1 3" xfId="3081" xr:uid="{00000000-0005-0000-0000-0000610C0000}"/>
    <cellStyle name="Heading1 4" xfId="3082" xr:uid="{00000000-0005-0000-0000-0000620C0000}"/>
    <cellStyle name="Heading1 5" xfId="3083" xr:uid="{00000000-0005-0000-0000-0000630C0000}"/>
    <cellStyle name="Heading1 6" xfId="3084" xr:uid="{00000000-0005-0000-0000-0000640C0000}"/>
    <cellStyle name="Input" xfId="8" builtinId="20" customBuiltin="1"/>
    <cellStyle name="Input [yellow]" xfId="3085" xr:uid="{00000000-0005-0000-0000-0000660C0000}"/>
    <cellStyle name="Input 10 2" xfId="3086" xr:uid="{00000000-0005-0000-0000-0000670C0000}"/>
    <cellStyle name="Input 10 3" xfId="3087" xr:uid="{00000000-0005-0000-0000-0000680C0000}"/>
    <cellStyle name="Input 10 4" xfId="3088" xr:uid="{00000000-0005-0000-0000-0000690C0000}"/>
    <cellStyle name="Input 10 5" xfId="3089" xr:uid="{00000000-0005-0000-0000-00006A0C0000}"/>
    <cellStyle name="Input 10 6" xfId="3090" xr:uid="{00000000-0005-0000-0000-00006B0C0000}"/>
    <cellStyle name="Input 10 7" xfId="3091" xr:uid="{00000000-0005-0000-0000-00006C0C0000}"/>
    <cellStyle name="Input 11 2" xfId="3092" xr:uid="{00000000-0005-0000-0000-00006D0C0000}"/>
    <cellStyle name="Input 11 3" xfId="3093" xr:uid="{00000000-0005-0000-0000-00006E0C0000}"/>
    <cellStyle name="Input 11 4" xfId="3094" xr:uid="{00000000-0005-0000-0000-00006F0C0000}"/>
    <cellStyle name="Input 11 5" xfId="3095" xr:uid="{00000000-0005-0000-0000-0000700C0000}"/>
    <cellStyle name="Input 11 6" xfId="3096" xr:uid="{00000000-0005-0000-0000-0000710C0000}"/>
    <cellStyle name="Input 11 7" xfId="3097" xr:uid="{00000000-0005-0000-0000-0000720C0000}"/>
    <cellStyle name="Input 12 2" xfId="3098" xr:uid="{00000000-0005-0000-0000-0000730C0000}"/>
    <cellStyle name="Input 12 3" xfId="3099" xr:uid="{00000000-0005-0000-0000-0000740C0000}"/>
    <cellStyle name="Input 12 4" xfId="3100" xr:uid="{00000000-0005-0000-0000-0000750C0000}"/>
    <cellStyle name="Input 12 5" xfId="3101" xr:uid="{00000000-0005-0000-0000-0000760C0000}"/>
    <cellStyle name="Input 12 6" xfId="3102" xr:uid="{00000000-0005-0000-0000-0000770C0000}"/>
    <cellStyle name="Input 12 7" xfId="3103" xr:uid="{00000000-0005-0000-0000-0000780C0000}"/>
    <cellStyle name="Input 13 2" xfId="3104" xr:uid="{00000000-0005-0000-0000-0000790C0000}"/>
    <cellStyle name="Input 14 2" xfId="3105" xr:uid="{00000000-0005-0000-0000-00007A0C0000}"/>
    <cellStyle name="Input 15 2" xfId="3106" xr:uid="{00000000-0005-0000-0000-00007B0C0000}"/>
    <cellStyle name="Input 16 2" xfId="3107" xr:uid="{00000000-0005-0000-0000-00007C0C0000}"/>
    <cellStyle name="Input 17 2" xfId="3108" xr:uid="{00000000-0005-0000-0000-00007D0C0000}"/>
    <cellStyle name="Input 18 2" xfId="3109" xr:uid="{00000000-0005-0000-0000-00007E0C0000}"/>
    <cellStyle name="Input 19 2" xfId="3110" xr:uid="{00000000-0005-0000-0000-00007F0C0000}"/>
    <cellStyle name="Input 2" xfId="223" xr:uid="{00000000-0005-0000-0000-0000800C0000}"/>
    <cellStyle name="Input 2 2" xfId="3111" xr:uid="{00000000-0005-0000-0000-0000810C0000}"/>
    <cellStyle name="Input 2 3" xfId="3112" xr:uid="{00000000-0005-0000-0000-0000820C0000}"/>
    <cellStyle name="Input 2 4" xfId="3113" xr:uid="{00000000-0005-0000-0000-0000830C0000}"/>
    <cellStyle name="Input 2 5" xfId="3114" xr:uid="{00000000-0005-0000-0000-0000840C0000}"/>
    <cellStyle name="Input 2 6" xfId="3115" xr:uid="{00000000-0005-0000-0000-0000850C0000}"/>
    <cellStyle name="Input 2 7" xfId="3116" xr:uid="{00000000-0005-0000-0000-0000860C0000}"/>
    <cellStyle name="Input 2 8" xfId="3117" xr:uid="{00000000-0005-0000-0000-0000870C0000}"/>
    <cellStyle name="Input 2 9" xfId="4096" xr:uid="{00000000-0005-0000-0000-0000880C0000}"/>
    <cellStyle name="Input 20 2" xfId="3118" xr:uid="{00000000-0005-0000-0000-0000890C0000}"/>
    <cellStyle name="Input 21 2" xfId="3119" xr:uid="{00000000-0005-0000-0000-00008A0C0000}"/>
    <cellStyle name="Input 3" xfId="241" xr:uid="{00000000-0005-0000-0000-00008B0C0000}"/>
    <cellStyle name="Input 3 2" xfId="3120" xr:uid="{00000000-0005-0000-0000-00008C0C0000}"/>
    <cellStyle name="Input 3 3" xfId="3121" xr:uid="{00000000-0005-0000-0000-00008D0C0000}"/>
    <cellStyle name="Input 3 4" xfId="3122" xr:uid="{00000000-0005-0000-0000-00008E0C0000}"/>
    <cellStyle name="Input 3 5" xfId="3123" xr:uid="{00000000-0005-0000-0000-00008F0C0000}"/>
    <cellStyle name="Input 3 6" xfId="3124" xr:uid="{00000000-0005-0000-0000-0000900C0000}"/>
    <cellStyle name="Input 3 7" xfId="3125" xr:uid="{00000000-0005-0000-0000-0000910C0000}"/>
    <cellStyle name="Input 3_Calc Data" xfId="3126" xr:uid="{00000000-0005-0000-0000-0000920C0000}"/>
    <cellStyle name="Input 4" xfId="3127" xr:uid="{00000000-0005-0000-0000-0000930C0000}"/>
    <cellStyle name="Input 4 2" xfId="3128" xr:uid="{00000000-0005-0000-0000-0000940C0000}"/>
    <cellStyle name="Input 4 3" xfId="3129" xr:uid="{00000000-0005-0000-0000-0000950C0000}"/>
    <cellStyle name="Input 4 4" xfId="3130" xr:uid="{00000000-0005-0000-0000-0000960C0000}"/>
    <cellStyle name="Input 4 5" xfId="3131" xr:uid="{00000000-0005-0000-0000-0000970C0000}"/>
    <cellStyle name="Input 4 6" xfId="3132" xr:uid="{00000000-0005-0000-0000-0000980C0000}"/>
    <cellStyle name="Input 4 7" xfId="3133" xr:uid="{00000000-0005-0000-0000-0000990C0000}"/>
    <cellStyle name="Input 4_Calc Data" xfId="3134" xr:uid="{00000000-0005-0000-0000-00009A0C0000}"/>
    <cellStyle name="Input 5" xfId="3135" xr:uid="{00000000-0005-0000-0000-00009B0C0000}"/>
    <cellStyle name="Input 5 2" xfId="3136" xr:uid="{00000000-0005-0000-0000-00009C0C0000}"/>
    <cellStyle name="Input 5 3" xfId="3137" xr:uid="{00000000-0005-0000-0000-00009D0C0000}"/>
    <cellStyle name="Input 5 4" xfId="3138" xr:uid="{00000000-0005-0000-0000-00009E0C0000}"/>
    <cellStyle name="Input 5 5" xfId="3139" xr:uid="{00000000-0005-0000-0000-00009F0C0000}"/>
    <cellStyle name="Input 5 6" xfId="3140" xr:uid="{00000000-0005-0000-0000-0000A00C0000}"/>
    <cellStyle name="Input 5 7" xfId="3141" xr:uid="{00000000-0005-0000-0000-0000A10C0000}"/>
    <cellStyle name="Input 5_Calc Data" xfId="3142" xr:uid="{00000000-0005-0000-0000-0000A20C0000}"/>
    <cellStyle name="Input 6" xfId="3143" xr:uid="{00000000-0005-0000-0000-0000A30C0000}"/>
    <cellStyle name="Input 6 2" xfId="3144" xr:uid="{00000000-0005-0000-0000-0000A40C0000}"/>
    <cellStyle name="Input 6 3" xfId="3145" xr:uid="{00000000-0005-0000-0000-0000A50C0000}"/>
    <cellStyle name="Input 6 4" xfId="3146" xr:uid="{00000000-0005-0000-0000-0000A60C0000}"/>
    <cellStyle name="Input 6 5" xfId="3147" xr:uid="{00000000-0005-0000-0000-0000A70C0000}"/>
    <cellStyle name="Input 6 6" xfId="3148" xr:uid="{00000000-0005-0000-0000-0000A80C0000}"/>
    <cellStyle name="Input 6 7" xfId="3149" xr:uid="{00000000-0005-0000-0000-0000A90C0000}"/>
    <cellStyle name="Input 7" xfId="4082" xr:uid="{00000000-0005-0000-0000-0000AA0C0000}"/>
    <cellStyle name="Input 7 2" xfId="3150" xr:uid="{00000000-0005-0000-0000-0000AB0C0000}"/>
    <cellStyle name="Input 7 3" xfId="3151" xr:uid="{00000000-0005-0000-0000-0000AC0C0000}"/>
    <cellStyle name="Input 7 4" xfId="3152" xr:uid="{00000000-0005-0000-0000-0000AD0C0000}"/>
    <cellStyle name="Input 7 5" xfId="3153" xr:uid="{00000000-0005-0000-0000-0000AE0C0000}"/>
    <cellStyle name="Input 7 6" xfId="3154" xr:uid="{00000000-0005-0000-0000-0000AF0C0000}"/>
    <cellStyle name="Input 7 7" xfId="3155" xr:uid="{00000000-0005-0000-0000-0000B00C0000}"/>
    <cellStyle name="Input 8" xfId="4114" xr:uid="{00000000-0005-0000-0000-0000B10C0000}"/>
    <cellStyle name="Input 8 2" xfId="3156" xr:uid="{00000000-0005-0000-0000-0000B20C0000}"/>
    <cellStyle name="Input 8 3" xfId="3157" xr:uid="{00000000-0005-0000-0000-0000B30C0000}"/>
    <cellStyle name="Input 8 4" xfId="3158" xr:uid="{00000000-0005-0000-0000-0000B40C0000}"/>
    <cellStyle name="Input 8 5" xfId="3159" xr:uid="{00000000-0005-0000-0000-0000B50C0000}"/>
    <cellStyle name="Input 8 6" xfId="3160" xr:uid="{00000000-0005-0000-0000-0000B60C0000}"/>
    <cellStyle name="Input 8 7" xfId="3161" xr:uid="{00000000-0005-0000-0000-0000B70C0000}"/>
    <cellStyle name="Input 9 2" xfId="3162" xr:uid="{00000000-0005-0000-0000-0000B80C0000}"/>
    <cellStyle name="Input 9 3" xfId="3163" xr:uid="{00000000-0005-0000-0000-0000B90C0000}"/>
    <cellStyle name="Input 9 4" xfId="3164" xr:uid="{00000000-0005-0000-0000-0000BA0C0000}"/>
    <cellStyle name="Input 9 5" xfId="3165" xr:uid="{00000000-0005-0000-0000-0000BB0C0000}"/>
    <cellStyle name="Input 9 6" xfId="3166" xr:uid="{00000000-0005-0000-0000-0000BC0C0000}"/>
    <cellStyle name="Input 9 7" xfId="3167" xr:uid="{00000000-0005-0000-0000-0000BD0C0000}"/>
    <cellStyle name="Input Cells" xfId="3168" xr:uid="{00000000-0005-0000-0000-0000BE0C0000}"/>
    <cellStyle name="Input Cells 2" xfId="3169" xr:uid="{00000000-0005-0000-0000-0000BF0C0000}"/>
    <cellStyle name="InputBlueFont" xfId="3170" xr:uid="{00000000-0005-0000-0000-0000C00C0000}"/>
    <cellStyle name="Integer" xfId="3171" xr:uid="{00000000-0005-0000-0000-0000C10C0000}"/>
    <cellStyle name="Invisible" xfId="81" xr:uid="{00000000-0005-0000-0000-0000C20C0000}"/>
    <cellStyle name="Item Descriptions" xfId="82" xr:uid="{00000000-0005-0000-0000-0000C30C0000}"/>
    <cellStyle name="Item Descriptions - Bold" xfId="83" xr:uid="{00000000-0005-0000-0000-0000C40C0000}"/>
    <cellStyle name="Item Descriptions_6079BX" xfId="84" xr:uid="{00000000-0005-0000-0000-0000C50C0000}"/>
    <cellStyle name="LEFT 7" xfId="3172" xr:uid="{00000000-0005-0000-0000-0000C60C0000}"/>
    <cellStyle name="LEFT 7 2" xfId="3173" xr:uid="{00000000-0005-0000-0000-0000C70C0000}"/>
    <cellStyle name="LEFT 7 SPACE2" xfId="3174" xr:uid="{00000000-0005-0000-0000-0000C80C0000}"/>
    <cellStyle name="LEFT 7 SPACE2 2" xfId="3175" xr:uid="{00000000-0005-0000-0000-0000C90C0000}"/>
    <cellStyle name="LEFT 7 SPACEA" xfId="3176" xr:uid="{00000000-0005-0000-0000-0000CA0C0000}"/>
    <cellStyle name="LEFT 7 SPACEA 2" xfId="3177" xr:uid="{00000000-0005-0000-0000-0000CB0C0000}"/>
    <cellStyle name="LEFT 7 SPACER" xfId="3178" xr:uid="{00000000-0005-0000-0000-0000CC0C0000}"/>
    <cellStyle name="LEFT 7 SPACER 2" xfId="3179" xr:uid="{00000000-0005-0000-0000-0000CD0C0000}"/>
    <cellStyle name="LEFT 7A" xfId="3180" xr:uid="{00000000-0005-0000-0000-0000CE0C0000}"/>
    <cellStyle name="LEFT 7A 2" xfId="3181" xr:uid="{00000000-0005-0000-0000-0000CF0C0000}"/>
    <cellStyle name="LEFT 9" xfId="3182" xr:uid="{00000000-0005-0000-0000-0000D00C0000}"/>
    <cellStyle name="LEFT 9 2" xfId="3183" xr:uid="{00000000-0005-0000-0000-0000D10C0000}"/>
    <cellStyle name="LEFT 9 SPACER" xfId="3184" xr:uid="{00000000-0005-0000-0000-0000D20C0000}"/>
    <cellStyle name="LEFT 9 SPACER 2" xfId="3185" xr:uid="{00000000-0005-0000-0000-0000D30C0000}"/>
    <cellStyle name="Line" xfId="85" xr:uid="{00000000-0005-0000-0000-0000D40C0000}"/>
    <cellStyle name="Link Currency (0)" xfId="3186" xr:uid="{00000000-0005-0000-0000-0000D50C0000}"/>
    <cellStyle name="Link Currency (0) 2" xfId="3187" xr:uid="{00000000-0005-0000-0000-0000D60C0000}"/>
    <cellStyle name="Link Currency (0) 3" xfId="3188" xr:uid="{00000000-0005-0000-0000-0000D70C0000}"/>
    <cellStyle name="Link Currency (0) 4" xfId="3189" xr:uid="{00000000-0005-0000-0000-0000D80C0000}"/>
    <cellStyle name="Link Currency (0) 5" xfId="3190" xr:uid="{00000000-0005-0000-0000-0000D90C0000}"/>
    <cellStyle name="Link Currency (0) 6" xfId="3191" xr:uid="{00000000-0005-0000-0000-0000DA0C0000}"/>
    <cellStyle name="Link Currency (0) 7" xfId="3192" xr:uid="{00000000-0005-0000-0000-0000DB0C0000}"/>
    <cellStyle name="Link Currency (0) 8" xfId="3193" xr:uid="{00000000-0005-0000-0000-0000DC0C0000}"/>
    <cellStyle name="Link Currency (2)" xfId="3194" xr:uid="{00000000-0005-0000-0000-0000DD0C0000}"/>
    <cellStyle name="Link Currency (2) 2" xfId="3195" xr:uid="{00000000-0005-0000-0000-0000DE0C0000}"/>
    <cellStyle name="Link Currency (2) 3" xfId="3196" xr:uid="{00000000-0005-0000-0000-0000DF0C0000}"/>
    <cellStyle name="Link Currency (2) 4" xfId="3197" xr:uid="{00000000-0005-0000-0000-0000E00C0000}"/>
    <cellStyle name="Link Currency (2) 5" xfId="3198" xr:uid="{00000000-0005-0000-0000-0000E10C0000}"/>
    <cellStyle name="Link Currency (2) 6" xfId="3199" xr:uid="{00000000-0005-0000-0000-0000E20C0000}"/>
    <cellStyle name="Link Currency (2) 7" xfId="3200" xr:uid="{00000000-0005-0000-0000-0000E30C0000}"/>
    <cellStyle name="Link Currency (2) 8" xfId="3201" xr:uid="{00000000-0005-0000-0000-0000E40C0000}"/>
    <cellStyle name="Link Units (0)" xfId="3202" xr:uid="{00000000-0005-0000-0000-0000E50C0000}"/>
    <cellStyle name="Link Units (0) 2" xfId="3203" xr:uid="{00000000-0005-0000-0000-0000E60C0000}"/>
    <cellStyle name="Link Units (0) 3" xfId="3204" xr:uid="{00000000-0005-0000-0000-0000E70C0000}"/>
    <cellStyle name="Link Units (0) 4" xfId="3205" xr:uid="{00000000-0005-0000-0000-0000E80C0000}"/>
    <cellStyle name="Link Units (0) 5" xfId="3206" xr:uid="{00000000-0005-0000-0000-0000E90C0000}"/>
    <cellStyle name="Link Units (0) 6" xfId="3207" xr:uid="{00000000-0005-0000-0000-0000EA0C0000}"/>
    <cellStyle name="Link Units (0) 7" xfId="3208" xr:uid="{00000000-0005-0000-0000-0000EB0C0000}"/>
    <cellStyle name="Link Units (0) 8" xfId="3209" xr:uid="{00000000-0005-0000-0000-0000EC0C0000}"/>
    <cellStyle name="Link Units (1)" xfId="3210" xr:uid="{00000000-0005-0000-0000-0000ED0C0000}"/>
    <cellStyle name="Link Units (1) 2" xfId="3211" xr:uid="{00000000-0005-0000-0000-0000EE0C0000}"/>
    <cellStyle name="Link Units (1) 3" xfId="3212" xr:uid="{00000000-0005-0000-0000-0000EF0C0000}"/>
    <cellStyle name="Link Units (1) 4" xfId="3213" xr:uid="{00000000-0005-0000-0000-0000F00C0000}"/>
    <cellStyle name="Link Units (1) 5" xfId="3214" xr:uid="{00000000-0005-0000-0000-0000F10C0000}"/>
    <cellStyle name="Link Units (1) 6" xfId="3215" xr:uid="{00000000-0005-0000-0000-0000F20C0000}"/>
    <cellStyle name="Link Units (1) 7" xfId="3216" xr:uid="{00000000-0005-0000-0000-0000F30C0000}"/>
    <cellStyle name="Link Units (1) 8" xfId="3217" xr:uid="{00000000-0005-0000-0000-0000F40C0000}"/>
    <cellStyle name="Link Units (2)" xfId="3218" xr:uid="{00000000-0005-0000-0000-0000F50C0000}"/>
    <cellStyle name="Link Units (2) 2" xfId="3219" xr:uid="{00000000-0005-0000-0000-0000F60C0000}"/>
    <cellStyle name="Link Units (2) 3" xfId="3220" xr:uid="{00000000-0005-0000-0000-0000F70C0000}"/>
    <cellStyle name="Link Units (2) 4" xfId="3221" xr:uid="{00000000-0005-0000-0000-0000F80C0000}"/>
    <cellStyle name="Link Units (2) 5" xfId="3222" xr:uid="{00000000-0005-0000-0000-0000F90C0000}"/>
    <cellStyle name="Link Units (2) 6" xfId="3223" xr:uid="{00000000-0005-0000-0000-0000FA0C0000}"/>
    <cellStyle name="Link Units (2) 7" xfId="3224" xr:uid="{00000000-0005-0000-0000-0000FB0C0000}"/>
    <cellStyle name="Link Units (2) 8" xfId="3225" xr:uid="{00000000-0005-0000-0000-0000FC0C0000}"/>
    <cellStyle name="Linked Cell" xfId="11" builtinId="24" customBuiltin="1"/>
    <cellStyle name="Linked Cell 10 2" xfId="3226" xr:uid="{00000000-0005-0000-0000-0000FE0C0000}"/>
    <cellStyle name="Linked Cell 10 3" xfId="3227" xr:uid="{00000000-0005-0000-0000-0000FF0C0000}"/>
    <cellStyle name="Linked Cell 10 4" xfId="3228" xr:uid="{00000000-0005-0000-0000-0000000D0000}"/>
    <cellStyle name="Linked Cell 10 5" xfId="3229" xr:uid="{00000000-0005-0000-0000-0000010D0000}"/>
    <cellStyle name="Linked Cell 10 6" xfId="3230" xr:uid="{00000000-0005-0000-0000-0000020D0000}"/>
    <cellStyle name="Linked Cell 10 7" xfId="3231" xr:uid="{00000000-0005-0000-0000-0000030D0000}"/>
    <cellStyle name="Linked Cell 11 2" xfId="3232" xr:uid="{00000000-0005-0000-0000-0000040D0000}"/>
    <cellStyle name="Linked Cell 11 3" xfId="3233" xr:uid="{00000000-0005-0000-0000-0000050D0000}"/>
    <cellStyle name="Linked Cell 11 4" xfId="3234" xr:uid="{00000000-0005-0000-0000-0000060D0000}"/>
    <cellStyle name="Linked Cell 11 5" xfId="3235" xr:uid="{00000000-0005-0000-0000-0000070D0000}"/>
    <cellStyle name="Linked Cell 11 6" xfId="3236" xr:uid="{00000000-0005-0000-0000-0000080D0000}"/>
    <cellStyle name="Linked Cell 11 7" xfId="3237" xr:uid="{00000000-0005-0000-0000-0000090D0000}"/>
    <cellStyle name="Linked Cell 12 2" xfId="3238" xr:uid="{00000000-0005-0000-0000-00000A0D0000}"/>
    <cellStyle name="Linked Cell 12 3" xfId="3239" xr:uid="{00000000-0005-0000-0000-00000B0D0000}"/>
    <cellStyle name="Linked Cell 12 4" xfId="3240" xr:uid="{00000000-0005-0000-0000-00000C0D0000}"/>
    <cellStyle name="Linked Cell 12 5" xfId="3241" xr:uid="{00000000-0005-0000-0000-00000D0D0000}"/>
    <cellStyle name="Linked Cell 12 6" xfId="3242" xr:uid="{00000000-0005-0000-0000-00000E0D0000}"/>
    <cellStyle name="Linked Cell 12 7" xfId="3243" xr:uid="{00000000-0005-0000-0000-00000F0D0000}"/>
    <cellStyle name="Linked Cell 13 2" xfId="3244" xr:uid="{00000000-0005-0000-0000-0000100D0000}"/>
    <cellStyle name="Linked Cell 14 2" xfId="3245" xr:uid="{00000000-0005-0000-0000-0000110D0000}"/>
    <cellStyle name="Linked Cell 15 2" xfId="3246" xr:uid="{00000000-0005-0000-0000-0000120D0000}"/>
    <cellStyle name="Linked Cell 16 2" xfId="3247" xr:uid="{00000000-0005-0000-0000-0000130D0000}"/>
    <cellStyle name="Linked Cell 17 2" xfId="3248" xr:uid="{00000000-0005-0000-0000-0000140D0000}"/>
    <cellStyle name="Linked Cell 18 2" xfId="3249" xr:uid="{00000000-0005-0000-0000-0000150D0000}"/>
    <cellStyle name="Linked Cell 19 2" xfId="3250" xr:uid="{00000000-0005-0000-0000-0000160D0000}"/>
    <cellStyle name="Linked Cell 2" xfId="205" xr:uid="{00000000-0005-0000-0000-0000170D0000}"/>
    <cellStyle name="Linked Cell 2 2" xfId="3251" xr:uid="{00000000-0005-0000-0000-0000180D0000}"/>
    <cellStyle name="Linked Cell 2 3" xfId="3252" xr:uid="{00000000-0005-0000-0000-0000190D0000}"/>
    <cellStyle name="Linked Cell 2 4" xfId="3253" xr:uid="{00000000-0005-0000-0000-00001A0D0000}"/>
    <cellStyle name="Linked Cell 2 5" xfId="3254" xr:uid="{00000000-0005-0000-0000-00001B0D0000}"/>
    <cellStyle name="Linked Cell 2 6" xfId="3255" xr:uid="{00000000-0005-0000-0000-00001C0D0000}"/>
    <cellStyle name="Linked Cell 2 7" xfId="3256" xr:uid="{00000000-0005-0000-0000-00001D0D0000}"/>
    <cellStyle name="Linked Cell 2 8" xfId="4099" xr:uid="{00000000-0005-0000-0000-00001E0D0000}"/>
    <cellStyle name="Linked Cell 20 2" xfId="3257" xr:uid="{00000000-0005-0000-0000-00001F0D0000}"/>
    <cellStyle name="Linked Cell 21 2" xfId="3258" xr:uid="{00000000-0005-0000-0000-0000200D0000}"/>
    <cellStyle name="Linked Cell 3" xfId="178" xr:uid="{00000000-0005-0000-0000-0000210D0000}"/>
    <cellStyle name="Linked Cell 3 2" xfId="3259" xr:uid="{00000000-0005-0000-0000-0000220D0000}"/>
    <cellStyle name="Linked Cell 3 3" xfId="3260" xr:uid="{00000000-0005-0000-0000-0000230D0000}"/>
    <cellStyle name="Linked Cell 3 4" xfId="3261" xr:uid="{00000000-0005-0000-0000-0000240D0000}"/>
    <cellStyle name="Linked Cell 3 5" xfId="3262" xr:uid="{00000000-0005-0000-0000-0000250D0000}"/>
    <cellStyle name="Linked Cell 3 6" xfId="3263" xr:uid="{00000000-0005-0000-0000-0000260D0000}"/>
    <cellStyle name="Linked Cell 3 7" xfId="3264" xr:uid="{00000000-0005-0000-0000-0000270D0000}"/>
    <cellStyle name="Linked Cell 4" xfId="3265" xr:uid="{00000000-0005-0000-0000-0000280D0000}"/>
    <cellStyle name="Linked Cell 4 2" xfId="3266" xr:uid="{00000000-0005-0000-0000-0000290D0000}"/>
    <cellStyle name="Linked Cell 4 3" xfId="3267" xr:uid="{00000000-0005-0000-0000-00002A0D0000}"/>
    <cellStyle name="Linked Cell 4 4" xfId="3268" xr:uid="{00000000-0005-0000-0000-00002B0D0000}"/>
    <cellStyle name="Linked Cell 4 5" xfId="3269" xr:uid="{00000000-0005-0000-0000-00002C0D0000}"/>
    <cellStyle name="Linked Cell 4 6" xfId="3270" xr:uid="{00000000-0005-0000-0000-00002D0D0000}"/>
    <cellStyle name="Linked Cell 4 7" xfId="3271" xr:uid="{00000000-0005-0000-0000-00002E0D0000}"/>
    <cellStyle name="Linked Cell 5" xfId="3272" xr:uid="{00000000-0005-0000-0000-00002F0D0000}"/>
    <cellStyle name="Linked Cell 5 2" xfId="3273" xr:uid="{00000000-0005-0000-0000-0000300D0000}"/>
    <cellStyle name="Linked Cell 5 3" xfId="3274" xr:uid="{00000000-0005-0000-0000-0000310D0000}"/>
    <cellStyle name="Linked Cell 5 4" xfId="3275" xr:uid="{00000000-0005-0000-0000-0000320D0000}"/>
    <cellStyle name="Linked Cell 5 5" xfId="3276" xr:uid="{00000000-0005-0000-0000-0000330D0000}"/>
    <cellStyle name="Linked Cell 5 6" xfId="3277" xr:uid="{00000000-0005-0000-0000-0000340D0000}"/>
    <cellStyle name="Linked Cell 5 7" xfId="3278" xr:uid="{00000000-0005-0000-0000-0000350D0000}"/>
    <cellStyle name="Linked Cell 6 2" xfId="3279" xr:uid="{00000000-0005-0000-0000-0000360D0000}"/>
    <cellStyle name="Linked Cell 6 3" xfId="3280" xr:uid="{00000000-0005-0000-0000-0000370D0000}"/>
    <cellStyle name="Linked Cell 6 4" xfId="3281" xr:uid="{00000000-0005-0000-0000-0000380D0000}"/>
    <cellStyle name="Linked Cell 6 5" xfId="3282" xr:uid="{00000000-0005-0000-0000-0000390D0000}"/>
    <cellStyle name="Linked Cell 6 6" xfId="3283" xr:uid="{00000000-0005-0000-0000-00003A0D0000}"/>
    <cellStyle name="Linked Cell 6 7" xfId="3284" xr:uid="{00000000-0005-0000-0000-00003B0D0000}"/>
    <cellStyle name="Linked Cell 7 2" xfId="3285" xr:uid="{00000000-0005-0000-0000-00003C0D0000}"/>
    <cellStyle name="Linked Cell 7 3" xfId="3286" xr:uid="{00000000-0005-0000-0000-00003D0D0000}"/>
    <cellStyle name="Linked Cell 7 4" xfId="3287" xr:uid="{00000000-0005-0000-0000-00003E0D0000}"/>
    <cellStyle name="Linked Cell 7 5" xfId="3288" xr:uid="{00000000-0005-0000-0000-00003F0D0000}"/>
    <cellStyle name="Linked Cell 7 6" xfId="3289" xr:uid="{00000000-0005-0000-0000-0000400D0000}"/>
    <cellStyle name="Linked Cell 7 7" xfId="3290" xr:uid="{00000000-0005-0000-0000-0000410D0000}"/>
    <cellStyle name="Linked Cell 8 2" xfId="3291" xr:uid="{00000000-0005-0000-0000-0000420D0000}"/>
    <cellStyle name="Linked Cell 8 3" xfId="3292" xr:uid="{00000000-0005-0000-0000-0000430D0000}"/>
    <cellStyle name="Linked Cell 8 4" xfId="3293" xr:uid="{00000000-0005-0000-0000-0000440D0000}"/>
    <cellStyle name="Linked Cell 8 5" xfId="3294" xr:uid="{00000000-0005-0000-0000-0000450D0000}"/>
    <cellStyle name="Linked Cell 8 6" xfId="3295" xr:uid="{00000000-0005-0000-0000-0000460D0000}"/>
    <cellStyle name="Linked Cell 8 7" xfId="3296" xr:uid="{00000000-0005-0000-0000-0000470D0000}"/>
    <cellStyle name="Linked Cell 9 2" xfId="3297" xr:uid="{00000000-0005-0000-0000-0000480D0000}"/>
    <cellStyle name="Linked Cell 9 3" xfId="3298" xr:uid="{00000000-0005-0000-0000-0000490D0000}"/>
    <cellStyle name="Linked Cell 9 4" xfId="3299" xr:uid="{00000000-0005-0000-0000-00004A0D0000}"/>
    <cellStyle name="Linked Cell 9 5" xfId="3300" xr:uid="{00000000-0005-0000-0000-00004B0D0000}"/>
    <cellStyle name="Linked Cell 9 6" xfId="3301" xr:uid="{00000000-0005-0000-0000-00004C0D0000}"/>
    <cellStyle name="Linked Cell 9 7" xfId="3302" xr:uid="{00000000-0005-0000-0000-00004D0D0000}"/>
    <cellStyle name="Mainhead" xfId="3303" xr:uid="{00000000-0005-0000-0000-00004E0D0000}"/>
    <cellStyle name="Milliers [0]_!!!GO" xfId="3304" xr:uid="{00000000-0005-0000-0000-00004F0D0000}"/>
    <cellStyle name="Milliers_!!!GO" xfId="3305" xr:uid="{00000000-0005-0000-0000-0000500D0000}"/>
    <cellStyle name="MLComma0" xfId="86" xr:uid="{00000000-0005-0000-0000-0000510D0000}"/>
    <cellStyle name="Model" xfId="3306" xr:uid="{00000000-0005-0000-0000-0000520D0000}"/>
    <cellStyle name="Monétaire [0]_!!!GO" xfId="3307" xr:uid="{00000000-0005-0000-0000-0000530D0000}"/>
    <cellStyle name="Monétaire_!!!GO" xfId="3308" xr:uid="{00000000-0005-0000-0000-0000540D0000}"/>
    <cellStyle name="MonthYears" xfId="3309" xr:uid="{00000000-0005-0000-0000-0000550D0000}"/>
    <cellStyle name="Multiple" xfId="3310" xr:uid="{00000000-0005-0000-0000-0000560D0000}"/>
    <cellStyle name="Multiple 2" xfId="3311" xr:uid="{00000000-0005-0000-0000-0000570D0000}"/>
    <cellStyle name="Multiple 3" xfId="3312" xr:uid="{00000000-0005-0000-0000-0000580D0000}"/>
    <cellStyle name="Multiple 4" xfId="3313" xr:uid="{00000000-0005-0000-0000-0000590D0000}"/>
    <cellStyle name="Multiple 5" xfId="3314" xr:uid="{00000000-0005-0000-0000-00005A0D0000}"/>
    <cellStyle name="Multiple 6" xfId="3315" xr:uid="{00000000-0005-0000-0000-00005B0D0000}"/>
    <cellStyle name="Multiple 7" xfId="3316" xr:uid="{00000000-0005-0000-0000-00005C0D0000}"/>
    <cellStyle name="Multiple 8" xfId="3317" xr:uid="{00000000-0005-0000-0000-00005D0D0000}"/>
    <cellStyle name="multiple0" xfId="87" xr:uid="{00000000-0005-0000-0000-00005E0D0000}"/>
    <cellStyle name="multiple1" xfId="88" xr:uid="{00000000-0005-0000-0000-00005F0D0000}"/>
    <cellStyle name="Neutral 10 2" xfId="3318" xr:uid="{00000000-0005-0000-0000-0000600D0000}"/>
    <cellStyle name="Neutral 10 3" xfId="3319" xr:uid="{00000000-0005-0000-0000-0000610D0000}"/>
    <cellStyle name="Neutral 10 4" xfId="3320" xr:uid="{00000000-0005-0000-0000-0000620D0000}"/>
    <cellStyle name="Neutral 10 5" xfId="3321" xr:uid="{00000000-0005-0000-0000-0000630D0000}"/>
    <cellStyle name="Neutral 10 6" xfId="3322" xr:uid="{00000000-0005-0000-0000-0000640D0000}"/>
    <cellStyle name="Neutral 10 7" xfId="3323" xr:uid="{00000000-0005-0000-0000-0000650D0000}"/>
    <cellStyle name="Neutral 11 2" xfId="3324" xr:uid="{00000000-0005-0000-0000-0000660D0000}"/>
    <cellStyle name="Neutral 11 3" xfId="3325" xr:uid="{00000000-0005-0000-0000-0000670D0000}"/>
    <cellStyle name="Neutral 11 4" xfId="3326" xr:uid="{00000000-0005-0000-0000-0000680D0000}"/>
    <cellStyle name="Neutral 11 5" xfId="3327" xr:uid="{00000000-0005-0000-0000-0000690D0000}"/>
    <cellStyle name="Neutral 11 6" xfId="3328" xr:uid="{00000000-0005-0000-0000-00006A0D0000}"/>
    <cellStyle name="Neutral 11 7" xfId="3329" xr:uid="{00000000-0005-0000-0000-00006B0D0000}"/>
    <cellStyle name="Neutral 12 2" xfId="3330" xr:uid="{00000000-0005-0000-0000-00006C0D0000}"/>
    <cellStyle name="Neutral 12 3" xfId="3331" xr:uid="{00000000-0005-0000-0000-00006D0D0000}"/>
    <cellStyle name="Neutral 12 4" xfId="3332" xr:uid="{00000000-0005-0000-0000-00006E0D0000}"/>
    <cellStyle name="Neutral 12 5" xfId="3333" xr:uid="{00000000-0005-0000-0000-00006F0D0000}"/>
    <cellStyle name="Neutral 12 6" xfId="3334" xr:uid="{00000000-0005-0000-0000-0000700D0000}"/>
    <cellStyle name="Neutral 12 7" xfId="3335" xr:uid="{00000000-0005-0000-0000-0000710D0000}"/>
    <cellStyle name="Neutral 13 2" xfId="3336" xr:uid="{00000000-0005-0000-0000-0000720D0000}"/>
    <cellStyle name="Neutral 14 2" xfId="3337" xr:uid="{00000000-0005-0000-0000-0000730D0000}"/>
    <cellStyle name="Neutral 15 2" xfId="3338" xr:uid="{00000000-0005-0000-0000-0000740D0000}"/>
    <cellStyle name="Neutral 16 2" xfId="3339" xr:uid="{00000000-0005-0000-0000-0000750D0000}"/>
    <cellStyle name="Neutral 17 2" xfId="3340" xr:uid="{00000000-0005-0000-0000-0000760D0000}"/>
    <cellStyle name="Neutral 18 2" xfId="3341" xr:uid="{00000000-0005-0000-0000-0000770D0000}"/>
    <cellStyle name="Neutral 19 2" xfId="3342" xr:uid="{00000000-0005-0000-0000-0000780D0000}"/>
    <cellStyle name="Neutral 2" xfId="226" xr:uid="{00000000-0005-0000-0000-0000790D0000}"/>
    <cellStyle name="Neutral 2 2" xfId="3343" xr:uid="{00000000-0005-0000-0000-00007A0D0000}"/>
    <cellStyle name="Neutral 2 3" xfId="3344" xr:uid="{00000000-0005-0000-0000-00007B0D0000}"/>
    <cellStyle name="Neutral 2 4" xfId="3345" xr:uid="{00000000-0005-0000-0000-00007C0D0000}"/>
    <cellStyle name="Neutral 2 5" xfId="3346" xr:uid="{00000000-0005-0000-0000-00007D0D0000}"/>
    <cellStyle name="Neutral 2 6" xfId="3347" xr:uid="{00000000-0005-0000-0000-00007E0D0000}"/>
    <cellStyle name="Neutral 2 7" xfId="3348" xr:uid="{00000000-0005-0000-0000-00007F0D0000}"/>
    <cellStyle name="Neutral 2 8" xfId="4095" xr:uid="{00000000-0005-0000-0000-0000800D0000}"/>
    <cellStyle name="Neutral 20 2" xfId="3349" xr:uid="{00000000-0005-0000-0000-0000810D0000}"/>
    <cellStyle name="Neutral 21 2" xfId="3350" xr:uid="{00000000-0005-0000-0000-0000820D0000}"/>
    <cellStyle name="Neutral 3" xfId="173" xr:uid="{00000000-0005-0000-0000-0000830D0000}"/>
    <cellStyle name="Neutral 3 2" xfId="3351" xr:uid="{00000000-0005-0000-0000-0000840D0000}"/>
    <cellStyle name="Neutral 3 3" xfId="3352" xr:uid="{00000000-0005-0000-0000-0000850D0000}"/>
    <cellStyle name="Neutral 3 4" xfId="3353" xr:uid="{00000000-0005-0000-0000-0000860D0000}"/>
    <cellStyle name="Neutral 3 5" xfId="3354" xr:uid="{00000000-0005-0000-0000-0000870D0000}"/>
    <cellStyle name="Neutral 3 6" xfId="3355" xr:uid="{00000000-0005-0000-0000-0000880D0000}"/>
    <cellStyle name="Neutral 3 7" xfId="3356" xr:uid="{00000000-0005-0000-0000-0000890D0000}"/>
    <cellStyle name="Neutral 4" xfId="3357" xr:uid="{00000000-0005-0000-0000-00008A0D0000}"/>
    <cellStyle name="Neutral 4 2" xfId="3358" xr:uid="{00000000-0005-0000-0000-00008B0D0000}"/>
    <cellStyle name="Neutral 4 3" xfId="3359" xr:uid="{00000000-0005-0000-0000-00008C0D0000}"/>
    <cellStyle name="Neutral 4 4" xfId="3360" xr:uid="{00000000-0005-0000-0000-00008D0D0000}"/>
    <cellStyle name="Neutral 4 5" xfId="3361" xr:uid="{00000000-0005-0000-0000-00008E0D0000}"/>
    <cellStyle name="Neutral 4 6" xfId="3362" xr:uid="{00000000-0005-0000-0000-00008F0D0000}"/>
    <cellStyle name="Neutral 4 7" xfId="3363" xr:uid="{00000000-0005-0000-0000-0000900D0000}"/>
    <cellStyle name="Neutral 5" xfId="3364" xr:uid="{00000000-0005-0000-0000-0000910D0000}"/>
    <cellStyle name="Neutral 5 2" xfId="3365" xr:uid="{00000000-0005-0000-0000-0000920D0000}"/>
    <cellStyle name="Neutral 5 3" xfId="3366" xr:uid="{00000000-0005-0000-0000-0000930D0000}"/>
    <cellStyle name="Neutral 5 4" xfId="3367" xr:uid="{00000000-0005-0000-0000-0000940D0000}"/>
    <cellStyle name="Neutral 5 5" xfId="3368" xr:uid="{00000000-0005-0000-0000-0000950D0000}"/>
    <cellStyle name="Neutral 5 6" xfId="3369" xr:uid="{00000000-0005-0000-0000-0000960D0000}"/>
    <cellStyle name="Neutral 5 7" xfId="3370" xr:uid="{00000000-0005-0000-0000-0000970D0000}"/>
    <cellStyle name="Neutral 6" xfId="4083" xr:uid="{00000000-0005-0000-0000-0000980D0000}"/>
    <cellStyle name="Neutral 6 2" xfId="3371" xr:uid="{00000000-0005-0000-0000-0000990D0000}"/>
    <cellStyle name="Neutral 6 3" xfId="3372" xr:uid="{00000000-0005-0000-0000-00009A0D0000}"/>
    <cellStyle name="Neutral 6 4" xfId="3373" xr:uid="{00000000-0005-0000-0000-00009B0D0000}"/>
    <cellStyle name="Neutral 6 5" xfId="3374" xr:uid="{00000000-0005-0000-0000-00009C0D0000}"/>
    <cellStyle name="Neutral 6 6" xfId="3375" xr:uid="{00000000-0005-0000-0000-00009D0D0000}"/>
    <cellStyle name="Neutral 6 7" xfId="3376" xr:uid="{00000000-0005-0000-0000-00009E0D0000}"/>
    <cellStyle name="Neutral 7" xfId="36" xr:uid="{00000000-0005-0000-0000-00009F0D0000}"/>
    <cellStyle name="Neutral 7 2" xfId="3377" xr:uid="{00000000-0005-0000-0000-0000A00D0000}"/>
    <cellStyle name="Neutral 7 3" xfId="3378" xr:uid="{00000000-0005-0000-0000-0000A10D0000}"/>
    <cellStyle name="Neutral 7 4" xfId="3379" xr:uid="{00000000-0005-0000-0000-0000A20D0000}"/>
    <cellStyle name="Neutral 7 5" xfId="3380" xr:uid="{00000000-0005-0000-0000-0000A30D0000}"/>
    <cellStyle name="Neutral 7 6" xfId="3381" xr:uid="{00000000-0005-0000-0000-0000A40D0000}"/>
    <cellStyle name="Neutral 7 7" xfId="3382" xr:uid="{00000000-0005-0000-0000-0000A50D0000}"/>
    <cellStyle name="Neutral 8 2" xfId="3383" xr:uid="{00000000-0005-0000-0000-0000A60D0000}"/>
    <cellStyle name="Neutral 8 3" xfId="3384" xr:uid="{00000000-0005-0000-0000-0000A70D0000}"/>
    <cellStyle name="Neutral 8 4" xfId="3385" xr:uid="{00000000-0005-0000-0000-0000A80D0000}"/>
    <cellStyle name="Neutral 8 5" xfId="3386" xr:uid="{00000000-0005-0000-0000-0000A90D0000}"/>
    <cellStyle name="Neutral 8 6" xfId="3387" xr:uid="{00000000-0005-0000-0000-0000AA0D0000}"/>
    <cellStyle name="Neutral 8 7" xfId="3388" xr:uid="{00000000-0005-0000-0000-0000AB0D0000}"/>
    <cellStyle name="Neutral 9 2" xfId="3389" xr:uid="{00000000-0005-0000-0000-0000AC0D0000}"/>
    <cellStyle name="Neutral 9 3" xfId="3390" xr:uid="{00000000-0005-0000-0000-0000AD0D0000}"/>
    <cellStyle name="Neutral 9 4" xfId="3391" xr:uid="{00000000-0005-0000-0000-0000AE0D0000}"/>
    <cellStyle name="Neutral 9 5" xfId="3392" xr:uid="{00000000-0005-0000-0000-0000AF0D0000}"/>
    <cellStyle name="Neutral 9 6" xfId="3393" xr:uid="{00000000-0005-0000-0000-0000B00D0000}"/>
    <cellStyle name="Neutral 9 7" xfId="3394" xr:uid="{00000000-0005-0000-0000-0000B10D0000}"/>
    <cellStyle name="NewColumnHeaderNormal" xfId="89" xr:uid="{00000000-0005-0000-0000-0000B20D0000}"/>
    <cellStyle name="NewSectionHeaderNormal" xfId="90" xr:uid="{00000000-0005-0000-0000-0000B30D0000}"/>
    <cellStyle name="NewTitleNormal" xfId="91" xr:uid="{00000000-0005-0000-0000-0000B40D0000}"/>
    <cellStyle name="no dec" xfId="3395" xr:uid="{00000000-0005-0000-0000-0000B50D0000}"/>
    <cellStyle name="no dec 2" xfId="3396" xr:uid="{00000000-0005-0000-0000-0000B60D0000}"/>
    <cellStyle name="Normal" xfId="0" builtinId="0"/>
    <cellStyle name="Normal - Style1" xfId="92" xr:uid="{00000000-0005-0000-0000-0000B80D0000}"/>
    <cellStyle name="Normal 10" xfId="143" xr:uid="{00000000-0005-0000-0000-0000B90D0000}"/>
    <cellStyle name="Normal 10 2" xfId="3397" xr:uid="{00000000-0005-0000-0000-0000BA0D0000}"/>
    <cellStyle name="Normal 10 3" xfId="3398" xr:uid="{00000000-0005-0000-0000-0000BB0D0000}"/>
    <cellStyle name="Normal 10 4" xfId="3399" xr:uid="{00000000-0005-0000-0000-0000BC0D0000}"/>
    <cellStyle name="Normal 10 5" xfId="3400" xr:uid="{00000000-0005-0000-0000-0000BD0D0000}"/>
    <cellStyle name="Normal 10 6" xfId="3401" xr:uid="{00000000-0005-0000-0000-0000BE0D0000}"/>
    <cellStyle name="Normal 10 7" xfId="3402" xr:uid="{00000000-0005-0000-0000-0000BF0D0000}"/>
    <cellStyle name="Normal 11" xfId="145" xr:uid="{00000000-0005-0000-0000-0000C00D0000}"/>
    <cellStyle name="Normal 11 2" xfId="3403" xr:uid="{00000000-0005-0000-0000-0000C10D0000}"/>
    <cellStyle name="Normal 11 3" xfId="3404" xr:uid="{00000000-0005-0000-0000-0000C20D0000}"/>
    <cellStyle name="Normal 11 4" xfId="3405" xr:uid="{00000000-0005-0000-0000-0000C30D0000}"/>
    <cellStyle name="Normal 11 5" xfId="3406" xr:uid="{00000000-0005-0000-0000-0000C40D0000}"/>
    <cellStyle name="Normal 11 6" xfId="3407" xr:uid="{00000000-0005-0000-0000-0000C50D0000}"/>
    <cellStyle name="Normal 12" xfId="163" xr:uid="{00000000-0005-0000-0000-0000C60D0000}"/>
    <cellStyle name="Normal 12 2" xfId="3408" xr:uid="{00000000-0005-0000-0000-0000C70D0000}"/>
    <cellStyle name="Normal 12 3" xfId="3409" xr:uid="{00000000-0005-0000-0000-0000C80D0000}"/>
    <cellStyle name="Normal 12 4" xfId="3410" xr:uid="{00000000-0005-0000-0000-0000C90D0000}"/>
    <cellStyle name="Normal 12 5" xfId="3411" xr:uid="{00000000-0005-0000-0000-0000CA0D0000}"/>
    <cellStyle name="Normal 12 6" xfId="3412" xr:uid="{00000000-0005-0000-0000-0000CB0D0000}"/>
    <cellStyle name="Normal 13" xfId="45" xr:uid="{00000000-0005-0000-0000-0000CC0D0000}"/>
    <cellStyle name="Normal 13 2" xfId="3413" xr:uid="{00000000-0005-0000-0000-0000CD0D0000}"/>
    <cellStyle name="Normal 13 3" xfId="3414" xr:uid="{00000000-0005-0000-0000-0000CE0D0000}"/>
    <cellStyle name="Normal 13 4" xfId="3415" xr:uid="{00000000-0005-0000-0000-0000CF0D0000}"/>
    <cellStyle name="Normal 13 5" xfId="3416" xr:uid="{00000000-0005-0000-0000-0000D00D0000}"/>
    <cellStyle name="Normal 13 6" xfId="3417" xr:uid="{00000000-0005-0000-0000-0000D10D0000}"/>
    <cellStyle name="Normal 13_Calc Data" xfId="3418" xr:uid="{00000000-0005-0000-0000-0000D20D0000}"/>
    <cellStyle name="Normal 14" xfId="46" xr:uid="{00000000-0005-0000-0000-0000D30D0000}"/>
    <cellStyle name="Normal 14 2" xfId="3419" xr:uid="{00000000-0005-0000-0000-0000D40D0000}"/>
    <cellStyle name="Normal 14 3" xfId="3420" xr:uid="{00000000-0005-0000-0000-0000D50D0000}"/>
    <cellStyle name="Normal 14 4" xfId="3421" xr:uid="{00000000-0005-0000-0000-0000D60D0000}"/>
    <cellStyle name="Normal 14 5" xfId="3422" xr:uid="{00000000-0005-0000-0000-0000D70D0000}"/>
    <cellStyle name="Normal 14 6" xfId="3423" xr:uid="{00000000-0005-0000-0000-0000D80D0000}"/>
    <cellStyle name="Normal 15" xfId="164" xr:uid="{00000000-0005-0000-0000-0000D90D0000}"/>
    <cellStyle name="Normal 15 2" xfId="3424" xr:uid="{00000000-0005-0000-0000-0000DA0D0000}"/>
    <cellStyle name="Normal 15 3" xfId="3425" xr:uid="{00000000-0005-0000-0000-0000DB0D0000}"/>
    <cellStyle name="Normal 15 4" xfId="3426" xr:uid="{00000000-0005-0000-0000-0000DC0D0000}"/>
    <cellStyle name="Normal 15 5" xfId="3427" xr:uid="{00000000-0005-0000-0000-0000DD0D0000}"/>
    <cellStyle name="Normal 15 6" xfId="3428" xr:uid="{00000000-0005-0000-0000-0000DE0D0000}"/>
    <cellStyle name="Normal 16" xfId="234" xr:uid="{00000000-0005-0000-0000-0000DF0D0000}"/>
    <cellStyle name="Normal 16 2" xfId="272" xr:uid="{00000000-0005-0000-0000-0000E00D0000}"/>
    <cellStyle name="Normal 16 3" xfId="3429" xr:uid="{00000000-0005-0000-0000-0000E10D0000}"/>
    <cellStyle name="Normal 16 4" xfId="3430" xr:uid="{00000000-0005-0000-0000-0000E20D0000}"/>
    <cellStyle name="Normal 16 5" xfId="3431" xr:uid="{00000000-0005-0000-0000-0000E30D0000}"/>
    <cellStyle name="Normal 16 6" xfId="3432" xr:uid="{00000000-0005-0000-0000-0000E40D0000}"/>
    <cellStyle name="Normal 17" xfId="251" xr:uid="{00000000-0005-0000-0000-0000E50D0000}"/>
    <cellStyle name="Normal 17 2" xfId="273" xr:uid="{00000000-0005-0000-0000-0000E60D0000}"/>
    <cellStyle name="Normal 17 3" xfId="3433" xr:uid="{00000000-0005-0000-0000-0000E70D0000}"/>
    <cellStyle name="Normal 17 4" xfId="3434" xr:uid="{00000000-0005-0000-0000-0000E80D0000}"/>
    <cellStyle name="Normal 17 5" xfId="3435" xr:uid="{00000000-0005-0000-0000-0000E90D0000}"/>
    <cellStyle name="Normal 17 6" xfId="3436" xr:uid="{00000000-0005-0000-0000-0000EA0D0000}"/>
    <cellStyle name="Normal 18" xfId="181" xr:uid="{00000000-0005-0000-0000-0000EB0D0000}"/>
    <cellStyle name="Normal 18 2" xfId="275" xr:uid="{00000000-0005-0000-0000-0000EC0D0000}"/>
    <cellStyle name="Normal 18 3" xfId="3437" xr:uid="{00000000-0005-0000-0000-0000ED0D0000}"/>
    <cellStyle name="Normal 18 4" xfId="3438" xr:uid="{00000000-0005-0000-0000-0000EE0D0000}"/>
    <cellStyle name="Normal 18 5" xfId="3439" xr:uid="{00000000-0005-0000-0000-0000EF0D0000}"/>
    <cellStyle name="Normal 18 6" xfId="3440" xr:uid="{00000000-0005-0000-0000-0000F00D0000}"/>
    <cellStyle name="Normal 19" xfId="274" xr:uid="{00000000-0005-0000-0000-0000F10D0000}"/>
    <cellStyle name="Normal 2" xfId="49" xr:uid="{00000000-0005-0000-0000-0000F20D0000}"/>
    <cellStyle name="Normal 2 10" xfId="3441" xr:uid="{00000000-0005-0000-0000-0000F30D0000}"/>
    <cellStyle name="Normal 2 11" xfId="3442" xr:uid="{00000000-0005-0000-0000-0000F40D0000}"/>
    <cellStyle name="Normal 2 12" xfId="3443" xr:uid="{00000000-0005-0000-0000-0000F50D0000}"/>
    <cellStyle name="Normal 2 13" xfId="3444" xr:uid="{00000000-0005-0000-0000-0000F60D0000}"/>
    <cellStyle name="Normal 2 14" xfId="4130" xr:uid="{00000000-0005-0000-0000-0000F70D0000}"/>
    <cellStyle name="Normal 2 2" xfId="136" xr:uid="{00000000-0005-0000-0000-0000F80D0000}"/>
    <cellStyle name="Normal 2 2 2" xfId="134" xr:uid="{00000000-0005-0000-0000-0000F90D0000}"/>
    <cellStyle name="Normal 2 2 3" xfId="4133" xr:uid="{00000000-0005-0000-0000-0000FA0D0000}"/>
    <cellStyle name="Normal 2 3" xfId="3445" xr:uid="{00000000-0005-0000-0000-0000FB0D0000}"/>
    <cellStyle name="Normal 2 4" xfId="3446" xr:uid="{00000000-0005-0000-0000-0000FC0D0000}"/>
    <cellStyle name="Normal 2 5" xfId="3447" xr:uid="{00000000-0005-0000-0000-0000FD0D0000}"/>
    <cellStyle name="Normal 2 6" xfId="3448" xr:uid="{00000000-0005-0000-0000-0000FE0D0000}"/>
    <cellStyle name="Normal 2 7" xfId="3449" xr:uid="{00000000-0005-0000-0000-0000FF0D0000}"/>
    <cellStyle name="Normal 2 7 2" xfId="3450" xr:uid="{00000000-0005-0000-0000-0000000E0000}"/>
    <cellStyle name="Normal 2 8" xfId="3451" xr:uid="{00000000-0005-0000-0000-0000010E0000}"/>
    <cellStyle name="Normal 2 9" xfId="3452" xr:uid="{00000000-0005-0000-0000-0000020E0000}"/>
    <cellStyle name="Normal 2_Calc Data" xfId="3453" xr:uid="{00000000-0005-0000-0000-0000030E0000}"/>
    <cellStyle name="Normal 20" xfId="258" xr:uid="{00000000-0005-0000-0000-0000040E0000}"/>
    <cellStyle name="Normal 20 2" xfId="286" xr:uid="{00000000-0005-0000-0000-0000050E0000}"/>
    <cellStyle name="Normal 20 3" xfId="305" xr:uid="{00000000-0005-0000-0000-0000060E0000}"/>
    <cellStyle name="Normal 21" xfId="249" xr:uid="{00000000-0005-0000-0000-0000070E0000}"/>
    <cellStyle name="Normal 21 2" xfId="282" xr:uid="{00000000-0005-0000-0000-0000080E0000}"/>
    <cellStyle name="Normal 21 3" xfId="301" xr:uid="{00000000-0005-0000-0000-0000090E0000}"/>
    <cellStyle name="Normal 22" xfId="252" xr:uid="{00000000-0005-0000-0000-00000A0E0000}"/>
    <cellStyle name="Normal 22 2" xfId="287" xr:uid="{00000000-0005-0000-0000-00000B0E0000}"/>
    <cellStyle name="Normal 22 3" xfId="302" xr:uid="{00000000-0005-0000-0000-00000C0E0000}"/>
    <cellStyle name="Normal 23" xfId="279" xr:uid="{00000000-0005-0000-0000-00000D0E0000}"/>
    <cellStyle name="Normal 24" xfId="277" xr:uid="{00000000-0005-0000-0000-00000E0E0000}"/>
    <cellStyle name="Normal 24 2" xfId="310" xr:uid="{00000000-0005-0000-0000-00000F0E0000}"/>
    <cellStyle name="Normal 25" xfId="315" xr:uid="{00000000-0005-0000-0000-0000100E0000}"/>
    <cellStyle name="Normal 25 2" xfId="4151" xr:uid="{00000000-0005-0000-0000-0000110E0000}"/>
    <cellStyle name="Normal 26" xfId="4116" xr:uid="{00000000-0005-0000-0000-0000120E0000}"/>
    <cellStyle name="Normal 3" xfId="50" xr:uid="{00000000-0005-0000-0000-0000130E0000}"/>
    <cellStyle name="Normal 3 10" xfId="4131" xr:uid="{00000000-0005-0000-0000-0000140E0000}"/>
    <cellStyle name="Normal 3 2" xfId="3454" xr:uid="{00000000-0005-0000-0000-0000150E0000}"/>
    <cellStyle name="Normal 3 2 2" xfId="3455" xr:uid="{00000000-0005-0000-0000-0000160E0000}"/>
    <cellStyle name="Normal 3 2 3" xfId="4162" xr:uid="{00000000-0005-0000-0000-0000170E0000}"/>
    <cellStyle name="Normal 3 3" xfId="4163" xr:uid="{00000000-0005-0000-0000-0000180E0000}"/>
    <cellStyle name="Normal 3 4" xfId="4166" xr:uid="{00000000-0005-0000-0000-0000190E0000}"/>
    <cellStyle name="Normal 3 5" xfId="4165" xr:uid="{00000000-0005-0000-0000-00001A0E0000}"/>
    <cellStyle name="Normal 3 6" xfId="4168" xr:uid="{00000000-0005-0000-0000-00001B0E0000}"/>
    <cellStyle name="Normal 3 7" xfId="4167" xr:uid="{00000000-0005-0000-0000-00001C0E0000}"/>
    <cellStyle name="Normal 3 8" xfId="4164" xr:uid="{00000000-0005-0000-0000-00001D0E0000}"/>
    <cellStyle name="Normal 3 9" xfId="4170" xr:uid="{00000000-0005-0000-0000-00001E0E0000}"/>
    <cellStyle name="Normal 4" xfId="93" xr:uid="{00000000-0005-0000-0000-00001F0E0000}"/>
    <cellStyle name="Normal 4 2" xfId="179" xr:uid="{00000000-0005-0000-0000-0000200E0000}"/>
    <cellStyle name="Normal 4 2 2" xfId="4171" xr:uid="{00000000-0005-0000-0000-0000210E0000}"/>
    <cellStyle name="Normal 4 3" xfId="257" xr:uid="{00000000-0005-0000-0000-0000220E0000}"/>
    <cellStyle name="Normal 4 4" xfId="4132" xr:uid="{00000000-0005-0000-0000-0000230E0000}"/>
    <cellStyle name="Normal 4_Calc Data" xfId="3456" xr:uid="{00000000-0005-0000-0000-0000240E0000}"/>
    <cellStyle name="Normal 44" xfId="4140" xr:uid="{00000000-0005-0000-0000-0000250E0000}"/>
    <cellStyle name="Normal 45" xfId="4141" xr:uid="{00000000-0005-0000-0000-0000260E0000}"/>
    <cellStyle name="Normal 46" xfId="4142" xr:uid="{00000000-0005-0000-0000-0000270E0000}"/>
    <cellStyle name="Normal 47" xfId="4143" xr:uid="{00000000-0005-0000-0000-0000280E0000}"/>
    <cellStyle name="Normal 48" xfId="4144" xr:uid="{00000000-0005-0000-0000-0000290E0000}"/>
    <cellStyle name="Normal 49" xfId="4113" xr:uid="{00000000-0005-0000-0000-00002A0E0000}"/>
    <cellStyle name="Normal 5" xfId="94" xr:uid="{00000000-0005-0000-0000-00002B0E0000}"/>
    <cellStyle name="Normal 5 2" xfId="3457" xr:uid="{00000000-0005-0000-0000-00002C0E0000}"/>
    <cellStyle name="Normal 5 3" xfId="3458" xr:uid="{00000000-0005-0000-0000-00002D0E0000}"/>
    <cellStyle name="Normal 5 4" xfId="3459" xr:uid="{00000000-0005-0000-0000-00002E0E0000}"/>
    <cellStyle name="Normal 5 5" xfId="3460" xr:uid="{00000000-0005-0000-0000-00002F0E0000}"/>
    <cellStyle name="Normal 5 6" xfId="3461" xr:uid="{00000000-0005-0000-0000-0000300E0000}"/>
    <cellStyle name="Normal 5 7" xfId="3462" xr:uid="{00000000-0005-0000-0000-0000310E0000}"/>
    <cellStyle name="Normal 5 8" xfId="4169" xr:uid="{00000000-0005-0000-0000-0000320E0000}"/>
    <cellStyle name="Normal 5_Calc Data" xfId="3463" xr:uid="{00000000-0005-0000-0000-0000330E0000}"/>
    <cellStyle name="Normal 50" xfId="4145" xr:uid="{00000000-0005-0000-0000-0000340E0000}"/>
    <cellStyle name="Normal 51" xfId="4146" xr:uid="{00000000-0005-0000-0000-0000350E0000}"/>
    <cellStyle name="Normal 52" xfId="4147" xr:uid="{00000000-0005-0000-0000-0000360E0000}"/>
    <cellStyle name="Normal 53" xfId="4148" xr:uid="{00000000-0005-0000-0000-0000370E0000}"/>
    <cellStyle name="Normal 54" xfId="4149" xr:uid="{00000000-0005-0000-0000-0000380E0000}"/>
    <cellStyle name="Normal 55" xfId="4150" xr:uid="{00000000-0005-0000-0000-0000390E0000}"/>
    <cellStyle name="Normal 56" xfId="4136" xr:uid="{00000000-0005-0000-0000-00003A0E0000}"/>
    <cellStyle name="Normal 57" xfId="4137" xr:uid="{00000000-0005-0000-0000-00003B0E0000}"/>
    <cellStyle name="Normal 58" xfId="4152" xr:uid="{00000000-0005-0000-0000-00003C0E0000}"/>
    <cellStyle name="Normal 59" xfId="4153" xr:uid="{00000000-0005-0000-0000-00003D0E0000}"/>
    <cellStyle name="Normal 6" xfId="132" xr:uid="{00000000-0005-0000-0000-00003E0E0000}"/>
    <cellStyle name="Normal 6 2" xfId="3464" xr:uid="{00000000-0005-0000-0000-00003F0E0000}"/>
    <cellStyle name="Normal 6 3" xfId="3465" xr:uid="{00000000-0005-0000-0000-0000400E0000}"/>
    <cellStyle name="Normal 6 4" xfId="3466" xr:uid="{00000000-0005-0000-0000-0000410E0000}"/>
    <cellStyle name="Normal 6 5" xfId="3467" xr:uid="{00000000-0005-0000-0000-0000420E0000}"/>
    <cellStyle name="Normal 6 6" xfId="3468" xr:uid="{00000000-0005-0000-0000-0000430E0000}"/>
    <cellStyle name="Normal 6 7" xfId="3469" xr:uid="{00000000-0005-0000-0000-0000440E0000}"/>
    <cellStyle name="Normal 6_Calc Data" xfId="3470" xr:uid="{00000000-0005-0000-0000-0000450E0000}"/>
    <cellStyle name="Normal 60" xfId="4154" xr:uid="{00000000-0005-0000-0000-0000460E0000}"/>
    <cellStyle name="Normal 61" xfId="4139" xr:uid="{00000000-0005-0000-0000-0000470E0000}"/>
    <cellStyle name="Normal 62" xfId="4155" xr:uid="{00000000-0005-0000-0000-0000480E0000}"/>
    <cellStyle name="Normal 63" xfId="4156" xr:uid="{00000000-0005-0000-0000-0000490E0000}"/>
    <cellStyle name="Normal 64" xfId="4157" xr:uid="{00000000-0005-0000-0000-00004A0E0000}"/>
    <cellStyle name="Normal 65" xfId="4158" xr:uid="{00000000-0005-0000-0000-00004B0E0000}"/>
    <cellStyle name="Normal 66" xfId="4159" xr:uid="{00000000-0005-0000-0000-00004C0E0000}"/>
    <cellStyle name="Normal 67" xfId="4160" xr:uid="{00000000-0005-0000-0000-00004D0E0000}"/>
    <cellStyle name="Normal 68" xfId="4161" xr:uid="{00000000-0005-0000-0000-00004E0E0000}"/>
    <cellStyle name="Normal 7" xfId="135" xr:uid="{00000000-0005-0000-0000-00004F0E0000}"/>
    <cellStyle name="Normal 7 2" xfId="3471" xr:uid="{00000000-0005-0000-0000-0000500E0000}"/>
    <cellStyle name="Normal 7_Calc Data" xfId="3472" xr:uid="{00000000-0005-0000-0000-0000510E0000}"/>
    <cellStyle name="Normal 72" xfId="4138" xr:uid="{00000000-0005-0000-0000-0000520E0000}"/>
    <cellStyle name="Normal 73" xfId="4134" xr:uid="{00000000-0005-0000-0000-0000530E0000}"/>
    <cellStyle name="Normal 75" xfId="4135" xr:uid="{00000000-0005-0000-0000-0000540E0000}"/>
    <cellStyle name="Normal 8" xfId="139" xr:uid="{00000000-0005-0000-0000-0000550E0000}"/>
    <cellStyle name="Normal 8 2" xfId="3473" xr:uid="{00000000-0005-0000-0000-0000560E0000}"/>
    <cellStyle name="Normal 8_Calc Data" xfId="3474" xr:uid="{00000000-0005-0000-0000-0000570E0000}"/>
    <cellStyle name="Normal 9" xfId="141" xr:uid="{00000000-0005-0000-0000-0000580E0000}"/>
    <cellStyle name="Normal 9 2" xfId="3475" xr:uid="{00000000-0005-0000-0000-0000590E0000}"/>
    <cellStyle name="Normal 9 3" xfId="3476" xr:uid="{00000000-0005-0000-0000-00005A0E0000}"/>
    <cellStyle name="Normal 9 4" xfId="3477" xr:uid="{00000000-0005-0000-0000-00005B0E0000}"/>
    <cellStyle name="Normal 9 5" xfId="3478" xr:uid="{00000000-0005-0000-0000-00005C0E0000}"/>
    <cellStyle name="Normal 9 6" xfId="3479" xr:uid="{00000000-0005-0000-0000-00005D0E0000}"/>
    <cellStyle name="Normal 9 7" xfId="3480" xr:uid="{00000000-0005-0000-0000-00005E0E0000}"/>
    <cellStyle name="Normal Bold" xfId="3481" xr:uid="{00000000-0005-0000-0000-00005F0E0000}"/>
    <cellStyle name="Normal Cells" xfId="3482" xr:uid="{00000000-0005-0000-0000-0000600E0000}"/>
    <cellStyle name="Normal Cells 2" xfId="3483" xr:uid="{00000000-0005-0000-0000-0000610E0000}"/>
    <cellStyle name="Normal- Enter (1)" xfId="3484" xr:uid="{00000000-0005-0000-0000-0000620E0000}"/>
    <cellStyle name="Normal- Enter (1) 2" xfId="3485" xr:uid="{00000000-0005-0000-0000-0000630E0000}"/>
    <cellStyle name="Normal- Enter (1) 3" xfId="3486" xr:uid="{00000000-0005-0000-0000-0000640E0000}"/>
    <cellStyle name="Normal- Enter (1) 4" xfId="3487" xr:uid="{00000000-0005-0000-0000-0000650E0000}"/>
    <cellStyle name="Normal- Enter (1) 5" xfId="3488" xr:uid="{00000000-0005-0000-0000-0000660E0000}"/>
    <cellStyle name="Normal- Enter (1) 6" xfId="3489" xr:uid="{00000000-0005-0000-0000-0000670E0000}"/>
    <cellStyle name="normal1" xfId="95" xr:uid="{00000000-0005-0000-0000-00006A0E0000}"/>
    <cellStyle name="Normal-Entry" xfId="3490" xr:uid="{00000000-0005-0000-0000-00006B0E0000}"/>
    <cellStyle name="NormalGB" xfId="3491" xr:uid="{00000000-0005-0000-0000-00006C0E0000}"/>
    <cellStyle name="Normal-Input(1)" xfId="3492" xr:uid="{00000000-0005-0000-0000-00006D0E0000}"/>
    <cellStyle name="Note" xfId="14" builtinId="10" customBuiltin="1"/>
    <cellStyle name="Note 10 2" xfId="3493" xr:uid="{00000000-0005-0000-0000-00006F0E0000}"/>
    <cellStyle name="Note 10 2 2" xfId="3494" xr:uid="{00000000-0005-0000-0000-0000700E0000}"/>
    <cellStyle name="Note 10 2 3" xfId="3495" xr:uid="{00000000-0005-0000-0000-0000710E0000}"/>
    <cellStyle name="Note 10 3" xfId="3496" xr:uid="{00000000-0005-0000-0000-0000720E0000}"/>
    <cellStyle name="Note 10 3 2" xfId="3497" xr:uid="{00000000-0005-0000-0000-0000730E0000}"/>
    <cellStyle name="Note 10 3 3" xfId="3498" xr:uid="{00000000-0005-0000-0000-0000740E0000}"/>
    <cellStyle name="Note 10 4" xfId="3499" xr:uid="{00000000-0005-0000-0000-0000750E0000}"/>
    <cellStyle name="Note 10 4 2" xfId="3500" xr:uid="{00000000-0005-0000-0000-0000760E0000}"/>
    <cellStyle name="Note 10 4 3" xfId="3501" xr:uid="{00000000-0005-0000-0000-0000770E0000}"/>
    <cellStyle name="Note 10 5" xfId="3502" xr:uid="{00000000-0005-0000-0000-0000780E0000}"/>
    <cellStyle name="Note 10 5 2" xfId="3503" xr:uid="{00000000-0005-0000-0000-0000790E0000}"/>
    <cellStyle name="Note 10 5 3" xfId="3504" xr:uid="{00000000-0005-0000-0000-00007A0E0000}"/>
    <cellStyle name="Note 10 6" xfId="3505" xr:uid="{00000000-0005-0000-0000-00007B0E0000}"/>
    <cellStyle name="Note 10 6 2" xfId="3506" xr:uid="{00000000-0005-0000-0000-00007C0E0000}"/>
    <cellStyle name="Note 10 6 3" xfId="3507" xr:uid="{00000000-0005-0000-0000-00007D0E0000}"/>
    <cellStyle name="Note 10 7" xfId="3508" xr:uid="{00000000-0005-0000-0000-00007E0E0000}"/>
    <cellStyle name="Note 10 7 2" xfId="3509" xr:uid="{00000000-0005-0000-0000-00007F0E0000}"/>
    <cellStyle name="Note 10 7 3" xfId="3510" xr:uid="{00000000-0005-0000-0000-0000800E0000}"/>
    <cellStyle name="Note 10 8" xfId="3511" xr:uid="{00000000-0005-0000-0000-0000810E0000}"/>
    <cellStyle name="Note 10 8 2" xfId="3512" xr:uid="{00000000-0005-0000-0000-0000820E0000}"/>
    <cellStyle name="Note 10 8 3" xfId="3513" xr:uid="{00000000-0005-0000-0000-0000830E0000}"/>
    <cellStyle name="Note 10 9" xfId="3514" xr:uid="{00000000-0005-0000-0000-0000840E0000}"/>
    <cellStyle name="Note 10 9 2" xfId="3515" xr:uid="{00000000-0005-0000-0000-0000850E0000}"/>
    <cellStyle name="Note 10 9 3" xfId="3516" xr:uid="{00000000-0005-0000-0000-0000860E0000}"/>
    <cellStyle name="Note 11 2" xfId="3517" xr:uid="{00000000-0005-0000-0000-0000870E0000}"/>
    <cellStyle name="Note 11 2 2" xfId="3518" xr:uid="{00000000-0005-0000-0000-0000880E0000}"/>
    <cellStyle name="Note 11 2 3" xfId="3519" xr:uid="{00000000-0005-0000-0000-0000890E0000}"/>
    <cellStyle name="Note 11 3" xfId="3520" xr:uid="{00000000-0005-0000-0000-00008A0E0000}"/>
    <cellStyle name="Note 11 3 2" xfId="3521" xr:uid="{00000000-0005-0000-0000-00008B0E0000}"/>
    <cellStyle name="Note 11 3 3" xfId="3522" xr:uid="{00000000-0005-0000-0000-00008C0E0000}"/>
    <cellStyle name="Note 11 4" xfId="3523" xr:uid="{00000000-0005-0000-0000-00008D0E0000}"/>
    <cellStyle name="Note 11 4 2" xfId="3524" xr:uid="{00000000-0005-0000-0000-00008E0E0000}"/>
    <cellStyle name="Note 11 4 3" xfId="3525" xr:uid="{00000000-0005-0000-0000-00008F0E0000}"/>
    <cellStyle name="Note 11 5" xfId="3526" xr:uid="{00000000-0005-0000-0000-0000900E0000}"/>
    <cellStyle name="Note 11 5 2" xfId="3527" xr:uid="{00000000-0005-0000-0000-0000910E0000}"/>
    <cellStyle name="Note 11 5 3" xfId="3528" xr:uid="{00000000-0005-0000-0000-0000920E0000}"/>
    <cellStyle name="Note 11 6" xfId="3529" xr:uid="{00000000-0005-0000-0000-0000930E0000}"/>
    <cellStyle name="Note 11 6 2" xfId="3530" xr:uid="{00000000-0005-0000-0000-0000940E0000}"/>
    <cellStyle name="Note 11 6 3" xfId="3531" xr:uid="{00000000-0005-0000-0000-0000950E0000}"/>
    <cellStyle name="Note 11 7" xfId="3532" xr:uid="{00000000-0005-0000-0000-0000960E0000}"/>
    <cellStyle name="Note 11 7 2" xfId="3533" xr:uid="{00000000-0005-0000-0000-0000970E0000}"/>
    <cellStyle name="Note 11 7 3" xfId="3534" xr:uid="{00000000-0005-0000-0000-0000980E0000}"/>
    <cellStyle name="Note 11 8" xfId="3535" xr:uid="{00000000-0005-0000-0000-0000990E0000}"/>
    <cellStyle name="Note 11 8 2" xfId="3536" xr:uid="{00000000-0005-0000-0000-00009A0E0000}"/>
    <cellStyle name="Note 11 8 3" xfId="3537" xr:uid="{00000000-0005-0000-0000-00009B0E0000}"/>
    <cellStyle name="Note 11 9" xfId="3538" xr:uid="{00000000-0005-0000-0000-00009C0E0000}"/>
    <cellStyle name="Note 11 9 2" xfId="3539" xr:uid="{00000000-0005-0000-0000-00009D0E0000}"/>
    <cellStyle name="Note 11 9 3" xfId="3540" xr:uid="{00000000-0005-0000-0000-00009E0E0000}"/>
    <cellStyle name="Note 12 2" xfId="3541" xr:uid="{00000000-0005-0000-0000-00009F0E0000}"/>
    <cellStyle name="Note 12 2 2" xfId="3542" xr:uid="{00000000-0005-0000-0000-0000A00E0000}"/>
    <cellStyle name="Note 12 2 3" xfId="3543" xr:uid="{00000000-0005-0000-0000-0000A10E0000}"/>
    <cellStyle name="Note 12 3" xfId="3544" xr:uid="{00000000-0005-0000-0000-0000A20E0000}"/>
    <cellStyle name="Note 12 3 2" xfId="3545" xr:uid="{00000000-0005-0000-0000-0000A30E0000}"/>
    <cellStyle name="Note 12 3 3" xfId="3546" xr:uid="{00000000-0005-0000-0000-0000A40E0000}"/>
    <cellStyle name="Note 12 4" xfId="3547" xr:uid="{00000000-0005-0000-0000-0000A50E0000}"/>
    <cellStyle name="Note 12 4 2" xfId="3548" xr:uid="{00000000-0005-0000-0000-0000A60E0000}"/>
    <cellStyle name="Note 12 4 3" xfId="3549" xr:uid="{00000000-0005-0000-0000-0000A70E0000}"/>
    <cellStyle name="Note 12 5" xfId="3550" xr:uid="{00000000-0005-0000-0000-0000A80E0000}"/>
    <cellStyle name="Note 12 5 2" xfId="3551" xr:uid="{00000000-0005-0000-0000-0000A90E0000}"/>
    <cellStyle name="Note 12 5 3" xfId="3552" xr:uid="{00000000-0005-0000-0000-0000AA0E0000}"/>
    <cellStyle name="Note 12 6" xfId="3553" xr:uid="{00000000-0005-0000-0000-0000AB0E0000}"/>
    <cellStyle name="Note 12 6 2" xfId="3554" xr:uid="{00000000-0005-0000-0000-0000AC0E0000}"/>
    <cellStyle name="Note 12 6 3" xfId="3555" xr:uid="{00000000-0005-0000-0000-0000AD0E0000}"/>
    <cellStyle name="Note 12 7" xfId="3556" xr:uid="{00000000-0005-0000-0000-0000AE0E0000}"/>
    <cellStyle name="Note 12 7 2" xfId="3557" xr:uid="{00000000-0005-0000-0000-0000AF0E0000}"/>
    <cellStyle name="Note 12 7 3" xfId="3558" xr:uid="{00000000-0005-0000-0000-0000B00E0000}"/>
    <cellStyle name="Note 12 8" xfId="3559" xr:uid="{00000000-0005-0000-0000-0000B10E0000}"/>
    <cellStyle name="Note 12 8 2" xfId="3560" xr:uid="{00000000-0005-0000-0000-0000B20E0000}"/>
    <cellStyle name="Note 12 8 3" xfId="3561" xr:uid="{00000000-0005-0000-0000-0000B30E0000}"/>
    <cellStyle name="Note 12 9" xfId="3562" xr:uid="{00000000-0005-0000-0000-0000B40E0000}"/>
    <cellStyle name="Note 12 9 2" xfId="3563" xr:uid="{00000000-0005-0000-0000-0000B50E0000}"/>
    <cellStyle name="Note 12 9 3" xfId="3564" xr:uid="{00000000-0005-0000-0000-0000B60E0000}"/>
    <cellStyle name="Note 13 2" xfId="3565" xr:uid="{00000000-0005-0000-0000-0000B70E0000}"/>
    <cellStyle name="Note 13 2 2" xfId="3566" xr:uid="{00000000-0005-0000-0000-0000B80E0000}"/>
    <cellStyle name="Note 13 2 3" xfId="3567" xr:uid="{00000000-0005-0000-0000-0000B90E0000}"/>
    <cellStyle name="Note 14 2" xfId="3568" xr:uid="{00000000-0005-0000-0000-0000BA0E0000}"/>
    <cellStyle name="Note 14 2 2" xfId="3569" xr:uid="{00000000-0005-0000-0000-0000BB0E0000}"/>
    <cellStyle name="Note 14 2 3" xfId="3570" xr:uid="{00000000-0005-0000-0000-0000BC0E0000}"/>
    <cellStyle name="Note 15 2" xfId="3571" xr:uid="{00000000-0005-0000-0000-0000BD0E0000}"/>
    <cellStyle name="Note 15 2 2" xfId="3572" xr:uid="{00000000-0005-0000-0000-0000BE0E0000}"/>
    <cellStyle name="Note 15 2 3" xfId="3573" xr:uid="{00000000-0005-0000-0000-0000BF0E0000}"/>
    <cellStyle name="Note 16 2" xfId="3574" xr:uid="{00000000-0005-0000-0000-0000C00E0000}"/>
    <cellStyle name="Note 16 2 2" xfId="3575" xr:uid="{00000000-0005-0000-0000-0000C10E0000}"/>
    <cellStyle name="Note 16 2 3" xfId="3576" xr:uid="{00000000-0005-0000-0000-0000C20E0000}"/>
    <cellStyle name="Note 17 2" xfId="3577" xr:uid="{00000000-0005-0000-0000-0000C30E0000}"/>
    <cellStyle name="Note 17 2 2" xfId="3578" xr:uid="{00000000-0005-0000-0000-0000C40E0000}"/>
    <cellStyle name="Note 17 2 3" xfId="3579" xr:uid="{00000000-0005-0000-0000-0000C50E0000}"/>
    <cellStyle name="Note 18 2" xfId="3580" xr:uid="{00000000-0005-0000-0000-0000C60E0000}"/>
    <cellStyle name="Note 18 2 2" xfId="3581" xr:uid="{00000000-0005-0000-0000-0000C70E0000}"/>
    <cellStyle name="Note 18 2 3" xfId="3582" xr:uid="{00000000-0005-0000-0000-0000C80E0000}"/>
    <cellStyle name="Note 19 2" xfId="3583" xr:uid="{00000000-0005-0000-0000-0000C90E0000}"/>
    <cellStyle name="Note 19 2 2" xfId="3584" xr:uid="{00000000-0005-0000-0000-0000CA0E0000}"/>
    <cellStyle name="Note 19 2 3" xfId="3585" xr:uid="{00000000-0005-0000-0000-0000CB0E0000}"/>
    <cellStyle name="Note 2" xfId="161" xr:uid="{00000000-0005-0000-0000-0000CC0E0000}"/>
    <cellStyle name="Note 2 2" xfId="216" xr:uid="{00000000-0005-0000-0000-0000CD0E0000}"/>
    <cellStyle name="Note 2 2 2" xfId="3586" xr:uid="{00000000-0005-0000-0000-0000CE0E0000}"/>
    <cellStyle name="Note 2 2 3" xfId="3587" xr:uid="{00000000-0005-0000-0000-0000CF0E0000}"/>
    <cellStyle name="Note 2 3" xfId="271" xr:uid="{00000000-0005-0000-0000-0000D00E0000}"/>
    <cellStyle name="Note 2 3 2" xfId="3588" xr:uid="{00000000-0005-0000-0000-0000D10E0000}"/>
    <cellStyle name="Note 2 3 3" xfId="3589" xr:uid="{00000000-0005-0000-0000-0000D20E0000}"/>
    <cellStyle name="Note 2 4" xfId="3590" xr:uid="{00000000-0005-0000-0000-0000D30E0000}"/>
    <cellStyle name="Note 2 4 2" xfId="3591" xr:uid="{00000000-0005-0000-0000-0000D40E0000}"/>
    <cellStyle name="Note 2 4 3" xfId="3592" xr:uid="{00000000-0005-0000-0000-0000D50E0000}"/>
    <cellStyle name="Note 2 5" xfId="3593" xr:uid="{00000000-0005-0000-0000-0000D60E0000}"/>
    <cellStyle name="Note 2 5 2" xfId="3594" xr:uid="{00000000-0005-0000-0000-0000D70E0000}"/>
    <cellStyle name="Note 2 5 3" xfId="3595" xr:uid="{00000000-0005-0000-0000-0000D80E0000}"/>
    <cellStyle name="Note 2 6" xfId="3596" xr:uid="{00000000-0005-0000-0000-0000D90E0000}"/>
    <cellStyle name="Note 2 6 2" xfId="3597" xr:uid="{00000000-0005-0000-0000-0000DA0E0000}"/>
    <cellStyle name="Note 2 6 3" xfId="3598" xr:uid="{00000000-0005-0000-0000-0000DB0E0000}"/>
    <cellStyle name="Note 2 7" xfId="3599" xr:uid="{00000000-0005-0000-0000-0000DC0E0000}"/>
    <cellStyle name="Note 2 7 2" xfId="3600" xr:uid="{00000000-0005-0000-0000-0000DD0E0000}"/>
    <cellStyle name="Note 2 7 3" xfId="3601" xr:uid="{00000000-0005-0000-0000-0000DE0E0000}"/>
    <cellStyle name="Note 2 8" xfId="3602" xr:uid="{00000000-0005-0000-0000-0000DF0E0000}"/>
    <cellStyle name="Note 2 8 2" xfId="3603" xr:uid="{00000000-0005-0000-0000-0000E00E0000}"/>
    <cellStyle name="Note 2 8 3" xfId="3604" xr:uid="{00000000-0005-0000-0000-0000E10E0000}"/>
    <cellStyle name="Note 2 9" xfId="3605" xr:uid="{00000000-0005-0000-0000-0000E20E0000}"/>
    <cellStyle name="Note 2 9 2" xfId="3606" xr:uid="{00000000-0005-0000-0000-0000E30E0000}"/>
    <cellStyle name="Note 2 9 3" xfId="3607" xr:uid="{00000000-0005-0000-0000-0000E40E0000}"/>
    <cellStyle name="Note 20 2" xfId="3608" xr:uid="{00000000-0005-0000-0000-0000E50E0000}"/>
    <cellStyle name="Note 20 2 2" xfId="3609" xr:uid="{00000000-0005-0000-0000-0000E60E0000}"/>
    <cellStyle name="Note 20 2 3" xfId="3610" xr:uid="{00000000-0005-0000-0000-0000E70E0000}"/>
    <cellStyle name="Note 21 2" xfId="3611" xr:uid="{00000000-0005-0000-0000-0000E80E0000}"/>
    <cellStyle name="Note 21 2 2" xfId="3612" xr:uid="{00000000-0005-0000-0000-0000E90E0000}"/>
    <cellStyle name="Note 21 2 3" xfId="3613" xr:uid="{00000000-0005-0000-0000-0000EA0E0000}"/>
    <cellStyle name="Note 3" xfId="174" xr:uid="{00000000-0005-0000-0000-0000EB0E0000}"/>
    <cellStyle name="Note 3 2" xfId="3614" xr:uid="{00000000-0005-0000-0000-0000EC0E0000}"/>
    <cellStyle name="Note 3 2 2" xfId="3615" xr:uid="{00000000-0005-0000-0000-0000ED0E0000}"/>
    <cellStyle name="Note 3 2 3" xfId="3616" xr:uid="{00000000-0005-0000-0000-0000EE0E0000}"/>
    <cellStyle name="Note 3 3" xfId="3617" xr:uid="{00000000-0005-0000-0000-0000EF0E0000}"/>
    <cellStyle name="Note 3 3 2" xfId="3618" xr:uid="{00000000-0005-0000-0000-0000F00E0000}"/>
    <cellStyle name="Note 3 3 3" xfId="3619" xr:uid="{00000000-0005-0000-0000-0000F10E0000}"/>
    <cellStyle name="Note 3 4" xfId="3620" xr:uid="{00000000-0005-0000-0000-0000F20E0000}"/>
    <cellStyle name="Note 3 4 2" xfId="3621" xr:uid="{00000000-0005-0000-0000-0000F30E0000}"/>
    <cellStyle name="Note 3 4 3" xfId="3622" xr:uid="{00000000-0005-0000-0000-0000F40E0000}"/>
    <cellStyle name="Note 3 5" xfId="3623" xr:uid="{00000000-0005-0000-0000-0000F50E0000}"/>
    <cellStyle name="Note 3 5 2" xfId="3624" xr:uid="{00000000-0005-0000-0000-0000F60E0000}"/>
    <cellStyle name="Note 3 5 3" xfId="3625" xr:uid="{00000000-0005-0000-0000-0000F70E0000}"/>
    <cellStyle name="Note 3 6" xfId="3626" xr:uid="{00000000-0005-0000-0000-0000F80E0000}"/>
    <cellStyle name="Note 3 6 2" xfId="3627" xr:uid="{00000000-0005-0000-0000-0000F90E0000}"/>
    <cellStyle name="Note 3 6 3" xfId="3628" xr:uid="{00000000-0005-0000-0000-0000FA0E0000}"/>
    <cellStyle name="Note 3 7" xfId="3629" xr:uid="{00000000-0005-0000-0000-0000FB0E0000}"/>
    <cellStyle name="Note 3 7 2" xfId="3630" xr:uid="{00000000-0005-0000-0000-0000FC0E0000}"/>
    <cellStyle name="Note 3 7 3" xfId="3631" xr:uid="{00000000-0005-0000-0000-0000FD0E0000}"/>
    <cellStyle name="Note 3 8" xfId="3632" xr:uid="{00000000-0005-0000-0000-0000FE0E0000}"/>
    <cellStyle name="Note 3 8 2" xfId="3633" xr:uid="{00000000-0005-0000-0000-0000FF0E0000}"/>
    <cellStyle name="Note 3 8 3" xfId="3634" xr:uid="{00000000-0005-0000-0000-0000000F0000}"/>
    <cellStyle name="Note 3 9" xfId="3635" xr:uid="{00000000-0005-0000-0000-0000010F0000}"/>
    <cellStyle name="Note 3 9 2" xfId="3636" xr:uid="{00000000-0005-0000-0000-0000020F0000}"/>
    <cellStyle name="Note 3 9 3" xfId="3637" xr:uid="{00000000-0005-0000-0000-0000030F0000}"/>
    <cellStyle name="Note 4" xfId="3638" xr:uid="{00000000-0005-0000-0000-0000040F0000}"/>
    <cellStyle name="Note 4 2" xfId="3639" xr:uid="{00000000-0005-0000-0000-0000050F0000}"/>
    <cellStyle name="Note 4 2 2" xfId="3640" xr:uid="{00000000-0005-0000-0000-0000060F0000}"/>
    <cellStyle name="Note 4 2 3" xfId="3641" xr:uid="{00000000-0005-0000-0000-0000070F0000}"/>
    <cellStyle name="Note 4 3" xfId="3642" xr:uid="{00000000-0005-0000-0000-0000080F0000}"/>
    <cellStyle name="Note 4 3 2" xfId="3643" xr:uid="{00000000-0005-0000-0000-0000090F0000}"/>
    <cellStyle name="Note 4 3 3" xfId="3644" xr:uid="{00000000-0005-0000-0000-00000A0F0000}"/>
    <cellStyle name="Note 4 4" xfId="3645" xr:uid="{00000000-0005-0000-0000-00000B0F0000}"/>
    <cellStyle name="Note 4 4 2" xfId="3646" xr:uid="{00000000-0005-0000-0000-00000C0F0000}"/>
    <cellStyle name="Note 4 4 3" xfId="3647" xr:uid="{00000000-0005-0000-0000-00000D0F0000}"/>
    <cellStyle name="Note 4 5" xfId="3648" xr:uid="{00000000-0005-0000-0000-00000E0F0000}"/>
    <cellStyle name="Note 4 5 2" xfId="3649" xr:uid="{00000000-0005-0000-0000-00000F0F0000}"/>
    <cellStyle name="Note 4 5 3" xfId="3650" xr:uid="{00000000-0005-0000-0000-0000100F0000}"/>
    <cellStyle name="Note 4 6" xfId="3651" xr:uid="{00000000-0005-0000-0000-0000110F0000}"/>
    <cellStyle name="Note 4 6 2" xfId="3652" xr:uid="{00000000-0005-0000-0000-0000120F0000}"/>
    <cellStyle name="Note 4 6 3" xfId="3653" xr:uid="{00000000-0005-0000-0000-0000130F0000}"/>
    <cellStyle name="Note 4 7" xfId="3654" xr:uid="{00000000-0005-0000-0000-0000140F0000}"/>
    <cellStyle name="Note 4 7 2" xfId="3655" xr:uid="{00000000-0005-0000-0000-0000150F0000}"/>
    <cellStyle name="Note 4 7 3" xfId="3656" xr:uid="{00000000-0005-0000-0000-0000160F0000}"/>
    <cellStyle name="Note 4 8" xfId="3657" xr:uid="{00000000-0005-0000-0000-0000170F0000}"/>
    <cellStyle name="Note 4 8 2" xfId="3658" xr:uid="{00000000-0005-0000-0000-0000180F0000}"/>
    <cellStyle name="Note 4 8 3" xfId="3659" xr:uid="{00000000-0005-0000-0000-0000190F0000}"/>
    <cellStyle name="Note 4 9" xfId="3660" xr:uid="{00000000-0005-0000-0000-00001A0F0000}"/>
    <cellStyle name="Note 4 9 2" xfId="3661" xr:uid="{00000000-0005-0000-0000-00001B0F0000}"/>
    <cellStyle name="Note 4 9 3" xfId="3662" xr:uid="{00000000-0005-0000-0000-00001C0F0000}"/>
    <cellStyle name="Note 5" xfId="3663" xr:uid="{00000000-0005-0000-0000-00001D0F0000}"/>
    <cellStyle name="Note 5 2" xfId="3664" xr:uid="{00000000-0005-0000-0000-00001E0F0000}"/>
    <cellStyle name="Note 5 2 2" xfId="3665" xr:uid="{00000000-0005-0000-0000-00001F0F0000}"/>
    <cellStyle name="Note 5 2 3" xfId="3666" xr:uid="{00000000-0005-0000-0000-0000200F0000}"/>
    <cellStyle name="Note 5 3" xfId="3667" xr:uid="{00000000-0005-0000-0000-0000210F0000}"/>
    <cellStyle name="Note 5 3 2" xfId="3668" xr:uid="{00000000-0005-0000-0000-0000220F0000}"/>
    <cellStyle name="Note 5 3 3" xfId="3669" xr:uid="{00000000-0005-0000-0000-0000230F0000}"/>
    <cellStyle name="Note 5 4" xfId="3670" xr:uid="{00000000-0005-0000-0000-0000240F0000}"/>
    <cellStyle name="Note 5 4 2" xfId="3671" xr:uid="{00000000-0005-0000-0000-0000250F0000}"/>
    <cellStyle name="Note 5 4 3" xfId="3672" xr:uid="{00000000-0005-0000-0000-0000260F0000}"/>
    <cellStyle name="Note 5 5" xfId="3673" xr:uid="{00000000-0005-0000-0000-0000270F0000}"/>
    <cellStyle name="Note 5 5 2" xfId="3674" xr:uid="{00000000-0005-0000-0000-0000280F0000}"/>
    <cellStyle name="Note 5 5 3" xfId="3675" xr:uid="{00000000-0005-0000-0000-0000290F0000}"/>
    <cellStyle name="Note 5 6" xfId="3676" xr:uid="{00000000-0005-0000-0000-00002A0F0000}"/>
    <cellStyle name="Note 5 6 2" xfId="3677" xr:uid="{00000000-0005-0000-0000-00002B0F0000}"/>
    <cellStyle name="Note 5 6 3" xfId="3678" xr:uid="{00000000-0005-0000-0000-00002C0F0000}"/>
    <cellStyle name="Note 5 7" xfId="3679" xr:uid="{00000000-0005-0000-0000-00002D0F0000}"/>
    <cellStyle name="Note 5 7 2" xfId="3680" xr:uid="{00000000-0005-0000-0000-00002E0F0000}"/>
    <cellStyle name="Note 5 7 3" xfId="3681" xr:uid="{00000000-0005-0000-0000-00002F0F0000}"/>
    <cellStyle name="Note 5 8" xfId="3682" xr:uid="{00000000-0005-0000-0000-0000300F0000}"/>
    <cellStyle name="Note 5 8 2" xfId="3683" xr:uid="{00000000-0005-0000-0000-0000310F0000}"/>
    <cellStyle name="Note 5 8 3" xfId="3684" xr:uid="{00000000-0005-0000-0000-0000320F0000}"/>
    <cellStyle name="Note 5 9" xfId="3685" xr:uid="{00000000-0005-0000-0000-0000330F0000}"/>
    <cellStyle name="Note 5 9 2" xfId="3686" xr:uid="{00000000-0005-0000-0000-0000340F0000}"/>
    <cellStyle name="Note 5 9 3" xfId="3687" xr:uid="{00000000-0005-0000-0000-0000350F0000}"/>
    <cellStyle name="Note 6" xfId="4084" xr:uid="{00000000-0005-0000-0000-0000360F0000}"/>
    <cellStyle name="Note 6 2" xfId="3688" xr:uid="{00000000-0005-0000-0000-0000370F0000}"/>
    <cellStyle name="Note 6 2 2" xfId="3689" xr:uid="{00000000-0005-0000-0000-0000380F0000}"/>
    <cellStyle name="Note 6 2 3" xfId="3690" xr:uid="{00000000-0005-0000-0000-0000390F0000}"/>
    <cellStyle name="Note 6 3" xfId="3691" xr:uid="{00000000-0005-0000-0000-00003A0F0000}"/>
    <cellStyle name="Note 6 3 2" xfId="3692" xr:uid="{00000000-0005-0000-0000-00003B0F0000}"/>
    <cellStyle name="Note 6 3 3" xfId="3693" xr:uid="{00000000-0005-0000-0000-00003C0F0000}"/>
    <cellStyle name="Note 6 4" xfId="3694" xr:uid="{00000000-0005-0000-0000-00003D0F0000}"/>
    <cellStyle name="Note 6 4 2" xfId="3695" xr:uid="{00000000-0005-0000-0000-00003E0F0000}"/>
    <cellStyle name="Note 6 4 3" xfId="3696" xr:uid="{00000000-0005-0000-0000-00003F0F0000}"/>
    <cellStyle name="Note 6 5" xfId="3697" xr:uid="{00000000-0005-0000-0000-0000400F0000}"/>
    <cellStyle name="Note 6 5 2" xfId="3698" xr:uid="{00000000-0005-0000-0000-0000410F0000}"/>
    <cellStyle name="Note 6 5 3" xfId="3699" xr:uid="{00000000-0005-0000-0000-0000420F0000}"/>
    <cellStyle name="Note 6 6" xfId="3700" xr:uid="{00000000-0005-0000-0000-0000430F0000}"/>
    <cellStyle name="Note 6 6 2" xfId="3701" xr:uid="{00000000-0005-0000-0000-0000440F0000}"/>
    <cellStyle name="Note 6 6 3" xfId="3702" xr:uid="{00000000-0005-0000-0000-0000450F0000}"/>
    <cellStyle name="Note 6 7" xfId="3703" xr:uid="{00000000-0005-0000-0000-0000460F0000}"/>
    <cellStyle name="Note 6 7 2" xfId="3704" xr:uid="{00000000-0005-0000-0000-0000470F0000}"/>
    <cellStyle name="Note 6 7 3" xfId="3705" xr:uid="{00000000-0005-0000-0000-0000480F0000}"/>
    <cellStyle name="Note 6 8" xfId="3706" xr:uid="{00000000-0005-0000-0000-0000490F0000}"/>
    <cellStyle name="Note 6 8 2" xfId="3707" xr:uid="{00000000-0005-0000-0000-00004A0F0000}"/>
    <cellStyle name="Note 6 8 3" xfId="3708" xr:uid="{00000000-0005-0000-0000-00004B0F0000}"/>
    <cellStyle name="Note 6 9" xfId="3709" xr:uid="{00000000-0005-0000-0000-00004C0F0000}"/>
    <cellStyle name="Note 6 9 2" xfId="3710" xr:uid="{00000000-0005-0000-0000-00004D0F0000}"/>
    <cellStyle name="Note 6 9 3" xfId="3711" xr:uid="{00000000-0005-0000-0000-00004E0F0000}"/>
    <cellStyle name="Note 7 2" xfId="3712" xr:uid="{00000000-0005-0000-0000-00004F0F0000}"/>
    <cellStyle name="Note 7 2 2" xfId="3713" xr:uid="{00000000-0005-0000-0000-0000500F0000}"/>
    <cellStyle name="Note 7 2 3" xfId="3714" xr:uid="{00000000-0005-0000-0000-0000510F0000}"/>
    <cellStyle name="Note 7 3" xfId="3715" xr:uid="{00000000-0005-0000-0000-0000520F0000}"/>
    <cellStyle name="Note 7 3 2" xfId="3716" xr:uid="{00000000-0005-0000-0000-0000530F0000}"/>
    <cellStyle name="Note 7 3 3" xfId="3717" xr:uid="{00000000-0005-0000-0000-0000540F0000}"/>
    <cellStyle name="Note 7 4" xfId="3718" xr:uid="{00000000-0005-0000-0000-0000550F0000}"/>
    <cellStyle name="Note 7 4 2" xfId="3719" xr:uid="{00000000-0005-0000-0000-0000560F0000}"/>
    <cellStyle name="Note 7 4 3" xfId="3720" xr:uid="{00000000-0005-0000-0000-0000570F0000}"/>
    <cellStyle name="Note 7 5" xfId="3721" xr:uid="{00000000-0005-0000-0000-0000580F0000}"/>
    <cellStyle name="Note 7 5 2" xfId="3722" xr:uid="{00000000-0005-0000-0000-0000590F0000}"/>
    <cellStyle name="Note 7 5 3" xfId="3723" xr:uid="{00000000-0005-0000-0000-00005A0F0000}"/>
    <cellStyle name="Note 7 6" xfId="3724" xr:uid="{00000000-0005-0000-0000-00005B0F0000}"/>
    <cellStyle name="Note 7 6 2" xfId="3725" xr:uid="{00000000-0005-0000-0000-00005C0F0000}"/>
    <cellStyle name="Note 7 6 3" xfId="3726" xr:uid="{00000000-0005-0000-0000-00005D0F0000}"/>
    <cellStyle name="Note 7 7" xfId="3727" xr:uid="{00000000-0005-0000-0000-00005E0F0000}"/>
    <cellStyle name="Note 7 7 2" xfId="3728" xr:uid="{00000000-0005-0000-0000-00005F0F0000}"/>
    <cellStyle name="Note 7 7 3" xfId="3729" xr:uid="{00000000-0005-0000-0000-0000600F0000}"/>
    <cellStyle name="Note 7 8" xfId="3730" xr:uid="{00000000-0005-0000-0000-0000610F0000}"/>
    <cellStyle name="Note 7 8 2" xfId="3731" xr:uid="{00000000-0005-0000-0000-0000620F0000}"/>
    <cellStyle name="Note 7 8 3" xfId="3732" xr:uid="{00000000-0005-0000-0000-0000630F0000}"/>
    <cellStyle name="Note 7 9" xfId="3733" xr:uid="{00000000-0005-0000-0000-0000640F0000}"/>
    <cellStyle name="Note 7 9 2" xfId="3734" xr:uid="{00000000-0005-0000-0000-0000650F0000}"/>
    <cellStyle name="Note 7 9 3" xfId="3735" xr:uid="{00000000-0005-0000-0000-0000660F0000}"/>
    <cellStyle name="Note 8 2" xfId="3736" xr:uid="{00000000-0005-0000-0000-0000670F0000}"/>
    <cellStyle name="Note 8 2 2" xfId="3737" xr:uid="{00000000-0005-0000-0000-0000680F0000}"/>
    <cellStyle name="Note 8 2 3" xfId="3738" xr:uid="{00000000-0005-0000-0000-0000690F0000}"/>
    <cellStyle name="Note 8 3" xfId="3739" xr:uid="{00000000-0005-0000-0000-00006A0F0000}"/>
    <cellStyle name="Note 8 3 2" xfId="3740" xr:uid="{00000000-0005-0000-0000-00006B0F0000}"/>
    <cellStyle name="Note 8 3 3" xfId="3741" xr:uid="{00000000-0005-0000-0000-00006C0F0000}"/>
    <cellStyle name="Note 8 4" xfId="3742" xr:uid="{00000000-0005-0000-0000-00006D0F0000}"/>
    <cellStyle name="Note 8 4 2" xfId="3743" xr:uid="{00000000-0005-0000-0000-00006E0F0000}"/>
    <cellStyle name="Note 8 4 3" xfId="3744" xr:uid="{00000000-0005-0000-0000-00006F0F0000}"/>
    <cellStyle name="Note 8 5" xfId="3745" xr:uid="{00000000-0005-0000-0000-0000700F0000}"/>
    <cellStyle name="Note 8 5 2" xfId="3746" xr:uid="{00000000-0005-0000-0000-0000710F0000}"/>
    <cellStyle name="Note 8 5 3" xfId="3747" xr:uid="{00000000-0005-0000-0000-0000720F0000}"/>
    <cellStyle name="Note 8 6" xfId="3748" xr:uid="{00000000-0005-0000-0000-0000730F0000}"/>
    <cellStyle name="Note 8 6 2" xfId="3749" xr:uid="{00000000-0005-0000-0000-0000740F0000}"/>
    <cellStyle name="Note 8 6 3" xfId="3750" xr:uid="{00000000-0005-0000-0000-0000750F0000}"/>
    <cellStyle name="Note 8 7" xfId="3751" xr:uid="{00000000-0005-0000-0000-0000760F0000}"/>
    <cellStyle name="Note 8 7 2" xfId="3752" xr:uid="{00000000-0005-0000-0000-0000770F0000}"/>
    <cellStyle name="Note 8 7 3" xfId="3753" xr:uid="{00000000-0005-0000-0000-0000780F0000}"/>
    <cellStyle name="Note 8 8" xfId="3754" xr:uid="{00000000-0005-0000-0000-0000790F0000}"/>
    <cellStyle name="Note 8 8 2" xfId="3755" xr:uid="{00000000-0005-0000-0000-00007A0F0000}"/>
    <cellStyle name="Note 8 8 3" xfId="3756" xr:uid="{00000000-0005-0000-0000-00007B0F0000}"/>
    <cellStyle name="Note 8 9" xfId="3757" xr:uid="{00000000-0005-0000-0000-00007C0F0000}"/>
    <cellStyle name="Note 8 9 2" xfId="3758" xr:uid="{00000000-0005-0000-0000-00007D0F0000}"/>
    <cellStyle name="Note 8 9 3" xfId="3759" xr:uid="{00000000-0005-0000-0000-00007E0F0000}"/>
    <cellStyle name="Note 9 2" xfId="3760" xr:uid="{00000000-0005-0000-0000-00007F0F0000}"/>
    <cellStyle name="Note 9 2 2" xfId="3761" xr:uid="{00000000-0005-0000-0000-0000800F0000}"/>
    <cellStyle name="Note 9 2 3" xfId="3762" xr:uid="{00000000-0005-0000-0000-0000810F0000}"/>
    <cellStyle name="Note 9 3" xfId="3763" xr:uid="{00000000-0005-0000-0000-0000820F0000}"/>
    <cellStyle name="Note 9 3 2" xfId="3764" xr:uid="{00000000-0005-0000-0000-0000830F0000}"/>
    <cellStyle name="Note 9 3 3" xfId="3765" xr:uid="{00000000-0005-0000-0000-0000840F0000}"/>
    <cellStyle name="Note 9 4" xfId="3766" xr:uid="{00000000-0005-0000-0000-0000850F0000}"/>
    <cellStyle name="Note 9 4 2" xfId="3767" xr:uid="{00000000-0005-0000-0000-0000860F0000}"/>
    <cellStyle name="Note 9 4 3" xfId="3768" xr:uid="{00000000-0005-0000-0000-0000870F0000}"/>
    <cellStyle name="Note 9 5" xfId="3769" xr:uid="{00000000-0005-0000-0000-0000880F0000}"/>
    <cellStyle name="Note 9 5 2" xfId="3770" xr:uid="{00000000-0005-0000-0000-0000890F0000}"/>
    <cellStyle name="Note 9 5 3" xfId="3771" xr:uid="{00000000-0005-0000-0000-00008A0F0000}"/>
    <cellStyle name="Note 9 6" xfId="3772" xr:uid="{00000000-0005-0000-0000-00008B0F0000}"/>
    <cellStyle name="Note 9 6 2" xfId="3773" xr:uid="{00000000-0005-0000-0000-00008C0F0000}"/>
    <cellStyle name="Note 9 6 3" xfId="3774" xr:uid="{00000000-0005-0000-0000-00008D0F0000}"/>
    <cellStyle name="Note 9 7" xfId="3775" xr:uid="{00000000-0005-0000-0000-00008E0F0000}"/>
    <cellStyle name="Note 9 7 2" xfId="3776" xr:uid="{00000000-0005-0000-0000-00008F0F0000}"/>
    <cellStyle name="Note 9 7 3" xfId="3777" xr:uid="{00000000-0005-0000-0000-0000900F0000}"/>
    <cellStyle name="Note 9 8" xfId="3778" xr:uid="{00000000-0005-0000-0000-0000910F0000}"/>
    <cellStyle name="Note 9 8 2" xfId="3779" xr:uid="{00000000-0005-0000-0000-0000920F0000}"/>
    <cellStyle name="Note 9 8 3" xfId="3780" xr:uid="{00000000-0005-0000-0000-0000930F0000}"/>
    <cellStyle name="Note 9 9" xfId="3781" xr:uid="{00000000-0005-0000-0000-0000940F0000}"/>
    <cellStyle name="Note 9 9 2" xfId="3782" xr:uid="{00000000-0005-0000-0000-0000950F0000}"/>
    <cellStyle name="Note 9 9 3" xfId="3783" xr:uid="{00000000-0005-0000-0000-0000960F0000}"/>
    <cellStyle name="num1Style" xfId="3784" xr:uid="{00000000-0005-0000-0000-0000970F0000}"/>
    <cellStyle name="num1Style 2" xfId="3785" xr:uid="{00000000-0005-0000-0000-0000980F0000}"/>
    <cellStyle name="num1Style 3" xfId="3786" xr:uid="{00000000-0005-0000-0000-0000990F0000}"/>
    <cellStyle name="num1Style 4" xfId="3787" xr:uid="{00000000-0005-0000-0000-00009A0F0000}"/>
    <cellStyle name="num1Style 5" xfId="3788" xr:uid="{00000000-0005-0000-0000-00009B0F0000}"/>
    <cellStyle name="num1Style 6" xfId="3789" xr:uid="{00000000-0005-0000-0000-00009C0F0000}"/>
    <cellStyle name="num1Styleb" xfId="3790" xr:uid="{00000000-0005-0000-0000-00009D0F0000}"/>
    <cellStyle name="num1Styleb 2" xfId="3791" xr:uid="{00000000-0005-0000-0000-00009E0F0000}"/>
    <cellStyle name="num1Styleb 3" xfId="3792" xr:uid="{00000000-0005-0000-0000-00009F0F0000}"/>
    <cellStyle name="num1Styleb 4" xfId="3793" xr:uid="{00000000-0005-0000-0000-0000A00F0000}"/>
    <cellStyle name="num1Styleb 5" xfId="3794" xr:uid="{00000000-0005-0000-0000-0000A10F0000}"/>
    <cellStyle name="num1Styleb 6" xfId="3795" xr:uid="{00000000-0005-0000-0000-0000A20F0000}"/>
    <cellStyle name="num4Style" xfId="3796" xr:uid="{00000000-0005-0000-0000-0000A30F0000}"/>
    <cellStyle name="num4Style 2" xfId="3797" xr:uid="{00000000-0005-0000-0000-0000A40F0000}"/>
    <cellStyle name="num4Style 3" xfId="3798" xr:uid="{00000000-0005-0000-0000-0000A50F0000}"/>
    <cellStyle name="num4Style 4" xfId="3799" xr:uid="{00000000-0005-0000-0000-0000A60F0000}"/>
    <cellStyle name="num4Style 5" xfId="3800" xr:uid="{00000000-0005-0000-0000-0000A70F0000}"/>
    <cellStyle name="num4Style 6" xfId="3801" xr:uid="{00000000-0005-0000-0000-0000A80F0000}"/>
    <cellStyle name="num4Styleb" xfId="3802" xr:uid="{00000000-0005-0000-0000-0000A90F0000}"/>
    <cellStyle name="num4Styleb 2" xfId="3803" xr:uid="{00000000-0005-0000-0000-0000AA0F0000}"/>
    <cellStyle name="num4Styleb 3" xfId="3804" xr:uid="{00000000-0005-0000-0000-0000AB0F0000}"/>
    <cellStyle name="num4Styleb 4" xfId="3805" xr:uid="{00000000-0005-0000-0000-0000AC0F0000}"/>
    <cellStyle name="num4Styleb 5" xfId="3806" xr:uid="{00000000-0005-0000-0000-0000AD0F0000}"/>
    <cellStyle name="num4Styleb 6" xfId="3807" xr:uid="{00000000-0005-0000-0000-0000AE0F0000}"/>
    <cellStyle name="number" xfId="3808" xr:uid="{00000000-0005-0000-0000-0000AF0F0000}"/>
    <cellStyle name="Numbers" xfId="96" xr:uid="{00000000-0005-0000-0000-0000B00F0000}"/>
    <cellStyle name="Numbers - Bold" xfId="97" xr:uid="{00000000-0005-0000-0000-0000B10F0000}"/>
    <cellStyle name="Numbers - Bold - Italic" xfId="98" xr:uid="{00000000-0005-0000-0000-0000B20F0000}"/>
    <cellStyle name="Numbers - Bold_6079BX" xfId="99" xr:uid="{00000000-0005-0000-0000-0000B30F0000}"/>
    <cellStyle name="Numbers - Large" xfId="100" xr:uid="{00000000-0005-0000-0000-0000B40F0000}"/>
    <cellStyle name="Numbers_6079BX" xfId="101" xr:uid="{00000000-0005-0000-0000-0000B50F0000}"/>
    <cellStyle name="numPStyle" xfId="3809" xr:uid="{00000000-0005-0000-0000-0000B60F0000}"/>
    <cellStyle name="numPStyle 2" xfId="3810" xr:uid="{00000000-0005-0000-0000-0000B70F0000}"/>
    <cellStyle name="numPStyle 3" xfId="3811" xr:uid="{00000000-0005-0000-0000-0000B80F0000}"/>
    <cellStyle name="numPStyle 4" xfId="3812" xr:uid="{00000000-0005-0000-0000-0000B90F0000}"/>
    <cellStyle name="numPStyle 5" xfId="3813" xr:uid="{00000000-0005-0000-0000-0000BA0F0000}"/>
    <cellStyle name="numPStyle 6" xfId="3814" xr:uid="{00000000-0005-0000-0000-0000BB0F0000}"/>
    <cellStyle name="numPStyleb" xfId="3815" xr:uid="{00000000-0005-0000-0000-0000BC0F0000}"/>
    <cellStyle name="numPStyleb 2" xfId="3816" xr:uid="{00000000-0005-0000-0000-0000BD0F0000}"/>
    <cellStyle name="numPStyleb 3" xfId="3817" xr:uid="{00000000-0005-0000-0000-0000BE0F0000}"/>
    <cellStyle name="numPStyleb 4" xfId="3818" xr:uid="{00000000-0005-0000-0000-0000BF0F0000}"/>
    <cellStyle name="numPStyleb 5" xfId="3819" xr:uid="{00000000-0005-0000-0000-0000C00F0000}"/>
    <cellStyle name="numPStyleb 6" xfId="3820" xr:uid="{00000000-0005-0000-0000-0000C10F0000}"/>
    <cellStyle name="numXStyle" xfId="3821" xr:uid="{00000000-0005-0000-0000-0000C20F0000}"/>
    <cellStyle name="numXStyle 2" xfId="3822" xr:uid="{00000000-0005-0000-0000-0000C30F0000}"/>
    <cellStyle name="numXStyle 3" xfId="3823" xr:uid="{00000000-0005-0000-0000-0000C40F0000}"/>
    <cellStyle name="numXStyle 4" xfId="3824" xr:uid="{00000000-0005-0000-0000-0000C50F0000}"/>
    <cellStyle name="numXStyle 5" xfId="3825" xr:uid="{00000000-0005-0000-0000-0000C60F0000}"/>
    <cellStyle name="numXStyle 6" xfId="3826" xr:uid="{00000000-0005-0000-0000-0000C70F0000}"/>
    <cellStyle name="numXStyleb" xfId="3827" xr:uid="{00000000-0005-0000-0000-0000C80F0000}"/>
    <cellStyle name="numXStyleb 2" xfId="3828" xr:uid="{00000000-0005-0000-0000-0000C90F0000}"/>
    <cellStyle name="numXStyleb 3" xfId="3829" xr:uid="{00000000-0005-0000-0000-0000CA0F0000}"/>
    <cellStyle name="numXStyleb 4" xfId="3830" xr:uid="{00000000-0005-0000-0000-0000CB0F0000}"/>
    <cellStyle name="numXStyleb 5" xfId="3831" xr:uid="{00000000-0005-0000-0000-0000CC0F0000}"/>
    <cellStyle name="numXStyleb 6" xfId="3832" xr:uid="{00000000-0005-0000-0000-0000CD0F0000}"/>
    <cellStyle name="Œ…‹æØ‚è [0.00]_!!!GO" xfId="3833" xr:uid="{00000000-0005-0000-0000-0000CE0F0000}"/>
    <cellStyle name="Œ…‹æØ‚è_!!!GO" xfId="3834" xr:uid="{00000000-0005-0000-0000-0000CF0F0000}"/>
    <cellStyle name="outh America" xfId="3835" xr:uid="{00000000-0005-0000-0000-0000D00F0000}"/>
    <cellStyle name="outh America 2" xfId="3836" xr:uid="{00000000-0005-0000-0000-0000D10F0000}"/>
    <cellStyle name="Output" xfId="9" builtinId="21" customBuiltin="1"/>
    <cellStyle name="Output 10 2" xfId="3837" xr:uid="{00000000-0005-0000-0000-0000D30F0000}"/>
    <cellStyle name="Output 10 3" xfId="3838" xr:uid="{00000000-0005-0000-0000-0000D40F0000}"/>
    <cellStyle name="Output 10 4" xfId="3839" xr:uid="{00000000-0005-0000-0000-0000D50F0000}"/>
    <cellStyle name="Output 10 5" xfId="3840" xr:uid="{00000000-0005-0000-0000-0000D60F0000}"/>
    <cellStyle name="Output 10 6" xfId="3841" xr:uid="{00000000-0005-0000-0000-0000D70F0000}"/>
    <cellStyle name="Output 10 7" xfId="3842" xr:uid="{00000000-0005-0000-0000-0000D80F0000}"/>
    <cellStyle name="Output 11 2" xfId="3843" xr:uid="{00000000-0005-0000-0000-0000D90F0000}"/>
    <cellStyle name="Output 11 3" xfId="3844" xr:uid="{00000000-0005-0000-0000-0000DA0F0000}"/>
    <cellStyle name="Output 11 4" xfId="3845" xr:uid="{00000000-0005-0000-0000-0000DB0F0000}"/>
    <cellStyle name="Output 11 5" xfId="3846" xr:uid="{00000000-0005-0000-0000-0000DC0F0000}"/>
    <cellStyle name="Output 11 6" xfId="3847" xr:uid="{00000000-0005-0000-0000-0000DD0F0000}"/>
    <cellStyle name="Output 11 7" xfId="3848" xr:uid="{00000000-0005-0000-0000-0000DE0F0000}"/>
    <cellStyle name="Output 12 2" xfId="3849" xr:uid="{00000000-0005-0000-0000-0000DF0F0000}"/>
    <cellStyle name="Output 12 3" xfId="3850" xr:uid="{00000000-0005-0000-0000-0000E00F0000}"/>
    <cellStyle name="Output 12 4" xfId="3851" xr:uid="{00000000-0005-0000-0000-0000E10F0000}"/>
    <cellStyle name="Output 12 5" xfId="3852" xr:uid="{00000000-0005-0000-0000-0000E20F0000}"/>
    <cellStyle name="Output 12 6" xfId="3853" xr:uid="{00000000-0005-0000-0000-0000E30F0000}"/>
    <cellStyle name="Output 12 7" xfId="3854" xr:uid="{00000000-0005-0000-0000-0000E40F0000}"/>
    <cellStyle name="Output 13 2" xfId="3855" xr:uid="{00000000-0005-0000-0000-0000E50F0000}"/>
    <cellStyle name="Output 14 2" xfId="3856" xr:uid="{00000000-0005-0000-0000-0000E60F0000}"/>
    <cellStyle name="Output 15 2" xfId="3857" xr:uid="{00000000-0005-0000-0000-0000E70F0000}"/>
    <cellStyle name="Output 16 2" xfId="3858" xr:uid="{00000000-0005-0000-0000-0000E80F0000}"/>
    <cellStyle name="Output 17 2" xfId="3859" xr:uid="{00000000-0005-0000-0000-0000E90F0000}"/>
    <cellStyle name="Output 18 2" xfId="3860" xr:uid="{00000000-0005-0000-0000-0000EA0F0000}"/>
    <cellStyle name="Output 19 2" xfId="3861" xr:uid="{00000000-0005-0000-0000-0000EB0F0000}"/>
    <cellStyle name="Output 2" xfId="225" xr:uid="{00000000-0005-0000-0000-0000EC0F0000}"/>
    <cellStyle name="Output 2 2" xfId="3862" xr:uid="{00000000-0005-0000-0000-0000ED0F0000}"/>
    <cellStyle name="Output 2 3" xfId="3863" xr:uid="{00000000-0005-0000-0000-0000EE0F0000}"/>
    <cellStyle name="Output 2 4" xfId="3864" xr:uid="{00000000-0005-0000-0000-0000EF0F0000}"/>
    <cellStyle name="Output 2 5" xfId="3865" xr:uid="{00000000-0005-0000-0000-0000F00F0000}"/>
    <cellStyle name="Output 2 6" xfId="3866" xr:uid="{00000000-0005-0000-0000-0000F10F0000}"/>
    <cellStyle name="Output 2 7" xfId="3867" xr:uid="{00000000-0005-0000-0000-0000F20F0000}"/>
    <cellStyle name="Output 2 8" xfId="4097" xr:uid="{00000000-0005-0000-0000-0000F30F0000}"/>
    <cellStyle name="Output 20 2" xfId="3868" xr:uid="{00000000-0005-0000-0000-0000F40F0000}"/>
    <cellStyle name="Output 21 2" xfId="3869" xr:uid="{00000000-0005-0000-0000-0000F50F0000}"/>
    <cellStyle name="Output 3" xfId="215" xr:uid="{00000000-0005-0000-0000-0000F60F0000}"/>
    <cellStyle name="Output 3 2" xfId="3870" xr:uid="{00000000-0005-0000-0000-0000F70F0000}"/>
    <cellStyle name="Output 3 3" xfId="3871" xr:uid="{00000000-0005-0000-0000-0000F80F0000}"/>
    <cellStyle name="Output 3 4" xfId="3872" xr:uid="{00000000-0005-0000-0000-0000F90F0000}"/>
    <cellStyle name="Output 3 5" xfId="3873" xr:uid="{00000000-0005-0000-0000-0000FA0F0000}"/>
    <cellStyle name="Output 3 6" xfId="3874" xr:uid="{00000000-0005-0000-0000-0000FB0F0000}"/>
    <cellStyle name="Output 3 7" xfId="3875" xr:uid="{00000000-0005-0000-0000-0000FC0F0000}"/>
    <cellStyle name="Output 4" xfId="3876" xr:uid="{00000000-0005-0000-0000-0000FD0F0000}"/>
    <cellStyle name="Output 4 2" xfId="3877" xr:uid="{00000000-0005-0000-0000-0000FE0F0000}"/>
    <cellStyle name="Output 4 3" xfId="3878" xr:uid="{00000000-0005-0000-0000-0000FF0F0000}"/>
    <cellStyle name="Output 4 4" xfId="3879" xr:uid="{00000000-0005-0000-0000-000000100000}"/>
    <cellStyle name="Output 4 5" xfId="3880" xr:uid="{00000000-0005-0000-0000-000001100000}"/>
    <cellStyle name="Output 4 6" xfId="3881" xr:uid="{00000000-0005-0000-0000-000002100000}"/>
    <cellStyle name="Output 4 7" xfId="3882" xr:uid="{00000000-0005-0000-0000-000003100000}"/>
    <cellStyle name="Output 5" xfId="3883" xr:uid="{00000000-0005-0000-0000-000004100000}"/>
    <cellStyle name="Output 5 2" xfId="3884" xr:uid="{00000000-0005-0000-0000-000005100000}"/>
    <cellStyle name="Output 5 3" xfId="3885" xr:uid="{00000000-0005-0000-0000-000006100000}"/>
    <cellStyle name="Output 5 4" xfId="3886" xr:uid="{00000000-0005-0000-0000-000007100000}"/>
    <cellStyle name="Output 5 5" xfId="3887" xr:uid="{00000000-0005-0000-0000-000008100000}"/>
    <cellStyle name="Output 5 6" xfId="3888" xr:uid="{00000000-0005-0000-0000-000009100000}"/>
    <cellStyle name="Output 5 7" xfId="3889" xr:uid="{00000000-0005-0000-0000-00000A100000}"/>
    <cellStyle name="Output 6" xfId="4085" xr:uid="{00000000-0005-0000-0000-00000B100000}"/>
    <cellStyle name="Output 6 2" xfId="3890" xr:uid="{00000000-0005-0000-0000-00000C100000}"/>
    <cellStyle name="Output 6 3" xfId="3891" xr:uid="{00000000-0005-0000-0000-00000D100000}"/>
    <cellStyle name="Output 6 4" xfId="3892" xr:uid="{00000000-0005-0000-0000-00000E100000}"/>
    <cellStyle name="Output 6 5" xfId="3893" xr:uid="{00000000-0005-0000-0000-00000F100000}"/>
    <cellStyle name="Output 6 6" xfId="3894" xr:uid="{00000000-0005-0000-0000-000010100000}"/>
    <cellStyle name="Output 6 7" xfId="3895" xr:uid="{00000000-0005-0000-0000-000011100000}"/>
    <cellStyle name="Output 7 2" xfId="3896" xr:uid="{00000000-0005-0000-0000-000012100000}"/>
    <cellStyle name="Output 7 3" xfId="3897" xr:uid="{00000000-0005-0000-0000-000013100000}"/>
    <cellStyle name="Output 7 4" xfId="3898" xr:uid="{00000000-0005-0000-0000-000014100000}"/>
    <cellStyle name="Output 7 5" xfId="3899" xr:uid="{00000000-0005-0000-0000-000015100000}"/>
    <cellStyle name="Output 7 6" xfId="3900" xr:uid="{00000000-0005-0000-0000-000016100000}"/>
    <cellStyle name="Output 7 7" xfId="3901" xr:uid="{00000000-0005-0000-0000-000017100000}"/>
    <cellStyle name="Output 8 2" xfId="3902" xr:uid="{00000000-0005-0000-0000-000018100000}"/>
    <cellStyle name="Output 8 3" xfId="3903" xr:uid="{00000000-0005-0000-0000-000019100000}"/>
    <cellStyle name="Output 8 4" xfId="3904" xr:uid="{00000000-0005-0000-0000-00001A100000}"/>
    <cellStyle name="Output 8 5" xfId="3905" xr:uid="{00000000-0005-0000-0000-00001B100000}"/>
    <cellStyle name="Output 8 6" xfId="3906" xr:uid="{00000000-0005-0000-0000-00001C100000}"/>
    <cellStyle name="Output 8 7" xfId="3907" xr:uid="{00000000-0005-0000-0000-00001D100000}"/>
    <cellStyle name="Output 9 2" xfId="3908" xr:uid="{00000000-0005-0000-0000-00001E100000}"/>
    <cellStyle name="Output 9 3" xfId="3909" xr:uid="{00000000-0005-0000-0000-00001F100000}"/>
    <cellStyle name="Output 9 4" xfId="3910" xr:uid="{00000000-0005-0000-0000-000020100000}"/>
    <cellStyle name="Output 9 5" xfId="3911" xr:uid="{00000000-0005-0000-0000-000021100000}"/>
    <cellStyle name="Output 9 6" xfId="3912" xr:uid="{00000000-0005-0000-0000-000022100000}"/>
    <cellStyle name="Output 9 7" xfId="3913" xr:uid="{00000000-0005-0000-0000-000023100000}"/>
    <cellStyle name="Page header" xfId="3914" xr:uid="{00000000-0005-0000-0000-000024100000}"/>
    <cellStyle name="Page header 2" xfId="3915" xr:uid="{00000000-0005-0000-0000-000025100000}"/>
    <cellStyle name="Page Number" xfId="3916" xr:uid="{00000000-0005-0000-0000-000026100000}"/>
    <cellStyle name="Parens (1)" xfId="3917" xr:uid="{00000000-0005-0000-0000-000027100000}"/>
    <cellStyle name="per.style" xfId="3918" xr:uid="{00000000-0005-0000-0000-000028100000}"/>
    <cellStyle name="per.style 2" xfId="3919" xr:uid="{00000000-0005-0000-0000-000029100000}"/>
    <cellStyle name="Percent" xfId="4315" builtinId="5"/>
    <cellStyle name="Percent [0]" xfId="3920" xr:uid="{00000000-0005-0000-0000-00002B100000}"/>
    <cellStyle name="Percent [0] 2" xfId="3921" xr:uid="{00000000-0005-0000-0000-00002C100000}"/>
    <cellStyle name="Percent [0] 3" xfId="3922" xr:uid="{00000000-0005-0000-0000-00002D100000}"/>
    <cellStyle name="Percent [0] 4" xfId="3923" xr:uid="{00000000-0005-0000-0000-00002E100000}"/>
    <cellStyle name="Percent [0] 5" xfId="3924" xr:uid="{00000000-0005-0000-0000-00002F100000}"/>
    <cellStyle name="Percent [0] 6" xfId="3925" xr:uid="{00000000-0005-0000-0000-000030100000}"/>
    <cellStyle name="Percent [0] 7" xfId="3926" xr:uid="{00000000-0005-0000-0000-000031100000}"/>
    <cellStyle name="Percent [0] 8" xfId="3927" xr:uid="{00000000-0005-0000-0000-000032100000}"/>
    <cellStyle name="Percent [00]" xfId="3928" xr:uid="{00000000-0005-0000-0000-000033100000}"/>
    <cellStyle name="Percent [00] 2" xfId="3929" xr:uid="{00000000-0005-0000-0000-000034100000}"/>
    <cellStyle name="Percent [00] 3" xfId="3930" xr:uid="{00000000-0005-0000-0000-000035100000}"/>
    <cellStyle name="Percent [00] 4" xfId="3931" xr:uid="{00000000-0005-0000-0000-000036100000}"/>
    <cellStyle name="Percent [00] 5" xfId="3932" xr:uid="{00000000-0005-0000-0000-000037100000}"/>
    <cellStyle name="Percent [00] 6" xfId="3933" xr:uid="{00000000-0005-0000-0000-000038100000}"/>
    <cellStyle name="Percent [00] 7" xfId="3934" xr:uid="{00000000-0005-0000-0000-000039100000}"/>
    <cellStyle name="Percent [00] 8" xfId="3935" xr:uid="{00000000-0005-0000-0000-00003A100000}"/>
    <cellStyle name="Percent [2]" xfId="3936" xr:uid="{00000000-0005-0000-0000-00003B100000}"/>
    <cellStyle name="Percent [2] 2" xfId="3937" xr:uid="{00000000-0005-0000-0000-00003C100000}"/>
    <cellStyle name="Percent [2] 3" xfId="3938" xr:uid="{00000000-0005-0000-0000-00003D100000}"/>
    <cellStyle name="Percent [2] 4" xfId="3939" xr:uid="{00000000-0005-0000-0000-00003E100000}"/>
    <cellStyle name="Percent [2] 5" xfId="3940" xr:uid="{00000000-0005-0000-0000-00003F100000}"/>
    <cellStyle name="Percent [2] 6" xfId="3941" xr:uid="{00000000-0005-0000-0000-000040100000}"/>
    <cellStyle name="Percent [2] 7" xfId="3942" xr:uid="{00000000-0005-0000-0000-000041100000}"/>
    <cellStyle name="Percent [2] 8" xfId="3943" xr:uid="{00000000-0005-0000-0000-000042100000}"/>
    <cellStyle name="Percent 2" xfId="51" xr:uid="{00000000-0005-0000-0000-000043100000}"/>
    <cellStyle name="Percent 2 2" xfId="3944" xr:uid="{00000000-0005-0000-0000-000044100000}"/>
    <cellStyle name="Percent 2 3" xfId="3945" xr:uid="{00000000-0005-0000-0000-000045100000}"/>
    <cellStyle name="Percent 2 4" xfId="3946" xr:uid="{00000000-0005-0000-0000-000046100000}"/>
    <cellStyle name="Percent 3" xfId="3947" xr:uid="{00000000-0005-0000-0000-000047100000}"/>
    <cellStyle name="Percent 4" xfId="3948" xr:uid="{00000000-0005-0000-0000-000048100000}"/>
    <cellStyle name="Percent 5" xfId="3949" xr:uid="{00000000-0005-0000-0000-000049100000}"/>
    <cellStyle name="Percent 6" xfId="3950" xr:uid="{00000000-0005-0000-0000-00004A100000}"/>
    <cellStyle name="Percent 7" xfId="3951" xr:uid="{00000000-0005-0000-0000-00004B100000}"/>
    <cellStyle name="Percent 8" xfId="41" xr:uid="{00000000-0005-0000-0000-00004C100000}"/>
    <cellStyle name="Percent[0]" xfId="3952" xr:uid="{00000000-0005-0000-0000-00004D100000}"/>
    <cellStyle name="Percent[0] 2" xfId="3953" xr:uid="{00000000-0005-0000-0000-00004E100000}"/>
    <cellStyle name="Percent[2]" xfId="3954" xr:uid="{00000000-0005-0000-0000-00004F100000}"/>
    <cellStyle name="Percent[2] 2" xfId="3955" xr:uid="{00000000-0005-0000-0000-000050100000}"/>
    <cellStyle name="percent0" xfId="102" xr:uid="{00000000-0005-0000-0000-000051100000}"/>
    <cellStyle name="percent1" xfId="103" xr:uid="{00000000-0005-0000-0000-000052100000}"/>
    <cellStyle name="Percentage" xfId="104" xr:uid="{00000000-0005-0000-0000-000053100000}"/>
    <cellStyle name="PlainDollarBoldwBorders" xfId="3956" xr:uid="{00000000-0005-0000-0000-000054100000}"/>
    <cellStyle name="PlainDollarBoldwBorders 2" xfId="3957" xr:uid="{00000000-0005-0000-0000-000055100000}"/>
    <cellStyle name="plus" xfId="105" xr:uid="{00000000-0005-0000-0000-000056100000}"/>
    <cellStyle name="plusnorm" xfId="106" xr:uid="{00000000-0005-0000-0000-000057100000}"/>
    <cellStyle name="pluspct" xfId="107" xr:uid="{00000000-0005-0000-0000-000058100000}"/>
    <cellStyle name="PrePop Currency (0)" xfId="3958" xr:uid="{00000000-0005-0000-0000-000059100000}"/>
    <cellStyle name="PrePop Currency (0) 2" xfId="3959" xr:uid="{00000000-0005-0000-0000-00005A100000}"/>
    <cellStyle name="PrePop Currency (0) 3" xfId="3960" xr:uid="{00000000-0005-0000-0000-00005B100000}"/>
    <cellStyle name="PrePop Currency (0) 4" xfId="3961" xr:uid="{00000000-0005-0000-0000-00005C100000}"/>
    <cellStyle name="PrePop Currency (0) 5" xfId="3962" xr:uid="{00000000-0005-0000-0000-00005D100000}"/>
    <cellStyle name="PrePop Currency (0) 6" xfId="3963" xr:uid="{00000000-0005-0000-0000-00005E100000}"/>
    <cellStyle name="PrePop Currency (0) 7" xfId="3964" xr:uid="{00000000-0005-0000-0000-00005F100000}"/>
    <cellStyle name="PrePop Currency (0) 8" xfId="3965" xr:uid="{00000000-0005-0000-0000-000060100000}"/>
    <cellStyle name="PrePop Currency (2)" xfId="3966" xr:uid="{00000000-0005-0000-0000-000061100000}"/>
    <cellStyle name="PrePop Currency (2) 2" xfId="3967" xr:uid="{00000000-0005-0000-0000-000062100000}"/>
    <cellStyle name="PrePop Currency (2) 3" xfId="3968" xr:uid="{00000000-0005-0000-0000-000063100000}"/>
    <cellStyle name="PrePop Currency (2) 4" xfId="3969" xr:uid="{00000000-0005-0000-0000-000064100000}"/>
    <cellStyle name="PrePop Currency (2) 5" xfId="3970" xr:uid="{00000000-0005-0000-0000-000065100000}"/>
    <cellStyle name="PrePop Currency (2) 6" xfId="3971" xr:uid="{00000000-0005-0000-0000-000066100000}"/>
    <cellStyle name="PrePop Currency (2) 7" xfId="3972" xr:uid="{00000000-0005-0000-0000-000067100000}"/>
    <cellStyle name="PrePop Currency (2) 8" xfId="3973" xr:uid="{00000000-0005-0000-0000-000068100000}"/>
    <cellStyle name="PrePop Units (0)" xfId="3974" xr:uid="{00000000-0005-0000-0000-000069100000}"/>
    <cellStyle name="PrePop Units (0) 2" xfId="3975" xr:uid="{00000000-0005-0000-0000-00006A100000}"/>
    <cellStyle name="PrePop Units (0) 3" xfId="3976" xr:uid="{00000000-0005-0000-0000-00006B100000}"/>
    <cellStyle name="PrePop Units (0) 4" xfId="3977" xr:uid="{00000000-0005-0000-0000-00006C100000}"/>
    <cellStyle name="PrePop Units (0) 5" xfId="3978" xr:uid="{00000000-0005-0000-0000-00006D100000}"/>
    <cellStyle name="PrePop Units (0) 6" xfId="3979" xr:uid="{00000000-0005-0000-0000-00006E100000}"/>
    <cellStyle name="PrePop Units (0) 7" xfId="3980" xr:uid="{00000000-0005-0000-0000-00006F100000}"/>
    <cellStyle name="PrePop Units (0) 8" xfId="3981" xr:uid="{00000000-0005-0000-0000-000070100000}"/>
    <cellStyle name="PrePop Units (1)" xfId="3982" xr:uid="{00000000-0005-0000-0000-000071100000}"/>
    <cellStyle name="PrePop Units (1) 2" xfId="3983" xr:uid="{00000000-0005-0000-0000-000072100000}"/>
    <cellStyle name="PrePop Units (1) 3" xfId="3984" xr:uid="{00000000-0005-0000-0000-000073100000}"/>
    <cellStyle name="PrePop Units (1) 4" xfId="3985" xr:uid="{00000000-0005-0000-0000-000074100000}"/>
    <cellStyle name="PrePop Units (1) 5" xfId="3986" xr:uid="{00000000-0005-0000-0000-000075100000}"/>
    <cellStyle name="PrePop Units (1) 6" xfId="3987" xr:uid="{00000000-0005-0000-0000-000076100000}"/>
    <cellStyle name="PrePop Units (1) 7" xfId="3988" xr:uid="{00000000-0005-0000-0000-000077100000}"/>
    <cellStyle name="PrePop Units (1) 8" xfId="3989" xr:uid="{00000000-0005-0000-0000-000078100000}"/>
    <cellStyle name="PrePop Units (2)" xfId="3990" xr:uid="{00000000-0005-0000-0000-000079100000}"/>
    <cellStyle name="PrePop Units (2) 2" xfId="3991" xr:uid="{00000000-0005-0000-0000-00007A100000}"/>
    <cellStyle name="PrePop Units (2) 3" xfId="3992" xr:uid="{00000000-0005-0000-0000-00007B100000}"/>
    <cellStyle name="PrePop Units (2) 4" xfId="3993" xr:uid="{00000000-0005-0000-0000-00007C100000}"/>
    <cellStyle name="PrePop Units (2) 5" xfId="3994" xr:uid="{00000000-0005-0000-0000-00007D100000}"/>
    <cellStyle name="PrePop Units (2) 6" xfId="3995" xr:uid="{00000000-0005-0000-0000-00007E100000}"/>
    <cellStyle name="PrePop Units (2) 7" xfId="3996" xr:uid="{00000000-0005-0000-0000-00007F100000}"/>
    <cellStyle name="PrePop Units (2) 8" xfId="3997" xr:uid="{00000000-0005-0000-0000-000080100000}"/>
    <cellStyle name="Price" xfId="3998" xr:uid="{00000000-0005-0000-0000-000081100000}"/>
    <cellStyle name="ProtectedDates" xfId="3999" xr:uid="{00000000-0005-0000-0000-000082100000}"/>
    <cellStyle name="PSChar" xfId="4000" xr:uid="{00000000-0005-0000-0000-000083100000}"/>
    <cellStyle name="PSChar 2" xfId="4001" xr:uid="{00000000-0005-0000-0000-000084100000}"/>
    <cellStyle name="PSDate" xfId="4002" xr:uid="{00000000-0005-0000-0000-000085100000}"/>
    <cellStyle name="PSDate 2" xfId="4003" xr:uid="{00000000-0005-0000-0000-000086100000}"/>
    <cellStyle name="PSDec" xfId="4004" xr:uid="{00000000-0005-0000-0000-000087100000}"/>
    <cellStyle name="PSDec 2" xfId="4005" xr:uid="{00000000-0005-0000-0000-000088100000}"/>
    <cellStyle name="PSHeading" xfId="4006" xr:uid="{00000000-0005-0000-0000-000089100000}"/>
    <cellStyle name="PSHeading 2" xfId="4007" xr:uid="{00000000-0005-0000-0000-00008A100000}"/>
    <cellStyle name="PSInt" xfId="4008" xr:uid="{00000000-0005-0000-0000-00008B100000}"/>
    <cellStyle name="PSInt 2" xfId="4009" xr:uid="{00000000-0005-0000-0000-00008C100000}"/>
    <cellStyle name="PSSpacer" xfId="4010" xr:uid="{00000000-0005-0000-0000-00008D100000}"/>
    <cellStyle name="PSSpacer 2" xfId="4011" xr:uid="{00000000-0005-0000-0000-00008E100000}"/>
    <cellStyle name="r" xfId="108" xr:uid="{00000000-0005-0000-0000-00008F100000}"/>
    <cellStyle name="r_Chariot_Model_Update16" xfId="109" xr:uid="{00000000-0005-0000-0000-000090100000}"/>
    <cellStyle name="r_LBO Model 2" xfId="110" xr:uid="{00000000-0005-0000-0000-000091100000}"/>
    <cellStyle name="r_One Pager v13" xfId="111" xr:uid="{00000000-0005-0000-0000-000092100000}"/>
    <cellStyle name="r_Paragon-Diamond Model 4" xfId="112" xr:uid="{00000000-0005-0000-0000-000093100000}"/>
    <cellStyle name="RED" xfId="4012" xr:uid="{00000000-0005-0000-0000-000094100000}"/>
    <cellStyle name="RED 2" xfId="4013" xr:uid="{00000000-0005-0000-0000-000095100000}"/>
    <cellStyle name="RED 3" xfId="4014" xr:uid="{00000000-0005-0000-0000-000096100000}"/>
    <cellStyle name="RED 4" xfId="4015" xr:uid="{00000000-0005-0000-0000-000097100000}"/>
    <cellStyle name="RED 5" xfId="4016" xr:uid="{00000000-0005-0000-0000-000098100000}"/>
    <cellStyle name="RED 6" xfId="4017" xr:uid="{00000000-0005-0000-0000-000099100000}"/>
    <cellStyle name="Restruct" xfId="4018" xr:uid="{00000000-0005-0000-0000-00009A100000}"/>
    <cellStyle name="Reuters Cells" xfId="4019" xr:uid="{00000000-0005-0000-0000-00009B100000}"/>
    <cellStyle name="Reuters Cells 2" xfId="4020" xr:uid="{00000000-0005-0000-0000-00009C100000}"/>
    <cellStyle name="Reuters Cells 2 2" xfId="4266" xr:uid="{00000000-0005-0000-0000-00009D100000}"/>
    <cellStyle name="Reuters Cells 2 2 2" xfId="4313" xr:uid="{00000000-0005-0000-0000-00009E100000}"/>
    <cellStyle name="Reuters Cells 2 3" xfId="4226" xr:uid="{00000000-0005-0000-0000-00009F100000}"/>
    <cellStyle name="Reuters Cells 2 4" xfId="4270" xr:uid="{00000000-0005-0000-0000-0000A0100000}"/>
    <cellStyle name="Reuters Cells 3" xfId="4265" xr:uid="{00000000-0005-0000-0000-0000A1100000}"/>
    <cellStyle name="Reuters Cells 3 2" xfId="4312" xr:uid="{00000000-0005-0000-0000-0000A2100000}"/>
    <cellStyle name="Reuters Cells 4" xfId="4225" xr:uid="{00000000-0005-0000-0000-0000A3100000}"/>
    <cellStyle name="Reuters Cells 5" xfId="4269" xr:uid="{00000000-0005-0000-0000-0000A4100000}"/>
    <cellStyle name="Salomon Logo" xfId="4021" xr:uid="{00000000-0005-0000-0000-0000A5100000}"/>
    <cellStyle name="SectionHeaderNormal" xfId="113" xr:uid="{00000000-0005-0000-0000-0000A6100000}"/>
    <cellStyle name="ShadedCells_Database" xfId="4022" xr:uid="{00000000-0005-0000-0000-0000A7100000}"/>
    <cellStyle name="STANDARD" xfId="4023" xr:uid="{00000000-0005-0000-0000-0000A8100000}"/>
    <cellStyle name="STANDARD 2" xfId="4024" xr:uid="{00000000-0005-0000-0000-0000A9100000}"/>
    <cellStyle name="STANDARD 3" xfId="4025" xr:uid="{00000000-0005-0000-0000-0000AA100000}"/>
    <cellStyle name="STANDARD 4" xfId="4026" xr:uid="{00000000-0005-0000-0000-0000AB100000}"/>
    <cellStyle name="STANDARD 5" xfId="4027" xr:uid="{00000000-0005-0000-0000-0000AC100000}"/>
    <cellStyle name="STANDARD 6" xfId="4028" xr:uid="{00000000-0005-0000-0000-0000AD100000}"/>
    <cellStyle name="STANDARD 7" xfId="4029" xr:uid="{00000000-0005-0000-0000-0000AE100000}"/>
    <cellStyle name="STANDARD 8" xfId="4030" xr:uid="{00000000-0005-0000-0000-0000AF100000}"/>
    <cellStyle name="Style 1" xfId="114" xr:uid="{00000000-0005-0000-0000-0000B0100000}"/>
    <cellStyle name="Style 1 2" xfId="4031" xr:uid="{00000000-0005-0000-0000-0000B1100000}"/>
    <cellStyle name="Style 21" xfId="4032" xr:uid="{00000000-0005-0000-0000-0000B2100000}"/>
    <cellStyle name="Style 21 2" xfId="4033" xr:uid="{00000000-0005-0000-0000-0000B3100000}"/>
    <cellStyle name="Style 21 3" xfId="4034" xr:uid="{00000000-0005-0000-0000-0000B4100000}"/>
    <cellStyle name="Style 21 4" xfId="4035" xr:uid="{00000000-0005-0000-0000-0000B5100000}"/>
    <cellStyle name="Style 21 5" xfId="4036" xr:uid="{00000000-0005-0000-0000-0000B6100000}"/>
    <cellStyle name="Style 21 6" xfId="4037" xr:uid="{00000000-0005-0000-0000-0000B7100000}"/>
    <cellStyle name="Style 22" xfId="4038" xr:uid="{00000000-0005-0000-0000-0000B8100000}"/>
    <cellStyle name="Style 22 2" xfId="4039" xr:uid="{00000000-0005-0000-0000-0000B9100000}"/>
    <cellStyle name="Style 22 3" xfId="4040" xr:uid="{00000000-0005-0000-0000-0000BA100000}"/>
    <cellStyle name="SubScript" xfId="115" xr:uid="{00000000-0005-0000-0000-0000BB100000}"/>
    <cellStyle name="SuperScript" xfId="116" xr:uid="{00000000-0005-0000-0000-0000BC100000}"/>
    <cellStyle name="Table Col Head" xfId="117" xr:uid="{00000000-0005-0000-0000-0000BD100000}"/>
    <cellStyle name="Table Title" xfId="118" xr:uid="{00000000-0005-0000-0000-0000BE100000}"/>
    <cellStyle name="TextBold" xfId="119" xr:uid="{00000000-0005-0000-0000-0000BF100000}"/>
    <cellStyle name="TextItalic" xfId="120" xr:uid="{00000000-0005-0000-0000-0000C0100000}"/>
    <cellStyle name="TextNormal" xfId="121" xr:uid="{00000000-0005-0000-0000-0000C1100000}"/>
    <cellStyle name="Tina" xfId="122" xr:uid="{00000000-0005-0000-0000-0000C2100000}"/>
    <cellStyle name="Title - PROJECT" xfId="123" xr:uid="{00000000-0005-0000-0000-0000C3100000}"/>
    <cellStyle name="Title - Underline" xfId="124" xr:uid="{00000000-0005-0000-0000-0000C4100000}"/>
    <cellStyle name="Title 10" xfId="290" xr:uid="{00000000-0005-0000-0000-0000C5100000}"/>
    <cellStyle name="Title 11" xfId="4086" xr:uid="{00000000-0005-0000-0000-0000C6100000}"/>
    <cellStyle name="Title 12" xfId="4115" xr:uid="{00000000-0005-0000-0000-0000C7100000}"/>
    <cellStyle name="Title 13" xfId="35" xr:uid="{00000000-0005-0000-0000-0000C8100000}"/>
    <cellStyle name="Title 2" xfId="207" xr:uid="{00000000-0005-0000-0000-0000C9100000}"/>
    <cellStyle name="Title 2 2" xfId="4041" xr:uid="{00000000-0005-0000-0000-0000CA100000}"/>
    <cellStyle name="Title 2 3" xfId="4088" xr:uid="{00000000-0005-0000-0000-0000CB100000}"/>
    <cellStyle name="Title 3" xfId="239" xr:uid="{00000000-0005-0000-0000-0000CC100000}"/>
    <cellStyle name="Title 3 2" xfId="4042" xr:uid="{00000000-0005-0000-0000-0000CD100000}"/>
    <cellStyle name="Title 4" xfId="250" xr:uid="{00000000-0005-0000-0000-0000CE100000}"/>
    <cellStyle name="Title 4 2" xfId="4043" xr:uid="{00000000-0005-0000-0000-0000CF100000}"/>
    <cellStyle name="Title 5" xfId="285" xr:uid="{00000000-0005-0000-0000-0000D0100000}"/>
    <cellStyle name="Title 5 2" xfId="4044" xr:uid="{00000000-0005-0000-0000-0000D1100000}"/>
    <cellStyle name="Title 6" xfId="284" xr:uid="{00000000-0005-0000-0000-0000D2100000}"/>
    <cellStyle name="Title 7" xfId="280" xr:uid="{00000000-0005-0000-0000-0000D3100000}"/>
    <cellStyle name="Title 8" xfId="283" xr:uid="{00000000-0005-0000-0000-0000D4100000}"/>
    <cellStyle name="Title 9" xfId="289" xr:uid="{00000000-0005-0000-0000-0000D5100000}"/>
    <cellStyle name="title1" xfId="125" xr:uid="{00000000-0005-0000-0000-0000D6100000}"/>
    <cellStyle name="title2" xfId="126" xr:uid="{00000000-0005-0000-0000-0000D7100000}"/>
    <cellStyle name="TitleNormal" xfId="127" xr:uid="{00000000-0005-0000-0000-0000D8100000}"/>
    <cellStyle name="Titles - Col. Headings" xfId="128" xr:uid="{00000000-0005-0000-0000-0000D9100000}"/>
    <cellStyle name="Titles - Other" xfId="129" xr:uid="{00000000-0005-0000-0000-0000DA100000}"/>
    <cellStyle name="Total" xfId="16" builtinId="25" customBuiltin="1"/>
    <cellStyle name="Total 2" xfId="224" xr:uid="{00000000-0005-0000-0000-0000DC100000}"/>
    <cellStyle name="Total 2 2" xfId="4045" xr:uid="{00000000-0005-0000-0000-0000DD100000}"/>
    <cellStyle name="Total 2 3" xfId="4100" xr:uid="{00000000-0005-0000-0000-0000DE100000}"/>
    <cellStyle name="Total 3" xfId="242" xr:uid="{00000000-0005-0000-0000-0000DF100000}"/>
    <cellStyle name="Total 3 2" xfId="4046" xr:uid="{00000000-0005-0000-0000-0000E0100000}"/>
    <cellStyle name="Total 4" xfId="4047" xr:uid="{00000000-0005-0000-0000-0000E1100000}"/>
    <cellStyle name="Total 4 2" xfId="4048" xr:uid="{00000000-0005-0000-0000-0000E2100000}"/>
    <cellStyle name="Total 5" xfId="4049" xr:uid="{00000000-0005-0000-0000-0000E3100000}"/>
    <cellStyle name="Total 5 2" xfId="4050" xr:uid="{00000000-0005-0000-0000-0000E4100000}"/>
    <cellStyle name="Total 6" xfId="4087" xr:uid="{00000000-0005-0000-0000-0000E5100000}"/>
    <cellStyle name="Warning Text" xfId="13" builtinId="11" customBuiltin="1"/>
    <cellStyle name="Warning Text 2" xfId="210" xr:uid="{00000000-0005-0000-0000-0000E7100000}"/>
    <cellStyle name="Warning Text 2 2" xfId="4051" xr:uid="{00000000-0005-0000-0000-0000E8100000}"/>
    <cellStyle name="Warning Text 3" xfId="4052" xr:uid="{00000000-0005-0000-0000-0000E9100000}"/>
    <cellStyle name="Warning Text 3 2" xfId="4053" xr:uid="{00000000-0005-0000-0000-0000EA100000}"/>
    <cellStyle name="Warning Text 4" xfId="4054" xr:uid="{00000000-0005-0000-0000-0000EB100000}"/>
    <cellStyle name="Warning Text 4 2" xfId="4055" xr:uid="{00000000-0005-0000-0000-0000EC100000}"/>
    <cellStyle name="Warning Text 5" xfId="4056" xr:uid="{00000000-0005-0000-0000-0000ED100000}"/>
    <cellStyle name="Warning Text 5 2" xfId="4057" xr:uid="{00000000-0005-0000-0000-0000EE100000}"/>
    <cellStyle name="year" xfId="130" xr:uid="{00000000-0005-0000-0000-0000EF100000}"/>
    <cellStyle name="yellow" xfId="131" xr:uid="{00000000-0005-0000-0000-0000F01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352426</xdr:colOff>
      <xdr:row>0</xdr:row>
      <xdr:rowOff>332917</xdr:rowOff>
    </xdr:from>
    <xdr:to>
      <xdr:col>2</xdr:col>
      <xdr:colOff>428625</xdr:colOff>
      <xdr:row>14</xdr:row>
      <xdr:rowOff>153490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C48488-9A0C-473B-A96D-380A8C618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6" y="332917"/>
          <a:ext cx="2962274" cy="2957473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1612900</xdr:colOff>
      <xdr:row>30</xdr:row>
      <xdr:rowOff>12700</xdr:rowOff>
    </xdr:from>
    <xdr:to>
      <xdr:col>1</xdr:col>
      <xdr:colOff>241300</xdr:colOff>
      <xdr:row>30</xdr:row>
      <xdr:rowOff>12700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E0E06DD-3084-4CCC-8939-683690B3EEA5}"/>
            </a:ext>
          </a:extLst>
        </xdr:cNvPr>
        <xdr:cNvCxnSpPr/>
      </xdr:nvCxnSpPr>
      <xdr:spPr>
        <a:xfrm>
          <a:off x="1612900" y="5346700"/>
          <a:ext cx="1143000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76008</xdr:rowOff>
    </xdr:from>
    <xdr:to>
      <xdr:col>11</xdr:col>
      <xdr:colOff>472082</xdr:colOff>
      <xdr:row>53</xdr:row>
      <xdr:rowOff>29602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6133908"/>
          <a:ext cx="8374022" cy="34283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174140</xdr:rowOff>
    </xdr:from>
    <xdr:to>
      <xdr:col>11</xdr:col>
      <xdr:colOff>464085</xdr:colOff>
      <xdr:row>65</xdr:row>
      <xdr:rowOff>19262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706760"/>
          <a:ext cx="8366025" cy="20396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71330</xdr:rowOff>
    </xdr:from>
    <xdr:to>
      <xdr:col>11</xdr:col>
      <xdr:colOff>157541</xdr:colOff>
      <xdr:row>83</xdr:row>
      <xdr:rowOff>20356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11798510"/>
          <a:ext cx="8059481" cy="32408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181131</xdr:rowOff>
    </xdr:from>
    <xdr:to>
      <xdr:col>12</xdr:col>
      <xdr:colOff>157198</xdr:colOff>
      <xdr:row>87</xdr:row>
      <xdr:rowOff>129301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15200151"/>
          <a:ext cx="8668738" cy="6796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93763</xdr:colOff>
      <xdr:row>62</xdr:row>
      <xdr:rowOff>160021</xdr:rowOff>
    </xdr:from>
    <xdr:to>
      <xdr:col>15</xdr:col>
      <xdr:colOff>412713</xdr:colOff>
      <xdr:row>73</xdr:row>
      <xdr:rowOff>83033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9966" y="12152679"/>
          <a:ext cx="5198000" cy="2045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433033</xdr:colOff>
      <xdr:row>62</xdr:row>
      <xdr:rowOff>167640</xdr:rowOff>
    </xdr:from>
    <xdr:to>
      <xdr:col>7</xdr:col>
      <xdr:colOff>97367</xdr:colOff>
      <xdr:row>73</xdr:row>
      <xdr:rowOff>63982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1957" y="12160298"/>
          <a:ext cx="5467752" cy="20183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102622</xdr:colOff>
      <xdr:row>4</xdr:row>
      <xdr:rowOff>52086</xdr:rowOff>
    </xdr:from>
    <xdr:to>
      <xdr:col>15</xdr:col>
      <xdr:colOff>410558</xdr:colOff>
      <xdr:row>14</xdr:row>
      <xdr:rowOff>133952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8825" y="855883"/>
          <a:ext cx="5186986" cy="20431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LLIA~1/AppData/Local/Temp/GE%20Valu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chostak/AppData/Local/Microsoft/Windows/INetCache/Content.Outlook/5RQYRLPV/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5"/>
      <sheetName val="IS"/>
      <sheetName val="BS"/>
      <sheetName val="CF"/>
      <sheetName val="DCF"/>
      <sheetName val="wacc"/>
      <sheetName val="LBO"/>
      <sheetName val="SOTP"/>
      <sheetName val="Comps"/>
      <sheetName val="GE Sheet"/>
      <sheetName val="Comps - Bloom"/>
      <sheetName val="Revenue - Segment"/>
      <sheetName val="FCF"/>
      <sheetName val="Sheet1"/>
    </sheetNames>
    <sheetDataSet>
      <sheetData sheetId="0"/>
      <sheetData sheetId="1"/>
      <sheetData sheetId="2">
        <row r="69">
          <cell r="G69">
            <v>21122</v>
          </cell>
        </row>
      </sheetData>
      <sheetData sheetId="3"/>
      <sheetData sheetId="4">
        <row r="3">
          <cell r="L3">
            <v>0.21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"/>
      <sheetName val="Model"/>
      <sheetName val="FCF"/>
      <sheetName val="BS"/>
      <sheetName val="CS"/>
      <sheetName val="Sheet1"/>
      <sheetName val="Comps"/>
      <sheetName val="Segments"/>
      <sheetName val="WACC"/>
      <sheetName val="Bloom-WACC"/>
      <sheetName val="DCF"/>
      <sheetName val="SBC &amp; Amort"/>
      <sheetName val="Ratios"/>
      <sheetName val="Bloom-DCF"/>
      <sheetName val="Bloom-Addt Info"/>
      <sheetName val="Working Cap"/>
    </sheetNames>
    <sheetDataSet>
      <sheetData sheetId="0">
        <row r="21">
          <cell r="C21">
            <v>10612</v>
          </cell>
        </row>
        <row r="54">
          <cell r="C54">
            <v>-5786</v>
          </cell>
        </row>
      </sheetData>
      <sheetData sheetId="1"/>
      <sheetData sheetId="2"/>
      <sheetData sheetId="3">
        <row r="8">
          <cell r="D8">
            <v>81995</v>
          </cell>
        </row>
      </sheetData>
      <sheetData sheetId="4"/>
      <sheetData sheetId="5"/>
      <sheetData sheetId="6">
        <row r="19">
          <cell r="C19">
            <v>13.76</v>
          </cell>
          <cell r="E19">
            <v>12.21</v>
          </cell>
          <cell r="F19">
            <v>14.58</v>
          </cell>
          <cell r="G19">
            <v>115.32</v>
          </cell>
          <cell r="J19">
            <v>199.36</v>
          </cell>
        </row>
      </sheetData>
      <sheetData sheetId="7"/>
      <sheetData sheetId="8"/>
      <sheetData sheetId="9"/>
      <sheetData sheetId="10">
        <row r="3">
          <cell r="H3">
            <v>0.21</v>
          </cell>
        </row>
      </sheetData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BDE91-FF68-4901-99CC-CEDCF0DFE95F}">
  <dimension ref="A1:E19"/>
  <sheetViews>
    <sheetView showGridLines="0" tabSelected="1" workbookViewId="0">
      <selection activeCell="S9" sqref="S9"/>
    </sheetView>
  </sheetViews>
  <sheetFormatPr defaultColWidth="8.81640625" defaultRowHeight="14.5"/>
  <cols>
    <col min="1" max="1" width="34.453125" style="1" customWidth="1"/>
    <col min="2" max="16384" width="8.81640625" style="1"/>
  </cols>
  <sheetData>
    <row r="1" spans="1:5" ht="32.25" customHeight="1">
      <c r="A1" s="2"/>
    </row>
    <row r="14" spans="1:5" ht="34.5">
      <c r="E14" s="6" t="s">
        <v>223</v>
      </c>
    </row>
    <row r="15" spans="1:5">
      <c r="E15" s="4"/>
    </row>
    <row r="16" spans="1:5" ht="15.5">
      <c r="E16" s="5" t="s">
        <v>872</v>
      </c>
    </row>
    <row r="17" spans="5:5">
      <c r="E17" s="4" t="s">
        <v>869</v>
      </c>
    </row>
    <row r="18" spans="5:5">
      <c r="E18" s="4" t="s">
        <v>870</v>
      </c>
    </row>
    <row r="19" spans="5:5">
      <c r="E19" s="4" t="s">
        <v>871</v>
      </c>
    </row>
  </sheetData>
  <pageMargins left="0.7" right="0.7" top="0.75" bottom="0.75" header="0.3" footer="0.3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1" tint="0.249977111117893"/>
  </sheetPr>
  <dimension ref="A1:AM79"/>
  <sheetViews>
    <sheetView workbookViewId="0">
      <selection activeCell="V1" sqref="V1"/>
    </sheetView>
  </sheetViews>
  <sheetFormatPr defaultColWidth="9.1796875" defaultRowHeight="14"/>
  <cols>
    <col min="1" max="1" width="15.453125" style="215" bestFit="1" customWidth="1"/>
    <col min="2" max="2" width="4.7265625" style="215" customWidth="1"/>
    <col min="3" max="5" width="9.1796875" style="215"/>
    <col min="6" max="6" width="1.54296875" style="215" customWidth="1"/>
    <col min="7" max="7" width="22" style="215" bestFit="1" customWidth="1"/>
    <col min="8" max="8" width="18.36328125" style="215" bestFit="1" customWidth="1"/>
    <col min="9" max="9" width="14.54296875" style="215" bestFit="1" customWidth="1"/>
    <col min="10" max="10" width="16.1796875" style="215" bestFit="1" customWidth="1"/>
    <col min="11" max="11" width="18.90625" style="215" bestFit="1" customWidth="1"/>
    <col min="12" max="12" width="11.26953125" style="215" bestFit="1" customWidth="1"/>
    <col min="13" max="13" width="21.453125" style="215" bestFit="1" customWidth="1"/>
    <col min="14" max="14" width="22" style="215" bestFit="1" customWidth="1"/>
    <col min="15" max="15" width="21.81640625" style="215" bestFit="1" customWidth="1"/>
    <col min="16" max="16" width="15.54296875" style="215" bestFit="1" customWidth="1"/>
    <col min="17" max="17" width="18.36328125" style="215" bestFit="1" customWidth="1"/>
    <col min="18" max="19" width="9.54296875" style="16" bestFit="1" customWidth="1"/>
    <col min="20" max="16384" width="9.1796875" style="16"/>
  </cols>
  <sheetData>
    <row r="1" spans="1:39" s="156" customFormat="1" ht="32.5" customHeight="1">
      <c r="A1" s="148" t="s">
        <v>551</v>
      </c>
      <c r="B1" s="148"/>
      <c r="C1" s="148"/>
      <c r="D1" s="148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V1" s="217"/>
    </row>
    <row r="2" spans="1:39" ht="5.5" customHeight="1">
      <c r="A2" s="16"/>
      <c r="B2" s="16"/>
      <c r="C2" s="16"/>
      <c r="D2" s="16"/>
      <c r="E2" s="16"/>
      <c r="F2" s="16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39" ht="28">
      <c r="A3" s="610" t="s">
        <v>552</v>
      </c>
      <c r="C3" s="611"/>
      <c r="D3" s="611"/>
      <c r="E3" s="611"/>
      <c r="F3" s="354"/>
      <c r="G3" s="612" t="s">
        <v>553</v>
      </c>
      <c r="H3" s="613" t="s">
        <v>554</v>
      </c>
      <c r="I3" s="614" t="s">
        <v>555</v>
      </c>
      <c r="J3" s="614" t="s">
        <v>556</v>
      </c>
      <c r="K3" s="614" t="s">
        <v>557</v>
      </c>
      <c r="L3" s="614" t="s">
        <v>558</v>
      </c>
      <c r="M3" s="614" t="s">
        <v>559</v>
      </c>
      <c r="N3" s="614" t="s">
        <v>560</v>
      </c>
      <c r="O3" s="614" t="s">
        <v>561</v>
      </c>
      <c r="P3" s="614" t="s">
        <v>562</v>
      </c>
      <c r="Q3" s="614" t="s">
        <v>563</v>
      </c>
      <c r="R3" s="15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</row>
    <row r="4" spans="1:39" ht="15">
      <c r="A4" s="615" t="s">
        <v>554</v>
      </c>
      <c r="C4" s="616" t="s">
        <v>894</v>
      </c>
      <c r="D4" s="617"/>
      <c r="E4" s="617"/>
      <c r="F4" s="618"/>
      <c r="G4" s="619" t="s">
        <v>564</v>
      </c>
      <c r="H4" s="619" t="s">
        <v>565</v>
      </c>
      <c r="I4" s="619" t="s">
        <v>566</v>
      </c>
      <c r="J4" s="619" t="s">
        <v>567</v>
      </c>
      <c r="K4" s="619" t="s">
        <v>568</v>
      </c>
      <c r="L4" s="619" t="s">
        <v>569</v>
      </c>
      <c r="M4" s="619" t="s">
        <v>570</v>
      </c>
      <c r="N4" s="619" t="s">
        <v>571</v>
      </c>
      <c r="O4" s="619" t="s">
        <v>572</v>
      </c>
      <c r="P4" s="619" t="s">
        <v>573</v>
      </c>
      <c r="Q4" s="619" t="s">
        <v>574</v>
      </c>
      <c r="R4" s="157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</row>
    <row r="5" spans="1:39">
      <c r="A5" s="620" t="s">
        <v>555</v>
      </c>
      <c r="C5" s="621" t="s">
        <v>82</v>
      </c>
      <c r="D5" s="622"/>
      <c r="E5" s="623"/>
      <c r="F5" s="624"/>
      <c r="G5" s="625" t="s">
        <v>83</v>
      </c>
      <c r="H5" s="625" t="s">
        <v>83</v>
      </c>
      <c r="I5" s="625" t="s">
        <v>83</v>
      </c>
      <c r="J5" s="625" t="s">
        <v>83</v>
      </c>
      <c r="K5" s="625" t="s">
        <v>83</v>
      </c>
      <c r="L5" s="625" t="s">
        <v>83</v>
      </c>
      <c r="M5" s="625" t="s">
        <v>83</v>
      </c>
      <c r="N5" s="625" t="s">
        <v>83</v>
      </c>
      <c r="O5" s="625" t="s">
        <v>83</v>
      </c>
      <c r="P5" s="625" t="s">
        <v>83</v>
      </c>
      <c r="Q5" s="625" t="s">
        <v>83</v>
      </c>
      <c r="R5" s="15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 spans="1:39">
      <c r="A6" s="626" t="s">
        <v>556</v>
      </c>
      <c r="C6" s="621" t="s">
        <v>575</v>
      </c>
      <c r="D6" s="622"/>
      <c r="E6" s="623"/>
      <c r="F6" s="627"/>
      <c r="G6" s="628">
        <v>43100</v>
      </c>
      <c r="H6" s="628">
        <v>43100</v>
      </c>
      <c r="I6" s="628">
        <v>43100</v>
      </c>
      <c r="J6" s="628">
        <v>43100</v>
      </c>
      <c r="K6" s="628">
        <v>43100</v>
      </c>
      <c r="L6" s="628">
        <v>43100</v>
      </c>
      <c r="M6" s="628">
        <v>43100</v>
      </c>
      <c r="N6" s="628">
        <v>43100</v>
      </c>
      <c r="O6" s="628">
        <v>43100</v>
      </c>
      <c r="P6" s="628">
        <v>43100</v>
      </c>
      <c r="Q6" s="628">
        <v>43100</v>
      </c>
      <c r="R6" s="15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spans="1:39">
      <c r="A7" s="620" t="s">
        <v>557</v>
      </c>
      <c r="C7" s="621" t="s">
        <v>576</v>
      </c>
      <c r="D7" s="622"/>
      <c r="E7" s="623"/>
      <c r="F7" s="627"/>
      <c r="G7" s="629">
        <v>30.54</v>
      </c>
      <c r="H7" s="629">
        <v>155.61873600000001</v>
      </c>
      <c r="I7" s="629">
        <v>8.5828877005347604</v>
      </c>
      <c r="J7" s="629">
        <v>3.1577034883720931</v>
      </c>
      <c r="K7" s="629">
        <v>89.85</v>
      </c>
      <c r="L7" s="629">
        <v>53.735016080304057</v>
      </c>
      <c r="M7" s="629">
        <v>139.24</v>
      </c>
      <c r="N7" s="629">
        <v>13.228756199999999</v>
      </c>
      <c r="O7" s="629">
        <v>94.714343999999997</v>
      </c>
      <c r="P7" s="629">
        <v>69.52</v>
      </c>
      <c r="Q7" s="629">
        <v>201.4</v>
      </c>
      <c r="R7" s="159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39">
      <c r="A8" s="626" t="s">
        <v>558</v>
      </c>
      <c r="C8" s="621" t="s">
        <v>577</v>
      </c>
      <c r="D8" s="622"/>
      <c r="E8" s="623"/>
      <c r="F8" s="627"/>
      <c r="G8" s="628" t="s">
        <v>578</v>
      </c>
      <c r="H8" s="628" t="s">
        <v>579</v>
      </c>
      <c r="I8" s="628" t="e">
        <v>#REF!</v>
      </c>
      <c r="J8" s="628" t="s">
        <v>580</v>
      </c>
      <c r="K8" s="628" t="s">
        <v>581</v>
      </c>
      <c r="L8" s="628" t="s">
        <v>582</v>
      </c>
      <c r="M8" s="628" t="s">
        <v>583</v>
      </c>
      <c r="N8" s="628" t="s">
        <v>584</v>
      </c>
      <c r="O8" s="628" t="s">
        <v>585</v>
      </c>
      <c r="P8" s="628" t="s">
        <v>586</v>
      </c>
      <c r="Q8" s="628" t="s">
        <v>583</v>
      </c>
      <c r="R8" s="160"/>
    </row>
    <row r="9" spans="1:39">
      <c r="A9" s="620" t="s">
        <v>559</v>
      </c>
      <c r="C9" s="621" t="s">
        <v>587</v>
      </c>
      <c r="D9" s="622"/>
      <c r="E9" s="623"/>
      <c r="F9" s="627"/>
      <c r="G9" s="629">
        <v>12.73</v>
      </c>
      <c r="H9" s="629">
        <v>122.731002</v>
      </c>
      <c r="I9" s="629">
        <v>5.2112934274452289</v>
      </c>
      <c r="J9" s="629">
        <v>1.7766731105587781</v>
      </c>
      <c r="K9" s="629">
        <v>69.819999999999993</v>
      </c>
      <c r="L9" s="629">
        <v>41.78518387998087</v>
      </c>
      <c r="M9" s="629">
        <v>109.1</v>
      </c>
      <c r="N9" s="629">
        <v>9.8990189999999991</v>
      </c>
      <c r="O9" s="629">
        <v>71.921561999999994</v>
      </c>
      <c r="P9" s="629">
        <v>49.2</v>
      </c>
      <c r="Q9" s="629">
        <v>121.576875</v>
      </c>
      <c r="R9" s="159"/>
    </row>
    <row r="10" spans="1:39">
      <c r="A10" s="626" t="s">
        <v>560</v>
      </c>
      <c r="C10" s="621" t="s">
        <v>588</v>
      </c>
      <c r="D10" s="622"/>
      <c r="E10" s="623"/>
      <c r="F10" s="627"/>
      <c r="G10" s="628" t="s">
        <v>589</v>
      </c>
      <c r="H10" s="628" t="s">
        <v>589</v>
      </c>
      <c r="I10" s="628" t="e">
        <v>#REF!</v>
      </c>
      <c r="J10" s="628" t="s">
        <v>590</v>
      </c>
      <c r="K10" s="628" t="s">
        <v>591</v>
      </c>
      <c r="L10" s="628" t="s">
        <v>592</v>
      </c>
      <c r="M10" s="628" t="s">
        <v>593</v>
      </c>
      <c r="N10" s="628" t="s">
        <v>594</v>
      </c>
      <c r="O10" s="628" t="s">
        <v>595</v>
      </c>
      <c r="P10" s="628" t="s">
        <v>596</v>
      </c>
      <c r="Q10" s="628" t="s">
        <v>597</v>
      </c>
      <c r="R10" s="160"/>
    </row>
    <row r="11" spans="1:39">
      <c r="A11" s="620" t="s">
        <v>561</v>
      </c>
      <c r="C11" s="621" t="s">
        <v>84</v>
      </c>
      <c r="D11" s="622"/>
      <c r="E11" s="623"/>
      <c r="F11" s="627"/>
      <c r="G11" s="630">
        <v>57612623</v>
      </c>
      <c r="H11" s="630">
        <v>1875589</v>
      </c>
      <c r="I11" s="630">
        <v>12511000</v>
      </c>
      <c r="J11" s="630">
        <v>16370000</v>
      </c>
      <c r="K11" s="630">
        <v>2786341</v>
      </c>
      <c r="L11" s="630">
        <v>244862</v>
      </c>
      <c r="M11" s="630">
        <v>4227655</v>
      </c>
      <c r="N11" s="630">
        <v>2319368</v>
      </c>
      <c r="O11" s="630">
        <v>835062</v>
      </c>
      <c r="P11" s="630">
        <v>280366</v>
      </c>
      <c r="Q11" s="630">
        <v>130741</v>
      </c>
      <c r="R11" s="161"/>
    </row>
    <row r="12" spans="1:39" ht="15">
      <c r="A12" s="626" t="s">
        <v>562</v>
      </c>
      <c r="C12" s="631" t="s">
        <v>598</v>
      </c>
      <c r="D12" s="632"/>
      <c r="E12" s="633"/>
      <c r="F12" s="634"/>
      <c r="G12" s="635">
        <v>13.05000019073486</v>
      </c>
      <c r="H12" s="635">
        <v>129.69339837989659</v>
      </c>
      <c r="I12" s="635">
        <v>7.2206677036533149</v>
      </c>
      <c r="J12" s="635">
        <v>2.7420257102480941</v>
      </c>
      <c r="K12" s="635">
        <v>77.589996337890625</v>
      </c>
      <c r="L12" s="635">
        <v>46.04170954790343</v>
      </c>
      <c r="M12" s="635">
        <v>122.9599990844727</v>
      </c>
      <c r="N12" s="635">
        <v>12.54467306608189</v>
      </c>
      <c r="O12" s="635">
        <v>87.317840176954661</v>
      </c>
      <c r="P12" s="635">
        <v>64.980003356933594</v>
      </c>
      <c r="Q12" s="635">
        <v>189.57000732421881</v>
      </c>
      <c r="R12" s="15"/>
    </row>
    <row r="13" spans="1:39">
      <c r="A13" s="620" t="s">
        <v>563</v>
      </c>
      <c r="C13" s="636" t="s">
        <v>85</v>
      </c>
      <c r="D13" s="637"/>
      <c r="E13" s="638"/>
      <c r="F13" s="627"/>
      <c r="G13" s="639">
        <v>-0.57269154581745707</v>
      </c>
      <c r="H13" s="639">
        <v>-0.16659522038595287</v>
      </c>
      <c r="I13" s="639">
        <v>-0.15871348250269801</v>
      </c>
      <c r="J13" s="639">
        <v>-0.13163926874536769</v>
      </c>
      <c r="K13" s="639">
        <v>-0.13644967904406646</v>
      </c>
      <c r="L13" s="639">
        <v>-0.1431711962438682</v>
      </c>
      <c r="M13" s="639">
        <v>-0.11692043174035704</v>
      </c>
      <c r="N13" s="639">
        <v>-5.1711825630145758E-2</v>
      </c>
      <c r="O13" s="639">
        <v>-7.8092752487894934E-2</v>
      </c>
      <c r="P13" s="639">
        <v>-6.5304899929033433E-2</v>
      </c>
      <c r="Q13" s="639">
        <v>-5.8738791836053572E-2</v>
      </c>
      <c r="R13" s="15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</row>
    <row r="14" spans="1:39">
      <c r="A14" s="626" t="s">
        <v>9</v>
      </c>
      <c r="C14" s="636" t="s">
        <v>599</v>
      </c>
      <c r="D14" s="637"/>
      <c r="E14" s="638"/>
      <c r="F14" s="627"/>
      <c r="G14" s="639">
        <v>2.5137485525126513E-2</v>
      </c>
      <c r="H14" s="639">
        <v>5.6728913366946854E-2</v>
      </c>
      <c r="I14" s="639">
        <v>0.38558072082944617</v>
      </c>
      <c r="J14" s="639">
        <v>0.54334846064378417</v>
      </c>
      <c r="K14" s="639">
        <v>0.11128611197208005</v>
      </c>
      <c r="L14" s="639">
        <v>0.1018668645840719</v>
      </c>
      <c r="M14" s="639">
        <v>0.12703940499058386</v>
      </c>
      <c r="N14" s="639">
        <v>0.2672642679119912</v>
      </c>
      <c r="O14" s="639">
        <v>0.21407040877330585</v>
      </c>
      <c r="P14" s="639">
        <v>0.3207317755474306</v>
      </c>
      <c r="Q14" s="639">
        <v>0.55926040477861272</v>
      </c>
      <c r="R14" s="160"/>
      <c r="AM14" s="28"/>
    </row>
    <row r="15" spans="1:39">
      <c r="A15" s="620" t="s">
        <v>9</v>
      </c>
      <c r="C15" s="621" t="s">
        <v>600</v>
      </c>
      <c r="D15" s="622"/>
      <c r="E15" s="623"/>
      <c r="F15" s="627"/>
      <c r="G15" s="640">
        <v>8680.5709999999999</v>
      </c>
      <c r="H15" s="640">
        <v>850</v>
      </c>
      <c r="I15" s="640">
        <v>4828.0033869999997</v>
      </c>
      <c r="J15" s="640">
        <v>4233.8090259999999</v>
      </c>
      <c r="K15" s="640">
        <v>439.9</v>
      </c>
      <c r="L15" s="640">
        <v>106.82378199999999</v>
      </c>
      <c r="M15" s="640">
        <v>799.13</v>
      </c>
      <c r="N15" s="640">
        <v>1840</v>
      </c>
      <c r="O15" s="640">
        <v>596.91624200000001</v>
      </c>
      <c r="P15" s="640">
        <v>89.6</v>
      </c>
      <c r="Q15" s="640">
        <v>35.540233000000001</v>
      </c>
      <c r="R15" s="160"/>
      <c r="AM15" s="28"/>
    </row>
    <row r="16" spans="1:39">
      <c r="A16" s="626" t="s">
        <v>9</v>
      </c>
      <c r="C16" s="621" t="s">
        <v>86</v>
      </c>
      <c r="D16" s="622"/>
      <c r="E16" s="623"/>
      <c r="F16" s="641"/>
      <c r="G16" s="642">
        <v>113319.8376279985</v>
      </c>
      <c r="H16" s="642">
        <v>110239.3886229121</v>
      </c>
      <c r="I16" s="642">
        <v>34900.832975301659</v>
      </c>
      <c r="J16" s="642">
        <v>17879.94631428739</v>
      </c>
      <c r="K16" s="642">
        <v>33992.422424838318</v>
      </c>
      <c r="L16" s="642">
        <v>5025.4684355017434</v>
      </c>
      <c r="M16" s="642">
        <v>98378.597558779205</v>
      </c>
      <c r="N16" s="642">
        <v>23331.186994307231</v>
      </c>
      <c r="O16" s="642">
        <v>50200.444534091403</v>
      </c>
      <c r="P16" s="642">
        <v>5825.4917403508762</v>
      </c>
      <c r="Q16" s="642">
        <v>6767.2293639083864</v>
      </c>
      <c r="R16" s="160"/>
      <c r="AM16" s="162"/>
    </row>
    <row r="17" spans="1:39">
      <c r="A17" s="620" t="s">
        <v>9</v>
      </c>
      <c r="C17" s="621" t="s">
        <v>87</v>
      </c>
      <c r="D17" s="622"/>
      <c r="E17" s="623"/>
      <c r="F17" s="627"/>
      <c r="G17" s="643">
        <v>134591</v>
      </c>
      <c r="H17" s="643">
        <v>41343.828964591034</v>
      </c>
      <c r="I17" s="643">
        <v>5328.4251190369223</v>
      </c>
      <c r="J17" s="643">
        <v>10382.113017698319</v>
      </c>
      <c r="K17" s="643">
        <v>7751</v>
      </c>
      <c r="L17" s="643">
        <v>773.52862068122374</v>
      </c>
      <c r="M17" s="643">
        <v>27485</v>
      </c>
      <c r="N17" s="643">
        <v>4717.1190338134766</v>
      </c>
      <c r="O17" s="643">
        <v>8755.4042147397995</v>
      </c>
      <c r="P17" s="643">
        <v>809.9</v>
      </c>
      <c r="Q17" s="643">
        <v>1072.9000000000001</v>
      </c>
      <c r="R17" s="160"/>
      <c r="AM17" s="163"/>
    </row>
    <row r="18" spans="1:39">
      <c r="A18" s="626" t="s">
        <v>9</v>
      </c>
      <c r="C18" s="621" t="s">
        <v>88</v>
      </c>
      <c r="D18" s="622"/>
      <c r="E18" s="623"/>
      <c r="F18" s="627"/>
      <c r="G18" s="643">
        <v>6</v>
      </c>
      <c r="H18" s="643">
        <v>0</v>
      </c>
      <c r="I18" s="643">
        <v>0</v>
      </c>
      <c r="J18" s="643">
        <v>0</v>
      </c>
      <c r="K18" s="643">
        <v>0</v>
      </c>
      <c r="L18" s="643">
        <v>0</v>
      </c>
      <c r="M18" s="643">
        <v>0</v>
      </c>
      <c r="N18" s="643">
        <v>0</v>
      </c>
      <c r="O18" s="643">
        <v>0</v>
      </c>
      <c r="P18" s="643">
        <v>0</v>
      </c>
      <c r="Q18" s="643">
        <v>0</v>
      </c>
      <c r="R18" s="160"/>
      <c r="AM18" s="163"/>
    </row>
    <row r="19" spans="1:39">
      <c r="A19" s="620" t="s">
        <v>9</v>
      </c>
      <c r="C19" s="621" t="s">
        <v>89</v>
      </c>
      <c r="D19" s="622"/>
      <c r="E19" s="623"/>
      <c r="F19" s="627"/>
      <c r="G19" s="643">
        <v>21122</v>
      </c>
      <c r="H19" s="643">
        <v>1630.14253950119</v>
      </c>
      <c r="I19" s="643">
        <v>0</v>
      </c>
      <c r="J19" s="643">
        <v>0</v>
      </c>
      <c r="K19" s="643">
        <v>37</v>
      </c>
      <c r="L19" s="643">
        <v>22.984570995427543</v>
      </c>
      <c r="M19" s="643">
        <v>1942</v>
      </c>
      <c r="N19" s="643">
        <v>4.0571551322937012</v>
      </c>
      <c r="O19" s="643">
        <v>174.31465208530429</v>
      </c>
      <c r="P19" s="643">
        <v>0</v>
      </c>
      <c r="Q19" s="643">
        <v>0</v>
      </c>
      <c r="R19" s="160"/>
      <c r="AM19" s="164"/>
    </row>
    <row r="20" spans="1:39">
      <c r="A20" s="626" t="s">
        <v>9</v>
      </c>
      <c r="C20" s="621" t="s">
        <v>601</v>
      </c>
      <c r="D20" s="622"/>
      <c r="E20" s="623"/>
      <c r="F20" s="627"/>
      <c r="G20" s="643">
        <v>81995</v>
      </c>
      <c r="H20" s="643">
        <v>22873.68886363506</v>
      </c>
      <c r="I20" s="643">
        <v>2554.5234031084356</v>
      </c>
      <c r="J20" s="643">
        <v>3523.879256131524</v>
      </c>
      <c r="K20" s="643">
        <v>1095</v>
      </c>
      <c r="L20" s="643">
        <v>815.58549526860168</v>
      </c>
      <c r="M20" s="643">
        <v>8985</v>
      </c>
      <c r="N20" s="643">
        <v>3997.6501903533936</v>
      </c>
      <c r="O20" s="643">
        <v>3699.0771342515936</v>
      </c>
      <c r="P20" s="643">
        <v>60.1</v>
      </c>
      <c r="Q20" s="643">
        <v>70.900000000000006</v>
      </c>
      <c r="R20" s="160"/>
      <c r="AM20" s="165"/>
    </row>
    <row r="21" spans="1:39" ht="15">
      <c r="A21" s="620" t="s">
        <v>9</v>
      </c>
      <c r="C21" s="644" t="s">
        <v>90</v>
      </c>
      <c r="D21" s="645"/>
      <c r="E21" s="646"/>
      <c r="F21" s="647"/>
      <c r="G21" s="648">
        <v>197359.83762799847</v>
      </c>
      <c r="H21" s="648">
        <v>130339.67126336925</v>
      </c>
      <c r="I21" s="648">
        <v>37674.734691230151</v>
      </c>
      <c r="J21" s="648">
        <v>24738.180075854187</v>
      </c>
      <c r="K21" s="648">
        <v>40685.422424838318</v>
      </c>
      <c r="L21" s="648">
        <v>5006.3961319097925</v>
      </c>
      <c r="M21" s="648">
        <v>118820.59755877921</v>
      </c>
      <c r="N21" s="648">
        <v>24054.712992899607</v>
      </c>
      <c r="O21" s="648">
        <v>55431.086266664912</v>
      </c>
      <c r="P21" s="648">
        <v>6575.2917403508754</v>
      </c>
      <c r="Q21" s="648">
        <v>7769.2293639083864</v>
      </c>
      <c r="R21" s="160"/>
      <c r="AM21" s="164"/>
    </row>
    <row r="22" spans="1:39" ht="17.5">
      <c r="A22" s="626" t="s">
        <v>9</v>
      </c>
      <c r="C22" s="649" t="s">
        <v>602</v>
      </c>
      <c r="D22" s="650"/>
      <c r="E22" s="651"/>
      <c r="F22" s="651"/>
      <c r="G22" s="651"/>
      <c r="H22" s="651"/>
      <c r="I22" s="651"/>
      <c r="J22" s="651"/>
      <c r="K22" s="651"/>
      <c r="L22" s="651"/>
      <c r="M22" s="651"/>
      <c r="N22" s="651"/>
      <c r="O22" s="651"/>
      <c r="P22" s="651"/>
      <c r="Q22" s="651"/>
      <c r="R22" s="160"/>
      <c r="AM22" s="165"/>
    </row>
    <row r="23" spans="1:39">
      <c r="A23" s="620" t="s">
        <v>9</v>
      </c>
      <c r="C23" s="652" t="s">
        <v>603</v>
      </c>
      <c r="D23" s="653"/>
      <c r="E23" s="654"/>
      <c r="F23" s="655"/>
      <c r="G23" s="656">
        <v>1.6298883814580088E-3</v>
      </c>
      <c r="H23" s="656">
        <v>2.1704107155295915E-5</v>
      </c>
      <c r="I23" s="656" t="e">
        <v>#REF!</v>
      </c>
      <c r="J23" s="656">
        <v>2.5973042482279052E-3</v>
      </c>
      <c r="K23" s="656">
        <v>1.8164218505776866E-6</v>
      </c>
      <c r="L23" s="656">
        <v>6.0650073857582143E-6</v>
      </c>
      <c r="M23" s="656">
        <v>2.7150705383949258E-6</v>
      </c>
      <c r="N23" s="656">
        <v>1.2048570527611879E-5</v>
      </c>
      <c r="O23" s="656">
        <v>1.4932750515101671E-6</v>
      </c>
      <c r="P23" s="656">
        <v>3.1139419143891166E-7</v>
      </c>
      <c r="Q23" s="657">
        <v>1.1323434970245132E-6</v>
      </c>
      <c r="R23" s="160"/>
      <c r="AM23" s="166"/>
    </row>
    <row r="24" spans="1:39">
      <c r="A24" s="626" t="s">
        <v>9</v>
      </c>
      <c r="C24" s="658" t="s">
        <v>604</v>
      </c>
      <c r="D24" s="645"/>
      <c r="E24" s="646"/>
      <c r="F24" s="655"/>
      <c r="G24" s="659" t="s">
        <v>605</v>
      </c>
      <c r="H24" s="659" t="s">
        <v>606</v>
      </c>
      <c r="I24" s="659" t="e">
        <v>#REF!</v>
      </c>
      <c r="J24" s="659" t="s">
        <v>607</v>
      </c>
      <c r="K24" s="659" t="s">
        <v>608</v>
      </c>
      <c r="L24" s="659" t="s">
        <v>609</v>
      </c>
      <c r="M24" s="659" t="s">
        <v>610</v>
      </c>
      <c r="N24" s="659" t="s">
        <v>611</v>
      </c>
      <c r="O24" s="659" t="s">
        <v>612</v>
      </c>
      <c r="P24" s="659" t="s">
        <v>613</v>
      </c>
      <c r="Q24" s="659" t="s">
        <v>614</v>
      </c>
      <c r="R24" s="167"/>
      <c r="AM24" s="168"/>
    </row>
    <row r="25" spans="1:39">
      <c r="A25" s="620" t="s">
        <v>9</v>
      </c>
      <c r="C25" s="660" t="s">
        <v>615</v>
      </c>
      <c r="D25" s="651"/>
      <c r="E25" s="651"/>
      <c r="F25" s="651"/>
      <c r="G25" s="651"/>
      <c r="H25" s="651"/>
      <c r="I25" s="651"/>
      <c r="J25" s="651"/>
      <c r="K25" s="651"/>
      <c r="L25" s="651"/>
      <c r="M25" s="651"/>
      <c r="N25" s="651"/>
      <c r="O25" s="651"/>
      <c r="P25" s="651"/>
      <c r="Q25" s="651"/>
      <c r="R25" s="153" t="s">
        <v>616</v>
      </c>
      <c r="S25" s="153" t="s">
        <v>550</v>
      </c>
      <c r="AM25" s="169"/>
    </row>
    <row r="26" spans="1:39">
      <c r="A26" s="626" t="s">
        <v>9</v>
      </c>
      <c r="C26" s="661" t="s">
        <v>91</v>
      </c>
      <c r="D26" s="654"/>
      <c r="E26" s="662" t="s">
        <v>617</v>
      </c>
      <c r="F26" s="663"/>
      <c r="G26" s="664">
        <v>120468</v>
      </c>
      <c r="H26" s="664">
        <v>91750.907879868842</v>
      </c>
      <c r="I26" s="664">
        <v>17636.298445056051</v>
      </c>
      <c r="J26" s="664">
        <v>24193.459428392631</v>
      </c>
      <c r="K26" s="664">
        <v>20404</v>
      </c>
      <c r="L26" s="664">
        <v>3679.6626546804428</v>
      </c>
      <c r="M26" s="664">
        <v>59452</v>
      </c>
      <c r="N26" s="664">
        <v>21013.085433263037</v>
      </c>
      <c r="O26" s="664">
        <v>27952.693807263098</v>
      </c>
      <c r="P26" s="664">
        <v>1973.3</v>
      </c>
      <c r="Q26" s="664">
        <v>2603.8000000000002</v>
      </c>
      <c r="R26" s="170">
        <v>38852.340764852408</v>
      </c>
      <c r="S26" s="171">
        <v>22603.272430827834</v>
      </c>
      <c r="AM26" s="165"/>
    </row>
    <row r="27" spans="1:39">
      <c r="A27" s="620" t="s">
        <v>9</v>
      </c>
      <c r="C27" s="665"/>
      <c r="D27" s="623"/>
      <c r="E27" s="666" t="s">
        <v>92</v>
      </c>
      <c r="F27" s="667"/>
      <c r="G27" s="668">
        <v>120468</v>
      </c>
      <c r="H27" s="668">
        <v>94659.437837474165</v>
      </c>
      <c r="I27" s="668">
        <v>17636.298445056051</v>
      </c>
      <c r="J27" s="668">
        <v>24193.459428392631</v>
      </c>
      <c r="K27" s="668">
        <v>20404</v>
      </c>
      <c r="L27" s="668">
        <v>3679.6626546804428</v>
      </c>
      <c r="M27" s="668">
        <v>59452</v>
      </c>
      <c r="N27" s="668">
        <v>21013.085433263037</v>
      </c>
      <c r="O27" s="668">
        <v>27952.693807263098</v>
      </c>
      <c r="P27" s="668">
        <v>1973.3</v>
      </c>
      <c r="Q27" s="668">
        <v>2603.8000000000002</v>
      </c>
      <c r="R27" s="172">
        <v>39143.193760612936</v>
      </c>
      <c r="S27" s="173">
        <v>22603.272430827834</v>
      </c>
      <c r="AM27" s="165"/>
    </row>
    <row r="28" spans="1:39">
      <c r="A28" s="626" t="s">
        <v>9</v>
      </c>
      <c r="C28" s="665"/>
      <c r="D28" s="623"/>
      <c r="E28" s="669" t="s">
        <v>93</v>
      </c>
      <c r="F28" s="670"/>
      <c r="G28" s="668">
        <v>123224.6666666667</v>
      </c>
      <c r="H28" s="668">
        <v>103637.0351544179</v>
      </c>
      <c r="I28" s="668"/>
      <c r="J28" s="668"/>
      <c r="K28" s="668">
        <v>21334.588235294123</v>
      </c>
      <c r="L28" s="668">
        <v>3990.6528685201961</v>
      </c>
      <c r="M28" s="668">
        <v>64022.888888888891</v>
      </c>
      <c r="N28" s="668">
        <v>20985.02359979293</v>
      </c>
      <c r="O28" s="668">
        <v>30888.634643705267</v>
      </c>
      <c r="P28" s="668">
        <v>2147.25</v>
      </c>
      <c r="Q28" s="668">
        <v>2780</v>
      </c>
      <c r="R28" s="172">
        <v>46278.842507160749</v>
      </c>
      <c r="S28" s="173">
        <v>26111.611439499695</v>
      </c>
      <c r="AM28" s="165"/>
    </row>
    <row r="29" spans="1:39" ht="14.5" thickBot="1">
      <c r="A29" s="620" t="s">
        <v>9</v>
      </c>
      <c r="C29" s="665"/>
      <c r="D29" s="623"/>
      <c r="E29" s="671" t="s">
        <v>94</v>
      </c>
      <c r="F29" s="672"/>
      <c r="G29" s="673">
        <v>126788.0833333333</v>
      </c>
      <c r="H29" s="673">
        <v>108830.32338823139</v>
      </c>
      <c r="I29" s="673"/>
      <c r="J29" s="673"/>
      <c r="K29" s="673">
        <v>22101.588235294123</v>
      </c>
      <c r="L29" s="673">
        <v>4314.0320234632072</v>
      </c>
      <c r="M29" s="673">
        <v>68350.470588235286</v>
      </c>
      <c r="N29" s="673">
        <v>21731.64700978994</v>
      </c>
      <c r="O29" s="673">
        <v>31860.425467182609</v>
      </c>
      <c r="P29" s="673">
        <v>2355.636363636364</v>
      </c>
      <c r="Q29" s="673">
        <v>2897</v>
      </c>
      <c r="R29" s="174">
        <v>48291.525801145777</v>
      </c>
      <c r="S29" s="175">
        <v>26981.006851238366</v>
      </c>
      <c r="AM29" s="165"/>
    </row>
    <row r="30" spans="1:39">
      <c r="A30" s="626" t="s">
        <v>9</v>
      </c>
      <c r="C30" s="665" t="s">
        <v>618</v>
      </c>
      <c r="D30" s="623"/>
      <c r="E30" s="662" t="s">
        <v>617</v>
      </c>
      <c r="F30" s="663"/>
      <c r="G30" s="674">
        <v>1.6382760370222671</v>
      </c>
      <c r="H30" s="674">
        <v>1.4205818152123943</v>
      </c>
      <c r="I30" s="674">
        <v>2.1362041932212503</v>
      </c>
      <c r="J30" s="674">
        <v>1.0225152028825728</v>
      </c>
      <c r="K30" s="674">
        <v>1.993992473281627</v>
      </c>
      <c r="L30" s="674">
        <v>1.3605584537870004</v>
      </c>
      <c r="M30" s="674">
        <v>1.9985971465851309</v>
      </c>
      <c r="N30" s="674">
        <v>1.1447492120705782</v>
      </c>
      <c r="O30" s="674">
        <v>1.983031998592635</v>
      </c>
      <c r="P30" s="674">
        <v>3.3321298030461031</v>
      </c>
      <c r="Q30" s="674">
        <v>2.9838041953715284</v>
      </c>
      <c r="R30" s="176">
        <v>1.8030636335701558</v>
      </c>
      <c r="S30" s="177">
        <v>1.8106540178074511</v>
      </c>
      <c r="AM30" s="165"/>
    </row>
    <row r="31" spans="1:39">
      <c r="A31" s="620" t="s">
        <v>9</v>
      </c>
      <c r="C31" s="665"/>
      <c r="D31" s="623"/>
      <c r="E31" s="666" t="s">
        <v>92</v>
      </c>
      <c r="F31" s="667"/>
      <c r="G31" s="674">
        <v>1.6382760370222671</v>
      </c>
      <c r="H31" s="674">
        <v>1.3769326571234912</v>
      </c>
      <c r="I31" s="674">
        <v>2.1362041932212503</v>
      </c>
      <c r="J31" s="674">
        <v>1.0225152028825728</v>
      </c>
      <c r="K31" s="674">
        <v>1.993992473281627</v>
      </c>
      <c r="L31" s="674">
        <v>1.3605584537870004</v>
      </c>
      <c r="M31" s="674">
        <v>1.9985971465851309</v>
      </c>
      <c r="N31" s="674">
        <v>1.1447492120705782</v>
      </c>
      <c r="O31" s="674">
        <v>1.983031998592635</v>
      </c>
      <c r="P31" s="674">
        <v>3.3321298030461031</v>
      </c>
      <c r="Q31" s="674">
        <v>2.9838041953715284</v>
      </c>
      <c r="R31" s="178">
        <v>1.7986987177612659</v>
      </c>
      <c r="S31" s="179">
        <v>1.8106540178074511</v>
      </c>
      <c r="AM31" s="165"/>
    </row>
    <row r="32" spans="1:39">
      <c r="A32" s="626" t="s">
        <v>9</v>
      </c>
      <c r="C32" s="665"/>
      <c r="D32" s="623"/>
      <c r="E32" s="669" t="s">
        <v>93</v>
      </c>
      <c r="F32" s="670"/>
      <c r="G32" s="674">
        <v>1.6016260621087641</v>
      </c>
      <c r="H32" s="674">
        <v>1.257655345593057</v>
      </c>
      <c r="I32" s="674" t="s">
        <v>95</v>
      </c>
      <c r="J32" s="674" t="s">
        <v>95</v>
      </c>
      <c r="K32" s="674">
        <v>1.9070169986937844</v>
      </c>
      <c r="L32" s="674">
        <v>1.2545305985900628</v>
      </c>
      <c r="M32" s="674">
        <v>1.8559080919480409</v>
      </c>
      <c r="N32" s="674">
        <v>1.1462800067156926</v>
      </c>
      <c r="O32" s="674">
        <v>1.7945463406217956</v>
      </c>
      <c r="P32" s="674">
        <v>3.0621919852606241</v>
      </c>
      <c r="Q32" s="674">
        <v>2.7946868215497793</v>
      </c>
      <c r="R32" s="178">
        <v>1.7349694286914776</v>
      </c>
      <c r="S32" s="179">
        <v>1.69808620136528</v>
      </c>
      <c r="AM32" s="165"/>
    </row>
    <row r="33" spans="1:39" ht="14.5" thickBot="1">
      <c r="A33" s="620" t="s">
        <v>9</v>
      </c>
      <c r="C33" s="665"/>
      <c r="D33" s="623"/>
      <c r="E33" s="671" t="s">
        <v>94</v>
      </c>
      <c r="F33" s="672"/>
      <c r="G33" s="675">
        <v>1.5566118868531824</v>
      </c>
      <c r="H33" s="675">
        <v>1.1976411280007628</v>
      </c>
      <c r="I33" s="675" t="s">
        <v>95</v>
      </c>
      <c r="J33" s="675" t="s">
        <v>95</v>
      </c>
      <c r="K33" s="675">
        <v>1.8408370471705553</v>
      </c>
      <c r="L33" s="675">
        <v>1.1604911842751624</v>
      </c>
      <c r="M33" s="675">
        <v>1.7384020407787948</v>
      </c>
      <c r="N33" s="675">
        <v>1.1068978334713031</v>
      </c>
      <c r="O33" s="675">
        <v>1.7398099822540329</v>
      </c>
      <c r="P33" s="675">
        <v>2.7913016804515136</v>
      </c>
      <c r="Q33" s="675">
        <v>2.6818189036618523</v>
      </c>
      <c r="R33" s="180">
        <v>1.6414990979069133</v>
      </c>
      <c r="S33" s="181">
        <v>1.6475069638159887</v>
      </c>
      <c r="AM33" s="165"/>
    </row>
    <row r="34" spans="1:39">
      <c r="A34" s="626" t="s">
        <v>9</v>
      </c>
      <c r="C34" s="665" t="s">
        <v>30</v>
      </c>
      <c r="D34" s="623"/>
      <c r="E34" s="662" t="s">
        <v>617</v>
      </c>
      <c r="F34" s="663"/>
      <c r="G34" s="664">
        <v>15751</v>
      </c>
      <c r="H34" s="676">
        <v>11660.95717795537</v>
      </c>
      <c r="I34" s="676">
        <v>781.70089135719547</v>
      </c>
      <c r="J34" s="676">
        <v>2381.2072203530311</v>
      </c>
      <c r="K34" s="676">
        <v>3533</v>
      </c>
      <c r="L34" s="676">
        <v>354.79196202196931</v>
      </c>
      <c r="M34" s="676">
        <v>11419</v>
      </c>
      <c r="N34" s="676">
        <v>2319.4673318129321</v>
      </c>
      <c r="O34" s="676">
        <v>4723.3647014576654</v>
      </c>
      <c r="P34" s="676">
        <v>455.1</v>
      </c>
      <c r="Q34" s="676">
        <v>484</v>
      </c>
      <c r="R34" s="182">
        <v>5337.9589284958165</v>
      </c>
      <c r="S34" s="183">
        <v>2957.1036101765158</v>
      </c>
      <c r="AM34" s="165"/>
    </row>
    <row r="35" spans="1:39">
      <c r="A35" s="620" t="s">
        <v>9</v>
      </c>
      <c r="C35" s="665"/>
      <c r="D35" s="623"/>
      <c r="E35" s="666" t="s">
        <v>92</v>
      </c>
      <c r="F35" s="667"/>
      <c r="G35" s="668">
        <v>15751</v>
      </c>
      <c r="H35" s="677">
        <v>11142.23896649617</v>
      </c>
      <c r="I35" s="677">
        <v>781.70089135719547</v>
      </c>
      <c r="J35" s="677">
        <v>2381.2072203530311</v>
      </c>
      <c r="K35" s="677">
        <v>3533</v>
      </c>
      <c r="L35" s="677">
        <v>354.79196202196931</v>
      </c>
      <c r="M35" s="677">
        <v>11419</v>
      </c>
      <c r="N35" s="677">
        <v>2319.4673318129321</v>
      </c>
      <c r="O35" s="677">
        <v>4723.3647014576654</v>
      </c>
      <c r="P35" s="677">
        <v>455.1</v>
      </c>
      <c r="Q35" s="677">
        <v>484</v>
      </c>
      <c r="R35" s="184">
        <v>5286.0871073498965</v>
      </c>
      <c r="S35" s="185">
        <v>2957.1036101765158</v>
      </c>
      <c r="AM35" s="165"/>
    </row>
    <row r="36" spans="1:39">
      <c r="A36" s="626" t="s">
        <v>9</v>
      </c>
      <c r="C36" s="665"/>
      <c r="D36" s="623"/>
      <c r="E36" s="669" t="s">
        <v>93</v>
      </c>
      <c r="F36" s="670"/>
      <c r="G36" s="668">
        <v>16324.571428571429</v>
      </c>
      <c r="H36" s="677">
        <v>13078.50654290782</v>
      </c>
      <c r="I36" s="677"/>
      <c r="J36" s="677"/>
      <c r="K36" s="677">
        <v>3828.2307692307691</v>
      </c>
      <c r="L36" s="677">
        <v>430.60163642928677</v>
      </c>
      <c r="M36" s="677">
        <v>10950.16666666667</v>
      </c>
      <c r="N36" s="677">
        <v>2184.2978270848589</v>
      </c>
      <c r="O36" s="677">
        <v>5183.3784603231097</v>
      </c>
      <c r="P36" s="677">
        <v>511.66666666666669</v>
      </c>
      <c r="Q36" s="677">
        <v>488</v>
      </c>
      <c r="R36" s="184">
        <v>6561.4274997350767</v>
      </c>
      <c r="S36" s="185">
        <v>4505.8046147769392</v>
      </c>
      <c r="AM36" s="165"/>
    </row>
    <row r="37" spans="1:39" ht="14.5" thickBot="1">
      <c r="A37" s="620" t="s">
        <v>9</v>
      </c>
      <c r="C37" s="665"/>
      <c r="D37" s="623"/>
      <c r="E37" s="671" t="s">
        <v>94</v>
      </c>
      <c r="F37" s="672"/>
      <c r="G37" s="673">
        <v>19856.571428571431</v>
      </c>
      <c r="H37" s="678">
        <v>14592.61861062712</v>
      </c>
      <c r="I37" s="678"/>
      <c r="J37" s="678"/>
      <c r="K37" s="678">
        <v>4059.6153846153852</v>
      </c>
      <c r="L37" s="678">
        <v>501.03724545758018</v>
      </c>
      <c r="M37" s="678">
        <v>12197.66666666667</v>
      </c>
      <c r="N37" s="678">
        <v>2609.724945465724</v>
      </c>
      <c r="O37" s="678">
        <v>5546.3368842942382</v>
      </c>
      <c r="P37" s="678">
        <v>573.625</v>
      </c>
      <c r="Q37" s="678">
        <v>514</v>
      </c>
      <c r="R37" s="186">
        <v>7492.149520712268</v>
      </c>
      <c r="S37" s="187">
        <v>4802.9761344548115</v>
      </c>
    </row>
    <row r="38" spans="1:39">
      <c r="A38" s="626" t="s">
        <v>9</v>
      </c>
      <c r="C38" s="665" t="s">
        <v>619</v>
      </c>
      <c r="D38" s="623"/>
      <c r="E38" s="662" t="s">
        <v>617</v>
      </c>
      <c r="F38" s="663"/>
      <c r="G38" s="674">
        <v>12.529987786680113</v>
      </c>
      <c r="H38" s="674">
        <v>11.177441892143452</v>
      </c>
      <c r="I38" s="674">
        <v>48.19584460984683</v>
      </c>
      <c r="J38" s="674">
        <v>10.388923678883593</v>
      </c>
      <c r="K38" s="674">
        <v>11.51582859463298</v>
      </c>
      <c r="L38" s="674">
        <v>14.110793557379939</v>
      </c>
      <c r="M38" s="674">
        <v>10.405516906802628</v>
      </c>
      <c r="N38" s="674">
        <v>10.370791889574951</v>
      </c>
      <c r="O38" s="674">
        <v>11.735508428887243</v>
      </c>
      <c r="P38" s="674">
        <v>14.448015250166723</v>
      </c>
      <c r="Q38" s="674">
        <v>16.052126784934682</v>
      </c>
      <c r="R38" s="182">
        <v>15.487865259499845</v>
      </c>
      <c r="S38" s="183">
        <v>11.625668511760111</v>
      </c>
    </row>
    <row r="39" spans="1:39">
      <c r="A39" s="620" t="s">
        <v>9</v>
      </c>
      <c r="C39" s="665"/>
      <c r="D39" s="623"/>
      <c r="E39" s="666" t="s">
        <v>92</v>
      </c>
      <c r="F39" s="667"/>
      <c r="G39" s="674">
        <v>12.529987786680113</v>
      </c>
      <c r="H39" s="674">
        <v>11.697798948244632</v>
      </c>
      <c r="I39" s="674">
        <v>48.19584460984683</v>
      </c>
      <c r="J39" s="674">
        <v>10.388923678883593</v>
      </c>
      <c r="K39" s="674">
        <v>11.51582859463298</v>
      </c>
      <c r="L39" s="674">
        <v>14.110793557379939</v>
      </c>
      <c r="M39" s="674">
        <v>10.405516906802628</v>
      </c>
      <c r="N39" s="674">
        <v>10.370791889574951</v>
      </c>
      <c r="O39" s="674">
        <v>11.735508428887243</v>
      </c>
      <c r="P39" s="674">
        <v>14.448015250166723</v>
      </c>
      <c r="Q39" s="674">
        <v>16.052126784934682</v>
      </c>
      <c r="R39" s="184">
        <v>15.539900965109961</v>
      </c>
      <c r="S39" s="185">
        <v>11.716653688565938</v>
      </c>
    </row>
    <row r="40" spans="1:39">
      <c r="A40" s="626" t="s">
        <v>9</v>
      </c>
      <c r="C40" s="665"/>
      <c r="D40" s="623"/>
      <c r="E40" s="669" t="s">
        <v>93</v>
      </c>
      <c r="F40" s="670"/>
      <c r="G40" s="674">
        <v>12.08974082361374</v>
      </c>
      <c r="H40" s="674">
        <v>9.9659445698751838</v>
      </c>
      <c r="I40" s="674" t="s">
        <v>95</v>
      </c>
      <c r="J40" s="674" t="s">
        <v>95</v>
      </c>
      <c r="K40" s="674">
        <v>10.627735075911712</v>
      </c>
      <c r="L40" s="674">
        <v>11.626514412310973</v>
      </c>
      <c r="M40" s="674">
        <v>10.851030963800779</v>
      </c>
      <c r="N40" s="674">
        <v>11.012560967934842</v>
      </c>
      <c r="O40" s="674">
        <v>10.694007140510742</v>
      </c>
      <c r="P40" s="674">
        <v>12.850733043031026</v>
      </c>
      <c r="Q40" s="674">
        <v>15.920551975222104</v>
      </c>
      <c r="R40" s="184">
        <v>11.214783374623625</v>
      </c>
      <c r="S40" s="185">
        <v>10.93179596586781</v>
      </c>
    </row>
    <row r="41" spans="1:39" ht="14.5" thickBot="1">
      <c r="A41" s="620" t="s">
        <v>9</v>
      </c>
      <c r="C41" s="665"/>
      <c r="D41" s="623"/>
      <c r="E41" s="671" t="s">
        <v>94</v>
      </c>
      <c r="F41" s="672"/>
      <c r="G41" s="675">
        <v>9.9392706509251276</v>
      </c>
      <c r="H41" s="675">
        <v>8.9318904811538751</v>
      </c>
      <c r="I41" s="675" t="s">
        <v>95</v>
      </c>
      <c r="J41" s="675" t="s">
        <v>95</v>
      </c>
      <c r="K41" s="675">
        <v>10.021989417771636</v>
      </c>
      <c r="L41" s="675">
        <v>9.9920638182050165</v>
      </c>
      <c r="M41" s="675">
        <v>9.7412563243335484</v>
      </c>
      <c r="N41" s="675">
        <v>9.2173364992711413</v>
      </c>
      <c r="O41" s="675">
        <v>9.9941794779237298</v>
      </c>
      <c r="P41" s="675">
        <v>11.462700789454566</v>
      </c>
      <c r="Q41" s="675">
        <v>15.115232225502698</v>
      </c>
      <c r="R41" s="186">
        <v>9.9125859323798302</v>
      </c>
      <c r="S41" s="187">
        <v>9.9656672345650712</v>
      </c>
    </row>
    <row r="42" spans="1:39">
      <c r="A42" s="626" t="s">
        <v>9</v>
      </c>
      <c r="C42" s="665" t="s">
        <v>620</v>
      </c>
      <c r="D42" s="623"/>
      <c r="E42" s="662" t="s">
        <v>617</v>
      </c>
      <c r="F42" s="663"/>
      <c r="G42" s="664">
        <v>1.180563</v>
      </c>
      <c r="H42" s="676">
        <v>8.0535199300858</v>
      </c>
      <c r="I42" s="676">
        <v>0.1085363344239318</v>
      </c>
      <c r="J42" s="676">
        <v>-0.46861666897109377</v>
      </c>
      <c r="K42" s="676">
        <v>4.8796400000000002</v>
      </c>
      <c r="L42" s="676">
        <v>1.5547177170826589</v>
      </c>
      <c r="M42" s="676">
        <v>6.7278479999999998</v>
      </c>
      <c r="N42" s="676">
        <v>0.45095599302291872</v>
      </c>
      <c r="O42" s="676">
        <v>4.8199875037026478</v>
      </c>
      <c r="P42" s="676">
        <v>2.7185429999999999</v>
      </c>
      <c r="Q42" s="676">
        <v>6.6196020000000004</v>
      </c>
      <c r="R42" s="182">
        <v>3.0025694809346861</v>
      </c>
      <c r="S42" s="183">
        <v>2.1366303585413293</v>
      </c>
    </row>
    <row r="43" spans="1:39">
      <c r="A43" s="620" t="s">
        <v>9</v>
      </c>
      <c r="C43" s="665"/>
      <c r="D43" s="623"/>
      <c r="E43" s="666" t="s">
        <v>92</v>
      </c>
      <c r="F43" s="667"/>
      <c r="G43" s="668">
        <v>1.180563</v>
      </c>
      <c r="H43" s="677">
        <v>7.2789832930283822</v>
      </c>
      <c r="I43" s="677">
        <v>0.1085363344239318</v>
      </c>
      <c r="J43" s="677">
        <v>-0.46861666897109377</v>
      </c>
      <c r="K43" s="677">
        <v>4.8796400000000002</v>
      </c>
      <c r="L43" s="677">
        <v>1.5547177170826589</v>
      </c>
      <c r="M43" s="677">
        <v>6.7278479999999998</v>
      </c>
      <c r="N43" s="677">
        <v>0.45095599302291872</v>
      </c>
      <c r="O43" s="677">
        <v>4.8199875037026478</v>
      </c>
      <c r="P43" s="677">
        <v>2.7185429999999999</v>
      </c>
      <c r="Q43" s="677">
        <v>6.6196020000000004</v>
      </c>
      <c r="R43" s="184">
        <v>2.9251158172289444</v>
      </c>
      <c r="S43" s="185">
        <v>2.1366303585413293</v>
      </c>
    </row>
    <row r="44" spans="1:39">
      <c r="A44" s="626" t="s">
        <v>9</v>
      </c>
      <c r="C44" s="665"/>
      <c r="D44" s="623"/>
      <c r="E44" s="669" t="s">
        <v>93</v>
      </c>
      <c r="F44" s="670"/>
      <c r="G44" s="668">
        <v>0.95000000000000007</v>
      </c>
      <c r="H44" s="677">
        <v>9.2539244725704215</v>
      </c>
      <c r="I44" s="677"/>
      <c r="J44" s="677"/>
      <c r="K44" s="677">
        <v>5.1776190476190482</v>
      </c>
      <c r="L44" s="677">
        <v>2.1025747002188409</v>
      </c>
      <c r="M44" s="677">
        <v>7.0790000000000006</v>
      </c>
      <c r="N44" s="677">
        <v>0.31840208511220081</v>
      </c>
      <c r="O44" s="677">
        <v>5.4258596515655517</v>
      </c>
      <c r="P44" s="677">
        <v>3.03</v>
      </c>
      <c r="Q44" s="677">
        <v>7.5366666666666662</v>
      </c>
      <c r="R44" s="184">
        <v>4.167172494635758</v>
      </c>
      <c r="S44" s="185">
        <v>4.1038095238095238</v>
      </c>
    </row>
    <row r="45" spans="1:39" ht="14.5" thickBot="1">
      <c r="A45" s="620" t="s">
        <v>9</v>
      </c>
      <c r="C45" s="665"/>
      <c r="D45" s="623"/>
      <c r="E45" s="671" t="s">
        <v>94</v>
      </c>
      <c r="F45" s="672"/>
      <c r="G45" s="673">
        <v>1.046470588235294</v>
      </c>
      <c r="H45" s="678">
        <v>10.12444045922973</v>
      </c>
      <c r="I45" s="678"/>
      <c r="J45" s="678"/>
      <c r="K45" s="678">
        <v>5.6614285714285701</v>
      </c>
      <c r="L45" s="678">
        <v>2.5799990462110731</v>
      </c>
      <c r="M45" s="678">
        <v>7.8510526315789466</v>
      </c>
      <c r="N45" s="678">
        <v>0.43905546044977078</v>
      </c>
      <c r="O45" s="678">
        <v>5.9025660236676538</v>
      </c>
      <c r="P45" s="678">
        <v>3.4899999999999989</v>
      </c>
      <c r="Q45" s="678">
        <v>8.0333333333333332</v>
      </c>
      <c r="R45" s="186">
        <v>4.6368765976001303</v>
      </c>
      <c r="S45" s="187">
        <v>4.5757142857142847</v>
      </c>
    </row>
    <row r="46" spans="1:39">
      <c r="A46" s="626" t="s">
        <v>9</v>
      </c>
      <c r="C46" s="665" t="s">
        <v>96</v>
      </c>
      <c r="D46" s="623"/>
      <c r="E46" s="662" t="s">
        <v>617</v>
      </c>
      <c r="F46" s="663"/>
      <c r="G46" s="664">
        <v>11.054048103095607</v>
      </c>
      <c r="H46" s="674">
        <v>14.714482127101078</v>
      </c>
      <c r="I46" s="674">
        <v>66.017030210849455</v>
      </c>
      <c r="J46" s="674"/>
      <c r="K46" s="674">
        <v>15.983117578997499</v>
      </c>
      <c r="L46" s="674">
        <v>29.076296642941028</v>
      </c>
      <c r="M46" s="674">
        <v>18.47682208943057</v>
      </c>
      <c r="N46" s="674">
        <v>25.42387423934705</v>
      </c>
      <c r="O46" s="674">
        <v>16.780576648532769</v>
      </c>
      <c r="P46" s="674">
        <v>24.248341875829535</v>
      </c>
      <c r="Q46" s="674">
        <v>29.527785560126638</v>
      </c>
      <c r="R46" s="176">
        <v>24.641621057347177</v>
      </c>
      <c r="S46" s="177">
        <v>18.47682208943057</v>
      </c>
    </row>
    <row r="47" spans="1:39">
      <c r="A47" s="620" t="s">
        <v>9</v>
      </c>
      <c r="C47" s="665"/>
      <c r="D47" s="623"/>
      <c r="E47" s="666" t="s">
        <v>92</v>
      </c>
      <c r="F47" s="667"/>
      <c r="G47" s="668">
        <v>11.054048103095607</v>
      </c>
      <c r="H47" s="679">
        <v>16.581296151596447</v>
      </c>
      <c r="I47" s="679">
        <v>66.017030210849455</v>
      </c>
      <c r="J47" s="679"/>
      <c r="K47" s="679">
        <v>15.983117578997499</v>
      </c>
      <c r="L47" s="679">
        <v>29.076296642941028</v>
      </c>
      <c r="M47" s="679">
        <v>18.47682208943057</v>
      </c>
      <c r="N47" s="679">
        <v>25.42387423934705</v>
      </c>
      <c r="O47" s="679">
        <v>16.780576648532769</v>
      </c>
      <c r="P47" s="679">
        <v>24.248341875829535</v>
      </c>
      <c r="Q47" s="679">
        <v>29.527785560126638</v>
      </c>
      <c r="R47" s="178">
        <v>24.849044837846659</v>
      </c>
      <c r="S47" s="179">
        <v>18.47682208943057</v>
      </c>
    </row>
    <row r="48" spans="1:39">
      <c r="A48" s="626" t="s">
        <v>9</v>
      </c>
      <c r="C48" s="665"/>
      <c r="D48" s="623"/>
      <c r="E48" s="669" t="s">
        <v>93</v>
      </c>
      <c r="F48" s="670"/>
      <c r="G48" s="668">
        <v>13.736842306036694</v>
      </c>
      <c r="H48" s="679">
        <v>13.990202661482492</v>
      </c>
      <c r="I48" s="679"/>
      <c r="J48" s="679"/>
      <c r="K48" s="679">
        <v>14.985651826503291</v>
      </c>
      <c r="L48" s="679">
        <v>21.706149193548395</v>
      </c>
      <c r="M48" s="679">
        <v>17.369684854424733</v>
      </c>
      <c r="N48" s="679">
        <v>39.367646879604997</v>
      </c>
      <c r="O48" s="679">
        <v>16.009049773755656</v>
      </c>
      <c r="P48" s="679">
        <v>21.445545662354323</v>
      </c>
      <c r="Q48" s="679">
        <v>25.153030604717227</v>
      </c>
      <c r="R48" s="178">
        <v>19.826346644713826</v>
      </c>
      <c r="S48" s="179">
        <v>16.689367314090195</v>
      </c>
    </row>
    <row r="49" spans="1:19" ht="14.5" thickBot="1">
      <c r="A49" s="620" t="s">
        <v>9</v>
      </c>
      <c r="C49" s="665"/>
      <c r="D49" s="623"/>
      <c r="E49" s="671" t="s">
        <v>94</v>
      </c>
      <c r="F49" s="672"/>
      <c r="G49" s="673">
        <v>12.470489221050737</v>
      </c>
      <c r="H49" s="675">
        <v>12.787302103919169</v>
      </c>
      <c r="I49" s="675"/>
      <c r="J49" s="675"/>
      <c r="K49" s="675">
        <v>13.705020801545155</v>
      </c>
      <c r="L49" s="675">
        <v>17.689463955637709</v>
      </c>
      <c r="M49" s="675">
        <v>15.661594037708531</v>
      </c>
      <c r="N49" s="675">
        <v>28.448847501982073</v>
      </c>
      <c r="O49" s="675">
        <v>14.716117850953207</v>
      </c>
      <c r="P49" s="675">
        <v>18.618912136657197</v>
      </c>
      <c r="Q49" s="675">
        <v>23.5979262229318</v>
      </c>
      <c r="R49" s="180">
        <v>16.76221845118172</v>
      </c>
      <c r="S49" s="181">
        <v>15.188855944330868</v>
      </c>
    </row>
    <row r="50" spans="1:19">
      <c r="A50" s="626" t="s">
        <v>9</v>
      </c>
      <c r="C50" s="665" t="s">
        <v>97</v>
      </c>
      <c r="D50" s="623"/>
      <c r="E50" s="662" t="s">
        <v>92</v>
      </c>
      <c r="F50" s="663"/>
      <c r="G50" s="680">
        <v>0.13074841451671812</v>
      </c>
      <c r="H50" s="680">
        <v>0.11848986317071424</v>
      </c>
      <c r="I50" s="680">
        <v>4.4323410254850169E-2</v>
      </c>
      <c r="J50" s="680">
        <v>9.8423593674186419E-2</v>
      </c>
      <c r="K50" s="680">
        <v>0.17315232307390707</v>
      </c>
      <c r="L50" s="680">
        <v>9.6419698031470963E-2</v>
      </c>
      <c r="M50" s="680">
        <v>0.19207091435107312</v>
      </c>
      <c r="N50" s="680">
        <v>0.11038204452075796</v>
      </c>
      <c r="O50" s="680">
        <v>0.16897708442791898</v>
      </c>
      <c r="P50" s="680">
        <v>0.23062889575837431</v>
      </c>
      <c r="Q50" s="680">
        <v>0.18588217220984718</v>
      </c>
      <c r="R50" s="188">
        <v>0.13636162417799716</v>
      </c>
      <c r="S50" s="189">
        <v>0.12461913884371617</v>
      </c>
    </row>
    <row r="51" spans="1:19">
      <c r="A51" s="620" t="s">
        <v>9</v>
      </c>
      <c r="C51" s="665"/>
      <c r="D51" s="623"/>
      <c r="E51" s="669" t="s">
        <v>93</v>
      </c>
      <c r="F51" s="670"/>
      <c r="G51" s="681">
        <v>0.13247811392122322</v>
      </c>
      <c r="H51" s="681">
        <v>0.12420077523933321</v>
      </c>
      <c r="I51" s="682" t="e">
        <v>#N/A</v>
      </c>
      <c r="J51" s="682" t="e">
        <v>#N/A</v>
      </c>
      <c r="K51" s="681">
        <v>0.17943776214521315</v>
      </c>
      <c r="L51" s="681">
        <v>0.10790255394700901</v>
      </c>
      <c r="M51" s="681">
        <v>0.17103518533302331</v>
      </c>
      <c r="N51" s="681">
        <v>0.10408841413485055</v>
      </c>
      <c r="O51" s="681">
        <v>0.16780859756711256</v>
      </c>
      <c r="P51" s="681">
        <v>0.23828928474405248</v>
      </c>
      <c r="Q51" s="681">
        <v>0.17553956834532375</v>
      </c>
      <c r="R51" s="192" t="e">
        <v>#N/A</v>
      </c>
      <c r="S51" s="193" t="e">
        <v>#N/A</v>
      </c>
    </row>
    <row r="52" spans="1:19">
      <c r="A52" s="626" t="s">
        <v>9</v>
      </c>
      <c r="C52" s="683"/>
      <c r="D52" s="646"/>
      <c r="E52" s="684" t="s">
        <v>94</v>
      </c>
      <c r="F52" s="685"/>
      <c r="G52" s="681">
        <v>0.15661228489721182</v>
      </c>
      <c r="H52" s="686">
        <v>0.13479744695800078</v>
      </c>
      <c r="I52" s="687" t="e">
        <v>#N/A</v>
      </c>
      <c r="J52" s="687" t="e">
        <v>#N/A</v>
      </c>
      <c r="K52" s="686">
        <v>0.18367980352346661</v>
      </c>
      <c r="L52" s="686">
        <v>0.11614129026686243</v>
      </c>
      <c r="M52" s="686">
        <v>0.17845768378317753</v>
      </c>
      <c r="N52" s="686">
        <v>0.12008868652661539</v>
      </c>
      <c r="O52" s="686">
        <v>0.17408232322594577</v>
      </c>
      <c r="P52" s="686">
        <v>0.24351169342389622</v>
      </c>
      <c r="Q52" s="686">
        <v>0.17742492233344842</v>
      </c>
      <c r="R52" s="207" t="e">
        <v>#N/A</v>
      </c>
      <c r="S52" s="208" t="e">
        <v>#N/A</v>
      </c>
    </row>
    <row r="53" spans="1:19" ht="17.5">
      <c r="A53" s="620" t="s">
        <v>9</v>
      </c>
      <c r="C53" s="688" t="s">
        <v>621</v>
      </c>
      <c r="D53" s="651"/>
      <c r="E53" s="651"/>
      <c r="F53" s="651"/>
      <c r="G53" s="651"/>
      <c r="H53" s="651"/>
      <c r="I53" s="651"/>
      <c r="J53" s="651"/>
      <c r="K53" s="651"/>
      <c r="L53" s="651"/>
      <c r="M53" s="651"/>
      <c r="N53" s="651"/>
      <c r="O53" s="651"/>
      <c r="P53" s="651"/>
      <c r="Q53" s="651"/>
      <c r="R53" s="153" t="s">
        <v>616</v>
      </c>
      <c r="S53" s="153" t="s">
        <v>550</v>
      </c>
    </row>
    <row r="54" spans="1:19">
      <c r="A54" s="626" t="s">
        <v>9</v>
      </c>
      <c r="C54" s="661" t="s">
        <v>622</v>
      </c>
      <c r="D54" s="653"/>
      <c r="E54" s="654"/>
      <c r="F54" s="662"/>
      <c r="G54" s="689">
        <v>2.0945733538758424</v>
      </c>
      <c r="H54" s="689">
        <v>0.78111656218769876</v>
      </c>
      <c r="I54" s="689">
        <v>0.39608381838726137</v>
      </c>
      <c r="J54" s="689"/>
      <c r="K54" s="689">
        <v>0.44925520199385616</v>
      </c>
      <c r="L54" s="689">
        <v>0.44590880259355842</v>
      </c>
      <c r="M54" s="689">
        <v>0.92823370482944956</v>
      </c>
      <c r="N54" s="689">
        <v>0.56559104913247937</v>
      </c>
      <c r="O54" s="689">
        <v>0.36788402283174221</v>
      </c>
      <c r="P54" s="689">
        <v>0.54170289612734934</v>
      </c>
      <c r="Q54" s="689">
        <v>0.55096800698402915</v>
      </c>
      <c r="R54" s="190">
        <v>0.73003882355102634</v>
      </c>
      <c r="S54" s="191">
        <v>0.54170289612734934</v>
      </c>
    </row>
    <row r="55" spans="1:19">
      <c r="A55" s="620" t="s">
        <v>9</v>
      </c>
      <c r="C55" s="665" t="s">
        <v>623</v>
      </c>
      <c r="D55" s="622"/>
      <c r="E55" s="623"/>
      <c r="F55" s="669"/>
      <c r="G55" s="690">
        <v>0.61184401934756516</v>
      </c>
      <c r="H55" s="690">
        <v>0.43109996866186151</v>
      </c>
      <c r="I55" s="690">
        <v>0.28371062909733635</v>
      </c>
      <c r="J55" s="690">
        <v>2.7172439900680931</v>
      </c>
      <c r="K55" s="690">
        <v>0.30953236691825409</v>
      </c>
      <c r="L55" s="690">
        <v>0.30559312210200928</v>
      </c>
      <c r="M55" s="690">
        <v>0.46555549909378863</v>
      </c>
      <c r="N55" s="690">
        <v>0.36115137709670742</v>
      </c>
      <c r="O55" s="690">
        <v>0.26751147842056933</v>
      </c>
      <c r="P55" s="690">
        <v>0.35136659436008677</v>
      </c>
      <c r="Q55" s="690">
        <v>0.35524137474339446</v>
      </c>
      <c r="R55" s="192">
        <v>0.61046090451662727</v>
      </c>
      <c r="S55" s="193">
        <v>0.35625898572839709</v>
      </c>
    </row>
    <row r="56" spans="1:19">
      <c r="A56" s="626" t="s">
        <v>9</v>
      </c>
      <c r="C56" s="665" t="s">
        <v>624</v>
      </c>
      <c r="D56" s="622"/>
      <c r="E56" s="623"/>
      <c r="F56" s="669"/>
      <c r="G56" s="691">
        <v>8.5449177829979046</v>
      </c>
      <c r="H56" s="691">
        <v>3.4654373236598146</v>
      </c>
      <c r="I56" s="691">
        <v>7.0186855060115496</v>
      </c>
      <c r="J56" s="691">
        <v>4.4893770759279761</v>
      </c>
      <c r="K56" s="691">
        <v>2.1938862156807244</v>
      </c>
      <c r="L56" s="691">
        <v>2.0901883052527253</v>
      </c>
      <c r="M56" s="691">
        <v>2.4069533234083544</v>
      </c>
      <c r="N56" s="691">
        <v>1.9377777777777778</v>
      </c>
      <c r="O56" s="691">
        <v>1.7419277684764412</v>
      </c>
      <c r="P56" s="691">
        <v>1.7796088771698528</v>
      </c>
      <c r="Q56" s="691">
        <v>2.2167355371900825</v>
      </c>
      <c r="R56" s="194">
        <v>3.5668759956363116</v>
      </c>
      <c r="S56" s="195">
        <v>2.3004197695445394</v>
      </c>
    </row>
    <row r="57" spans="1:19">
      <c r="A57" s="620" t="s">
        <v>9</v>
      </c>
      <c r="C57" s="665" t="s">
        <v>625</v>
      </c>
      <c r="D57" s="622"/>
      <c r="E57" s="623"/>
      <c r="F57" s="669"/>
      <c r="G57" s="691">
        <v>3.9941591010094597</v>
      </c>
      <c r="H57" s="691">
        <v>1.5481660620717452</v>
      </c>
      <c r="I57" s="691">
        <v>3.6538270377733597</v>
      </c>
      <c r="J57" s="691">
        <v>2.9656002952430898</v>
      </c>
      <c r="K57" s="691">
        <v>1.8839513161619021</v>
      </c>
      <c r="L57" s="691">
        <v>-0.11364387182028411</v>
      </c>
      <c r="M57" s="691">
        <v>1.6201068394780629</v>
      </c>
      <c r="N57" s="691">
        <v>0.29555555555555557</v>
      </c>
      <c r="O57" s="691">
        <v>1.0059794307581917</v>
      </c>
      <c r="P57" s="691">
        <v>1.6475499890134035</v>
      </c>
      <c r="Q57" s="691">
        <v>2.0702479338842976</v>
      </c>
      <c r="R57" s="194">
        <v>1.8501251755244486</v>
      </c>
      <c r="S57" s="195">
        <v>1.6338284142457331</v>
      </c>
    </row>
    <row r="58" spans="1:19">
      <c r="A58" s="626" t="s">
        <v>9</v>
      </c>
      <c r="C58" s="683" t="s">
        <v>626</v>
      </c>
      <c r="D58" s="645"/>
      <c r="E58" s="646"/>
      <c r="F58" s="684"/>
      <c r="G58" s="692">
        <v>5.6354203935599285</v>
      </c>
      <c r="H58" s="692">
        <v>9.1549815498154974</v>
      </c>
      <c r="I58" s="692">
        <v>16.034914611005693</v>
      </c>
      <c r="J58" s="692">
        <v>14.830615889842715</v>
      </c>
      <c r="K58" s="692">
        <v>12.440140845070422</v>
      </c>
      <c r="L58" s="692">
        <v>20.315436241610737</v>
      </c>
      <c r="M58" s="692">
        <v>10.875238095238096</v>
      </c>
      <c r="N58" s="692">
        <v>26.865671641791046</v>
      </c>
      <c r="O58" s="692">
        <v>15.485185185185186</v>
      </c>
      <c r="P58" s="692">
        <v>14.921311475409835</v>
      </c>
      <c r="Q58" s="692"/>
      <c r="R58" s="196">
        <v>14.655891592852914</v>
      </c>
      <c r="S58" s="197">
        <v>14.875963682626274</v>
      </c>
    </row>
    <row r="59" spans="1:19" ht="17.5">
      <c r="A59" s="620" t="s">
        <v>9</v>
      </c>
      <c r="C59" s="649" t="s">
        <v>627</v>
      </c>
      <c r="D59" s="651"/>
      <c r="E59" s="651"/>
      <c r="F59" s="651"/>
      <c r="G59" s="651"/>
      <c r="H59" s="651"/>
      <c r="I59" s="651"/>
      <c r="J59" s="651"/>
      <c r="K59" s="651"/>
      <c r="L59" s="651"/>
      <c r="M59" s="651"/>
      <c r="N59" s="651"/>
      <c r="O59" s="651"/>
      <c r="P59" s="651"/>
      <c r="Q59" s="693"/>
      <c r="R59" s="198"/>
    </row>
    <row r="60" spans="1:19">
      <c r="A60" s="626" t="s">
        <v>9</v>
      </c>
      <c r="C60" s="661" t="s">
        <v>628</v>
      </c>
      <c r="D60" s="653"/>
      <c r="E60" s="654"/>
      <c r="F60" s="662"/>
      <c r="G60" s="694" t="s">
        <v>427</v>
      </c>
      <c r="H60" s="695" t="s">
        <v>629</v>
      </c>
      <c r="I60" s="695" t="s">
        <v>630</v>
      </c>
      <c r="J60" s="695" t="s">
        <v>631</v>
      </c>
      <c r="K60" s="695" t="s">
        <v>630</v>
      </c>
      <c r="L60" s="695" t="s">
        <v>95</v>
      </c>
      <c r="M60" s="695" t="s">
        <v>632</v>
      </c>
      <c r="N60" s="695" t="s">
        <v>95</v>
      </c>
      <c r="O60" s="695" t="s">
        <v>630</v>
      </c>
      <c r="P60" s="695" t="s">
        <v>633</v>
      </c>
      <c r="Q60" s="695" t="s">
        <v>95</v>
      </c>
      <c r="R60" s="199"/>
    </row>
    <row r="61" spans="1:19">
      <c r="A61" s="620" t="s">
        <v>9</v>
      </c>
      <c r="C61" s="665" t="s">
        <v>634</v>
      </c>
      <c r="D61" s="622"/>
      <c r="E61" s="623"/>
      <c r="F61" s="669"/>
      <c r="G61" s="696" t="s">
        <v>478</v>
      </c>
      <c r="H61" s="697" t="s">
        <v>635</v>
      </c>
      <c r="I61" s="697" t="s">
        <v>636</v>
      </c>
      <c r="J61" s="697" t="s">
        <v>637</v>
      </c>
      <c r="K61" s="697" t="s">
        <v>638</v>
      </c>
      <c r="L61" s="697" t="s">
        <v>95</v>
      </c>
      <c r="M61" s="697" t="s">
        <v>639</v>
      </c>
      <c r="N61" s="697" t="s">
        <v>95</v>
      </c>
      <c r="O61" s="697" t="s">
        <v>640</v>
      </c>
      <c r="P61" s="697" t="s">
        <v>641</v>
      </c>
      <c r="Q61" s="697" t="s">
        <v>95</v>
      </c>
      <c r="R61" s="200"/>
    </row>
    <row r="62" spans="1:19">
      <c r="A62" s="626" t="s">
        <v>9</v>
      </c>
      <c r="C62" s="665" t="s">
        <v>642</v>
      </c>
      <c r="D62" s="622"/>
      <c r="E62" s="623"/>
      <c r="F62" s="669"/>
      <c r="G62" s="696" t="s">
        <v>643</v>
      </c>
      <c r="H62" s="698" t="s">
        <v>95</v>
      </c>
      <c r="I62" s="698" t="s">
        <v>95</v>
      </c>
      <c r="J62" s="698" t="s">
        <v>95</v>
      </c>
      <c r="K62" s="698" t="s">
        <v>95</v>
      </c>
      <c r="L62" s="698" t="s">
        <v>644</v>
      </c>
      <c r="M62" s="698" t="s">
        <v>645</v>
      </c>
      <c r="N62" s="698" t="s">
        <v>95</v>
      </c>
      <c r="O62" s="698" t="s">
        <v>646</v>
      </c>
      <c r="P62" s="698" t="s">
        <v>647</v>
      </c>
      <c r="Q62" s="698" t="s">
        <v>95</v>
      </c>
      <c r="R62" s="201"/>
    </row>
    <row r="63" spans="1:19">
      <c r="A63" s="699" t="s">
        <v>9</v>
      </c>
      <c r="C63" s="700" t="s">
        <v>648</v>
      </c>
      <c r="D63" s="701"/>
      <c r="E63" s="702"/>
      <c r="F63" s="703"/>
      <c r="G63" s="704" t="s">
        <v>649</v>
      </c>
      <c r="H63" s="705" t="s">
        <v>95</v>
      </c>
      <c r="I63" s="705" t="s">
        <v>95</v>
      </c>
      <c r="J63" s="705" t="s">
        <v>95</v>
      </c>
      <c r="K63" s="705" t="s">
        <v>95</v>
      </c>
      <c r="L63" s="705" t="s">
        <v>650</v>
      </c>
      <c r="M63" s="705" t="s">
        <v>639</v>
      </c>
      <c r="N63" s="705" t="s">
        <v>95</v>
      </c>
      <c r="O63" s="705" t="s">
        <v>651</v>
      </c>
      <c r="P63" s="705" t="s">
        <v>652</v>
      </c>
      <c r="Q63" s="705" t="s">
        <v>95</v>
      </c>
      <c r="R63" s="200"/>
    </row>
    <row r="64" spans="1:19" ht="17.5">
      <c r="A64" s="706" t="s">
        <v>9</v>
      </c>
      <c r="C64" s="707" t="s">
        <v>653</v>
      </c>
      <c r="D64" s="618"/>
      <c r="E64" s="618"/>
      <c r="F64" s="618"/>
      <c r="G64" s="618"/>
      <c r="H64" s="618"/>
      <c r="I64" s="618"/>
      <c r="J64" s="618"/>
      <c r="K64" s="618"/>
      <c r="L64" s="618"/>
      <c r="M64" s="618"/>
      <c r="N64" s="618"/>
      <c r="O64" s="618"/>
      <c r="P64" s="618"/>
      <c r="Q64" s="708"/>
    </row>
    <row r="65" spans="1:39">
      <c r="A65" s="709"/>
      <c r="C65" s="710" t="s">
        <v>654</v>
      </c>
      <c r="D65" s="711"/>
      <c r="E65" s="712"/>
      <c r="F65" s="713"/>
      <c r="G65" s="714" t="s">
        <v>655</v>
      </c>
      <c r="H65" s="715" t="s">
        <v>655</v>
      </c>
      <c r="I65" s="715" t="s">
        <v>655</v>
      </c>
      <c r="J65" s="715" t="s">
        <v>655</v>
      </c>
      <c r="K65" s="715" t="s">
        <v>655</v>
      </c>
      <c r="L65" s="715" t="s">
        <v>655</v>
      </c>
      <c r="M65" s="715" t="s">
        <v>655</v>
      </c>
      <c r="N65" s="715" t="s">
        <v>655</v>
      </c>
      <c r="O65" s="715" t="s">
        <v>655</v>
      </c>
      <c r="P65" s="715" t="s">
        <v>655</v>
      </c>
      <c r="Q65" s="715" t="s">
        <v>655</v>
      </c>
    </row>
    <row r="66" spans="1:39" ht="42">
      <c r="A66" s="716"/>
      <c r="C66" s="621" t="s">
        <v>656</v>
      </c>
      <c r="D66" s="622"/>
      <c r="E66" s="623"/>
      <c r="F66" s="669"/>
      <c r="G66" s="717" t="s">
        <v>657</v>
      </c>
      <c r="H66" s="718" t="s">
        <v>657</v>
      </c>
      <c r="I66" s="718" t="s">
        <v>657</v>
      </c>
      <c r="J66" s="718" t="s">
        <v>657</v>
      </c>
      <c r="K66" s="718" t="s">
        <v>657</v>
      </c>
      <c r="L66" s="718" t="s">
        <v>658</v>
      </c>
      <c r="M66" s="718" t="s">
        <v>658</v>
      </c>
      <c r="N66" s="718" t="s">
        <v>658</v>
      </c>
      <c r="O66" s="718" t="s">
        <v>657</v>
      </c>
      <c r="P66" s="718" t="s">
        <v>658</v>
      </c>
      <c r="Q66" s="718" t="s">
        <v>658</v>
      </c>
    </row>
    <row r="67" spans="1:39" ht="28">
      <c r="A67" s="716"/>
      <c r="C67" s="719" t="s">
        <v>659</v>
      </c>
      <c r="D67" s="701"/>
      <c r="E67" s="702"/>
      <c r="F67" s="720"/>
      <c r="G67" s="721" t="s">
        <v>660</v>
      </c>
      <c r="H67" s="722" t="s">
        <v>661</v>
      </c>
      <c r="I67" s="722" t="e">
        <v>#REF!</v>
      </c>
      <c r="J67" s="722" t="s">
        <v>661</v>
      </c>
      <c r="K67" s="722" t="s">
        <v>662</v>
      </c>
      <c r="L67" s="722" t="s">
        <v>663</v>
      </c>
      <c r="M67" s="722" t="s">
        <v>663</v>
      </c>
      <c r="N67" s="722" t="s">
        <v>664</v>
      </c>
      <c r="O67" s="722" t="s">
        <v>662</v>
      </c>
      <c r="P67" s="722" t="s">
        <v>663</v>
      </c>
      <c r="Q67" s="722" t="s">
        <v>665</v>
      </c>
    </row>
    <row r="71" spans="1:39">
      <c r="AM71" s="202"/>
    </row>
    <row r="72" spans="1:39">
      <c r="AM72" s="203"/>
    </row>
    <row r="73" spans="1:39">
      <c r="AM73" s="204"/>
    </row>
    <row r="74" spans="1:39">
      <c r="AM74" s="205"/>
    </row>
    <row r="75" spans="1:39">
      <c r="AM75" s="204"/>
    </row>
    <row r="76" spans="1:39">
      <c r="AL76" s="205"/>
      <c r="AM76" s="205"/>
    </row>
    <row r="78" spans="1:39" ht="50.25" customHeight="1"/>
    <row r="79" spans="1:39" ht="48" customHeight="1"/>
  </sheetData>
  <sheetProtection algorithmName="SHA-512" hashValue="6tKwYMBr6yFvgKN8O/hch04NOFzi6G7ScSNFrzohX6C/a9heJohFU1WbvJSYWqERAyWxvSK5bFjyGhjuJ1Qk+A==" saltValue="HnLnx8u3nn/hYZU5pROeOA==" spinCount="100000" sheet="1" objects="1" scenarios="1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39997558519241921"/>
  </sheetPr>
  <dimension ref="A1:Y338"/>
  <sheetViews>
    <sheetView workbookViewId="0">
      <pane ySplit="4" topLeftCell="A5" activePane="bottomLeft" state="frozen"/>
      <selection pane="bottomLeft" activeCell="AG1" sqref="AG1"/>
    </sheetView>
  </sheetViews>
  <sheetFormatPr defaultColWidth="9.1796875" defaultRowHeight="14.5"/>
  <cols>
    <col min="1" max="1" width="35.36328125" style="216" bestFit="1" customWidth="1"/>
    <col min="2" max="2" width="3" style="216" customWidth="1"/>
    <col min="3" max="3" width="9.1796875" style="216"/>
    <col min="4" max="4" width="8.26953125" style="216" bestFit="1" customWidth="1"/>
    <col min="5" max="5" width="9.1796875" style="216"/>
    <col min="6" max="6" width="8.26953125" style="216" bestFit="1" customWidth="1"/>
    <col min="7" max="7" width="9.1796875" style="216"/>
    <col min="8" max="8" width="8.26953125" style="216" bestFit="1" customWidth="1"/>
    <col min="9" max="9" width="9.1796875" style="216"/>
    <col min="10" max="10" width="8" style="216" bestFit="1" customWidth="1"/>
    <col min="11" max="11" width="9.1796875" style="216"/>
    <col min="12" max="12" width="8" style="216" bestFit="1" customWidth="1"/>
    <col min="13" max="13" width="9.1796875" style="216"/>
    <col min="14" max="14" width="8.26953125" style="216" bestFit="1" customWidth="1"/>
    <col min="15" max="15" width="9.1796875" style="216"/>
    <col min="16" max="16" width="8.26953125" style="216" bestFit="1" customWidth="1"/>
    <col min="17" max="17" width="9.1796875" style="216"/>
    <col min="18" max="18" width="8.26953125" style="216" bestFit="1" customWidth="1"/>
    <col min="19" max="19" width="9.1796875" style="216"/>
    <col min="20" max="20" width="8.26953125" style="216" bestFit="1" customWidth="1"/>
    <col min="21" max="21" width="9.1796875" style="216"/>
    <col min="22" max="22" width="8.26953125" style="216" bestFit="1" customWidth="1"/>
    <col min="23" max="23" width="9.1796875" style="216"/>
    <col min="24" max="24" width="8.26953125" style="216" bestFit="1" customWidth="1"/>
    <col min="25" max="16384" width="9.1796875" style="216"/>
  </cols>
  <sheetData>
    <row r="1" spans="1:25" s="9" customFormat="1" ht="25">
      <c r="A1" s="155" t="s">
        <v>666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219"/>
    </row>
    <row r="2" spans="1:25" s="3" customFormat="1" ht="7.5" customHeight="1">
      <c r="A2" s="209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09"/>
    </row>
    <row r="3" spans="1:25" s="3" customFormat="1">
      <c r="A3" s="147" t="s">
        <v>667</v>
      </c>
      <c r="B3" s="211"/>
      <c r="C3" s="212" t="s">
        <v>668</v>
      </c>
      <c r="D3" s="213"/>
      <c r="E3" s="212" t="s">
        <v>669</v>
      </c>
      <c r="F3" s="213"/>
      <c r="G3" s="212" t="s">
        <v>670</v>
      </c>
      <c r="H3" s="213"/>
      <c r="I3" s="212" t="s">
        <v>671</v>
      </c>
      <c r="J3" s="213"/>
      <c r="K3" s="212" t="s">
        <v>672</v>
      </c>
      <c r="L3" s="213"/>
      <c r="M3" s="212" t="s">
        <v>673</v>
      </c>
      <c r="N3" s="213"/>
      <c r="O3" s="212" t="s">
        <v>674</v>
      </c>
      <c r="P3" s="213"/>
      <c r="Q3" s="212" t="s">
        <v>675</v>
      </c>
      <c r="R3" s="213"/>
      <c r="S3" s="212" t="s">
        <v>676</v>
      </c>
      <c r="T3" s="213"/>
      <c r="U3" s="212" t="s">
        <v>677</v>
      </c>
      <c r="V3" s="213"/>
      <c r="W3" s="212" t="s">
        <v>678</v>
      </c>
      <c r="X3" s="214"/>
      <c r="Y3" s="10"/>
    </row>
    <row r="4" spans="1:25" s="3" customFormat="1">
      <c r="A4" s="210" t="s">
        <v>679</v>
      </c>
      <c r="B4" s="211"/>
      <c r="C4" s="212" t="s">
        <v>680</v>
      </c>
      <c r="D4" s="213"/>
      <c r="E4" s="212" t="s">
        <v>681</v>
      </c>
      <c r="F4" s="213"/>
      <c r="G4" s="212" t="s">
        <v>682</v>
      </c>
      <c r="H4" s="213"/>
      <c r="I4" s="212" t="s">
        <v>683</v>
      </c>
      <c r="J4" s="213"/>
      <c r="K4" s="212" t="s">
        <v>684</v>
      </c>
      <c r="L4" s="213"/>
      <c r="M4" s="212" t="s">
        <v>685</v>
      </c>
      <c r="N4" s="213"/>
      <c r="O4" s="212" t="s">
        <v>686</v>
      </c>
      <c r="P4" s="213"/>
      <c r="Q4" s="212" t="s">
        <v>687</v>
      </c>
      <c r="R4" s="213"/>
      <c r="S4" s="212" t="s">
        <v>688</v>
      </c>
      <c r="T4" s="213"/>
      <c r="U4" s="212" t="s">
        <v>689</v>
      </c>
      <c r="V4" s="213"/>
      <c r="W4" s="212" t="s">
        <v>690</v>
      </c>
      <c r="X4" s="214"/>
      <c r="Y4" s="10"/>
    </row>
    <row r="5" spans="1:25">
      <c r="A5" s="723" t="s">
        <v>7</v>
      </c>
      <c r="B5" s="723"/>
      <c r="C5" s="724">
        <v>169469</v>
      </c>
      <c r="D5" s="725">
        <v>1</v>
      </c>
      <c r="E5" s="724">
        <v>180929</v>
      </c>
      <c r="F5" s="725">
        <v>1</v>
      </c>
      <c r="G5" s="724">
        <v>154272</v>
      </c>
      <c r="H5" s="725">
        <v>1</v>
      </c>
      <c r="I5" s="724">
        <v>148442</v>
      </c>
      <c r="J5" s="725">
        <v>1</v>
      </c>
      <c r="K5" s="724">
        <v>141479</v>
      </c>
      <c r="L5" s="725">
        <v>1</v>
      </c>
      <c r="M5" s="724">
        <v>112587</v>
      </c>
      <c r="N5" s="725">
        <v>1</v>
      </c>
      <c r="O5" s="724">
        <v>113131</v>
      </c>
      <c r="P5" s="725">
        <v>1</v>
      </c>
      <c r="Q5" s="724">
        <v>116406</v>
      </c>
      <c r="R5" s="725">
        <v>1</v>
      </c>
      <c r="S5" s="724">
        <v>115221</v>
      </c>
      <c r="T5" s="725">
        <v>1</v>
      </c>
      <c r="U5" s="724">
        <v>119688</v>
      </c>
      <c r="V5" s="725">
        <v>1</v>
      </c>
      <c r="W5" s="724">
        <v>120468</v>
      </c>
      <c r="X5" s="725">
        <v>1</v>
      </c>
    </row>
    <row r="6" spans="1:25">
      <c r="A6" s="726" t="s">
        <v>691</v>
      </c>
      <c r="B6" s="726"/>
      <c r="C6" s="727" t="s">
        <v>692</v>
      </c>
      <c r="D6" s="728"/>
      <c r="E6" s="727" t="s">
        <v>692</v>
      </c>
      <c r="F6" s="728"/>
      <c r="G6" s="727" t="s">
        <v>692</v>
      </c>
      <c r="H6" s="728"/>
      <c r="I6" s="727" t="s">
        <v>692</v>
      </c>
      <c r="J6" s="728"/>
      <c r="K6" s="727" t="s">
        <v>692</v>
      </c>
      <c r="L6" s="728"/>
      <c r="M6" s="727">
        <v>27723</v>
      </c>
      <c r="N6" s="728">
        <v>0.24369297304899701</v>
      </c>
      <c r="O6" s="727">
        <v>26770</v>
      </c>
      <c r="P6" s="728">
        <v>0.23372564084654601</v>
      </c>
      <c r="Q6" s="727">
        <v>27746</v>
      </c>
      <c r="R6" s="728">
        <v>0.229508739132952</v>
      </c>
      <c r="S6" s="727">
        <v>28903</v>
      </c>
      <c r="T6" s="728">
        <v>0.24204840465622601</v>
      </c>
      <c r="U6" s="727">
        <v>36795</v>
      </c>
      <c r="V6" s="728">
        <v>0.297407835498185</v>
      </c>
      <c r="W6" s="727">
        <v>35990</v>
      </c>
      <c r="X6" s="728">
        <v>0.28739808507749898</v>
      </c>
    </row>
    <row r="7" spans="1:25">
      <c r="A7" s="726" t="s">
        <v>693</v>
      </c>
      <c r="B7" s="726"/>
      <c r="C7" s="727">
        <v>16819</v>
      </c>
      <c r="D7" s="728">
        <v>0.114720888355342</v>
      </c>
      <c r="E7" s="727">
        <v>19239</v>
      </c>
      <c r="F7" s="728">
        <v>0.12051339872965799</v>
      </c>
      <c r="G7" s="727" t="s">
        <v>692</v>
      </c>
      <c r="H7" s="728"/>
      <c r="I7" s="727">
        <v>17619</v>
      </c>
      <c r="J7" s="728">
        <v>0.13753132098447399</v>
      </c>
      <c r="K7" s="727">
        <v>18859</v>
      </c>
      <c r="L7" s="728">
        <v>0.13151508389238301</v>
      </c>
      <c r="M7" s="727">
        <v>19994</v>
      </c>
      <c r="N7" s="728">
        <v>0.17575288760746099</v>
      </c>
      <c r="O7" s="727">
        <v>21911</v>
      </c>
      <c r="P7" s="728">
        <v>0.19130229796745099</v>
      </c>
      <c r="Q7" s="727">
        <v>23990</v>
      </c>
      <c r="R7" s="728">
        <v>0.19843994275929999</v>
      </c>
      <c r="S7" s="727">
        <v>24660</v>
      </c>
      <c r="T7" s="728">
        <v>0.20651536722217601</v>
      </c>
      <c r="U7" s="727">
        <v>26261</v>
      </c>
      <c r="V7" s="728">
        <v>0.21226327403228301</v>
      </c>
      <c r="W7" s="727">
        <v>27375</v>
      </c>
      <c r="X7" s="728">
        <v>0.21860301692127099</v>
      </c>
    </row>
    <row r="8" spans="1:25">
      <c r="A8" s="726" t="s">
        <v>694</v>
      </c>
      <c r="B8" s="726"/>
      <c r="C8" s="727">
        <v>16997</v>
      </c>
      <c r="D8" s="728">
        <v>0.115935010367783</v>
      </c>
      <c r="E8" s="727">
        <v>17392</v>
      </c>
      <c r="F8" s="728">
        <v>0.10894376166672901</v>
      </c>
      <c r="G8" s="727" t="s">
        <v>692</v>
      </c>
      <c r="H8" s="728"/>
      <c r="I8" s="727">
        <v>16897</v>
      </c>
      <c r="J8" s="728">
        <v>0.13189549524233299</v>
      </c>
      <c r="K8" s="727">
        <v>18083</v>
      </c>
      <c r="L8" s="728">
        <v>0.12610357187687399</v>
      </c>
      <c r="M8" s="727">
        <v>18290</v>
      </c>
      <c r="N8" s="728">
        <v>0.16077424799142101</v>
      </c>
      <c r="O8" s="727">
        <v>18200</v>
      </c>
      <c r="P8" s="728">
        <v>0.158902004609904</v>
      </c>
      <c r="Q8" s="727">
        <v>18299</v>
      </c>
      <c r="R8" s="728">
        <v>0.15136525688005101</v>
      </c>
      <c r="S8" s="727">
        <v>17639</v>
      </c>
      <c r="T8" s="728">
        <v>0.147717946570639</v>
      </c>
      <c r="U8" s="727">
        <v>18291</v>
      </c>
      <c r="V8" s="728">
        <v>0.14784309604830301</v>
      </c>
      <c r="W8" s="727">
        <v>19116</v>
      </c>
      <c r="X8" s="728">
        <v>0.15265078617231101</v>
      </c>
    </row>
    <row r="9" spans="1:25">
      <c r="A9" s="726" t="s">
        <v>695</v>
      </c>
      <c r="B9" s="726"/>
      <c r="C9" s="727">
        <v>6849</v>
      </c>
      <c r="D9" s="728">
        <v>4.6716413838262603E-2</v>
      </c>
      <c r="E9" s="727">
        <v>7417</v>
      </c>
      <c r="F9" s="728">
        <v>4.6460204708034199E-2</v>
      </c>
      <c r="G9" s="727" t="s">
        <v>692</v>
      </c>
      <c r="H9" s="728"/>
      <c r="I9" s="727">
        <v>9483</v>
      </c>
      <c r="J9" s="728">
        <v>7.4022902372198704E-2</v>
      </c>
      <c r="K9" s="727">
        <v>13874</v>
      </c>
      <c r="L9" s="728">
        <v>9.6751698071102801E-2</v>
      </c>
      <c r="M9" s="727">
        <v>15539</v>
      </c>
      <c r="N9" s="728">
        <v>0.13659218368172099</v>
      </c>
      <c r="O9" s="727">
        <v>17341</v>
      </c>
      <c r="P9" s="728">
        <v>0.151402179227492</v>
      </c>
      <c r="Q9" s="727">
        <v>19085</v>
      </c>
      <c r="R9" s="728">
        <v>0.157866874012557</v>
      </c>
      <c r="S9" s="727">
        <v>16450</v>
      </c>
      <c r="T9" s="728">
        <v>0.137760656561427</v>
      </c>
      <c r="U9" s="727">
        <v>12898</v>
      </c>
      <c r="V9" s="728">
        <v>0.104252378373572</v>
      </c>
      <c r="W9" s="727">
        <v>17231</v>
      </c>
      <c r="X9" s="728">
        <v>0.13759812181079201</v>
      </c>
    </row>
    <row r="10" spans="1:25">
      <c r="A10" s="726" t="s">
        <v>696</v>
      </c>
      <c r="B10" s="726"/>
      <c r="C10" s="727" t="s">
        <v>692</v>
      </c>
      <c r="D10" s="728"/>
      <c r="E10" s="727" t="s">
        <v>692</v>
      </c>
      <c r="F10" s="728"/>
      <c r="G10" s="727" t="s">
        <v>692</v>
      </c>
      <c r="H10" s="728"/>
      <c r="I10" s="727" t="s">
        <v>692</v>
      </c>
      <c r="J10" s="728"/>
      <c r="K10" s="727">
        <v>4924</v>
      </c>
      <c r="L10" s="728">
        <v>3.4337996345834697E-2</v>
      </c>
      <c r="M10" s="727">
        <v>7373</v>
      </c>
      <c r="N10" s="728">
        <v>6.4810745240062598E-2</v>
      </c>
      <c r="O10" s="727">
        <v>4824</v>
      </c>
      <c r="P10" s="728">
        <v>4.2117762100998803E-2</v>
      </c>
      <c r="Q10" s="727">
        <v>6399</v>
      </c>
      <c r="R10" s="728">
        <v>5.2931104365017002E-2</v>
      </c>
      <c r="S10" s="727">
        <v>6273</v>
      </c>
      <c r="T10" s="728">
        <v>5.2533288669290697E-2</v>
      </c>
      <c r="U10" s="727">
        <v>9033</v>
      </c>
      <c r="V10" s="728">
        <v>7.3012229326134201E-2</v>
      </c>
      <c r="W10" s="727">
        <v>10280</v>
      </c>
      <c r="X10" s="728">
        <v>8.20909228840426E-2</v>
      </c>
    </row>
    <row r="11" spans="1:25">
      <c r="A11" s="726" t="s">
        <v>697</v>
      </c>
      <c r="B11" s="726"/>
      <c r="C11" s="727">
        <v>66301</v>
      </c>
      <c r="D11" s="728">
        <v>0.45223316599367003</v>
      </c>
      <c r="E11" s="727">
        <v>67008</v>
      </c>
      <c r="F11" s="728">
        <v>0.41973916638478598</v>
      </c>
      <c r="G11" s="727">
        <v>49746</v>
      </c>
      <c r="H11" s="728">
        <v>0.43532593000971398</v>
      </c>
      <c r="I11" s="727">
        <v>46422</v>
      </c>
      <c r="J11" s="728">
        <v>0.36236330000234201</v>
      </c>
      <c r="K11" s="727">
        <v>49068</v>
      </c>
      <c r="L11" s="728">
        <v>0.34218050460954802</v>
      </c>
      <c r="M11" s="727">
        <v>11268</v>
      </c>
      <c r="N11" s="728">
        <v>9.9048891545507306E-2</v>
      </c>
      <c r="O11" s="727">
        <v>11267</v>
      </c>
      <c r="P11" s="728">
        <v>9.8370817908779801E-2</v>
      </c>
      <c r="Q11" s="727">
        <v>11320</v>
      </c>
      <c r="R11" s="728">
        <v>9.3636521552116297E-2</v>
      </c>
      <c r="S11" s="727">
        <v>10801</v>
      </c>
      <c r="T11" s="728">
        <v>9.04530608826732E-2</v>
      </c>
      <c r="U11" s="727">
        <v>10905</v>
      </c>
      <c r="V11" s="728">
        <v>8.8143292461141803E-2</v>
      </c>
      <c r="W11" s="727">
        <v>9070</v>
      </c>
      <c r="X11" s="728">
        <v>7.2428469898664E-2</v>
      </c>
    </row>
    <row r="12" spans="1:25">
      <c r="A12" s="726" t="s">
        <v>698</v>
      </c>
      <c r="B12" s="726"/>
      <c r="C12" s="727">
        <v>2405</v>
      </c>
      <c r="D12" s="728">
        <v>1.64042889883226E-2</v>
      </c>
      <c r="E12" s="727">
        <v>3707</v>
      </c>
      <c r="F12" s="728">
        <v>2.3220706330414301E-2</v>
      </c>
      <c r="G12" s="727">
        <v>2117</v>
      </c>
      <c r="H12" s="728">
        <v>1.8525810996473401E-2</v>
      </c>
      <c r="I12" s="727">
        <v>1957</v>
      </c>
      <c r="J12" s="728">
        <v>1.5276053985278201E-2</v>
      </c>
      <c r="K12" s="727">
        <v>1223</v>
      </c>
      <c r="L12" s="728">
        <v>8.5287103027936201E-3</v>
      </c>
      <c r="M12" s="727" t="s">
        <v>692</v>
      </c>
      <c r="N12" s="728"/>
      <c r="O12" s="727" t="s">
        <v>692</v>
      </c>
      <c r="P12" s="728"/>
      <c r="Q12" s="727" t="s">
        <v>692</v>
      </c>
      <c r="R12" s="728"/>
      <c r="S12" s="727" t="s">
        <v>692</v>
      </c>
      <c r="T12" s="728"/>
      <c r="U12" s="727" t="s">
        <v>692</v>
      </c>
      <c r="V12" s="728"/>
      <c r="W12" s="727" t="s">
        <v>692</v>
      </c>
      <c r="X12" s="728"/>
    </row>
    <row r="13" spans="1:25">
      <c r="A13" s="726" t="s">
        <v>699</v>
      </c>
      <c r="B13" s="726"/>
      <c r="C13" s="727" t="s">
        <v>692</v>
      </c>
      <c r="D13" s="728"/>
      <c r="E13" s="727" t="s">
        <v>692</v>
      </c>
      <c r="F13" s="728"/>
      <c r="G13" s="727">
        <v>630</v>
      </c>
      <c r="H13" s="728"/>
      <c r="I13" s="727">
        <v>-57</v>
      </c>
      <c r="J13" s="728"/>
      <c r="K13" s="727">
        <v>3926</v>
      </c>
      <c r="L13" s="728"/>
      <c r="M13" s="727" t="s">
        <v>692</v>
      </c>
      <c r="N13" s="728"/>
      <c r="O13" s="727" t="s">
        <v>692</v>
      </c>
      <c r="P13" s="728"/>
      <c r="Q13" s="727" t="s">
        <v>692</v>
      </c>
      <c r="R13" s="728"/>
      <c r="S13" s="727" t="s">
        <v>692</v>
      </c>
      <c r="T13" s="728"/>
      <c r="U13" s="727" t="s">
        <v>692</v>
      </c>
      <c r="V13" s="728"/>
      <c r="W13" s="727" t="s">
        <v>692</v>
      </c>
      <c r="X13" s="728"/>
    </row>
    <row r="14" spans="1:25">
      <c r="A14" s="726" t="s">
        <v>700</v>
      </c>
      <c r="B14" s="726"/>
      <c r="C14" s="727">
        <v>7021</v>
      </c>
      <c r="D14" s="728">
        <v>4.7889610389610399E-2</v>
      </c>
      <c r="E14" s="727">
        <v>6646</v>
      </c>
      <c r="F14" s="728">
        <v>4.16306485761892E-2</v>
      </c>
      <c r="G14" s="727">
        <v>4009</v>
      </c>
      <c r="H14" s="728">
        <v>3.5082652945140097E-2</v>
      </c>
      <c r="I14" s="727">
        <v>3744</v>
      </c>
      <c r="J14" s="728">
        <v>2.92251129897197E-2</v>
      </c>
      <c r="K14" s="727">
        <v>3712</v>
      </c>
      <c r="L14" s="728">
        <v>2.5885995620580499E-2</v>
      </c>
      <c r="M14" s="727" t="s">
        <v>692</v>
      </c>
      <c r="N14" s="728"/>
      <c r="O14" s="727" t="s">
        <v>692</v>
      </c>
      <c r="P14" s="728"/>
      <c r="Q14" s="727" t="s">
        <v>692</v>
      </c>
      <c r="R14" s="728"/>
      <c r="S14" s="727" t="s">
        <v>692</v>
      </c>
      <c r="T14" s="728"/>
      <c r="U14" s="727" t="s">
        <v>692</v>
      </c>
      <c r="V14" s="728"/>
      <c r="W14" s="727" t="s">
        <v>692</v>
      </c>
      <c r="X14" s="728"/>
    </row>
    <row r="15" spans="1:25">
      <c r="A15" s="726" t="s">
        <v>701</v>
      </c>
      <c r="B15" s="726"/>
      <c r="C15" s="727">
        <v>4839</v>
      </c>
      <c r="D15" s="728">
        <v>3.3006384371930597E-2</v>
      </c>
      <c r="E15" s="727">
        <v>4901</v>
      </c>
      <c r="F15" s="728">
        <v>3.0699941118252101E-2</v>
      </c>
      <c r="G15" s="727">
        <v>4594</v>
      </c>
      <c r="H15" s="728">
        <v>4.02019724694372E-2</v>
      </c>
      <c r="I15" s="727">
        <v>5127</v>
      </c>
      <c r="J15" s="728">
        <v>4.00206074514671E-2</v>
      </c>
      <c r="K15" s="727">
        <v>5262</v>
      </c>
      <c r="L15" s="728">
        <v>3.6695072455682799E-2</v>
      </c>
      <c r="M15" s="727" t="s">
        <v>692</v>
      </c>
      <c r="N15" s="728"/>
      <c r="O15" s="727" t="s">
        <v>692</v>
      </c>
      <c r="P15" s="728"/>
      <c r="Q15" s="727" t="s">
        <v>692</v>
      </c>
      <c r="R15" s="728"/>
      <c r="S15" s="727" t="s">
        <v>692</v>
      </c>
      <c r="T15" s="728"/>
      <c r="U15" s="727" t="s">
        <v>692</v>
      </c>
      <c r="V15" s="728"/>
      <c r="W15" s="727" t="s">
        <v>692</v>
      </c>
      <c r="X15" s="728"/>
    </row>
    <row r="16" spans="1:25">
      <c r="A16" s="726" t="s">
        <v>702</v>
      </c>
      <c r="B16" s="726"/>
      <c r="C16" s="727">
        <v>27267</v>
      </c>
      <c r="D16" s="728">
        <v>0.185985757939539</v>
      </c>
      <c r="E16" s="727">
        <v>26443</v>
      </c>
      <c r="F16" s="728">
        <v>0.165639368086093</v>
      </c>
      <c r="G16" s="727">
        <v>20762</v>
      </c>
      <c r="H16" s="728">
        <v>0.18168771275804399</v>
      </c>
      <c r="I16" s="727">
        <v>18447</v>
      </c>
      <c r="J16" s="728">
        <v>0.14399456712643099</v>
      </c>
      <c r="K16" s="727">
        <v>18178</v>
      </c>
      <c r="L16" s="728">
        <v>0.126766063682897</v>
      </c>
      <c r="M16" s="727" t="s">
        <v>692</v>
      </c>
      <c r="N16" s="728"/>
      <c r="O16" s="727" t="s">
        <v>692</v>
      </c>
      <c r="P16" s="728"/>
      <c r="Q16" s="727" t="s">
        <v>692</v>
      </c>
      <c r="R16" s="728"/>
      <c r="S16" s="727" t="s">
        <v>692</v>
      </c>
      <c r="T16" s="728"/>
      <c r="U16" s="727" t="s">
        <v>692</v>
      </c>
      <c r="V16" s="728"/>
      <c r="W16" s="727" t="s">
        <v>692</v>
      </c>
      <c r="X16" s="728"/>
    </row>
    <row r="17" spans="1:24">
      <c r="A17" s="726" t="s">
        <v>703</v>
      </c>
      <c r="B17" s="726"/>
      <c r="C17" s="727">
        <v>24769</v>
      </c>
      <c r="D17" s="728">
        <v>0.168947124304267</v>
      </c>
      <c r="E17" s="727">
        <v>25311</v>
      </c>
      <c r="F17" s="728">
        <v>0.15854850227383799</v>
      </c>
      <c r="G17" s="727">
        <v>17634</v>
      </c>
      <c r="H17" s="728">
        <v>0.15431466750676001</v>
      </c>
      <c r="I17" s="727">
        <v>17204</v>
      </c>
      <c r="J17" s="728">
        <v>0.134291892060667</v>
      </c>
      <c r="K17" s="727">
        <v>16767</v>
      </c>
      <c r="L17" s="728">
        <v>0.116926316963974</v>
      </c>
      <c r="M17" s="727" t="s">
        <v>692</v>
      </c>
      <c r="N17" s="728"/>
      <c r="O17" s="727" t="s">
        <v>692</v>
      </c>
      <c r="P17" s="728"/>
      <c r="Q17" s="727" t="s">
        <v>692</v>
      </c>
      <c r="R17" s="728"/>
      <c r="S17" s="727" t="s">
        <v>692</v>
      </c>
      <c r="T17" s="728"/>
      <c r="U17" s="727" t="s">
        <v>692</v>
      </c>
      <c r="V17" s="728"/>
      <c r="W17" s="727" t="s">
        <v>692</v>
      </c>
      <c r="X17" s="728"/>
    </row>
    <row r="18" spans="1:24">
      <c r="A18" s="726" t="s">
        <v>704</v>
      </c>
      <c r="B18" s="726"/>
      <c r="C18" s="727">
        <v>4523</v>
      </c>
      <c r="D18" s="728">
        <v>3.0850976754338101E-2</v>
      </c>
      <c r="E18" s="727">
        <v>5016</v>
      </c>
      <c r="F18" s="728">
        <v>3.1420302927801E-2</v>
      </c>
      <c r="G18" s="727" t="s">
        <v>692</v>
      </c>
      <c r="H18" s="728"/>
      <c r="I18" s="727" t="s">
        <v>692</v>
      </c>
      <c r="J18" s="728"/>
      <c r="K18" s="727">
        <v>4885</v>
      </c>
      <c r="L18" s="728">
        <v>3.40660260254676E-2</v>
      </c>
      <c r="M18" s="727">
        <v>5608</v>
      </c>
      <c r="N18" s="728">
        <v>4.9295898454668502E-2</v>
      </c>
      <c r="O18" s="727">
        <v>5885</v>
      </c>
      <c r="P18" s="728">
        <v>5.1381225116993799E-2</v>
      </c>
      <c r="Q18" s="727">
        <v>5650</v>
      </c>
      <c r="R18" s="728">
        <v>4.6735543000835399E-2</v>
      </c>
      <c r="S18" s="727">
        <v>5933</v>
      </c>
      <c r="T18" s="728">
        <v>4.9685955950087901E-2</v>
      </c>
      <c r="U18" s="727">
        <v>4713</v>
      </c>
      <c r="V18" s="728">
        <v>3.8094391322270597E-2</v>
      </c>
      <c r="W18" s="727">
        <v>4178</v>
      </c>
      <c r="X18" s="728">
        <v>3.3363412043728599E-2</v>
      </c>
    </row>
    <row r="19" spans="1:24">
      <c r="A19" s="726" t="s">
        <v>705</v>
      </c>
      <c r="B19" s="726"/>
      <c r="C19" s="727" t="s">
        <v>692</v>
      </c>
      <c r="D19" s="728"/>
      <c r="E19" s="727" t="s">
        <v>692</v>
      </c>
      <c r="F19" s="728"/>
      <c r="G19" s="727" t="s">
        <v>692</v>
      </c>
      <c r="H19" s="728"/>
      <c r="I19" s="727" t="s">
        <v>692</v>
      </c>
      <c r="J19" s="728"/>
      <c r="K19" s="727" t="s">
        <v>692</v>
      </c>
      <c r="L19" s="728"/>
      <c r="M19" s="727">
        <v>7967</v>
      </c>
      <c r="N19" s="728">
        <v>7.0032172430161202E-2</v>
      </c>
      <c r="O19" s="727">
        <v>8338</v>
      </c>
      <c r="P19" s="728">
        <v>7.2798072221834195E-2</v>
      </c>
      <c r="Q19" s="727">
        <v>8404</v>
      </c>
      <c r="R19" s="728">
        <v>6.9516018297171897E-2</v>
      </c>
      <c r="S19" s="727">
        <v>8751</v>
      </c>
      <c r="T19" s="728">
        <v>7.3285319487480099E-2</v>
      </c>
      <c r="U19" s="727">
        <v>4823</v>
      </c>
      <c r="V19" s="728">
        <v>3.8983502938109697E-2</v>
      </c>
      <c r="W19" s="727">
        <v>1987</v>
      </c>
      <c r="X19" s="728">
        <v>1.5867185191691901E-2</v>
      </c>
    </row>
    <row r="20" spans="1:24">
      <c r="A20" s="726" t="s">
        <v>706</v>
      </c>
      <c r="B20" s="726"/>
      <c r="C20" s="727">
        <v>22861</v>
      </c>
      <c r="D20" s="728"/>
      <c r="E20" s="727">
        <v>21287</v>
      </c>
      <c r="F20" s="728"/>
      <c r="G20" s="727">
        <v>-1006</v>
      </c>
      <c r="H20" s="728"/>
      <c r="I20" s="727">
        <v>16963</v>
      </c>
      <c r="J20" s="728"/>
      <c r="K20" s="727">
        <v>-1919</v>
      </c>
      <c r="L20" s="728"/>
      <c r="M20" s="727">
        <v>-1175</v>
      </c>
      <c r="N20" s="728"/>
      <c r="O20" s="727">
        <v>-1405</v>
      </c>
      <c r="P20" s="728"/>
      <c r="Q20" s="727">
        <v>-4487</v>
      </c>
      <c r="R20" s="728"/>
      <c r="S20" s="727">
        <v>-4189</v>
      </c>
      <c r="T20" s="728"/>
      <c r="U20" s="727">
        <v>-4031</v>
      </c>
      <c r="V20" s="728"/>
      <c r="W20" s="727">
        <v>-4759</v>
      </c>
      <c r="X20" s="728"/>
    </row>
    <row r="21" spans="1:24">
      <c r="A21" s="726" t="s">
        <v>707</v>
      </c>
      <c r="B21" s="726"/>
      <c r="C21" s="727">
        <v>-3019</v>
      </c>
      <c r="D21" s="728"/>
      <c r="E21" s="727">
        <v>-1586</v>
      </c>
      <c r="F21" s="728"/>
      <c r="G21" s="727">
        <v>-1006</v>
      </c>
      <c r="H21" s="728"/>
      <c r="I21" s="727">
        <v>-1151</v>
      </c>
      <c r="J21" s="728"/>
      <c r="K21" s="727">
        <v>-5064</v>
      </c>
      <c r="L21" s="728"/>
      <c r="M21" s="727" t="s">
        <v>692</v>
      </c>
      <c r="N21" s="728"/>
      <c r="O21" s="727" t="s">
        <v>692</v>
      </c>
      <c r="P21" s="728"/>
      <c r="Q21" s="727">
        <v>-778</v>
      </c>
      <c r="R21" s="728"/>
      <c r="S21" s="727">
        <v>-2165</v>
      </c>
      <c r="T21" s="728"/>
      <c r="U21" s="727">
        <v>-4005</v>
      </c>
      <c r="V21" s="728"/>
      <c r="W21" s="727">
        <v>-1624</v>
      </c>
      <c r="X21" s="728"/>
    </row>
    <row r="22" spans="1:24">
      <c r="A22" s="726" t="s">
        <v>708</v>
      </c>
      <c r="B22" s="726"/>
      <c r="C22" s="727">
        <v>4609</v>
      </c>
      <c r="D22" s="728"/>
      <c r="E22" s="727">
        <v>1914</v>
      </c>
      <c r="F22" s="728"/>
      <c r="G22" s="727" t="s">
        <v>692</v>
      </c>
      <c r="H22" s="728"/>
      <c r="I22" s="727">
        <v>19123</v>
      </c>
      <c r="J22" s="728"/>
      <c r="K22" s="727">
        <v>3145</v>
      </c>
      <c r="L22" s="728"/>
      <c r="M22" s="727">
        <v>-1175</v>
      </c>
      <c r="N22" s="728"/>
      <c r="O22" s="727">
        <v>-1405</v>
      </c>
      <c r="P22" s="728"/>
      <c r="Q22" s="727">
        <v>-3709</v>
      </c>
      <c r="R22" s="728"/>
      <c r="S22" s="727">
        <v>-2024</v>
      </c>
      <c r="T22" s="728"/>
      <c r="U22" s="727">
        <v>-26</v>
      </c>
      <c r="V22" s="728"/>
      <c r="W22" s="727">
        <v>-3135</v>
      </c>
      <c r="X22" s="728"/>
    </row>
    <row r="23" spans="1:24">
      <c r="A23" s="726" t="s">
        <v>709</v>
      </c>
      <c r="B23" s="726"/>
      <c r="C23" s="727">
        <v>4462</v>
      </c>
      <c r="D23" s="728">
        <v>3.0434901233220599E-2</v>
      </c>
      <c r="E23" s="727">
        <v>4710</v>
      </c>
      <c r="F23" s="728">
        <v>2.9503514112827499E-2</v>
      </c>
      <c r="G23" s="727" t="s">
        <v>692</v>
      </c>
      <c r="H23" s="728"/>
      <c r="I23" s="727" t="s">
        <v>692</v>
      </c>
      <c r="J23" s="728"/>
      <c r="K23" s="727" t="s">
        <v>692</v>
      </c>
      <c r="L23" s="728"/>
      <c r="M23" s="727" t="s">
        <v>692</v>
      </c>
      <c r="N23" s="728"/>
      <c r="O23" s="727" t="s">
        <v>692</v>
      </c>
      <c r="P23" s="728"/>
      <c r="Q23" s="727" t="s">
        <v>692</v>
      </c>
      <c r="R23" s="728"/>
      <c r="S23" s="727" t="s">
        <v>692</v>
      </c>
      <c r="T23" s="728"/>
      <c r="U23" s="727" t="s">
        <v>692</v>
      </c>
      <c r="V23" s="728"/>
      <c r="W23" s="727" t="s">
        <v>692</v>
      </c>
      <c r="X23" s="728"/>
    </row>
    <row r="24" spans="1:24">
      <c r="A24" s="726" t="s">
        <v>710</v>
      </c>
      <c r="B24" s="726"/>
      <c r="C24" s="727" t="s">
        <v>692</v>
      </c>
      <c r="D24" s="728"/>
      <c r="E24" s="727">
        <v>-41</v>
      </c>
      <c r="F24" s="728"/>
      <c r="G24" s="727" t="s">
        <v>692</v>
      </c>
      <c r="H24" s="728"/>
      <c r="I24" s="727" t="s">
        <v>692</v>
      </c>
      <c r="J24" s="728"/>
      <c r="K24" s="727" t="s">
        <v>692</v>
      </c>
      <c r="L24" s="728"/>
      <c r="M24" s="727" t="s">
        <v>692</v>
      </c>
      <c r="N24" s="728"/>
      <c r="O24" s="727" t="s">
        <v>692</v>
      </c>
      <c r="P24" s="728"/>
      <c r="Q24" s="727" t="s">
        <v>692</v>
      </c>
      <c r="R24" s="728"/>
      <c r="S24" s="727" t="s">
        <v>692</v>
      </c>
      <c r="T24" s="728"/>
      <c r="U24" s="727" t="s">
        <v>692</v>
      </c>
      <c r="V24" s="728"/>
      <c r="W24" s="727" t="s">
        <v>692</v>
      </c>
      <c r="X24" s="728"/>
    </row>
    <row r="25" spans="1:24">
      <c r="A25" s="726" t="s">
        <v>711</v>
      </c>
      <c r="B25" s="726"/>
      <c r="C25" s="727">
        <v>15416</v>
      </c>
      <c r="D25" s="728">
        <v>0.105151151369639</v>
      </c>
      <c r="E25" s="727">
        <v>16969</v>
      </c>
      <c r="F25" s="728">
        <v>0.10629408301073701</v>
      </c>
      <c r="G25" s="727" t="s">
        <v>692</v>
      </c>
      <c r="H25" s="728"/>
      <c r="I25" s="727" t="s">
        <v>692</v>
      </c>
      <c r="J25" s="728"/>
      <c r="K25" s="727" t="s">
        <v>692</v>
      </c>
      <c r="L25" s="728"/>
      <c r="M25" s="727" t="s">
        <v>692</v>
      </c>
      <c r="N25" s="728"/>
      <c r="O25" s="727" t="s">
        <v>692</v>
      </c>
      <c r="P25" s="728"/>
      <c r="Q25" s="727" t="s">
        <v>692</v>
      </c>
      <c r="R25" s="728"/>
      <c r="S25" s="727" t="s">
        <v>692</v>
      </c>
      <c r="T25" s="728"/>
      <c r="U25" s="727" t="s">
        <v>692</v>
      </c>
      <c r="V25" s="728"/>
      <c r="W25" s="727" t="s">
        <v>692</v>
      </c>
      <c r="X25" s="728"/>
    </row>
    <row r="26" spans="1:24">
      <c r="A26" s="726" t="s">
        <v>712</v>
      </c>
      <c r="B26" s="726"/>
      <c r="C26" s="727">
        <v>1393</v>
      </c>
      <c r="D26" s="728"/>
      <c r="E26" s="727">
        <v>-679</v>
      </c>
      <c r="F26" s="728"/>
      <c r="G26" s="727" t="s">
        <v>692</v>
      </c>
      <c r="H26" s="728"/>
      <c r="I26" s="727">
        <v>-1009</v>
      </c>
      <c r="J26" s="728"/>
      <c r="K26" s="727" t="s">
        <v>692</v>
      </c>
      <c r="L26" s="728"/>
      <c r="M26" s="727" t="s">
        <v>692</v>
      </c>
      <c r="N26" s="728"/>
      <c r="O26" s="727" t="s">
        <v>692</v>
      </c>
      <c r="P26" s="728"/>
      <c r="Q26" s="727" t="s">
        <v>692</v>
      </c>
      <c r="R26" s="728"/>
      <c r="S26" s="727" t="s">
        <v>692</v>
      </c>
      <c r="T26" s="728"/>
      <c r="U26" s="727" t="s">
        <v>692</v>
      </c>
      <c r="V26" s="728"/>
      <c r="W26" s="727" t="s">
        <v>692</v>
      </c>
      <c r="X26" s="728"/>
    </row>
    <row r="27" spans="1:24">
      <c r="A27" s="726" t="s">
        <v>713</v>
      </c>
      <c r="B27" s="726"/>
      <c r="C27" s="727" t="s">
        <v>692</v>
      </c>
      <c r="D27" s="728"/>
      <c r="E27" s="727" t="s">
        <v>692</v>
      </c>
      <c r="F27" s="728"/>
      <c r="G27" s="727">
        <v>2488</v>
      </c>
      <c r="H27" s="728"/>
      <c r="I27" s="727" t="s">
        <v>692</v>
      </c>
      <c r="J27" s="728"/>
      <c r="K27" s="727" t="s">
        <v>692</v>
      </c>
      <c r="L27" s="728"/>
      <c r="M27" s="727" t="s">
        <v>692</v>
      </c>
      <c r="N27" s="728"/>
      <c r="O27" s="727" t="s">
        <v>692</v>
      </c>
      <c r="P27" s="728"/>
      <c r="Q27" s="727" t="s">
        <v>692</v>
      </c>
      <c r="R27" s="728"/>
      <c r="S27" s="727" t="s">
        <v>692</v>
      </c>
      <c r="T27" s="728"/>
      <c r="U27" s="727" t="s">
        <v>692</v>
      </c>
      <c r="V27" s="728"/>
      <c r="W27" s="727" t="s">
        <v>692</v>
      </c>
      <c r="X27" s="728"/>
    </row>
    <row r="28" spans="1:24">
      <c r="A28" s="726" t="s">
        <v>714</v>
      </c>
      <c r="B28" s="726"/>
      <c r="C28" s="727" t="s">
        <v>692</v>
      </c>
      <c r="D28" s="728"/>
      <c r="E28" s="727" t="s">
        <v>692</v>
      </c>
      <c r="F28" s="728"/>
      <c r="G28" s="727">
        <v>15436</v>
      </c>
      <c r="H28" s="728">
        <v>0.135080027653076</v>
      </c>
      <c r="I28" s="727" t="s">
        <v>692</v>
      </c>
      <c r="J28" s="728"/>
      <c r="K28" s="727" t="s">
        <v>692</v>
      </c>
      <c r="L28" s="728"/>
      <c r="M28" s="727" t="s">
        <v>692</v>
      </c>
      <c r="N28" s="728"/>
      <c r="O28" s="727" t="s">
        <v>692</v>
      </c>
      <c r="P28" s="728"/>
      <c r="Q28" s="727" t="s">
        <v>692</v>
      </c>
      <c r="R28" s="728"/>
      <c r="S28" s="727" t="s">
        <v>692</v>
      </c>
      <c r="T28" s="728"/>
      <c r="U28" s="727" t="s">
        <v>692</v>
      </c>
      <c r="V28" s="728"/>
      <c r="W28" s="727" t="s">
        <v>692</v>
      </c>
      <c r="X28" s="728"/>
    </row>
    <row r="29" spans="1:24">
      <c r="A29" s="726" t="s">
        <v>715</v>
      </c>
      <c r="B29" s="726"/>
      <c r="C29" s="727" t="s">
        <v>692</v>
      </c>
      <c r="D29" s="728"/>
      <c r="E29" s="727" t="s">
        <v>692</v>
      </c>
      <c r="F29" s="728"/>
      <c r="G29" s="727">
        <v>38517</v>
      </c>
      <c r="H29" s="728"/>
      <c r="I29" s="727">
        <v>3370</v>
      </c>
      <c r="J29" s="728"/>
      <c r="K29" s="727" t="s">
        <v>692</v>
      </c>
      <c r="L29" s="728"/>
      <c r="M29" s="727" t="s">
        <v>692</v>
      </c>
      <c r="N29" s="728"/>
      <c r="O29" s="727" t="s">
        <v>692</v>
      </c>
      <c r="P29" s="728"/>
      <c r="Q29" s="727" t="s">
        <v>692</v>
      </c>
      <c r="R29" s="728"/>
      <c r="S29" s="727" t="s">
        <v>692</v>
      </c>
      <c r="T29" s="728"/>
      <c r="U29" s="727" t="s">
        <v>692</v>
      </c>
      <c r="V29" s="728"/>
      <c r="W29" s="727" t="s">
        <v>692</v>
      </c>
      <c r="X29" s="728"/>
    </row>
    <row r="30" spans="1:24">
      <c r="A30" s="726" t="s">
        <v>712</v>
      </c>
      <c r="B30" s="726"/>
      <c r="C30" s="727" t="s">
        <v>692</v>
      </c>
      <c r="D30" s="728"/>
      <c r="E30" s="727" t="s">
        <v>692</v>
      </c>
      <c r="F30" s="728"/>
      <c r="G30" s="727">
        <v>-53</v>
      </c>
      <c r="H30" s="728"/>
      <c r="I30" s="727" t="s">
        <v>692</v>
      </c>
      <c r="J30" s="728"/>
      <c r="K30" s="727" t="s">
        <v>692</v>
      </c>
      <c r="L30" s="728"/>
      <c r="M30" s="727" t="s">
        <v>692</v>
      </c>
      <c r="N30" s="728"/>
      <c r="O30" s="727" t="s">
        <v>692</v>
      </c>
      <c r="P30" s="728"/>
      <c r="Q30" s="727" t="s">
        <v>692</v>
      </c>
      <c r="R30" s="728"/>
      <c r="S30" s="727" t="s">
        <v>692</v>
      </c>
      <c r="T30" s="728"/>
      <c r="U30" s="727" t="s">
        <v>692</v>
      </c>
      <c r="V30" s="728"/>
      <c r="W30" s="727" t="s">
        <v>692</v>
      </c>
      <c r="X30" s="728"/>
    </row>
    <row r="31" spans="1:24">
      <c r="A31" s="726" t="s">
        <v>716</v>
      </c>
      <c r="B31" s="726"/>
      <c r="C31" s="727" t="s">
        <v>692</v>
      </c>
      <c r="D31" s="728"/>
      <c r="E31" s="727" t="s">
        <v>692</v>
      </c>
      <c r="F31" s="728"/>
      <c r="G31" s="727">
        <v>3827</v>
      </c>
      <c r="H31" s="728">
        <v>3.3489975759803302E-2</v>
      </c>
      <c r="I31" s="727">
        <v>3370</v>
      </c>
      <c r="J31" s="728">
        <v>2.6305724031879099E-2</v>
      </c>
      <c r="K31" s="727" t="s">
        <v>692</v>
      </c>
      <c r="L31" s="728"/>
      <c r="M31" s="727" t="s">
        <v>692</v>
      </c>
      <c r="N31" s="728"/>
      <c r="O31" s="727" t="s">
        <v>692</v>
      </c>
      <c r="P31" s="728"/>
      <c r="Q31" s="727" t="s">
        <v>692</v>
      </c>
      <c r="R31" s="728"/>
      <c r="S31" s="727" t="s">
        <v>692</v>
      </c>
      <c r="T31" s="728"/>
      <c r="U31" s="727" t="s">
        <v>692</v>
      </c>
      <c r="V31" s="728"/>
      <c r="W31" s="727" t="s">
        <v>692</v>
      </c>
      <c r="X31" s="728"/>
    </row>
    <row r="32" spans="1:24">
      <c r="A32" s="726" t="s">
        <v>717</v>
      </c>
      <c r="B32" s="726"/>
      <c r="C32" s="727" t="s">
        <v>692</v>
      </c>
      <c r="D32" s="728"/>
      <c r="E32" s="727" t="s">
        <v>692</v>
      </c>
      <c r="F32" s="728"/>
      <c r="G32" s="727">
        <v>16015</v>
      </c>
      <c r="H32" s="728">
        <v>0.140146841336099</v>
      </c>
      <c r="I32" s="727" t="s">
        <v>692</v>
      </c>
      <c r="J32" s="728"/>
      <c r="K32" s="727" t="s">
        <v>692</v>
      </c>
      <c r="L32" s="728"/>
      <c r="M32" s="727" t="s">
        <v>692</v>
      </c>
      <c r="N32" s="728"/>
      <c r="O32" s="727" t="s">
        <v>692</v>
      </c>
      <c r="P32" s="728"/>
      <c r="Q32" s="727" t="s">
        <v>692</v>
      </c>
      <c r="R32" s="728"/>
      <c r="S32" s="727" t="s">
        <v>692</v>
      </c>
      <c r="T32" s="728"/>
      <c r="U32" s="727" t="s">
        <v>692</v>
      </c>
      <c r="V32" s="728"/>
      <c r="W32" s="727" t="s">
        <v>692</v>
      </c>
      <c r="X32" s="728"/>
    </row>
    <row r="33" spans="1:24">
      <c r="A33" s="726" t="s">
        <v>718</v>
      </c>
      <c r="B33" s="726"/>
      <c r="C33" s="727" t="s">
        <v>692</v>
      </c>
      <c r="D33" s="728"/>
      <c r="E33" s="727" t="s">
        <v>692</v>
      </c>
      <c r="F33" s="728"/>
      <c r="G33" s="727">
        <v>18728</v>
      </c>
      <c r="H33" s="728">
        <v>0.16388823256587301</v>
      </c>
      <c r="I33" s="727" t="s">
        <v>692</v>
      </c>
      <c r="J33" s="728"/>
      <c r="K33" s="727" t="s">
        <v>692</v>
      </c>
      <c r="L33" s="728"/>
      <c r="M33" s="727" t="s">
        <v>692</v>
      </c>
      <c r="N33" s="728"/>
      <c r="O33" s="727" t="s">
        <v>692</v>
      </c>
      <c r="P33" s="728"/>
      <c r="Q33" s="727" t="s">
        <v>692</v>
      </c>
      <c r="R33" s="728"/>
      <c r="S33" s="727" t="s">
        <v>692</v>
      </c>
      <c r="T33" s="728"/>
      <c r="U33" s="727" t="s">
        <v>692</v>
      </c>
      <c r="V33" s="728"/>
      <c r="W33" s="727" t="s">
        <v>692</v>
      </c>
      <c r="X33" s="728"/>
    </row>
    <row r="34" spans="1:24">
      <c r="A34" s="726" t="s">
        <v>719</v>
      </c>
      <c r="B34" s="726"/>
      <c r="C34" s="727" t="s">
        <v>692</v>
      </c>
      <c r="D34" s="728"/>
      <c r="E34" s="727" t="s">
        <v>692</v>
      </c>
      <c r="F34" s="728"/>
      <c r="G34" s="727">
        <v>40648</v>
      </c>
      <c r="H34" s="728">
        <v>0.35570957268996201</v>
      </c>
      <c r="I34" s="727">
        <v>29040</v>
      </c>
      <c r="J34" s="728">
        <v>0.22668196613821001</v>
      </c>
      <c r="K34" s="727" t="s">
        <v>692</v>
      </c>
      <c r="L34" s="728"/>
      <c r="M34" s="727" t="s">
        <v>692</v>
      </c>
      <c r="N34" s="728"/>
      <c r="O34" s="727" t="s">
        <v>692</v>
      </c>
      <c r="P34" s="728"/>
      <c r="Q34" s="727" t="s">
        <v>692</v>
      </c>
      <c r="R34" s="728"/>
      <c r="S34" s="727" t="s">
        <v>692</v>
      </c>
      <c r="T34" s="728"/>
      <c r="U34" s="727" t="s">
        <v>692</v>
      </c>
      <c r="V34" s="728"/>
      <c r="W34" s="727" t="s">
        <v>692</v>
      </c>
      <c r="X34" s="728"/>
    </row>
    <row r="35" spans="1:24">
      <c r="A35" s="726" t="s">
        <v>712</v>
      </c>
      <c r="B35" s="726"/>
      <c r="C35" s="727" t="s">
        <v>692</v>
      </c>
      <c r="D35" s="728"/>
      <c r="E35" s="727" t="s">
        <v>692</v>
      </c>
      <c r="F35" s="728"/>
      <c r="G35" s="727">
        <v>-793</v>
      </c>
      <c r="H35" s="728"/>
      <c r="I35" s="727" t="s">
        <v>692</v>
      </c>
      <c r="J35" s="728"/>
      <c r="K35" s="727" t="s">
        <v>692</v>
      </c>
      <c r="L35" s="728"/>
      <c r="M35" s="727" t="s">
        <v>692</v>
      </c>
      <c r="N35" s="728"/>
      <c r="O35" s="727" t="s">
        <v>692</v>
      </c>
      <c r="P35" s="728"/>
      <c r="Q35" s="727" t="s">
        <v>692</v>
      </c>
      <c r="R35" s="728"/>
      <c r="S35" s="727" t="s">
        <v>692</v>
      </c>
      <c r="T35" s="728"/>
      <c r="U35" s="727" t="s">
        <v>692</v>
      </c>
      <c r="V35" s="728"/>
      <c r="W35" s="727" t="s">
        <v>692</v>
      </c>
      <c r="X35" s="728"/>
    </row>
    <row r="36" spans="1:24">
      <c r="A36" s="726" t="s">
        <v>720</v>
      </c>
      <c r="B36" s="726"/>
      <c r="C36" s="727" t="s">
        <v>692</v>
      </c>
      <c r="D36" s="728"/>
      <c r="E36" s="727" t="s">
        <v>692</v>
      </c>
      <c r="F36" s="728"/>
      <c r="G36" s="727">
        <v>7743</v>
      </c>
      <c r="H36" s="728">
        <v>6.7758788165183395E-2</v>
      </c>
      <c r="I36" s="727" t="s">
        <v>692</v>
      </c>
      <c r="J36" s="728"/>
      <c r="K36" s="727" t="s">
        <v>692</v>
      </c>
      <c r="L36" s="728"/>
      <c r="M36" s="727" t="s">
        <v>692</v>
      </c>
      <c r="N36" s="728"/>
      <c r="O36" s="727" t="s">
        <v>692</v>
      </c>
      <c r="P36" s="728"/>
      <c r="Q36" s="727" t="s">
        <v>692</v>
      </c>
      <c r="R36" s="728"/>
      <c r="S36" s="727" t="s">
        <v>692</v>
      </c>
      <c r="T36" s="728"/>
      <c r="U36" s="727" t="s">
        <v>692</v>
      </c>
      <c r="V36" s="728"/>
      <c r="W36" s="727" t="s">
        <v>692</v>
      </c>
      <c r="X36" s="728"/>
    </row>
    <row r="37" spans="1:24">
      <c r="A37" s="726" t="s">
        <v>721</v>
      </c>
      <c r="B37" s="726"/>
      <c r="C37" s="727" t="s">
        <v>692</v>
      </c>
      <c r="D37" s="728"/>
      <c r="E37" s="727" t="s">
        <v>692</v>
      </c>
      <c r="F37" s="728"/>
      <c r="G37" s="727">
        <v>33698</v>
      </c>
      <c r="H37" s="728">
        <v>0.29489030654660298</v>
      </c>
      <c r="I37" s="727">
        <v>29040</v>
      </c>
      <c r="J37" s="728">
        <v>0.22668196613821001</v>
      </c>
      <c r="K37" s="727" t="s">
        <v>692</v>
      </c>
      <c r="L37" s="728"/>
      <c r="M37" s="727" t="s">
        <v>692</v>
      </c>
      <c r="N37" s="728"/>
      <c r="O37" s="727" t="s">
        <v>692</v>
      </c>
      <c r="P37" s="728"/>
      <c r="Q37" s="727" t="s">
        <v>692</v>
      </c>
      <c r="R37" s="728"/>
      <c r="S37" s="727" t="s">
        <v>692</v>
      </c>
      <c r="T37" s="728"/>
      <c r="U37" s="727" t="s">
        <v>692</v>
      </c>
      <c r="V37" s="728"/>
      <c r="W37" s="727" t="s">
        <v>692</v>
      </c>
      <c r="X37" s="728"/>
    </row>
    <row r="38" spans="1:24">
      <c r="A38" s="726" t="s">
        <v>722</v>
      </c>
      <c r="B38" s="726"/>
      <c r="C38" s="727" t="s">
        <v>692</v>
      </c>
      <c r="D38" s="728"/>
      <c r="E38" s="727" t="s">
        <v>692</v>
      </c>
      <c r="F38" s="728"/>
      <c r="G38" s="727" t="s">
        <v>692</v>
      </c>
      <c r="H38" s="728"/>
      <c r="I38" s="727" t="s">
        <v>692</v>
      </c>
      <c r="J38" s="728"/>
      <c r="K38" s="727">
        <v>6422</v>
      </c>
      <c r="L38" s="728">
        <v>4.4784446087114203E-2</v>
      </c>
      <c r="M38" s="727" t="s">
        <v>692</v>
      </c>
      <c r="N38" s="728"/>
      <c r="O38" s="727" t="s">
        <v>692</v>
      </c>
      <c r="P38" s="728"/>
      <c r="Q38" s="727" t="s">
        <v>692</v>
      </c>
      <c r="R38" s="728"/>
      <c r="S38" s="727" t="s">
        <v>692</v>
      </c>
      <c r="T38" s="728"/>
      <c r="U38" s="727" t="s">
        <v>692</v>
      </c>
      <c r="V38" s="728"/>
      <c r="W38" s="727" t="s">
        <v>692</v>
      </c>
      <c r="X38" s="728"/>
    </row>
    <row r="39" spans="1:24">
      <c r="A39" s="726" t="s">
        <v>723</v>
      </c>
      <c r="B39" s="726"/>
      <c r="C39" s="727">
        <v>12663</v>
      </c>
      <c r="D39" s="728">
        <v>8.6373185637891495E-2</v>
      </c>
      <c r="E39" s="727">
        <v>11737</v>
      </c>
      <c r="F39" s="728">
        <v>7.3520752684130705E-2</v>
      </c>
      <c r="G39" s="727">
        <v>8443</v>
      </c>
      <c r="H39" s="728">
        <v>7.3884469647248305E-2</v>
      </c>
      <c r="I39" s="727">
        <v>8648</v>
      </c>
      <c r="J39" s="728">
        <v>6.7505015260442294E-2</v>
      </c>
      <c r="K39" s="727">
        <v>6948</v>
      </c>
      <c r="L39" s="728">
        <v>4.84525586130908E-2</v>
      </c>
      <c r="M39" s="727" t="s">
        <v>692</v>
      </c>
      <c r="N39" s="728"/>
      <c r="O39" s="727" t="s">
        <v>692</v>
      </c>
      <c r="P39" s="728"/>
      <c r="Q39" s="727" t="s">
        <v>692</v>
      </c>
      <c r="R39" s="728"/>
      <c r="S39" s="727" t="s">
        <v>692</v>
      </c>
      <c r="T39" s="728"/>
      <c r="U39" s="727" t="s">
        <v>692</v>
      </c>
      <c r="V39" s="728"/>
      <c r="W39" s="727" t="s">
        <v>692</v>
      </c>
      <c r="X39" s="728"/>
    </row>
    <row r="40" spans="1:24">
      <c r="A40" s="729" t="s">
        <v>724</v>
      </c>
      <c r="B40" s="729"/>
      <c r="C40" s="730">
        <v>22456</v>
      </c>
      <c r="D40" s="731">
        <v>0.15317035905271201</v>
      </c>
      <c r="E40" s="730">
        <v>31833</v>
      </c>
      <c r="F40" s="731">
        <v>0.19940241289886099</v>
      </c>
      <c r="G40" s="730" t="s">
        <v>692</v>
      </c>
      <c r="H40" s="731"/>
      <c r="I40" s="730" t="s">
        <v>692</v>
      </c>
      <c r="J40" s="731"/>
      <c r="K40" s="730">
        <v>20335</v>
      </c>
      <c r="L40" s="731">
        <v>0.14180811447858399</v>
      </c>
      <c r="M40" s="730" t="s">
        <v>692</v>
      </c>
      <c r="N40" s="731"/>
      <c r="O40" s="730" t="s">
        <v>692</v>
      </c>
      <c r="P40" s="731"/>
      <c r="Q40" s="730" t="s">
        <v>692</v>
      </c>
      <c r="R40" s="731"/>
      <c r="S40" s="730" t="s">
        <v>692</v>
      </c>
      <c r="T40" s="731"/>
      <c r="U40" s="730" t="s">
        <v>692</v>
      </c>
      <c r="V40" s="731"/>
      <c r="W40" s="730" t="s">
        <v>692</v>
      </c>
      <c r="X40" s="731"/>
    </row>
    <row r="41" spans="1:24">
      <c r="A41" s="723" t="s">
        <v>725</v>
      </c>
      <c r="B41" s="723"/>
      <c r="C41" s="724">
        <v>1770</v>
      </c>
      <c r="D41" s="725">
        <v>1</v>
      </c>
      <c r="E41" s="724">
        <v>2555</v>
      </c>
      <c r="F41" s="725">
        <v>1</v>
      </c>
      <c r="G41" s="724">
        <v>2510</v>
      </c>
      <c r="H41" s="725">
        <v>1</v>
      </c>
      <c r="I41" s="724">
        <v>1835</v>
      </c>
      <c r="J41" s="725">
        <v>1</v>
      </c>
      <c r="K41" s="724">
        <v>3115</v>
      </c>
      <c r="L41" s="725">
        <v>1</v>
      </c>
      <c r="M41" s="724">
        <v>3700</v>
      </c>
      <c r="N41" s="725">
        <v>1</v>
      </c>
      <c r="O41" s="724">
        <v>3856</v>
      </c>
      <c r="P41" s="725">
        <v>1</v>
      </c>
      <c r="Q41" s="724">
        <v>4326</v>
      </c>
      <c r="R41" s="725">
        <v>1</v>
      </c>
      <c r="S41" s="724">
        <v>3781</v>
      </c>
      <c r="T41" s="725">
        <v>1</v>
      </c>
      <c r="U41" s="724">
        <v>3786</v>
      </c>
      <c r="V41" s="725">
        <v>1</v>
      </c>
      <c r="W41" s="724">
        <v>4371</v>
      </c>
      <c r="X41" s="725">
        <v>1</v>
      </c>
    </row>
    <row r="42" spans="1:24">
      <c r="A42" s="726" t="s">
        <v>697</v>
      </c>
      <c r="B42" s="726"/>
      <c r="C42" s="727">
        <v>1128</v>
      </c>
      <c r="D42" s="728">
        <v>0.69543773119605401</v>
      </c>
      <c r="E42" s="727">
        <v>1333</v>
      </c>
      <c r="F42" s="728">
        <v>0.60784313725490202</v>
      </c>
      <c r="G42" s="727">
        <v>1469</v>
      </c>
      <c r="H42" s="728">
        <v>0.68805620608899298</v>
      </c>
      <c r="I42" s="727">
        <v>1208</v>
      </c>
      <c r="J42" s="728">
        <v>0.658310626702997</v>
      </c>
      <c r="K42" s="727">
        <v>978</v>
      </c>
      <c r="L42" s="728">
        <v>0.31396468699839503</v>
      </c>
      <c r="M42" s="727">
        <v>1037</v>
      </c>
      <c r="N42" s="728">
        <v>0.28027027027027002</v>
      </c>
      <c r="O42" s="727">
        <v>1150</v>
      </c>
      <c r="P42" s="728">
        <v>0.29823651452282202</v>
      </c>
      <c r="Q42" s="727">
        <v>1348</v>
      </c>
      <c r="R42" s="728">
        <v>0.31160425335182601</v>
      </c>
      <c r="S42" s="727">
        <v>1151</v>
      </c>
      <c r="T42" s="728">
        <v>0.30441682094683897</v>
      </c>
      <c r="U42" s="727">
        <v>1288</v>
      </c>
      <c r="V42" s="728">
        <v>0.34020073956682501</v>
      </c>
      <c r="W42" s="727">
        <v>1620</v>
      </c>
      <c r="X42" s="728">
        <v>0.37062457103637603</v>
      </c>
    </row>
    <row r="43" spans="1:24">
      <c r="A43" s="726" t="s">
        <v>691</v>
      </c>
      <c r="B43" s="726"/>
      <c r="C43" s="727" t="s">
        <v>692</v>
      </c>
      <c r="D43" s="728"/>
      <c r="E43" s="727" t="s">
        <v>692</v>
      </c>
      <c r="F43" s="728"/>
      <c r="G43" s="727" t="s">
        <v>692</v>
      </c>
      <c r="H43" s="728"/>
      <c r="I43" s="727" t="s">
        <v>692</v>
      </c>
      <c r="J43" s="728"/>
      <c r="K43" s="727" t="s">
        <v>692</v>
      </c>
      <c r="L43" s="728"/>
      <c r="M43" s="727" t="s">
        <v>692</v>
      </c>
      <c r="N43" s="728"/>
      <c r="O43" s="727" t="s">
        <v>692</v>
      </c>
      <c r="P43" s="728"/>
      <c r="Q43" s="727" t="s">
        <v>692</v>
      </c>
      <c r="R43" s="728"/>
      <c r="S43" s="727" t="s">
        <v>692</v>
      </c>
      <c r="T43" s="728"/>
      <c r="U43" s="727">
        <v>1330</v>
      </c>
      <c r="V43" s="728">
        <v>0.35129424194400399</v>
      </c>
      <c r="W43" s="727">
        <v>1392</v>
      </c>
      <c r="X43" s="728">
        <v>0.31846259437199698</v>
      </c>
    </row>
    <row r="44" spans="1:24">
      <c r="A44" s="726" t="s">
        <v>695</v>
      </c>
      <c r="B44" s="726"/>
      <c r="C44" s="727" t="s">
        <v>692</v>
      </c>
      <c r="D44" s="728"/>
      <c r="E44" s="727" t="s">
        <v>692</v>
      </c>
      <c r="F44" s="728"/>
      <c r="G44" s="727" t="s">
        <v>692</v>
      </c>
      <c r="H44" s="728"/>
      <c r="I44" s="727" t="s">
        <v>692</v>
      </c>
      <c r="J44" s="728"/>
      <c r="K44" s="727" t="s">
        <v>692</v>
      </c>
      <c r="L44" s="728"/>
      <c r="M44" s="727">
        <v>314</v>
      </c>
      <c r="N44" s="728">
        <v>8.48648648648649E-2</v>
      </c>
      <c r="O44" s="727">
        <v>360</v>
      </c>
      <c r="P44" s="728">
        <v>9.3360995850622394E-2</v>
      </c>
      <c r="Q44" s="727">
        <v>401</v>
      </c>
      <c r="R44" s="728">
        <v>9.2695330559408207E-2</v>
      </c>
      <c r="S44" s="727">
        <v>387</v>
      </c>
      <c r="T44" s="728">
        <v>0.10235387463634001</v>
      </c>
      <c r="U44" s="727">
        <v>383</v>
      </c>
      <c r="V44" s="728">
        <v>0.101162176439514</v>
      </c>
      <c r="W44" s="727">
        <v>646</v>
      </c>
      <c r="X44" s="728">
        <v>0.14779226721573999</v>
      </c>
    </row>
    <row r="45" spans="1:24">
      <c r="A45" s="726" t="s">
        <v>693</v>
      </c>
      <c r="B45" s="726"/>
      <c r="C45" s="727" t="s">
        <v>692</v>
      </c>
      <c r="D45" s="728"/>
      <c r="E45" s="727" t="s">
        <v>692</v>
      </c>
      <c r="F45" s="728"/>
      <c r="G45" s="727" t="s">
        <v>692</v>
      </c>
      <c r="H45" s="728"/>
      <c r="I45" s="727">
        <v>155</v>
      </c>
      <c r="J45" s="728">
        <v>8.4468664850136196E-2</v>
      </c>
      <c r="K45" s="727">
        <v>417</v>
      </c>
      <c r="L45" s="728">
        <v>0.13386837881219901</v>
      </c>
      <c r="M45" s="727">
        <v>672</v>
      </c>
      <c r="N45" s="728">
        <v>0.18162162162162199</v>
      </c>
      <c r="O45" s="727">
        <v>500</v>
      </c>
      <c r="P45" s="728">
        <v>0.12966804979253099</v>
      </c>
      <c r="Q45" s="727">
        <v>692</v>
      </c>
      <c r="R45" s="728">
        <v>0.15996301433194601</v>
      </c>
      <c r="S45" s="727">
        <v>418</v>
      </c>
      <c r="T45" s="728">
        <v>0.110552763819095</v>
      </c>
      <c r="U45" s="727">
        <v>730</v>
      </c>
      <c r="V45" s="728">
        <v>0.192815636555732</v>
      </c>
      <c r="W45" s="727">
        <v>585</v>
      </c>
      <c r="X45" s="728">
        <v>0.13383665065202499</v>
      </c>
    </row>
    <row r="46" spans="1:24">
      <c r="A46" s="726" t="s">
        <v>696</v>
      </c>
      <c r="B46" s="726"/>
      <c r="C46" s="727" t="s">
        <v>692</v>
      </c>
      <c r="D46" s="728"/>
      <c r="E46" s="727" t="s">
        <v>692</v>
      </c>
      <c r="F46" s="728"/>
      <c r="G46" s="727" t="s">
        <v>692</v>
      </c>
      <c r="H46" s="728"/>
      <c r="I46" s="727" t="s">
        <v>692</v>
      </c>
      <c r="J46" s="728"/>
      <c r="K46" s="727" t="s">
        <v>692</v>
      </c>
      <c r="L46" s="728"/>
      <c r="M46" s="727" t="s">
        <v>692</v>
      </c>
      <c r="N46" s="728"/>
      <c r="O46" s="727" t="s">
        <v>692</v>
      </c>
      <c r="P46" s="728"/>
      <c r="Q46" s="727" t="s">
        <v>692</v>
      </c>
      <c r="R46" s="728"/>
      <c r="S46" s="727">
        <v>12</v>
      </c>
      <c r="T46" s="728">
        <v>3.1737635546151802E-3</v>
      </c>
      <c r="U46" s="727">
        <v>11</v>
      </c>
      <c r="V46" s="728">
        <v>2.9054410987850001E-3</v>
      </c>
      <c r="W46" s="727">
        <v>69</v>
      </c>
      <c r="X46" s="728">
        <v>1.57858613589568E-2</v>
      </c>
    </row>
    <row r="47" spans="1:24">
      <c r="A47" s="726" t="s">
        <v>705</v>
      </c>
      <c r="B47" s="726"/>
      <c r="C47" s="727" t="s">
        <v>692</v>
      </c>
      <c r="D47" s="728"/>
      <c r="E47" s="727" t="s">
        <v>692</v>
      </c>
      <c r="F47" s="728"/>
      <c r="G47" s="727" t="s">
        <v>692</v>
      </c>
      <c r="H47" s="728"/>
      <c r="I47" s="727" t="s">
        <v>692</v>
      </c>
      <c r="J47" s="728"/>
      <c r="K47" s="727" t="s">
        <v>692</v>
      </c>
      <c r="L47" s="728"/>
      <c r="M47" s="727" t="s">
        <v>692</v>
      </c>
      <c r="N47" s="728"/>
      <c r="O47" s="727" t="s">
        <v>692</v>
      </c>
      <c r="P47" s="728"/>
      <c r="Q47" s="727" t="s">
        <v>692</v>
      </c>
      <c r="R47" s="728"/>
      <c r="S47" s="727" t="s">
        <v>692</v>
      </c>
      <c r="T47" s="728"/>
      <c r="U47" s="727">
        <v>28</v>
      </c>
      <c r="V47" s="728">
        <v>7.39566825145272E-3</v>
      </c>
      <c r="W47" s="727">
        <v>31</v>
      </c>
      <c r="X47" s="728">
        <v>7.09219858156028E-3</v>
      </c>
    </row>
    <row r="48" spans="1:24">
      <c r="A48" s="726" t="s">
        <v>694</v>
      </c>
      <c r="B48" s="726"/>
      <c r="C48" s="727" t="s">
        <v>692</v>
      </c>
      <c r="D48" s="728"/>
      <c r="E48" s="727" t="s">
        <v>692</v>
      </c>
      <c r="F48" s="728"/>
      <c r="G48" s="727" t="s">
        <v>692</v>
      </c>
      <c r="H48" s="728"/>
      <c r="I48" s="727">
        <v>30</v>
      </c>
      <c r="J48" s="728">
        <v>1.63487738419619E-2</v>
      </c>
      <c r="K48" s="727">
        <v>65</v>
      </c>
      <c r="L48" s="728">
        <v>2.0866773675762399E-2</v>
      </c>
      <c r="M48" s="727">
        <v>37</v>
      </c>
      <c r="N48" s="728">
        <v>0.01</v>
      </c>
      <c r="O48" s="727">
        <v>14</v>
      </c>
      <c r="P48" s="728">
        <v>3.6307053941908702E-3</v>
      </c>
      <c r="Q48" s="727">
        <v>6</v>
      </c>
      <c r="R48" s="728">
        <v>1.3869625520111001E-3</v>
      </c>
      <c r="S48" s="727">
        <v>7</v>
      </c>
      <c r="T48" s="728">
        <v>1.8513620735255199E-3</v>
      </c>
      <c r="U48" s="727">
        <v>15</v>
      </c>
      <c r="V48" s="728">
        <v>3.9619651347068104E-3</v>
      </c>
      <c r="W48" s="727">
        <v>18</v>
      </c>
      <c r="X48" s="728">
        <v>4.11805078929307E-3</v>
      </c>
    </row>
    <row r="49" spans="1:24">
      <c r="A49" s="726" t="s">
        <v>704</v>
      </c>
      <c r="B49" s="726"/>
      <c r="C49" s="727" t="s">
        <v>692</v>
      </c>
      <c r="D49" s="728"/>
      <c r="E49" s="727" t="s">
        <v>692</v>
      </c>
      <c r="F49" s="728"/>
      <c r="G49" s="727" t="s">
        <v>692</v>
      </c>
      <c r="H49" s="728"/>
      <c r="I49" s="727">
        <v>77</v>
      </c>
      <c r="J49" s="728">
        <v>4.1961852861035397E-2</v>
      </c>
      <c r="K49" s="727">
        <v>33</v>
      </c>
      <c r="L49" s="728">
        <v>1.0593900481540901E-2</v>
      </c>
      <c r="M49" s="727">
        <v>11</v>
      </c>
      <c r="N49" s="728">
        <v>2.9729729729729699E-3</v>
      </c>
      <c r="O49" s="727">
        <v>12</v>
      </c>
      <c r="P49" s="728">
        <v>3.1120331950207501E-3</v>
      </c>
      <c r="Q49" s="727">
        <v>-2</v>
      </c>
      <c r="R49" s="728">
        <v>-4.6232085067036499E-4</v>
      </c>
      <c r="S49" s="727">
        <v>1</v>
      </c>
      <c r="T49" s="728">
        <v>2.6448029621793201E-4</v>
      </c>
      <c r="U49" s="727">
        <v>1</v>
      </c>
      <c r="V49" s="728">
        <v>2.6413100898045399E-4</v>
      </c>
      <c r="W49" s="727">
        <v>10</v>
      </c>
      <c r="X49" s="728">
        <v>2.2878059940516999E-3</v>
      </c>
    </row>
    <row r="50" spans="1:24">
      <c r="A50" s="726" t="s">
        <v>719</v>
      </c>
      <c r="B50" s="726"/>
      <c r="C50" s="727">
        <v>351</v>
      </c>
      <c r="D50" s="728">
        <v>0.21639950678175099</v>
      </c>
      <c r="E50" s="727">
        <v>664</v>
      </c>
      <c r="F50" s="728">
        <v>0.30278157774737802</v>
      </c>
      <c r="G50" s="727">
        <v>633</v>
      </c>
      <c r="H50" s="728">
        <v>0.29648711943793898</v>
      </c>
      <c r="I50" s="727">
        <v>316</v>
      </c>
      <c r="J50" s="728">
        <v>0.17220708446866501</v>
      </c>
      <c r="K50" s="727">
        <v>1600</v>
      </c>
      <c r="L50" s="728">
        <v>0.51364365971107495</v>
      </c>
      <c r="M50" s="727" t="s">
        <v>692</v>
      </c>
      <c r="N50" s="728"/>
      <c r="O50" s="727" t="s">
        <v>692</v>
      </c>
      <c r="P50" s="728"/>
      <c r="Q50" s="727" t="s">
        <v>692</v>
      </c>
      <c r="R50" s="728"/>
      <c r="S50" s="727" t="s">
        <v>692</v>
      </c>
      <c r="T50" s="728"/>
      <c r="U50" s="727" t="s">
        <v>692</v>
      </c>
      <c r="V50" s="728"/>
      <c r="W50" s="727" t="s">
        <v>692</v>
      </c>
      <c r="X50" s="728"/>
    </row>
    <row r="51" spans="1:24">
      <c r="A51" s="726" t="s">
        <v>706</v>
      </c>
      <c r="B51" s="726"/>
      <c r="C51" s="727">
        <v>148</v>
      </c>
      <c r="D51" s="728"/>
      <c r="E51" s="727">
        <v>362</v>
      </c>
      <c r="F51" s="728"/>
      <c r="G51" s="727">
        <v>375</v>
      </c>
      <c r="H51" s="728"/>
      <c r="I51" s="727" t="s">
        <v>692</v>
      </c>
      <c r="J51" s="728"/>
      <c r="K51" s="727" t="s">
        <v>692</v>
      </c>
      <c r="L51" s="728"/>
      <c r="M51" s="727" t="s">
        <v>692</v>
      </c>
      <c r="N51" s="728"/>
      <c r="O51" s="727" t="s">
        <v>692</v>
      </c>
      <c r="P51" s="728"/>
      <c r="Q51" s="727" t="s">
        <v>692</v>
      </c>
      <c r="R51" s="728"/>
      <c r="S51" s="727" t="s">
        <v>692</v>
      </c>
      <c r="T51" s="728"/>
      <c r="U51" s="727" t="s">
        <v>692</v>
      </c>
      <c r="V51" s="728"/>
      <c r="W51" s="727" t="s">
        <v>692</v>
      </c>
      <c r="X51" s="728"/>
    </row>
    <row r="52" spans="1:24">
      <c r="A52" s="726" t="s">
        <v>711</v>
      </c>
      <c r="B52" s="726"/>
      <c r="C52" s="727">
        <v>35</v>
      </c>
      <c r="D52" s="728">
        <v>2.1578298397040702E-2</v>
      </c>
      <c r="E52" s="727">
        <v>89</v>
      </c>
      <c r="F52" s="728">
        <v>4.0583675330597403E-2</v>
      </c>
      <c r="G52" s="727">
        <v>71</v>
      </c>
      <c r="H52" s="728">
        <v>3.3255269320843099E-2</v>
      </c>
      <c r="I52" s="727" t="s">
        <v>692</v>
      </c>
      <c r="J52" s="728"/>
      <c r="K52" s="727" t="s">
        <v>692</v>
      </c>
      <c r="L52" s="728"/>
      <c r="M52" s="727" t="s">
        <v>692</v>
      </c>
      <c r="N52" s="728"/>
      <c r="O52" s="727" t="s">
        <v>692</v>
      </c>
      <c r="P52" s="728"/>
      <c r="Q52" s="727" t="s">
        <v>692</v>
      </c>
      <c r="R52" s="728"/>
      <c r="S52" s="727" t="s">
        <v>692</v>
      </c>
      <c r="T52" s="728"/>
      <c r="U52" s="727" t="s">
        <v>692</v>
      </c>
      <c r="V52" s="728"/>
      <c r="W52" s="727" t="s">
        <v>692</v>
      </c>
      <c r="X52" s="728"/>
    </row>
    <row r="53" spans="1:24">
      <c r="A53" s="726" t="s">
        <v>726</v>
      </c>
      <c r="B53" s="726"/>
      <c r="C53" s="727">
        <v>113</v>
      </c>
      <c r="D53" s="728">
        <v>6.9667077681874204E-2</v>
      </c>
      <c r="E53" s="727">
        <v>273</v>
      </c>
      <c r="F53" s="728">
        <v>0.124487004103967</v>
      </c>
      <c r="G53" s="727">
        <v>304</v>
      </c>
      <c r="H53" s="728">
        <v>0.142388758782201</v>
      </c>
      <c r="I53" s="727" t="s">
        <v>692</v>
      </c>
      <c r="J53" s="728"/>
      <c r="K53" s="727" t="s">
        <v>692</v>
      </c>
      <c r="L53" s="728"/>
      <c r="M53" s="727" t="s">
        <v>692</v>
      </c>
      <c r="N53" s="728"/>
      <c r="O53" s="727" t="s">
        <v>692</v>
      </c>
      <c r="P53" s="728"/>
      <c r="Q53" s="727" t="s">
        <v>692</v>
      </c>
      <c r="R53" s="728"/>
      <c r="S53" s="727" t="s">
        <v>692</v>
      </c>
      <c r="T53" s="728"/>
      <c r="U53" s="727" t="s">
        <v>692</v>
      </c>
      <c r="V53" s="728"/>
      <c r="W53" s="727" t="s">
        <v>692</v>
      </c>
      <c r="X53" s="728"/>
    </row>
    <row r="54" spans="1:24">
      <c r="A54" s="726" t="s">
        <v>722</v>
      </c>
      <c r="B54" s="726"/>
      <c r="C54" s="727" t="s">
        <v>692</v>
      </c>
      <c r="D54" s="728"/>
      <c r="E54" s="727" t="s">
        <v>692</v>
      </c>
      <c r="F54" s="728"/>
      <c r="G54" s="727" t="s">
        <v>692</v>
      </c>
      <c r="H54" s="728"/>
      <c r="I54" s="727" t="s">
        <v>692</v>
      </c>
      <c r="J54" s="728"/>
      <c r="K54" s="727" t="s">
        <v>692</v>
      </c>
      <c r="L54" s="728"/>
      <c r="M54" s="727">
        <v>487</v>
      </c>
      <c r="N54" s="728">
        <v>0.131621621621622</v>
      </c>
      <c r="O54" s="727">
        <v>848</v>
      </c>
      <c r="P54" s="728">
        <v>0.219917012448133</v>
      </c>
      <c r="Q54" s="727">
        <v>890</v>
      </c>
      <c r="R54" s="728">
        <v>0.20573277854831301</v>
      </c>
      <c r="S54" s="727">
        <v>1021</v>
      </c>
      <c r="T54" s="728">
        <v>0.27003438243850802</v>
      </c>
      <c r="U54" s="727" t="s">
        <v>692</v>
      </c>
      <c r="V54" s="728"/>
      <c r="W54" s="727" t="s">
        <v>692</v>
      </c>
      <c r="X54" s="728"/>
    </row>
    <row r="55" spans="1:24">
      <c r="A55" s="726" t="s">
        <v>723</v>
      </c>
      <c r="B55" s="726"/>
      <c r="C55" s="727">
        <v>143</v>
      </c>
      <c r="D55" s="728">
        <v>8.8162762022194793E-2</v>
      </c>
      <c r="E55" s="727">
        <v>196</v>
      </c>
      <c r="F55" s="728">
        <v>8.9375284997720003E-2</v>
      </c>
      <c r="G55" s="727">
        <v>33</v>
      </c>
      <c r="H55" s="728">
        <v>1.5456674473067899E-2</v>
      </c>
      <c r="I55" s="727">
        <v>49</v>
      </c>
      <c r="J55" s="728">
        <v>2.67029972752044E-2</v>
      </c>
      <c r="K55" s="727">
        <v>22</v>
      </c>
      <c r="L55" s="728">
        <v>7.0626003210272903E-3</v>
      </c>
      <c r="M55" s="727">
        <v>23</v>
      </c>
      <c r="N55" s="728">
        <v>6.2162162162162204E-3</v>
      </c>
      <c r="O55" s="727">
        <v>25</v>
      </c>
      <c r="P55" s="728">
        <v>6.4834024896265599E-3</v>
      </c>
      <c r="Q55" s="727">
        <v>22</v>
      </c>
      <c r="R55" s="728">
        <v>5.0855293573740202E-3</v>
      </c>
      <c r="S55" s="727">
        <v>22</v>
      </c>
      <c r="T55" s="728">
        <v>5.8185665167945003E-3</v>
      </c>
      <c r="U55" s="727" t="s">
        <v>692</v>
      </c>
      <c r="V55" s="728"/>
      <c r="W55" s="727" t="s">
        <v>692</v>
      </c>
      <c r="X55" s="728"/>
    </row>
    <row r="56" spans="1:24">
      <c r="A56" s="729" t="s">
        <v>724</v>
      </c>
      <c r="B56" s="729"/>
      <c r="C56" s="730" t="s">
        <v>692</v>
      </c>
      <c r="D56" s="731"/>
      <c r="E56" s="730" t="s">
        <v>692</v>
      </c>
      <c r="F56" s="731"/>
      <c r="G56" s="730" t="s">
        <v>692</v>
      </c>
      <c r="H56" s="731"/>
      <c r="I56" s="730" t="s">
        <v>692</v>
      </c>
      <c r="J56" s="731"/>
      <c r="K56" s="730" t="s">
        <v>692</v>
      </c>
      <c r="L56" s="731"/>
      <c r="M56" s="730">
        <v>1119</v>
      </c>
      <c r="N56" s="731">
        <v>0.30243243243243201</v>
      </c>
      <c r="O56" s="730">
        <v>947</v>
      </c>
      <c r="P56" s="731">
        <v>0.24559128630705401</v>
      </c>
      <c r="Q56" s="730">
        <v>969</v>
      </c>
      <c r="R56" s="731">
        <v>0.22399445214979199</v>
      </c>
      <c r="S56" s="730">
        <v>762</v>
      </c>
      <c r="T56" s="731">
        <v>0.201533985718064</v>
      </c>
      <c r="U56" s="730" t="s">
        <v>692</v>
      </c>
      <c r="V56" s="731"/>
      <c r="W56" s="730" t="s">
        <v>692</v>
      </c>
      <c r="X56" s="731"/>
    </row>
    <row r="57" spans="1:24">
      <c r="A57" s="723" t="s">
        <v>727</v>
      </c>
      <c r="B57" s="723"/>
      <c r="C57" s="724" t="s">
        <v>692</v>
      </c>
      <c r="D57" s="725"/>
      <c r="E57" s="724" t="s">
        <v>692</v>
      </c>
      <c r="F57" s="725"/>
      <c r="G57" s="724" t="s">
        <v>692</v>
      </c>
      <c r="H57" s="725"/>
      <c r="I57" s="724" t="s">
        <v>692</v>
      </c>
      <c r="J57" s="725"/>
      <c r="K57" s="724" t="s">
        <v>692</v>
      </c>
      <c r="L57" s="725"/>
      <c r="M57" s="724" t="s">
        <v>692</v>
      </c>
      <c r="N57" s="725"/>
      <c r="O57" s="724" t="s">
        <v>692</v>
      </c>
      <c r="P57" s="725"/>
      <c r="Q57" s="724" t="s">
        <v>692</v>
      </c>
      <c r="R57" s="725"/>
      <c r="S57" s="724" t="s">
        <v>692</v>
      </c>
      <c r="T57" s="725"/>
      <c r="U57" s="724">
        <v>109296</v>
      </c>
      <c r="V57" s="725">
        <v>1</v>
      </c>
      <c r="W57" s="724">
        <v>109428</v>
      </c>
      <c r="X57" s="725">
        <v>1</v>
      </c>
    </row>
    <row r="58" spans="1:24">
      <c r="A58" s="726" t="s">
        <v>691</v>
      </c>
      <c r="B58" s="726"/>
      <c r="C58" s="727" t="s">
        <v>692</v>
      </c>
      <c r="D58" s="728"/>
      <c r="E58" s="727" t="s">
        <v>692</v>
      </c>
      <c r="F58" s="728"/>
      <c r="G58" s="727" t="s">
        <v>692</v>
      </c>
      <c r="H58" s="728"/>
      <c r="I58" s="727" t="s">
        <v>692</v>
      </c>
      <c r="J58" s="728"/>
      <c r="K58" s="727" t="s">
        <v>692</v>
      </c>
      <c r="L58" s="728"/>
      <c r="M58" s="727" t="s">
        <v>692</v>
      </c>
      <c r="N58" s="728"/>
      <c r="O58" s="727" t="s">
        <v>692</v>
      </c>
      <c r="P58" s="728"/>
      <c r="Q58" s="727" t="s">
        <v>692</v>
      </c>
      <c r="R58" s="728"/>
      <c r="S58" s="727" t="s">
        <v>692</v>
      </c>
      <c r="T58" s="728"/>
      <c r="U58" s="727">
        <v>36043</v>
      </c>
      <c r="V58" s="728">
        <v>0.329774191187235</v>
      </c>
      <c r="W58" s="727">
        <v>35504</v>
      </c>
      <c r="X58" s="728">
        <v>0.32445078042183001</v>
      </c>
    </row>
    <row r="59" spans="1:24">
      <c r="A59" s="726" t="s">
        <v>693</v>
      </c>
      <c r="B59" s="726"/>
      <c r="C59" s="727" t="s">
        <v>692</v>
      </c>
      <c r="D59" s="728"/>
      <c r="E59" s="727" t="s">
        <v>692</v>
      </c>
      <c r="F59" s="728"/>
      <c r="G59" s="727" t="s">
        <v>692</v>
      </c>
      <c r="H59" s="728"/>
      <c r="I59" s="727" t="s">
        <v>692</v>
      </c>
      <c r="J59" s="728"/>
      <c r="K59" s="727" t="s">
        <v>692</v>
      </c>
      <c r="L59" s="728"/>
      <c r="M59" s="727" t="s">
        <v>692</v>
      </c>
      <c r="N59" s="728"/>
      <c r="O59" s="727" t="s">
        <v>692</v>
      </c>
      <c r="P59" s="728"/>
      <c r="Q59" s="727" t="s">
        <v>692</v>
      </c>
      <c r="R59" s="728"/>
      <c r="S59" s="727" t="s">
        <v>692</v>
      </c>
      <c r="T59" s="728"/>
      <c r="U59" s="727">
        <v>26167</v>
      </c>
      <c r="V59" s="728">
        <v>0.23941406821841599</v>
      </c>
      <c r="W59" s="727">
        <v>27142</v>
      </c>
      <c r="X59" s="728">
        <v>0.24803523778192099</v>
      </c>
    </row>
    <row r="60" spans="1:24">
      <c r="A60" s="726" t="s">
        <v>694</v>
      </c>
      <c r="B60" s="726"/>
      <c r="C60" s="727" t="s">
        <v>692</v>
      </c>
      <c r="D60" s="728"/>
      <c r="E60" s="727" t="s">
        <v>692</v>
      </c>
      <c r="F60" s="728"/>
      <c r="G60" s="727" t="s">
        <v>692</v>
      </c>
      <c r="H60" s="728"/>
      <c r="I60" s="727" t="s">
        <v>692</v>
      </c>
      <c r="J60" s="728"/>
      <c r="K60" s="727" t="s">
        <v>692</v>
      </c>
      <c r="L60" s="728"/>
      <c r="M60" s="727" t="s">
        <v>692</v>
      </c>
      <c r="N60" s="728"/>
      <c r="O60" s="727" t="s">
        <v>692</v>
      </c>
      <c r="P60" s="728"/>
      <c r="Q60" s="727" t="s">
        <v>692</v>
      </c>
      <c r="R60" s="728"/>
      <c r="S60" s="727" t="s">
        <v>692</v>
      </c>
      <c r="T60" s="728"/>
      <c r="U60" s="727">
        <v>18240</v>
      </c>
      <c r="V60" s="728">
        <v>0.166886253842776</v>
      </c>
      <c r="W60" s="727">
        <v>18965</v>
      </c>
      <c r="X60" s="728">
        <v>0.17331030449245199</v>
      </c>
    </row>
    <row r="61" spans="1:24">
      <c r="A61" s="726" t="s">
        <v>695</v>
      </c>
      <c r="B61" s="726"/>
      <c r="C61" s="727" t="s">
        <v>692</v>
      </c>
      <c r="D61" s="728"/>
      <c r="E61" s="727" t="s">
        <v>692</v>
      </c>
      <c r="F61" s="728"/>
      <c r="G61" s="727" t="s">
        <v>692</v>
      </c>
      <c r="H61" s="728"/>
      <c r="I61" s="727" t="s">
        <v>692</v>
      </c>
      <c r="J61" s="728"/>
      <c r="K61" s="727" t="s">
        <v>692</v>
      </c>
      <c r="L61" s="728"/>
      <c r="M61" s="727" t="s">
        <v>692</v>
      </c>
      <c r="N61" s="728"/>
      <c r="O61" s="727" t="s">
        <v>692</v>
      </c>
      <c r="P61" s="728"/>
      <c r="Q61" s="727" t="s">
        <v>692</v>
      </c>
      <c r="R61" s="728"/>
      <c r="S61" s="727" t="s">
        <v>692</v>
      </c>
      <c r="T61" s="728"/>
      <c r="U61" s="727">
        <v>12897</v>
      </c>
      <c r="V61" s="728">
        <v>0.118000658761528</v>
      </c>
      <c r="W61" s="727">
        <v>11903</v>
      </c>
      <c r="X61" s="728">
        <v>0.108774719450232</v>
      </c>
    </row>
    <row r="62" spans="1:24">
      <c r="A62" s="726" t="s">
        <v>696</v>
      </c>
      <c r="B62" s="726"/>
      <c r="C62" s="727" t="s">
        <v>692</v>
      </c>
      <c r="D62" s="728"/>
      <c r="E62" s="727" t="s">
        <v>692</v>
      </c>
      <c r="F62" s="728"/>
      <c r="G62" s="727" t="s">
        <v>692</v>
      </c>
      <c r="H62" s="728"/>
      <c r="I62" s="727" t="s">
        <v>692</v>
      </c>
      <c r="J62" s="728"/>
      <c r="K62" s="727" t="s">
        <v>692</v>
      </c>
      <c r="L62" s="728"/>
      <c r="M62" s="727" t="s">
        <v>692</v>
      </c>
      <c r="N62" s="728"/>
      <c r="O62" s="727" t="s">
        <v>692</v>
      </c>
      <c r="P62" s="728"/>
      <c r="Q62" s="727" t="s">
        <v>692</v>
      </c>
      <c r="R62" s="728"/>
      <c r="S62" s="727" t="s">
        <v>692</v>
      </c>
      <c r="T62" s="728"/>
      <c r="U62" s="727">
        <v>9033</v>
      </c>
      <c r="V62" s="728">
        <v>8.2647123407993003E-2</v>
      </c>
      <c r="W62" s="727">
        <v>9767</v>
      </c>
      <c r="X62" s="728">
        <v>8.9255035274335606E-2</v>
      </c>
    </row>
    <row r="63" spans="1:24">
      <c r="A63" s="726" t="s">
        <v>704</v>
      </c>
      <c r="B63" s="726"/>
      <c r="C63" s="727" t="s">
        <v>692</v>
      </c>
      <c r="D63" s="728"/>
      <c r="E63" s="727" t="s">
        <v>692</v>
      </c>
      <c r="F63" s="728"/>
      <c r="G63" s="727" t="s">
        <v>692</v>
      </c>
      <c r="H63" s="728"/>
      <c r="I63" s="727" t="s">
        <v>692</v>
      </c>
      <c r="J63" s="728"/>
      <c r="K63" s="727" t="s">
        <v>692</v>
      </c>
      <c r="L63" s="728"/>
      <c r="M63" s="727" t="s">
        <v>692</v>
      </c>
      <c r="N63" s="728"/>
      <c r="O63" s="727" t="s">
        <v>692</v>
      </c>
      <c r="P63" s="728"/>
      <c r="Q63" s="727" t="s">
        <v>692</v>
      </c>
      <c r="R63" s="728"/>
      <c r="S63" s="727" t="s">
        <v>692</v>
      </c>
      <c r="T63" s="728"/>
      <c r="U63" s="727">
        <v>4692</v>
      </c>
      <c r="V63" s="728">
        <v>4.29292929292929E-2</v>
      </c>
      <c r="W63" s="727">
        <v>4170</v>
      </c>
      <c r="X63" s="728">
        <v>3.8107248601820402E-2</v>
      </c>
    </row>
    <row r="64" spans="1:24">
      <c r="A64" s="729" t="s">
        <v>705</v>
      </c>
      <c r="B64" s="729"/>
      <c r="C64" s="730" t="s">
        <v>692</v>
      </c>
      <c r="D64" s="731"/>
      <c r="E64" s="730" t="s">
        <v>692</v>
      </c>
      <c r="F64" s="731"/>
      <c r="G64" s="730" t="s">
        <v>692</v>
      </c>
      <c r="H64" s="731"/>
      <c r="I64" s="730" t="s">
        <v>692</v>
      </c>
      <c r="J64" s="731"/>
      <c r="K64" s="730" t="s">
        <v>692</v>
      </c>
      <c r="L64" s="731"/>
      <c r="M64" s="730" t="s">
        <v>692</v>
      </c>
      <c r="N64" s="731"/>
      <c r="O64" s="730" t="s">
        <v>692</v>
      </c>
      <c r="P64" s="731"/>
      <c r="Q64" s="730" t="s">
        <v>692</v>
      </c>
      <c r="R64" s="731"/>
      <c r="S64" s="730" t="s">
        <v>692</v>
      </c>
      <c r="T64" s="731"/>
      <c r="U64" s="730">
        <v>2224</v>
      </c>
      <c r="V64" s="731">
        <v>2.03484116527595E-2</v>
      </c>
      <c r="W64" s="730">
        <v>1977</v>
      </c>
      <c r="X64" s="731">
        <v>1.8066673977409801E-2</v>
      </c>
    </row>
    <row r="65" spans="1:24">
      <c r="A65" s="723" t="s">
        <v>218</v>
      </c>
      <c r="B65" s="723"/>
      <c r="C65" s="724">
        <v>27244</v>
      </c>
      <c r="D65" s="725">
        <v>1</v>
      </c>
      <c r="E65" s="724">
        <v>23669</v>
      </c>
      <c r="F65" s="725">
        <v>1</v>
      </c>
      <c r="G65" s="724">
        <v>17986</v>
      </c>
      <c r="H65" s="725">
        <v>1</v>
      </c>
      <c r="I65" s="724">
        <v>16141</v>
      </c>
      <c r="J65" s="725">
        <v>1</v>
      </c>
      <c r="K65" s="724">
        <v>20443</v>
      </c>
      <c r="L65" s="725">
        <v>1</v>
      </c>
      <c r="M65" s="724">
        <v>12013</v>
      </c>
      <c r="N65" s="725">
        <v>1</v>
      </c>
      <c r="O65" s="724">
        <v>10618</v>
      </c>
      <c r="P65" s="725">
        <v>1</v>
      </c>
      <c r="Q65" s="724">
        <v>12747</v>
      </c>
      <c r="R65" s="725">
        <v>1</v>
      </c>
      <c r="S65" s="724">
        <v>4875</v>
      </c>
      <c r="T65" s="725">
        <v>1</v>
      </c>
      <c r="U65" s="724">
        <v>16347</v>
      </c>
      <c r="V65" s="725">
        <v>1</v>
      </c>
      <c r="W65" s="724">
        <v>7975</v>
      </c>
      <c r="X65" s="725">
        <v>1</v>
      </c>
    </row>
    <row r="66" spans="1:24">
      <c r="A66" s="726" t="s">
        <v>693</v>
      </c>
      <c r="B66" s="726"/>
      <c r="C66" s="727">
        <v>3222</v>
      </c>
      <c r="D66" s="728">
        <v>0.12731152204836399</v>
      </c>
      <c r="E66" s="727">
        <v>3684</v>
      </c>
      <c r="F66" s="728">
        <v>0.16319659785594001</v>
      </c>
      <c r="G66" s="727" t="s">
        <v>692</v>
      </c>
      <c r="H66" s="728"/>
      <c r="I66" s="727">
        <v>3304</v>
      </c>
      <c r="J66" s="728">
        <v>0.191580656384089</v>
      </c>
      <c r="K66" s="727">
        <v>3512</v>
      </c>
      <c r="L66" s="728">
        <v>0.169416304872166</v>
      </c>
      <c r="M66" s="727">
        <v>3747</v>
      </c>
      <c r="N66" s="728">
        <v>0.223942146784604</v>
      </c>
      <c r="O66" s="727">
        <v>4345</v>
      </c>
      <c r="P66" s="728">
        <v>0.26143200962695501</v>
      </c>
      <c r="Q66" s="727">
        <v>4973</v>
      </c>
      <c r="R66" s="728">
        <v>0.26212312882142103</v>
      </c>
      <c r="S66" s="727">
        <v>5507</v>
      </c>
      <c r="T66" s="728">
        <v>0.55163778423319598</v>
      </c>
      <c r="U66" s="727">
        <v>6115</v>
      </c>
      <c r="V66" s="728">
        <v>0.37407475377745197</v>
      </c>
      <c r="W66" s="727">
        <v>6642</v>
      </c>
      <c r="X66" s="728">
        <v>0.83285266457680296</v>
      </c>
    </row>
    <row r="67" spans="1:24">
      <c r="A67" s="726" t="s">
        <v>694</v>
      </c>
      <c r="B67" s="726"/>
      <c r="C67" s="727">
        <v>3056</v>
      </c>
      <c r="D67" s="728">
        <v>0.120752331278647</v>
      </c>
      <c r="E67" s="727">
        <v>2851</v>
      </c>
      <c r="F67" s="728">
        <v>0.126295738460175</v>
      </c>
      <c r="G67" s="727" t="s">
        <v>692</v>
      </c>
      <c r="H67" s="728"/>
      <c r="I67" s="727">
        <v>2741</v>
      </c>
      <c r="J67" s="728">
        <v>0.15893540531137701</v>
      </c>
      <c r="K67" s="727">
        <v>2803</v>
      </c>
      <c r="L67" s="728">
        <v>0.13521466473709601</v>
      </c>
      <c r="M67" s="727">
        <v>2920</v>
      </c>
      <c r="N67" s="728">
        <v>0.17451589768108999</v>
      </c>
      <c r="O67" s="727">
        <v>3048</v>
      </c>
      <c r="P67" s="728">
        <v>0.18339350180505401</v>
      </c>
      <c r="Q67" s="727">
        <v>3047</v>
      </c>
      <c r="R67" s="728">
        <v>0.16060510225595601</v>
      </c>
      <c r="S67" s="727">
        <v>2882</v>
      </c>
      <c r="T67" s="728">
        <v>0.28869077431633799</v>
      </c>
      <c r="U67" s="727">
        <v>3161</v>
      </c>
      <c r="V67" s="728">
        <v>0.193368813849636</v>
      </c>
      <c r="W67" s="727">
        <v>3448</v>
      </c>
      <c r="X67" s="728">
        <v>0.43235109717868297</v>
      </c>
    </row>
    <row r="68" spans="1:24">
      <c r="A68" s="726" t="s">
        <v>691</v>
      </c>
      <c r="B68" s="726"/>
      <c r="C68" s="727" t="s">
        <v>692</v>
      </c>
      <c r="D68" s="728"/>
      <c r="E68" s="727" t="s">
        <v>692</v>
      </c>
      <c r="F68" s="728"/>
      <c r="G68" s="727" t="s">
        <v>692</v>
      </c>
      <c r="H68" s="728"/>
      <c r="I68" s="727" t="s">
        <v>692</v>
      </c>
      <c r="J68" s="728"/>
      <c r="K68" s="727" t="s">
        <v>692</v>
      </c>
      <c r="L68" s="728"/>
      <c r="M68" s="727">
        <v>4500</v>
      </c>
      <c r="N68" s="728">
        <v>0.268945732727707</v>
      </c>
      <c r="O68" s="727">
        <v>4437</v>
      </c>
      <c r="P68" s="728">
        <v>0.266967509025271</v>
      </c>
      <c r="Q68" s="727">
        <v>4731</v>
      </c>
      <c r="R68" s="728">
        <v>0.24936748893105601</v>
      </c>
      <c r="S68" s="727">
        <v>4772</v>
      </c>
      <c r="T68" s="728">
        <v>0.47801262145647599</v>
      </c>
      <c r="U68" s="727">
        <v>5091</v>
      </c>
      <c r="V68" s="728">
        <v>0.31143329051202101</v>
      </c>
      <c r="W68" s="727">
        <v>2786</v>
      </c>
      <c r="X68" s="728">
        <v>0.34934169278996902</v>
      </c>
    </row>
    <row r="69" spans="1:24">
      <c r="A69" s="726" t="s">
        <v>704</v>
      </c>
      <c r="B69" s="726"/>
      <c r="C69" s="727">
        <v>936</v>
      </c>
      <c r="D69" s="728">
        <v>3.6984352773826501E-2</v>
      </c>
      <c r="E69" s="727">
        <v>962</v>
      </c>
      <c r="F69" s="728">
        <v>4.2615398245769501E-2</v>
      </c>
      <c r="G69" s="727" t="s">
        <v>692</v>
      </c>
      <c r="H69" s="728"/>
      <c r="I69" s="727">
        <v>315</v>
      </c>
      <c r="J69" s="728">
        <v>1.8265104951872901E-2</v>
      </c>
      <c r="K69" s="727">
        <v>757</v>
      </c>
      <c r="L69" s="728">
        <v>3.6517124939700898E-2</v>
      </c>
      <c r="M69" s="727">
        <v>1031</v>
      </c>
      <c r="N69" s="728">
        <v>6.1618455653837001E-2</v>
      </c>
      <c r="O69" s="727">
        <v>1166</v>
      </c>
      <c r="P69" s="728">
        <v>7.0156438026474102E-2</v>
      </c>
      <c r="Q69" s="727">
        <v>1130</v>
      </c>
      <c r="R69" s="728">
        <v>5.9561458992199001E-2</v>
      </c>
      <c r="S69" s="727">
        <v>1273</v>
      </c>
      <c r="T69" s="728">
        <v>0.12751677852349</v>
      </c>
      <c r="U69" s="727">
        <v>1064</v>
      </c>
      <c r="V69" s="728">
        <v>6.5088395424236903E-2</v>
      </c>
      <c r="W69" s="727">
        <v>824</v>
      </c>
      <c r="X69" s="728">
        <v>0.103322884012539</v>
      </c>
    </row>
    <row r="70" spans="1:24">
      <c r="A70" s="726" t="s">
        <v>696</v>
      </c>
      <c r="B70" s="726"/>
      <c r="C70" s="727" t="s">
        <v>692</v>
      </c>
      <c r="D70" s="728"/>
      <c r="E70" s="727" t="s">
        <v>692</v>
      </c>
      <c r="F70" s="728"/>
      <c r="G70" s="727" t="s">
        <v>692</v>
      </c>
      <c r="H70" s="728"/>
      <c r="I70" s="727" t="s">
        <v>692</v>
      </c>
      <c r="J70" s="728"/>
      <c r="K70" s="727" t="s">
        <v>692</v>
      </c>
      <c r="L70" s="728"/>
      <c r="M70" s="727">
        <v>914</v>
      </c>
      <c r="N70" s="728">
        <v>5.4625866602916601E-2</v>
      </c>
      <c r="O70" s="727">
        <v>485</v>
      </c>
      <c r="P70" s="728">
        <v>2.9181708784596899E-2</v>
      </c>
      <c r="Q70" s="727">
        <v>694</v>
      </c>
      <c r="R70" s="728">
        <v>3.65802234872444E-2</v>
      </c>
      <c r="S70" s="727">
        <v>431</v>
      </c>
      <c r="T70" s="728">
        <v>4.3173394771110901E-2</v>
      </c>
      <c r="U70" s="727">
        <v>576</v>
      </c>
      <c r="V70" s="728">
        <v>3.5235823086804903E-2</v>
      </c>
      <c r="W70" s="727">
        <v>727</v>
      </c>
      <c r="X70" s="728">
        <v>9.1159874608150504E-2</v>
      </c>
    </row>
    <row r="71" spans="1:24">
      <c r="A71" s="726" t="s">
        <v>695</v>
      </c>
      <c r="B71" s="726"/>
      <c r="C71" s="727">
        <v>860</v>
      </c>
      <c r="D71" s="728">
        <v>3.3981349770823503E-2</v>
      </c>
      <c r="E71" s="727">
        <v>1127</v>
      </c>
      <c r="F71" s="728">
        <v>4.9924692123682099E-2</v>
      </c>
      <c r="G71" s="727">
        <v>1222</v>
      </c>
      <c r="H71" s="728">
        <v>6.7941732458578902E-2</v>
      </c>
      <c r="I71" s="727">
        <v>1553</v>
      </c>
      <c r="J71" s="728">
        <v>9.0049866635741604E-2</v>
      </c>
      <c r="K71" s="727">
        <v>1660</v>
      </c>
      <c r="L71" s="728">
        <v>8.0077182826820997E-2</v>
      </c>
      <c r="M71" s="727">
        <v>2064</v>
      </c>
      <c r="N71" s="728">
        <v>0.123356442744442</v>
      </c>
      <c r="O71" s="727">
        <v>2357</v>
      </c>
      <c r="P71" s="728">
        <v>0.141817087845969</v>
      </c>
      <c r="Q71" s="727">
        <v>2758</v>
      </c>
      <c r="R71" s="728">
        <v>0.14537212734556201</v>
      </c>
      <c r="S71" s="727">
        <v>2427</v>
      </c>
      <c r="T71" s="728">
        <v>0.24311329259741599</v>
      </c>
      <c r="U71" s="727">
        <v>1392</v>
      </c>
      <c r="V71" s="728">
        <v>8.5153239126445193E-2</v>
      </c>
      <c r="W71" s="727">
        <v>220</v>
      </c>
      <c r="X71" s="728">
        <v>2.7586206896551699E-2</v>
      </c>
    </row>
    <row r="72" spans="1:24">
      <c r="A72" s="726" t="s">
        <v>705</v>
      </c>
      <c r="B72" s="726"/>
      <c r="C72" s="727" t="s">
        <v>692</v>
      </c>
      <c r="D72" s="728"/>
      <c r="E72" s="727" t="s">
        <v>692</v>
      </c>
      <c r="F72" s="728"/>
      <c r="G72" s="727" t="s">
        <v>692</v>
      </c>
      <c r="H72" s="728"/>
      <c r="I72" s="727" t="s">
        <v>692</v>
      </c>
      <c r="J72" s="728"/>
      <c r="K72" s="727" t="s">
        <v>692</v>
      </c>
      <c r="L72" s="728"/>
      <c r="M72" s="727">
        <v>311</v>
      </c>
      <c r="N72" s="728">
        <v>1.8587138417403799E-2</v>
      </c>
      <c r="O72" s="727">
        <v>381</v>
      </c>
      <c r="P72" s="728">
        <v>2.29241877256318E-2</v>
      </c>
      <c r="Q72" s="727">
        <v>431</v>
      </c>
      <c r="R72" s="728">
        <v>2.2717689226228101E-2</v>
      </c>
      <c r="S72" s="727">
        <v>674</v>
      </c>
      <c r="T72" s="728">
        <v>6.7514775117700099E-2</v>
      </c>
      <c r="U72" s="727">
        <v>199</v>
      </c>
      <c r="V72" s="728">
        <v>1.2173487490059301E-2</v>
      </c>
      <c r="W72" s="727">
        <v>93</v>
      </c>
      <c r="X72" s="728">
        <v>1.16614420062696E-2</v>
      </c>
    </row>
    <row r="73" spans="1:24">
      <c r="A73" s="726" t="s">
        <v>697</v>
      </c>
      <c r="B73" s="726"/>
      <c r="C73" s="727">
        <v>12243</v>
      </c>
      <c r="D73" s="728">
        <v>0.48376007586533898</v>
      </c>
      <c r="E73" s="727">
        <v>8632</v>
      </c>
      <c r="F73" s="728">
        <v>0.38238681669176899</v>
      </c>
      <c r="G73" s="727">
        <v>1462</v>
      </c>
      <c r="H73" s="728">
        <v>8.1285444234404494E-2</v>
      </c>
      <c r="I73" s="727">
        <v>3158</v>
      </c>
      <c r="J73" s="728">
        <v>0.18311492520004599</v>
      </c>
      <c r="K73" s="727">
        <v>6584</v>
      </c>
      <c r="L73" s="728">
        <v>0.31760733236854799</v>
      </c>
      <c r="M73" s="727">
        <v>1245</v>
      </c>
      <c r="N73" s="728">
        <v>7.4408319387999106E-2</v>
      </c>
      <c r="O73" s="727">
        <v>401</v>
      </c>
      <c r="P73" s="728">
        <v>2.4127557160048101E-2</v>
      </c>
      <c r="Q73" s="727">
        <v>1208</v>
      </c>
      <c r="R73" s="728">
        <v>6.3672780940333101E-2</v>
      </c>
      <c r="S73" s="727">
        <v>-7983</v>
      </c>
      <c r="T73" s="728">
        <v>-0.79965942101572696</v>
      </c>
      <c r="U73" s="727">
        <v>-1251</v>
      </c>
      <c r="V73" s="728">
        <v>-7.6527803266654398E-2</v>
      </c>
      <c r="W73" s="727">
        <v>-6765</v>
      </c>
      <c r="X73" s="728">
        <v>-0.84827586206896599</v>
      </c>
    </row>
    <row r="74" spans="1:24">
      <c r="A74" s="726" t="s">
        <v>698</v>
      </c>
      <c r="B74" s="726"/>
      <c r="C74" s="727">
        <v>677</v>
      </c>
      <c r="D74" s="728">
        <v>2.67504346451715E-2</v>
      </c>
      <c r="E74" s="727">
        <v>825</v>
      </c>
      <c r="F74" s="728">
        <v>3.6546469389563199E-2</v>
      </c>
      <c r="G74" s="727">
        <v>212</v>
      </c>
      <c r="H74" s="728">
        <v>1.1786945401979301E-2</v>
      </c>
      <c r="I74" s="727">
        <v>367</v>
      </c>
      <c r="J74" s="728">
        <v>2.1280296880435999E-2</v>
      </c>
      <c r="K74" s="727">
        <v>440</v>
      </c>
      <c r="L74" s="728">
        <v>2.1225277375783901E-2</v>
      </c>
      <c r="M74" s="727" t="s">
        <v>692</v>
      </c>
      <c r="N74" s="728"/>
      <c r="O74" s="727" t="s">
        <v>692</v>
      </c>
      <c r="P74" s="728"/>
      <c r="Q74" s="727" t="s">
        <v>692</v>
      </c>
      <c r="R74" s="728"/>
      <c r="S74" s="727" t="s">
        <v>692</v>
      </c>
      <c r="T74" s="728"/>
      <c r="U74" s="727" t="s">
        <v>692</v>
      </c>
      <c r="V74" s="728"/>
      <c r="W74" s="727" t="s">
        <v>692</v>
      </c>
      <c r="X74" s="728"/>
    </row>
    <row r="75" spans="1:24">
      <c r="A75" s="726" t="s">
        <v>699</v>
      </c>
      <c r="B75" s="726"/>
      <c r="C75" s="727" t="s">
        <v>692</v>
      </c>
      <c r="D75" s="728"/>
      <c r="E75" s="727" t="s">
        <v>692</v>
      </c>
      <c r="F75" s="728"/>
      <c r="G75" s="727">
        <v>-607</v>
      </c>
      <c r="H75" s="728"/>
      <c r="I75" s="727">
        <v>-740</v>
      </c>
      <c r="J75" s="728"/>
      <c r="K75" s="727">
        <v>-501</v>
      </c>
      <c r="L75" s="728"/>
      <c r="M75" s="727" t="s">
        <v>692</v>
      </c>
      <c r="N75" s="728"/>
      <c r="O75" s="727" t="s">
        <v>692</v>
      </c>
      <c r="P75" s="728"/>
      <c r="Q75" s="727" t="s">
        <v>692</v>
      </c>
      <c r="R75" s="728"/>
      <c r="S75" s="727" t="s">
        <v>692</v>
      </c>
      <c r="T75" s="728"/>
      <c r="U75" s="727" t="s">
        <v>692</v>
      </c>
      <c r="V75" s="728"/>
      <c r="W75" s="727" t="s">
        <v>692</v>
      </c>
      <c r="X75" s="728"/>
    </row>
    <row r="76" spans="1:24">
      <c r="A76" s="726" t="s">
        <v>700</v>
      </c>
      <c r="B76" s="726"/>
      <c r="C76" s="727">
        <v>2285</v>
      </c>
      <c r="D76" s="728">
        <v>9.0287656077129796E-2</v>
      </c>
      <c r="E76" s="727">
        <v>1144</v>
      </c>
      <c r="F76" s="728">
        <v>5.0677770886860998E-2</v>
      </c>
      <c r="G76" s="727">
        <v>-1541</v>
      </c>
      <c r="H76" s="728">
        <v>-8.56777493606138E-2</v>
      </c>
      <c r="I76" s="727">
        <v>-1741</v>
      </c>
      <c r="J76" s="728">
        <v>-0.100950945146701</v>
      </c>
      <c r="K76" s="727">
        <v>-928</v>
      </c>
      <c r="L76" s="728">
        <v>-4.4766039556198699E-2</v>
      </c>
      <c r="M76" s="727" t="s">
        <v>692</v>
      </c>
      <c r="N76" s="728"/>
      <c r="O76" s="727" t="s">
        <v>692</v>
      </c>
      <c r="P76" s="728"/>
      <c r="Q76" s="727" t="s">
        <v>692</v>
      </c>
      <c r="R76" s="728"/>
      <c r="S76" s="727" t="s">
        <v>692</v>
      </c>
      <c r="T76" s="728"/>
      <c r="U76" s="727" t="s">
        <v>692</v>
      </c>
      <c r="V76" s="728"/>
      <c r="W76" s="727" t="s">
        <v>692</v>
      </c>
      <c r="X76" s="728"/>
    </row>
    <row r="77" spans="1:24">
      <c r="A77" s="726" t="s">
        <v>701</v>
      </c>
      <c r="B77" s="726"/>
      <c r="C77" s="727">
        <v>1211</v>
      </c>
      <c r="D77" s="728">
        <v>4.7850482061008399E-2</v>
      </c>
      <c r="E77" s="727">
        <v>1194</v>
      </c>
      <c r="F77" s="728">
        <v>5.2892708425622402E-2</v>
      </c>
      <c r="G77" s="727">
        <v>1016</v>
      </c>
      <c r="H77" s="728">
        <v>5.6488379850995203E-2</v>
      </c>
      <c r="I77" s="727">
        <v>1195</v>
      </c>
      <c r="J77" s="728">
        <v>6.9291429896787701E-2</v>
      </c>
      <c r="K77" s="727">
        <v>1150</v>
      </c>
      <c r="L77" s="728">
        <v>5.5475156777617003E-2</v>
      </c>
      <c r="M77" s="727" t="s">
        <v>692</v>
      </c>
      <c r="N77" s="728"/>
      <c r="O77" s="727" t="s">
        <v>692</v>
      </c>
      <c r="P77" s="728"/>
      <c r="Q77" s="727" t="s">
        <v>692</v>
      </c>
      <c r="R77" s="728"/>
      <c r="S77" s="727" t="s">
        <v>692</v>
      </c>
      <c r="T77" s="728"/>
      <c r="U77" s="727" t="s">
        <v>692</v>
      </c>
      <c r="V77" s="728"/>
      <c r="W77" s="727" t="s">
        <v>692</v>
      </c>
      <c r="X77" s="728"/>
    </row>
    <row r="78" spans="1:24">
      <c r="A78" s="726" t="s">
        <v>702</v>
      </c>
      <c r="B78" s="726"/>
      <c r="C78" s="727">
        <v>3801</v>
      </c>
      <c r="D78" s="728">
        <v>0.15018966334755801</v>
      </c>
      <c r="E78" s="727">
        <v>1785</v>
      </c>
      <c r="F78" s="728">
        <v>7.9073270133782195E-2</v>
      </c>
      <c r="G78" s="727">
        <v>963</v>
      </c>
      <c r="H78" s="728">
        <v>5.3541643500500398E-2</v>
      </c>
      <c r="I78" s="727">
        <v>1554</v>
      </c>
      <c r="J78" s="728">
        <v>9.0107851095906299E-2</v>
      </c>
      <c r="K78" s="727">
        <v>2720</v>
      </c>
      <c r="L78" s="728">
        <v>0.13121080559575499</v>
      </c>
      <c r="M78" s="727" t="s">
        <v>692</v>
      </c>
      <c r="N78" s="728"/>
      <c r="O78" s="727" t="s">
        <v>692</v>
      </c>
      <c r="P78" s="728"/>
      <c r="Q78" s="727" t="s">
        <v>692</v>
      </c>
      <c r="R78" s="728"/>
      <c r="S78" s="727" t="s">
        <v>692</v>
      </c>
      <c r="T78" s="728"/>
      <c r="U78" s="727" t="s">
        <v>692</v>
      </c>
      <c r="V78" s="728"/>
      <c r="W78" s="727" t="s">
        <v>692</v>
      </c>
      <c r="X78" s="728"/>
    </row>
    <row r="79" spans="1:24">
      <c r="A79" s="726" t="s">
        <v>703</v>
      </c>
      <c r="B79" s="726"/>
      <c r="C79" s="727">
        <v>4269</v>
      </c>
      <c r="D79" s="728">
        <v>0.16868183973447101</v>
      </c>
      <c r="E79" s="727">
        <v>3684</v>
      </c>
      <c r="F79" s="728">
        <v>0.16319659785594001</v>
      </c>
      <c r="G79" s="727">
        <v>1419</v>
      </c>
      <c r="H79" s="728">
        <v>7.8894695874569098E-2</v>
      </c>
      <c r="I79" s="727">
        <v>2523</v>
      </c>
      <c r="J79" s="728">
        <v>0.14629479299547701</v>
      </c>
      <c r="K79" s="727">
        <v>3703</v>
      </c>
      <c r="L79" s="728">
        <v>0.17863000482392699</v>
      </c>
      <c r="M79" s="727" t="s">
        <v>692</v>
      </c>
      <c r="N79" s="728"/>
      <c r="O79" s="727" t="s">
        <v>692</v>
      </c>
      <c r="P79" s="728"/>
      <c r="Q79" s="727" t="s">
        <v>692</v>
      </c>
      <c r="R79" s="728"/>
      <c r="S79" s="727" t="s">
        <v>692</v>
      </c>
      <c r="T79" s="728"/>
      <c r="U79" s="727" t="s">
        <v>692</v>
      </c>
      <c r="V79" s="728"/>
      <c r="W79" s="727" t="s">
        <v>692</v>
      </c>
      <c r="X79" s="728"/>
    </row>
    <row r="80" spans="1:24">
      <c r="A80" s="726" t="s">
        <v>714</v>
      </c>
      <c r="B80" s="726"/>
      <c r="C80" s="727" t="s">
        <v>692</v>
      </c>
      <c r="D80" s="728"/>
      <c r="E80" s="727" t="s">
        <v>692</v>
      </c>
      <c r="F80" s="728"/>
      <c r="G80" s="727">
        <v>2264</v>
      </c>
      <c r="H80" s="728">
        <v>0.12587568108528899</v>
      </c>
      <c r="I80" s="727" t="s">
        <v>692</v>
      </c>
      <c r="J80" s="728"/>
      <c r="K80" s="727" t="s">
        <v>692</v>
      </c>
      <c r="L80" s="728"/>
      <c r="M80" s="727" t="s">
        <v>692</v>
      </c>
      <c r="N80" s="728"/>
      <c r="O80" s="727" t="s">
        <v>692</v>
      </c>
      <c r="P80" s="728"/>
      <c r="Q80" s="727" t="s">
        <v>692</v>
      </c>
      <c r="R80" s="728"/>
      <c r="S80" s="727" t="s">
        <v>692</v>
      </c>
      <c r="T80" s="728"/>
      <c r="U80" s="727" t="s">
        <v>692</v>
      </c>
      <c r="V80" s="728"/>
      <c r="W80" s="727" t="s">
        <v>692</v>
      </c>
      <c r="X80" s="728"/>
    </row>
    <row r="81" spans="1:24">
      <c r="A81" s="726" t="s">
        <v>715</v>
      </c>
      <c r="B81" s="726"/>
      <c r="C81" s="727" t="s">
        <v>692</v>
      </c>
      <c r="D81" s="728"/>
      <c r="E81" s="727" t="s">
        <v>692</v>
      </c>
      <c r="F81" s="728"/>
      <c r="G81" s="727">
        <v>6785</v>
      </c>
      <c r="H81" s="728">
        <v>0.37723785166240398</v>
      </c>
      <c r="I81" s="727" t="s">
        <v>692</v>
      </c>
      <c r="J81" s="728"/>
      <c r="K81" s="727" t="s">
        <v>692</v>
      </c>
      <c r="L81" s="728"/>
      <c r="M81" s="727" t="s">
        <v>692</v>
      </c>
      <c r="N81" s="728"/>
      <c r="O81" s="727" t="s">
        <v>692</v>
      </c>
      <c r="P81" s="728"/>
      <c r="Q81" s="727" t="s">
        <v>692</v>
      </c>
      <c r="R81" s="728"/>
      <c r="S81" s="727" t="s">
        <v>692</v>
      </c>
      <c r="T81" s="728"/>
      <c r="U81" s="727" t="s">
        <v>692</v>
      </c>
      <c r="V81" s="728"/>
      <c r="W81" s="727" t="s">
        <v>692</v>
      </c>
      <c r="X81" s="728"/>
    </row>
    <row r="82" spans="1:24">
      <c r="A82" s="726" t="s">
        <v>712</v>
      </c>
      <c r="B82" s="726"/>
      <c r="C82" s="727" t="s">
        <v>692</v>
      </c>
      <c r="D82" s="728"/>
      <c r="E82" s="727" t="s">
        <v>692</v>
      </c>
      <c r="F82" s="728"/>
      <c r="G82" s="727">
        <v>-31</v>
      </c>
      <c r="H82" s="728"/>
      <c r="I82" s="727" t="s">
        <v>692</v>
      </c>
      <c r="J82" s="728"/>
      <c r="K82" s="727" t="s">
        <v>692</v>
      </c>
      <c r="L82" s="728"/>
      <c r="M82" s="727" t="s">
        <v>692</v>
      </c>
      <c r="N82" s="728"/>
      <c r="O82" s="727" t="s">
        <v>692</v>
      </c>
      <c r="P82" s="728"/>
      <c r="Q82" s="727" t="s">
        <v>692</v>
      </c>
      <c r="R82" s="728"/>
      <c r="S82" s="727" t="s">
        <v>692</v>
      </c>
      <c r="T82" s="728"/>
      <c r="U82" s="727" t="s">
        <v>692</v>
      </c>
      <c r="V82" s="728"/>
      <c r="W82" s="727" t="s">
        <v>692</v>
      </c>
      <c r="X82" s="728"/>
    </row>
    <row r="83" spans="1:24">
      <c r="A83" s="726" t="s">
        <v>716</v>
      </c>
      <c r="B83" s="726"/>
      <c r="C83" s="727" t="s">
        <v>692</v>
      </c>
      <c r="D83" s="728"/>
      <c r="E83" s="727" t="s">
        <v>692</v>
      </c>
      <c r="F83" s="728"/>
      <c r="G83" s="727">
        <v>473</v>
      </c>
      <c r="H83" s="728">
        <v>2.6298231958189699E-2</v>
      </c>
      <c r="I83" s="727" t="s">
        <v>692</v>
      </c>
      <c r="J83" s="728"/>
      <c r="K83" s="727" t="s">
        <v>692</v>
      </c>
      <c r="L83" s="728"/>
      <c r="M83" s="727" t="s">
        <v>692</v>
      </c>
      <c r="N83" s="728"/>
      <c r="O83" s="727" t="s">
        <v>692</v>
      </c>
      <c r="P83" s="728"/>
      <c r="Q83" s="727" t="s">
        <v>692</v>
      </c>
      <c r="R83" s="728"/>
      <c r="S83" s="727" t="s">
        <v>692</v>
      </c>
      <c r="T83" s="728"/>
      <c r="U83" s="727" t="s">
        <v>692</v>
      </c>
      <c r="V83" s="728"/>
      <c r="W83" s="727" t="s">
        <v>692</v>
      </c>
      <c r="X83" s="728"/>
    </row>
    <row r="84" spans="1:24">
      <c r="A84" s="726" t="s">
        <v>717</v>
      </c>
      <c r="B84" s="726"/>
      <c r="C84" s="727" t="s">
        <v>692</v>
      </c>
      <c r="D84" s="728"/>
      <c r="E84" s="727" t="s">
        <v>692</v>
      </c>
      <c r="F84" s="728"/>
      <c r="G84" s="727">
        <v>2420</v>
      </c>
      <c r="H84" s="728">
        <v>0.13454909373957499</v>
      </c>
      <c r="I84" s="727" t="s">
        <v>692</v>
      </c>
      <c r="J84" s="728"/>
      <c r="K84" s="727" t="s">
        <v>692</v>
      </c>
      <c r="L84" s="728"/>
      <c r="M84" s="727" t="s">
        <v>692</v>
      </c>
      <c r="N84" s="728"/>
      <c r="O84" s="727" t="s">
        <v>692</v>
      </c>
      <c r="P84" s="728"/>
      <c r="Q84" s="727" t="s">
        <v>692</v>
      </c>
      <c r="R84" s="728"/>
      <c r="S84" s="727" t="s">
        <v>692</v>
      </c>
      <c r="T84" s="728"/>
      <c r="U84" s="727" t="s">
        <v>692</v>
      </c>
      <c r="V84" s="728"/>
      <c r="W84" s="727" t="s">
        <v>692</v>
      </c>
      <c r="X84" s="728"/>
    </row>
    <row r="85" spans="1:24">
      <c r="A85" s="726" t="s">
        <v>718</v>
      </c>
      <c r="B85" s="726"/>
      <c r="C85" s="727" t="s">
        <v>692</v>
      </c>
      <c r="D85" s="728"/>
      <c r="E85" s="727" t="s">
        <v>692</v>
      </c>
      <c r="F85" s="728"/>
      <c r="G85" s="727">
        <v>3923</v>
      </c>
      <c r="H85" s="728">
        <v>0.218114088735683</v>
      </c>
      <c r="I85" s="727" t="s">
        <v>692</v>
      </c>
      <c r="J85" s="728"/>
      <c r="K85" s="727" t="s">
        <v>692</v>
      </c>
      <c r="L85" s="728"/>
      <c r="M85" s="727" t="s">
        <v>692</v>
      </c>
      <c r="N85" s="728"/>
      <c r="O85" s="727" t="s">
        <v>692</v>
      </c>
      <c r="P85" s="728"/>
      <c r="Q85" s="727" t="s">
        <v>692</v>
      </c>
      <c r="R85" s="728"/>
      <c r="S85" s="727" t="s">
        <v>692</v>
      </c>
      <c r="T85" s="728"/>
      <c r="U85" s="727" t="s">
        <v>692</v>
      </c>
      <c r="V85" s="728"/>
      <c r="W85" s="727" t="s">
        <v>692</v>
      </c>
      <c r="X85" s="728"/>
    </row>
    <row r="86" spans="1:24">
      <c r="A86" s="726" t="s">
        <v>719</v>
      </c>
      <c r="B86" s="726"/>
      <c r="C86" s="727">
        <v>4817</v>
      </c>
      <c r="D86" s="728">
        <v>0.19033507191401899</v>
      </c>
      <c r="E86" s="727">
        <v>6080</v>
      </c>
      <c r="F86" s="728">
        <v>0.26933640471338699</v>
      </c>
      <c r="G86" s="727">
        <v>7105</v>
      </c>
      <c r="H86" s="728">
        <v>0.39502946736350503</v>
      </c>
      <c r="I86" s="727">
        <v>7271</v>
      </c>
      <c r="J86" s="728">
        <v>0.42160500985735799</v>
      </c>
      <c r="K86" s="727">
        <v>6759</v>
      </c>
      <c r="L86" s="728">
        <v>0.32604920405209797</v>
      </c>
      <c r="M86" s="727" t="s">
        <v>692</v>
      </c>
      <c r="N86" s="728"/>
      <c r="O86" s="727" t="s">
        <v>692</v>
      </c>
      <c r="P86" s="728"/>
      <c r="Q86" s="727" t="s">
        <v>692</v>
      </c>
      <c r="R86" s="728"/>
      <c r="S86" s="727" t="s">
        <v>692</v>
      </c>
      <c r="T86" s="728"/>
      <c r="U86" s="727" t="s">
        <v>692</v>
      </c>
      <c r="V86" s="728"/>
      <c r="W86" s="727" t="s">
        <v>692</v>
      </c>
      <c r="X86" s="728"/>
    </row>
    <row r="87" spans="1:24">
      <c r="A87" s="726" t="s">
        <v>712</v>
      </c>
      <c r="B87" s="726"/>
      <c r="C87" s="727">
        <v>122</v>
      </c>
      <c r="D87" s="728"/>
      <c r="E87" s="727">
        <v>-114</v>
      </c>
      <c r="F87" s="728"/>
      <c r="G87" s="727">
        <v>-162</v>
      </c>
      <c r="H87" s="728"/>
      <c r="I87" s="727">
        <v>-169</v>
      </c>
      <c r="J87" s="728"/>
      <c r="K87" s="727" t="s">
        <v>692</v>
      </c>
      <c r="L87" s="728"/>
      <c r="M87" s="727" t="s">
        <v>692</v>
      </c>
      <c r="N87" s="728"/>
      <c r="O87" s="727" t="s">
        <v>692</v>
      </c>
      <c r="P87" s="728"/>
      <c r="Q87" s="727" t="s">
        <v>692</v>
      </c>
      <c r="R87" s="728"/>
      <c r="S87" s="727" t="s">
        <v>692</v>
      </c>
      <c r="T87" s="728"/>
      <c r="U87" s="727" t="s">
        <v>692</v>
      </c>
      <c r="V87" s="728"/>
      <c r="W87" s="727" t="s">
        <v>692</v>
      </c>
      <c r="X87" s="728"/>
    </row>
    <row r="88" spans="1:24">
      <c r="A88" s="726" t="s">
        <v>728</v>
      </c>
      <c r="B88" s="726"/>
      <c r="C88" s="727">
        <v>3835</v>
      </c>
      <c r="D88" s="728">
        <v>0.15153311205942799</v>
      </c>
      <c r="E88" s="727">
        <v>5067</v>
      </c>
      <c r="F88" s="728">
        <v>0.224461770178081</v>
      </c>
      <c r="G88" s="727">
        <v>6045</v>
      </c>
      <c r="H88" s="728">
        <v>0.33609474035360798</v>
      </c>
      <c r="I88" s="727">
        <v>5887</v>
      </c>
      <c r="J88" s="728">
        <v>0.34135451698944702</v>
      </c>
      <c r="K88" s="727">
        <v>5021</v>
      </c>
      <c r="L88" s="728">
        <v>0.24220935841775201</v>
      </c>
      <c r="M88" s="727" t="s">
        <v>692</v>
      </c>
      <c r="N88" s="728"/>
      <c r="O88" s="727" t="s">
        <v>692</v>
      </c>
      <c r="P88" s="728"/>
      <c r="Q88" s="727" t="s">
        <v>692</v>
      </c>
      <c r="R88" s="728"/>
      <c r="S88" s="727" t="s">
        <v>692</v>
      </c>
      <c r="T88" s="728"/>
      <c r="U88" s="727" t="s">
        <v>692</v>
      </c>
      <c r="V88" s="728"/>
      <c r="W88" s="727" t="s">
        <v>692</v>
      </c>
      <c r="X88" s="728"/>
    </row>
    <row r="89" spans="1:24">
      <c r="A89" s="726" t="s">
        <v>706</v>
      </c>
      <c r="B89" s="726"/>
      <c r="C89" s="727">
        <v>1936</v>
      </c>
      <c r="D89" s="728"/>
      <c r="E89" s="727">
        <v>1095</v>
      </c>
      <c r="F89" s="728"/>
      <c r="G89" s="727" t="s">
        <v>692</v>
      </c>
      <c r="H89" s="728"/>
      <c r="I89" s="727">
        <v>-1105</v>
      </c>
      <c r="J89" s="728"/>
      <c r="K89" s="727">
        <v>-287</v>
      </c>
      <c r="L89" s="728"/>
      <c r="M89" s="727">
        <v>-4719</v>
      </c>
      <c r="N89" s="728"/>
      <c r="O89" s="727">
        <v>-6002</v>
      </c>
      <c r="P89" s="728"/>
      <c r="Q89" s="727">
        <v>-6225</v>
      </c>
      <c r="R89" s="728"/>
      <c r="S89" s="727">
        <v>-5108</v>
      </c>
      <c r="T89" s="728"/>
      <c r="U89" s="727" t="s">
        <v>692</v>
      </c>
      <c r="V89" s="728"/>
      <c r="W89" s="727" t="s">
        <v>692</v>
      </c>
      <c r="X89" s="728"/>
    </row>
    <row r="90" spans="1:24">
      <c r="A90" s="726" t="s">
        <v>709</v>
      </c>
      <c r="B90" s="726"/>
      <c r="C90" s="727">
        <v>697</v>
      </c>
      <c r="D90" s="728">
        <v>2.75406985933302E-2</v>
      </c>
      <c r="E90" s="727">
        <v>691</v>
      </c>
      <c r="F90" s="728">
        <v>3.06104367856826E-2</v>
      </c>
      <c r="G90" s="727" t="s">
        <v>692</v>
      </c>
      <c r="H90" s="728"/>
      <c r="I90" s="727" t="s">
        <v>692</v>
      </c>
      <c r="J90" s="728"/>
      <c r="K90" s="727" t="s">
        <v>692</v>
      </c>
      <c r="L90" s="728"/>
      <c r="M90" s="727" t="s">
        <v>692</v>
      </c>
      <c r="N90" s="728"/>
      <c r="O90" s="727" t="s">
        <v>692</v>
      </c>
      <c r="P90" s="728"/>
      <c r="Q90" s="727" t="s">
        <v>692</v>
      </c>
      <c r="R90" s="728"/>
      <c r="S90" s="727" t="s">
        <v>692</v>
      </c>
      <c r="T90" s="728"/>
      <c r="U90" s="727" t="s">
        <v>692</v>
      </c>
      <c r="V90" s="728"/>
      <c r="W90" s="727" t="s">
        <v>692</v>
      </c>
      <c r="X90" s="728"/>
    </row>
    <row r="91" spans="1:24">
      <c r="A91" s="726" t="s">
        <v>710</v>
      </c>
      <c r="B91" s="726"/>
      <c r="C91" s="727">
        <v>-28</v>
      </c>
      <c r="D91" s="728"/>
      <c r="E91" s="727">
        <v>-36</v>
      </c>
      <c r="F91" s="728"/>
      <c r="G91" s="727" t="s">
        <v>692</v>
      </c>
      <c r="H91" s="728"/>
      <c r="I91" s="727" t="s">
        <v>692</v>
      </c>
      <c r="J91" s="728"/>
      <c r="K91" s="727" t="s">
        <v>692</v>
      </c>
      <c r="L91" s="728"/>
      <c r="M91" s="727" t="s">
        <v>692</v>
      </c>
      <c r="N91" s="728"/>
      <c r="O91" s="727" t="s">
        <v>692</v>
      </c>
      <c r="P91" s="728"/>
      <c r="Q91" s="727" t="s">
        <v>692</v>
      </c>
      <c r="R91" s="728"/>
      <c r="S91" s="727" t="s">
        <v>692</v>
      </c>
      <c r="T91" s="728"/>
      <c r="U91" s="727" t="s">
        <v>692</v>
      </c>
      <c r="V91" s="728"/>
      <c r="W91" s="727" t="s">
        <v>692</v>
      </c>
      <c r="X91" s="728"/>
    </row>
    <row r="92" spans="1:24">
      <c r="A92" s="726" t="s">
        <v>711</v>
      </c>
      <c r="B92" s="726"/>
      <c r="C92" s="727">
        <v>3107</v>
      </c>
      <c r="D92" s="728">
        <v>0.12276750434645201</v>
      </c>
      <c r="E92" s="727">
        <v>3131</v>
      </c>
      <c r="F92" s="728">
        <v>0.13869938867723899</v>
      </c>
      <c r="G92" s="727" t="s">
        <v>692</v>
      </c>
      <c r="H92" s="728"/>
      <c r="I92" s="727" t="s">
        <v>692</v>
      </c>
      <c r="J92" s="728"/>
      <c r="K92" s="727" t="s">
        <v>692</v>
      </c>
      <c r="L92" s="728"/>
      <c r="M92" s="727" t="s">
        <v>692</v>
      </c>
      <c r="N92" s="728"/>
      <c r="O92" s="727" t="s">
        <v>692</v>
      </c>
      <c r="P92" s="728"/>
      <c r="Q92" s="727" t="s">
        <v>692</v>
      </c>
      <c r="R92" s="728"/>
      <c r="S92" s="727" t="s">
        <v>692</v>
      </c>
      <c r="T92" s="728"/>
      <c r="U92" s="727" t="s">
        <v>692</v>
      </c>
      <c r="V92" s="728"/>
      <c r="W92" s="727" t="s">
        <v>692</v>
      </c>
      <c r="X92" s="728"/>
    </row>
    <row r="93" spans="1:24">
      <c r="A93" s="726" t="s">
        <v>708</v>
      </c>
      <c r="B93" s="726"/>
      <c r="C93" s="727">
        <v>-1840</v>
      </c>
      <c r="D93" s="728"/>
      <c r="E93" s="727">
        <v>-2691</v>
      </c>
      <c r="F93" s="728"/>
      <c r="G93" s="727" t="s">
        <v>692</v>
      </c>
      <c r="H93" s="728"/>
      <c r="I93" s="727">
        <v>-1105</v>
      </c>
      <c r="J93" s="728"/>
      <c r="K93" s="727">
        <v>-287</v>
      </c>
      <c r="L93" s="728"/>
      <c r="M93" s="727">
        <v>-4719</v>
      </c>
      <c r="N93" s="728"/>
      <c r="O93" s="727">
        <v>-6002</v>
      </c>
      <c r="P93" s="728"/>
      <c r="Q93" s="727">
        <v>-6225</v>
      </c>
      <c r="R93" s="728"/>
      <c r="S93" s="727">
        <v>-5108</v>
      </c>
      <c r="T93" s="728"/>
      <c r="U93" s="727" t="s">
        <v>692</v>
      </c>
      <c r="V93" s="728"/>
      <c r="W93" s="727" t="s">
        <v>692</v>
      </c>
      <c r="X93" s="728"/>
    </row>
    <row r="94" spans="1:24">
      <c r="A94" s="726" t="s">
        <v>722</v>
      </c>
      <c r="B94" s="726"/>
      <c r="C94" s="727" t="s">
        <v>692</v>
      </c>
      <c r="D94" s="728"/>
      <c r="E94" s="727" t="s">
        <v>692</v>
      </c>
      <c r="F94" s="728"/>
      <c r="G94" s="727" t="s">
        <v>692</v>
      </c>
      <c r="H94" s="728"/>
      <c r="I94" s="727" t="s">
        <v>692</v>
      </c>
      <c r="J94" s="728"/>
      <c r="K94" s="727">
        <v>78</v>
      </c>
      <c r="L94" s="728">
        <v>3.76266280752533E-3</v>
      </c>
      <c r="M94" s="727" t="s">
        <v>692</v>
      </c>
      <c r="N94" s="728"/>
      <c r="O94" s="727" t="s">
        <v>692</v>
      </c>
      <c r="P94" s="728"/>
      <c r="Q94" s="727" t="s">
        <v>692</v>
      </c>
      <c r="R94" s="728"/>
      <c r="S94" s="727" t="s">
        <v>692</v>
      </c>
      <c r="T94" s="728"/>
      <c r="U94" s="727" t="s">
        <v>692</v>
      </c>
      <c r="V94" s="728"/>
      <c r="W94" s="727" t="s">
        <v>692</v>
      </c>
      <c r="X94" s="728"/>
    </row>
    <row r="95" spans="1:24">
      <c r="A95" s="729" t="s">
        <v>729</v>
      </c>
      <c r="B95" s="729"/>
      <c r="C95" s="730">
        <v>1034</v>
      </c>
      <c r="D95" s="731">
        <v>4.0856646119804003E-2</v>
      </c>
      <c r="E95" s="730">
        <v>365</v>
      </c>
      <c r="F95" s="731">
        <v>1.61690440329583E-2</v>
      </c>
      <c r="G95" s="730">
        <v>370</v>
      </c>
      <c r="H95" s="731">
        <v>2.0571555654397899E-2</v>
      </c>
      <c r="I95" s="730">
        <v>457</v>
      </c>
      <c r="J95" s="731">
        <v>2.6498898295256899E-2</v>
      </c>
      <c r="K95" s="730">
        <v>237</v>
      </c>
      <c r="L95" s="731">
        <v>1.1432706222865401E-2</v>
      </c>
      <c r="M95" s="730" t="s">
        <v>692</v>
      </c>
      <c r="N95" s="731"/>
      <c r="O95" s="730" t="s">
        <v>692</v>
      </c>
      <c r="P95" s="731"/>
      <c r="Q95" s="730" t="s">
        <v>692</v>
      </c>
      <c r="R95" s="731"/>
      <c r="S95" s="730" t="s">
        <v>692</v>
      </c>
      <c r="T95" s="731"/>
      <c r="U95" s="730" t="s">
        <v>692</v>
      </c>
      <c r="V95" s="731"/>
      <c r="W95" s="730" t="s">
        <v>692</v>
      </c>
      <c r="X95" s="731"/>
    </row>
    <row r="96" spans="1:24">
      <c r="A96" s="723" t="s">
        <v>35</v>
      </c>
      <c r="B96" s="723"/>
      <c r="C96" s="732" t="s">
        <v>692</v>
      </c>
      <c r="D96" s="733"/>
      <c r="E96" s="732" t="s">
        <v>692</v>
      </c>
      <c r="F96" s="733"/>
      <c r="G96" s="732" t="s">
        <v>692</v>
      </c>
      <c r="H96" s="733"/>
      <c r="I96" s="732" t="s">
        <v>692</v>
      </c>
      <c r="J96" s="733"/>
      <c r="K96" s="732" t="s">
        <v>692</v>
      </c>
      <c r="L96" s="733"/>
      <c r="M96" s="732" t="s">
        <v>692</v>
      </c>
      <c r="N96" s="733"/>
      <c r="O96" s="732" t="s">
        <v>692</v>
      </c>
      <c r="P96" s="733"/>
      <c r="Q96" s="732" t="s">
        <v>692</v>
      </c>
      <c r="R96" s="733"/>
      <c r="S96" s="732" t="s">
        <v>692</v>
      </c>
      <c r="T96" s="733"/>
      <c r="U96" s="732" t="s">
        <v>692</v>
      </c>
      <c r="V96" s="733"/>
      <c r="W96" s="732" t="s">
        <v>692</v>
      </c>
      <c r="X96" s="733"/>
    </row>
    <row r="97" spans="1:24">
      <c r="A97" s="726" t="s">
        <v>730</v>
      </c>
      <c r="B97" s="726"/>
      <c r="C97" s="734" t="s">
        <v>692</v>
      </c>
      <c r="D97" s="735"/>
      <c r="E97" s="734" t="s">
        <v>692</v>
      </c>
      <c r="F97" s="735"/>
      <c r="G97" s="734">
        <v>16.3</v>
      </c>
      <c r="H97" s="735"/>
      <c r="I97" s="734">
        <v>16.8</v>
      </c>
      <c r="J97" s="735"/>
      <c r="K97" s="734">
        <v>14.8</v>
      </c>
      <c r="L97" s="735"/>
      <c r="M97" s="734" t="s">
        <v>692</v>
      </c>
      <c r="N97" s="735"/>
      <c r="O97" s="734">
        <v>10.02</v>
      </c>
      <c r="P97" s="735"/>
      <c r="Q97" s="734">
        <v>16.2</v>
      </c>
      <c r="R97" s="735"/>
      <c r="S97" s="734">
        <v>16.5</v>
      </c>
      <c r="T97" s="735"/>
      <c r="U97" s="734">
        <v>15.6</v>
      </c>
      <c r="V97" s="735"/>
      <c r="W97" s="734">
        <v>12.1</v>
      </c>
      <c r="X97" s="735"/>
    </row>
    <row r="98" spans="1:24">
      <c r="A98" s="726" t="s">
        <v>718</v>
      </c>
      <c r="B98" s="726"/>
      <c r="C98" s="734" t="s">
        <v>692</v>
      </c>
      <c r="D98" s="735"/>
      <c r="E98" s="734" t="s">
        <v>692</v>
      </c>
      <c r="F98" s="735"/>
      <c r="G98" s="734">
        <v>21</v>
      </c>
      <c r="H98" s="735"/>
      <c r="I98" s="734">
        <v>18.8</v>
      </c>
      <c r="J98" s="735"/>
      <c r="K98" s="734">
        <v>18.600000000000001</v>
      </c>
      <c r="L98" s="735"/>
      <c r="M98" s="734" t="s">
        <v>692</v>
      </c>
      <c r="N98" s="735"/>
      <c r="O98" s="734">
        <v>19.829999999999998</v>
      </c>
      <c r="P98" s="735"/>
      <c r="Q98" s="734">
        <v>20.7</v>
      </c>
      <c r="R98" s="735"/>
      <c r="S98" s="734">
        <v>22.3</v>
      </c>
      <c r="T98" s="735"/>
      <c r="U98" s="734">
        <v>23.29</v>
      </c>
      <c r="V98" s="735"/>
      <c r="W98" s="734">
        <v>24.26</v>
      </c>
      <c r="X98" s="735"/>
    </row>
    <row r="99" spans="1:24">
      <c r="A99" s="726" t="s">
        <v>716</v>
      </c>
      <c r="B99" s="726"/>
      <c r="C99" s="734" t="s">
        <v>692</v>
      </c>
      <c r="D99" s="735"/>
      <c r="E99" s="734" t="s">
        <v>692</v>
      </c>
      <c r="F99" s="735"/>
      <c r="G99" s="734">
        <v>12.4</v>
      </c>
      <c r="H99" s="735"/>
      <c r="I99" s="734">
        <v>9.3000000000000007</v>
      </c>
      <c r="J99" s="735"/>
      <c r="K99" s="734">
        <v>15.5</v>
      </c>
      <c r="L99" s="735"/>
      <c r="M99" s="734" t="s">
        <v>692</v>
      </c>
      <c r="N99" s="735"/>
      <c r="O99" s="734">
        <v>19.809999999999999</v>
      </c>
      <c r="P99" s="735"/>
      <c r="Q99" s="734">
        <v>20</v>
      </c>
      <c r="R99" s="735"/>
      <c r="S99" s="734">
        <v>21.5</v>
      </c>
      <c r="T99" s="735"/>
      <c r="U99" s="734">
        <v>22.58</v>
      </c>
      <c r="V99" s="735"/>
      <c r="W99" s="734">
        <v>19.72</v>
      </c>
      <c r="X99" s="735"/>
    </row>
    <row r="100" spans="1:24">
      <c r="A100" s="726" t="s">
        <v>717</v>
      </c>
      <c r="B100" s="726"/>
      <c r="C100" s="734" t="s">
        <v>692</v>
      </c>
      <c r="D100" s="735"/>
      <c r="E100" s="734" t="s">
        <v>692</v>
      </c>
      <c r="F100" s="735"/>
      <c r="G100" s="734">
        <v>15.1</v>
      </c>
      <c r="H100" s="735"/>
      <c r="I100" s="734">
        <v>16.2</v>
      </c>
      <c r="J100" s="735"/>
      <c r="K100" s="734">
        <v>15.5</v>
      </c>
      <c r="L100" s="735"/>
      <c r="M100" s="734" t="s">
        <v>692</v>
      </c>
      <c r="N100" s="735"/>
      <c r="O100" s="734">
        <v>16.75</v>
      </c>
      <c r="P100" s="735"/>
      <c r="Q100" s="734">
        <v>16.7</v>
      </c>
      <c r="R100" s="735"/>
      <c r="S100" s="734">
        <v>16.3</v>
      </c>
      <c r="T100" s="735"/>
      <c r="U100" s="734">
        <v>17.28</v>
      </c>
      <c r="V100" s="735"/>
      <c r="W100" s="734">
        <v>18.04</v>
      </c>
      <c r="X100" s="735"/>
    </row>
    <row r="101" spans="1:24">
      <c r="A101" s="726" t="s">
        <v>731</v>
      </c>
      <c r="B101" s="726"/>
      <c r="C101" s="734" t="s">
        <v>692</v>
      </c>
      <c r="D101" s="735"/>
      <c r="E101" s="734" t="s">
        <v>692</v>
      </c>
      <c r="F101" s="735"/>
      <c r="G101" s="734" t="s">
        <v>692</v>
      </c>
      <c r="H101" s="735"/>
      <c r="I101" s="734" t="s">
        <v>692</v>
      </c>
      <c r="J101" s="735"/>
      <c r="K101" s="734" t="s">
        <v>692</v>
      </c>
      <c r="L101" s="735"/>
      <c r="M101" s="734" t="s">
        <v>692</v>
      </c>
      <c r="N101" s="735"/>
      <c r="O101" s="734">
        <v>16.57</v>
      </c>
      <c r="P101" s="735"/>
      <c r="Q101" s="734" t="s">
        <v>692</v>
      </c>
      <c r="R101" s="735"/>
      <c r="S101" s="734" t="s">
        <v>692</v>
      </c>
      <c r="T101" s="735"/>
      <c r="U101" s="734">
        <v>13.84</v>
      </c>
      <c r="V101" s="735"/>
      <c r="W101" s="734">
        <v>7.74</v>
      </c>
      <c r="X101" s="735"/>
    </row>
    <row r="102" spans="1:24">
      <c r="A102" s="726" t="s">
        <v>732</v>
      </c>
      <c r="B102" s="726"/>
      <c r="C102" s="734" t="s">
        <v>692</v>
      </c>
      <c r="D102" s="735"/>
      <c r="E102" s="734" t="s">
        <v>692</v>
      </c>
      <c r="F102" s="735"/>
      <c r="G102" s="734" t="s">
        <v>692</v>
      </c>
      <c r="H102" s="735"/>
      <c r="I102" s="734" t="s">
        <v>692</v>
      </c>
      <c r="J102" s="735"/>
      <c r="K102" s="734" t="s">
        <v>692</v>
      </c>
      <c r="L102" s="735"/>
      <c r="M102" s="734" t="s">
        <v>692</v>
      </c>
      <c r="N102" s="735"/>
      <c r="O102" s="734">
        <v>10.050000000000001</v>
      </c>
      <c r="P102" s="735"/>
      <c r="Q102" s="734" t="s">
        <v>692</v>
      </c>
      <c r="R102" s="735"/>
      <c r="S102" s="734" t="s">
        <v>692</v>
      </c>
      <c r="T102" s="735"/>
      <c r="U102" s="734">
        <v>6.38</v>
      </c>
      <c r="V102" s="735"/>
      <c r="W102" s="734">
        <v>7.07</v>
      </c>
      <c r="X102" s="735"/>
    </row>
    <row r="103" spans="1:24">
      <c r="A103" s="726" t="s">
        <v>733</v>
      </c>
      <c r="B103" s="726"/>
      <c r="C103" s="734" t="s">
        <v>692</v>
      </c>
      <c r="D103" s="735"/>
      <c r="E103" s="734" t="s">
        <v>692</v>
      </c>
      <c r="F103" s="735"/>
      <c r="G103" s="734" t="s">
        <v>692</v>
      </c>
      <c r="H103" s="735"/>
      <c r="I103" s="734" t="s">
        <v>692</v>
      </c>
      <c r="J103" s="735"/>
      <c r="K103" s="734" t="s">
        <v>692</v>
      </c>
      <c r="L103" s="735"/>
      <c r="M103" s="734" t="s">
        <v>692</v>
      </c>
      <c r="N103" s="735"/>
      <c r="O103" s="734">
        <v>4.57</v>
      </c>
      <c r="P103" s="735"/>
      <c r="Q103" s="734" t="s">
        <v>692</v>
      </c>
      <c r="R103" s="735"/>
      <c r="S103" s="734" t="s">
        <v>692</v>
      </c>
      <c r="T103" s="735"/>
      <c r="U103" s="734">
        <v>4.13</v>
      </c>
      <c r="V103" s="735"/>
      <c r="W103" s="734">
        <v>4.68</v>
      </c>
      <c r="X103" s="735"/>
    </row>
    <row r="104" spans="1:24">
      <c r="A104" s="726" t="s">
        <v>720</v>
      </c>
      <c r="B104" s="726"/>
      <c r="C104" s="734" t="s">
        <v>692</v>
      </c>
      <c r="D104" s="735"/>
      <c r="E104" s="734" t="s">
        <v>692</v>
      </c>
      <c r="F104" s="735"/>
      <c r="G104" s="734">
        <v>15.8</v>
      </c>
      <c r="H104" s="735"/>
      <c r="I104" s="734">
        <v>16.399999999999999</v>
      </c>
      <c r="J104" s="735"/>
      <c r="K104" s="734">
        <v>12.2</v>
      </c>
      <c r="L104" s="735"/>
      <c r="M104" s="734" t="s">
        <v>692</v>
      </c>
      <c r="N104" s="735"/>
      <c r="O104" s="734">
        <v>13.59</v>
      </c>
      <c r="P104" s="735"/>
      <c r="Q104" s="734">
        <v>13.8</v>
      </c>
      <c r="R104" s="735"/>
      <c r="S104" s="734">
        <v>14.8</v>
      </c>
      <c r="T104" s="735"/>
      <c r="U104" s="734">
        <v>10.79</v>
      </c>
      <c r="V104" s="735"/>
      <c r="W104" s="734">
        <v>1.28</v>
      </c>
      <c r="X104" s="735"/>
    </row>
    <row r="105" spans="1:24">
      <c r="A105" s="726" t="s">
        <v>734</v>
      </c>
      <c r="B105" s="726"/>
      <c r="C105" s="734" t="s">
        <v>692</v>
      </c>
      <c r="D105" s="735"/>
      <c r="E105" s="734" t="s">
        <v>692</v>
      </c>
      <c r="F105" s="735"/>
      <c r="G105" s="734">
        <v>17.5</v>
      </c>
      <c r="H105" s="735"/>
      <c r="I105" s="734">
        <v>19.399999999999999</v>
      </c>
      <c r="J105" s="735"/>
      <c r="K105" s="734" t="s">
        <v>692</v>
      </c>
      <c r="L105" s="735"/>
      <c r="M105" s="734" t="s">
        <v>692</v>
      </c>
      <c r="N105" s="735"/>
      <c r="O105" s="734" t="s">
        <v>692</v>
      </c>
      <c r="P105" s="735"/>
      <c r="Q105" s="734" t="s">
        <v>692</v>
      </c>
      <c r="R105" s="735"/>
      <c r="S105" s="734" t="s">
        <v>692</v>
      </c>
      <c r="T105" s="735"/>
      <c r="U105" s="734" t="s">
        <v>692</v>
      </c>
      <c r="V105" s="735"/>
      <c r="W105" s="734" t="s">
        <v>692</v>
      </c>
      <c r="X105" s="735"/>
    </row>
    <row r="106" spans="1:24">
      <c r="A106" s="726" t="s">
        <v>735</v>
      </c>
      <c r="B106" s="726"/>
      <c r="C106" s="734" t="s">
        <v>692</v>
      </c>
      <c r="D106" s="735"/>
      <c r="E106" s="734" t="s">
        <v>692</v>
      </c>
      <c r="F106" s="735"/>
      <c r="G106" s="734">
        <v>4.4000000000000004</v>
      </c>
      <c r="H106" s="735"/>
      <c r="I106" s="734">
        <v>5.3</v>
      </c>
      <c r="J106" s="735"/>
      <c r="K106" s="734">
        <v>3.1</v>
      </c>
      <c r="L106" s="735"/>
      <c r="M106" s="734" t="s">
        <v>692</v>
      </c>
      <c r="N106" s="735"/>
      <c r="O106" s="734" t="s">
        <v>692</v>
      </c>
      <c r="P106" s="735"/>
      <c r="Q106" s="734">
        <v>5.0999999999999996</v>
      </c>
      <c r="R106" s="735"/>
      <c r="S106" s="734">
        <v>7.7</v>
      </c>
      <c r="T106" s="735"/>
      <c r="U106" s="734" t="s">
        <v>692</v>
      </c>
      <c r="V106" s="735"/>
      <c r="W106" s="734" t="s">
        <v>692</v>
      </c>
      <c r="X106" s="735"/>
    </row>
    <row r="107" spans="1:24">
      <c r="A107" s="726" t="s">
        <v>728</v>
      </c>
      <c r="B107" s="726"/>
      <c r="C107" s="734" t="s">
        <v>692</v>
      </c>
      <c r="D107" s="735"/>
      <c r="E107" s="734" t="s">
        <v>692</v>
      </c>
      <c r="F107" s="735"/>
      <c r="G107" s="734">
        <v>17.899999999999999</v>
      </c>
      <c r="H107" s="735"/>
      <c r="I107" s="734">
        <v>20.3</v>
      </c>
      <c r="J107" s="735"/>
      <c r="K107" s="734">
        <v>19.600000000000001</v>
      </c>
      <c r="L107" s="735"/>
      <c r="M107" s="734" t="s">
        <v>692</v>
      </c>
      <c r="N107" s="735"/>
      <c r="O107" s="734" t="s">
        <v>692</v>
      </c>
      <c r="P107" s="735"/>
      <c r="Q107" s="734">
        <v>19.399999999999999</v>
      </c>
      <c r="R107" s="735"/>
      <c r="S107" s="734">
        <v>20.9</v>
      </c>
      <c r="T107" s="735"/>
      <c r="U107" s="734" t="s">
        <v>692</v>
      </c>
      <c r="V107" s="735"/>
      <c r="W107" s="734" t="s">
        <v>692</v>
      </c>
      <c r="X107" s="735"/>
    </row>
    <row r="108" spans="1:24">
      <c r="A108" s="729" t="s">
        <v>736</v>
      </c>
      <c r="B108" s="729"/>
      <c r="C108" s="736" t="s">
        <v>692</v>
      </c>
      <c r="D108" s="737"/>
      <c r="E108" s="736" t="s">
        <v>692</v>
      </c>
      <c r="F108" s="737"/>
      <c r="G108" s="736" t="s">
        <v>692</v>
      </c>
      <c r="H108" s="737"/>
      <c r="I108" s="736" t="s">
        <v>692</v>
      </c>
      <c r="J108" s="737"/>
      <c r="K108" s="736">
        <v>1.2</v>
      </c>
      <c r="L108" s="737"/>
      <c r="M108" s="736" t="s">
        <v>692</v>
      </c>
      <c r="N108" s="737"/>
      <c r="O108" s="736" t="s">
        <v>692</v>
      </c>
      <c r="P108" s="737"/>
      <c r="Q108" s="736">
        <v>3.4</v>
      </c>
      <c r="R108" s="737"/>
      <c r="S108" s="736">
        <v>3.6</v>
      </c>
      <c r="T108" s="737"/>
      <c r="U108" s="736" t="s">
        <v>692</v>
      </c>
      <c r="V108" s="737"/>
      <c r="W108" s="736" t="s">
        <v>692</v>
      </c>
      <c r="X108" s="737"/>
    </row>
    <row r="109" spans="1:24">
      <c r="A109" s="723" t="s">
        <v>737</v>
      </c>
      <c r="B109" s="723"/>
      <c r="C109" s="732" t="s">
        <v>692</v>
      </c>
      <c r="D109" s="733"/>
      <c r="E109" s="732" t="s">
        <v>692</v>
      </c>
      <c r="F109" s="733"/>
      <c r="G109" s="732" t="s">
        <v>692</v>
      </c>
      <c r="H109" s="733"/>
      <c r="I109" s="732" t="s">
        <v>692</v>
      </c>
      <c r="J109" s="733"/>
      <c r="K109" s="732" t="s">
        <v>692</v>
      </c>
      <c r="L109" s="733"/>
      <c r="M109" s="732" t="s">
        <v>692</v>
      </c>
      <c r="N109" s="733"/>
      <c r="O109" s="732" t="s">
        <v>692</v>
      </c>
      <c r="P109" s="733"/>
      <c r="Q109" s="732" t="s">
        <v>692</v>
      </c>
      <c r="R109" s="733"/>
      <c r="S109" s="732" t="s">
        <v>692</v>
      </c>
      <c r="T109" s="733"/>
      <c r="U109" s="732" t="s">
        <v>692</v>
      </c>
      <c r="V109" s="733"/>
      <c r="W109" s="732" t="s">
        <v>692</v>
      </c>
      <c r="X109" s="733"/>
    </row>
    <row r="110" spans="1:24">
      <c r="A110" s="726" t="s">
        <v>738</v>
      </c>
      <c r="B110" s="726"/>
      <c r="C110" s="734">
        <v>13</v>
      </c>
      <c r="D110" s="735"/>
      <c r="E110" s="734">
        <v>6.8</v>
      </c>
      <c r="F110" s="735"/>
      <c r="G110" s="734">
        <v>-15</v>
      </c>
      <c r="H110" s="735"/>
      <c r="I110" s="734">
        <v>-3</v>
      </c>
      <c r="J110" s="735"/>
      <c r="K110" s="734">
        <v>-2</v>
      </c>
      <c r="L110" s="735"/>
      <c r="M110" s="734" t="s">
        <v>692</v>
      </c>
      <c r="N110" s="735"/>
      <c r="O110" s="734">
        <v>0</v>
      </c>
      <c r="P110" s="735"/>
      <c r="Q110" s="734">
        <v>2</v>
      </c>
      <c r="R110" s="735"/>
      <c r="S110" s="734">
        <v>0</v>
      </c>
      <c r="T110" s="735"/>
      <c r="U110" s="734">
        <v>5</v>
      </c>
      <c r="V110" s="735"/>
      <c r="W110" s="734">
        <v>-1</v>
      </c>
      <c r="X110" s="735"/>
    </row>
    <row r="111" spans="1:24">
      <c r="A111" s="726" t="s">
        <v>720</v>
      </c>
      <c r="B111" s="726"/>
      <c r="C111" s="734">
        <v>28</v>
      </c>
      <c r="D111" s="735"/>
      <c r="E111" s="734">
        <v>41.8</v>
      </c>
      <c r="F111" s="735"/>
      <c r="G111" s="734">
        <v>4</v>
      </c>
      <c r="H111" s="735"/>
      <c r="I111" s="734">
        <v>-2</v>
      </c>
      <c r="J111" s="735"/>
      <c r="K111" s="734">
        <v>44</v>
      </c>
      <c r="L111" s="735"/>
      <c r="M111" s="734" t="s">
        <v>692</v>
      </c>
      <c r="N111" s="735"/>
      <c r="O111" s="734">
        <v>11.6</v>
      </c>
      <c r="P111" s="735"/>
      <c r="Q111" s="734">
        <v>10.06</v>
      </c>
      <c r="R111" s="735"/>
      <c r="S111" s="734">
        <v>-14</v>
      </c>
      <c r="T111" s="735"/>
      <c r="U111" s="734">
        <v>-22</v>
      </c>
      <c r="V111" s="735"/>
      <c r="W111" s="734">
        <v>34</v>
      </c>
      <c r="X111" s="735"/>
    </row>
    <row r="112" spans="1:24">
      <c r="A112" s="726" t="s">
        <v>732</v>
      </c>
      <c r="B112" s="726"/>
      <c r="C112" s="734" t="s">
        <v>692</v>
      </c>
      <c r="D112" s="735"/>
      <c r="E112" s="734" t="s">
        <v>692</v>
      </c>
      <c r="F112" s="735"/>
      <c r="G112" s="734" t="s">
        <v>692</v>
      </c>
      <c r="H112" s="735"/>
      <c r="I112" s="734" t="s">
        <v>692</v>
      </c>
      <c r="J112" s="735"/>
      <c r="K112" s="734" t="s">
        <v>692</v>
      </c>
      <c r="L112" s="735"/>
      <c r="M112" s="734" t="s">
        <v>692</v>
      </c>
      <c r="N112" s="735"/>
      <c r="O112" s="734">
        <v>-34.57</v>
      </c>
      <c r="P112" s="735"/>
      <c r="Q112" s="734">
        <v>32.65</v>
      </c>
      <c r="R112" s="735"/>
      <c r="S112" s="734">
        <v>-2</v>
      </c>
      <c r="T112" s="735"/>
      <c r="U112" s="734">
        <v>44</v>
      </c>
      <c r="V112" s="735"/>
      <c r="W112" s="734">
        <v>14</v>
      </c>
      <c r="X112" s="735"/>
    </row>
    <row r="113" spans="1:24">
      <c r="A113" s="726" t="s">
        <v>717</v>
      </c>
      <c r="B113" s="726"/>
      <c r="C113" s="734">
        <v>26</v>
      </c>
      <c r="D113" s="735"/>
      <c r="E113" s="734">
        <v>2.2999999999999998</v>
      </c>
      <c r="F113" s="735"/>
      <c r="G113" s="734">
        <v>-8</v>
      </c>
      <c r="H113" s="735"/>
      <c r="I113" s="734">
        <v>5</v>
      </c>
      <c r="J113" s="735"/>
      <c r="K113" s="734">
        <v>7</v>
      </c>
      <c r="L113" s="735"/>
      <c r="M113" s="734" t="s">
        <v>692</v>
      </c>
      <c r="N113" s="735"/>
      <c r="O113" s="734">
        <v>-0.5</v>
      </c>
      <c r="P113" s="735"/>
      <c r="Q113" s="734">
        <v>0.54</v>
      </c>
      <c r="R113" s="735"/>
      <c r="S113" s="734">
        <v>-4</v>
      </c>
      <c r="T113" s="735"/>
      <c r="U113" s="734">
        <v>4</v>
      </c>
      <c r="V113" s="735"/>
      <c r="W113" s="734">
        <v>5</v>
      </c>
      <c r="X113" s="735"/>
    </row>
    <row r="114" spans="1:24">
      <c r="A114" s="726" t="s">
        <v>718</v>
      </c>
      <c r="B114" s="726"/>
      <c r="C114" s="734" t="s">
        <v>692</v>
      </c>
      <c r="D114" s="735"/>
      <c r="E114" s="734" t="s">
        <v>692</v>
      </c>
      <c r="F114" s="735"/>
      <c r="G114" s="734" t="s">
        <v>692</v>
      </c>
      <c r="H114" s="735"/>
      <c r="I114" s="734" t="s">
        <v>692</v>
      </c>
      <c r="J114" s="735"/>
      <c r="K114" s="734" t="s">
        <v>692</v>
      </c>
      <c r="L114" s="735"/>
      <c r="M114" s="734" t="s">
        <v>692</v>
      </c>
      <c r="N114" s="735"/>
      <c r="O114" s="734">
        <v>9.6</v>
      </c>
      <c r="P114" s="735"/>
      <c r="Q114" s="734" t="s">
        <v>692</v>
      </c>
      <c r="R114" s="735"/>
      <c r="S114" s="734">
        <v>3</v>
      </c>
      <c r="T114" s="735"/>
      <c r="U114" s="734">
        <v>6</v>
      </c>
      <c r="V114" s="735"/>
      <c r="W114" s="734">
        <v>4</v>
      </c>
      <c r="X114" s="735"/>
    </row>
    <row r="115" spans="1:24">
      <c r="A115" s="726" t="s">
        <v>731</v>
      </c>
      <c r="B115" s="726"/>
      <c r="C115" s="734" t="s">
        <v>692</v>
      </c>
      <c r="D115" s="735"/>
      <c r="E115" s="734" t="s">
        <v>692</v>
      </c>
      <c r="F115" s="735"/>
      <c r="G115" s="734" t="s">
        <v>692</v>
      </c>
      <c r="H115" s="735"/>
      <c r="I115" s="734" t="s">
        <v>692</v>
      </c>
      <c r="J115" s="735"/>
      <c r="K115" s="734" t="s">
        <v>692</v>
      </c>
      <c r="L115" s="735"/>
      <c r="M115" s="734" t="s">
        <v>692</v>
      </c>
      <c r="N115" s="735"/>
      <c r="O115" s="734">
        <v>-3.44</v>
      </c>
      <c r="P115" s="735"/>
      <c r="Q115" s="734">
        <v>3.65</v>
      </c>
      <c r="R115" s="735"/>
      <c r="S115" s="734" t="s">
        <v>692</v>
      </c>
      <c r="T115" s="735"/>
      <c r="U115" s="734" t="s">
        <v>692</v>
      </c>
      <c r="V115" s="735"/>
      <c r="W115" s="734">
        <v>-2</v>
      </c>
      <c r="X115" s="735"/>
    </row>
    <row r="116" spans="1:24">
      <c r="A116" s="726" t="s">
        <v>716</v>
      </c>
      <c r="B116" s="726"/>
      <c r="C116" s="734">
        <v>9</v>
      </c>
      <c r="D116" s="735"/>
      <c r="E116" s="734">
        <v>10.9</v>
      </c>
      <c r="F116" s="735"/>
      <c r="G116" s="734">
        <v>-24</v>
      </c>
      <c r="H116" s="735"/>
      <c r="I116" s="734">
        <v>-12</v>
      </c>
      <c r="J116" s="735"/>
      <c r="K116" s="734">
        <v>45</v>
      </c>
      <c r="L116" s="735"/>
      <c r="M116" s="734" t="s">
        <v>692</v>
      </c>
      <c r="N116" s="735"/>
      <c r="O116" s="734">
        <v>4.9400000000000004</v>
      </c>
      <c r="P116" s="735"/>
      <c r="Q116" s="734">
        <v>-4</v>
      </c>
      <c r="R116" s="735"/>
      <c r="S116" s="734">
        <v>5</v>
      </c>
      <c r="T116" s="735"/>
      <c r="U116" s="734">
        <v>-21</v>
      </c>
      <c r="V116" s="735"/>
      <c r="W116" s="734">
        <v>-11</v>
      </c>
      <c r="X116" s="735"/>
    </row>
    <row r="117" spans="1:24">
      <c r="A117" s="726" t="s">
        <v>739</v>
      </c>
      <c r="B117" s="726"/>
      <c r="C117" s="734">
        <v>17</v>
      </c>
      <c r="D117" s="735"/>
      <c r="E117" s="734">
        <v>1.1000000000000001</v>
      </c>
      <c r="F117" s="735"/>
      <c r="G117" s="734">
        <v>-28</v>
      </c>
      <c r="H117" s="735"/>
      <c r="I117" s="734">
        <v>-5</v>
      </c>
      <c r="J117" s="735"/>
      <c r="K117" s="734">
        <v>-0.2</v>
      </c>
      <c r="L117" s="735"/>
      <c r="M117" s="734" t="s">
        <v>692</v>
      </c>
      <c r="N117" s="735"/>
      <c r="O117" s="734">
        <v>-3</v>
      </c>
      <c r="P117" s="735"/>
      <c r="Q117" s="734">
        <v>-3</v>
      </c>
      <c r="R117" s="735"/>
      <c r="S117" s="734">
        <v>-5</v>
      </c>
      <c r="T117" s="735"/>
      <c r="U117" s="734">
        <v>1</v>
      </c>
      <c r="V117" s="735"/>
      <c r="W117" s="734">
        <v>-17</v>
      </c>
      <c r="X117" s="735"/>
    </row>
    <row r="118" spans="1:24">
      <c r="A118" s="726" t="s">
        <v>740</v>
      </c>
      <c r="B118" s="726"/>
      <c r="C118" s="734">
        <v>4</v>
      </c>
      <c r="D118" s="735"/>
      <c r="E118" s="734">
        <v>-3</v>
      </c>
      <c r="F118" s="735"/>
      <c r="G118" s="734">
        <v>-23</v>
      </c>
      <c r="H118" s="735"/>
      <c r="I118" s="734">
        <v>-11</v>
      </c>
      <c r="J118" s="735"/>
      <c r="K118" s="734">
        <v>-1.5</v>
      </c>
      <c r="L118" s="735"/>
      <c r="M118" s="734" t="s">
        <v>692</v>
      </c>
      <c r="N118" s="735"/>
      <c r="O118" s="734">
        <v>-13</v>
      </c>
      <c r="P118" s="735"/>
      <c r="Q118" s="734">
        <v>2</v>
      </c>
      <c r="R118" s="735"/>
      <c r="S118" s="734">
        <v>6</v>
      </c>
      <c r="T118" s="735"/>
      <c r="U118" s="734" t="s">
        <v>692</v>
      </c>
      <c r="V118" s="735"/>
      <c r="W118" s="734" t="s">
        <v>692</v>
      </c>
      <c r="X118" s="735"/>
    </row>
    <row r="119" spans="1:24">
      <c r="A119" s="726" t="s">
        <v>741</v>
      </c>
      <c r="B119" s="726"/>
      <c r="C119" s="734">
        <v>45</v>
      </c>
      <c r="D119" s="735"/>
      <c r="E119" s="734">
        <v>54.1</v>
      </c>
      <c r="F119" s="735"/>
      <c r="G119" s="734">
        <v>-43</v>
      </c>
      <c r="H119" s="735"/>
      <c r="I119" s="734">
        <v>-8</v>
      </c>
      <c r="J119" s="735"/>
      <c r="K119" s="734">
        <v>-37</v>
      </c>
      <c r="L119" s="735"/>
      <c r="M119" s="734" t="s">
        <v>692</v>
      </c>
      <c r="N119" s="735"/>
      <c r="O119" s="734">
        <v>1</v>
      </c>
      <c r="P119" s="735"/>
      <c r="Q119" s="734">
        <v>11</v>
      </c>
      <c r="R119" s="735"/>
      <c r="S119" s="734">
        <v>-42</v>
      </c>
      <c r="T119" s="735"/>
      <c r="U119" s="734" t="s">
        <v>692</v>
      </c>
      <c r="V119" s="735"/>
      <c r="W119" s="734" t="s">
        <v>692</v>
      </c>
      <c r="X119" s="735"/>
    </row>
    <row r="120" spans="1:24">
      <c r="A120" s="726" t="s">
        <v>742</v>
      </c>
      <c r="B120" s="726"/>
      <c r="C120" s="734">
        <v>11</v>
      </c>
      <c r="D120" s="735"/>
      <c r="E120" s="734">
        <v>1.3</v>
      </c>
      <c r="F120" s="735"/>
      <c r="G120" s="734">
        <v>-2</v>
      </c>
      <c r="H120" s="735"/>
      <c r="I120" s="734">
        <v>12</v>
      </c>
      <c r="J120" s="735"/>
      <c r="K120" s="734">
        <v>2.6</v>
      </c>
      <c r="L120" s="735"/>
      <c r="M120" s="734" t="s">
        <v>692</v>
      </c>
      <c r="N120" s="735"/>
      <c r="O120" s="734">
        <v>1</v>
      </c>
      <c r="P120" s="735"/>
      <c r="Q120" s="734">
        <v>-2</v>
      </c>
      <c r="R120" s="735"/>
      <c r="S120" s="734">
        <v>2</v>
      </c>
      <c r="T120" s="735"/>
      <c r="U120" s="734" t="s">
        <v>692</v>
      </c>
      <c r="V120" s="735"/>
      <c r="W120" s="734" t="s">
        <v>692</v>
      </c>
      <c r="X120" s="735"/>
    </row>
    <row r="121" spans="1:24">
      <c r="A121" s="726" t="s">
        <v>743</v>
      </c>
      <c r="B121" s="726"/>
      <c r="C121" s="734">
        <v>28</v>
      </c>
      <c r="D121" s="735"/>
      <c r="E121" s="734">
        <v>2.2000000000000002</v>
      </c>
      <c r="F121" s="735"/>
      <c r="G121" s="734">
        <v>-27</v>
      </c>
      <c r="H121" s="735"/>
      <c r="I121" s="734">
        <v>1</v>
      </c>
      <c r="J121" s="735"/>
      <c r="K121" s="734">
        <v>-5.8</v>
      </c>
      <c r="L121" s="735"/>
      <c r="M121" s="734" t="s">
        <v>692</v>
      </c>
      <c r="N121" s="735"/>
      <c r="O121" s="734">
        <v>3</v>
      </c>
      <c r="P121" s="735"/>
      <c r="Q121" s="734">
        <v>-5</v>
      </c>
      <c r="R121" s="735"/>
      <c r="S121" s="734" t="s">
        <v>692</v>
      </c>
      <c r="T121" s="735"/>
      <c r="U121" s="734" t="s">
        <v>692</v>
      </c>
      <c r="V121" s="735"/>
      <c r="W121" s="734" t="s">
        <v>692</v>
      </c>
      <c r="X121" s="735"/>
    </row>
    <row r="122" spans="1:24">
      <c r="A122" s="726" t="s">
        <v>744</v>
      </c>
      <c r="B122" s="726"/>
      <c r="C122" s="734">
        <v>40</v>
      </c>
      <c r="D122" s="735"/>
      <c r="E122" s="734">
        <v>-5.3</v>
      </c>
      <c r="F122" s="735"/>
      <c r="G122" s="734">
        <v>-40</v>
      </c>
      <c r="H122" s="735"/>
      <c r="I122" s="734">
        <v>-7</v>
      </c>
      <c r="J122" s="735"/>
      <c r="K122" s="734">
        <v>-1</v>
      </c>
      <c r="L122" s="735"/>
      <c r="M122" s="734" t="s">
        <v>692</v>
      </c>
      <c r="N122" s="735"/>
      <c r="O122" s="734">
        <v>7</v>
      </c>
      <c r="P122" s="735"/>
      <c r="Q122" s="734">
        <v>-24</v>
      </c>
      <c r="R122" s="735"/>
      <c r="S122" s="734" t="s">
        <v>692</v>
      </c>
      <c r="T122" s="735"/>
      <c r="U122" s="734" t="s">
        <v>692</v>
      </c>
      <c r="V122" s="735"/>
      <c r="W122" s="734" t="s">
        <v>692</v>
      </c>
      <c r="X122" s="735"/>
    </row>
    <row r="123" spans="1:24">
      <c r="A123" s="726" t="s">
        <v>733</v>
      </c>
      <c r="B123" s="726"/>
      <c r="C123" s="734" t="s">
        <v>692</v>
      </c>
      <c r="D123" s="735"/>
      <c r="E123" s="734" t="s">
        <v>692</v>
      </c>
      <c r="F123" s="735"/>
      <c r="G123" s="734" t="s">
        <v>692</v>
      </c>
      <c r="H123" s="735"/>
      <c r="I123" s="734" t="s">
        <v>692</v>
      </c>
      <c r="J123" s="735"/>
      <c r="K123" s="734" t="s">
        <v>692</v>
      </c>
      <c r="L123" s="735"/>
      <c r="M123" s="734" t="s">
        <v>692</v>
      </c>
      <c r="N123" s="735"/>
      <c r="O123" s="734">
        <v>4.66</v>
      </c>
      <c r="P123" s="735"/>
      <c r="Q123" s="734">
        <v>0.8</v>
      </c>
      <c r="R123" s="735"/>
      <c r="S123" s="734" t="s">
        <v>692</v>
      </c>
      <c r="T123" s="735"/>
      <c r="U123" s="734" t="s">
        <v>692</v>
      </c>
      <c r="V123" s="735"/>
      <c r="W123" s="734">
        <v>-59</v>
      </c>
      <c r="X123" s="735"/>
    </row>
    <row r="124" spans="1:24">
      <c r="A124" s="726" t="s">
        <v>728</v>
      </c>
      <c r="B124" s="726"/>
      <c r="C124" s="734">
        <v>28</v>
      </c>
      <c r="D124" s="735"/>
      <c r="E124" s="734">
        <v>8.3000000000000007</v>
      </c>
      <c r="F124" s="735"/>
      <c r="G124" s="734">
        <v>-7</v>
      </c>
      <c r="H124" s="735"/>
      <c r="I124" s="734">
        <v>-8</v>
      </c>
      <c r="J124" s="735"/>
      <c r="K124" s="734">
        <v>7</v>
      </c>
      <c r="L124" s="735"/>
      <c r="M124" s="734" t="s">
        <v>692</v>
      </c>
      <c r="N124" s="735"/>
      <c r="O124" s="734" t="s">
        <v>692</v>
      </c>
      <c r="P124" s="735"/>
      <c r="Q124" s="734" t="s">
        <v>692</v>
      </c>
      <c r="R124" s="735"/>
      <c r="S124" s="734">
        <v>4</v>
      </c>
      <c r="T124" s="735"/>
      <c r="U124" s="734">
        <v>25</v>
      </c>
      <c r="V124" s="735"/>
      <c r="W124" s="734" t="s">
        <v>692</v>
      </c>
      <c r="X124" s="735"/>
    </row>
    <row r="125" spans="1:24">
      <c r="A125" s="726" t="s">
        <v>745</v>
      </c>
      <c r="B125" s="726"/>
      <c r="C125" s="734" t="s">
        <v>692</v>
      </c>
      <c r="D125" s="735"/>
      <c r="E125" s="734" t="s">
        <v>692</v>
      </c>
      <c r="F125" s="735"/>
      <c r="G125" s="734" t="s">
        <v>692</v>
      </c>
      <c r="H125" s="735"/>
      <c r="I125" s="734" t="s">
        <v>692</v>
      </c>
      <c r="J125" s="735"/>
      <c r="K125" s="734" t="s">
        <v>692</v>
      </c>
      <c r="L125" s="735"/>
      <c r="M125" s="734" t="s">
        <v>692</v>
      </c>
      <c r="N125" s="735"/>
      <c r="O125" s="734" t="s">
        <v>692</v>
      </c>
      <c r="P125" s="735"/>
      <c r="Q125" s="734" t="s">
        <v>692</v>
      </c>
      <c r="R125" s="735"/>
      <c r="S125" s="734" t="s">
        <v>692</v>
      </c>
      <c r="T125" s="735"/>
      <c r="U125" s="734">
        <v>-7</v>
      </c>
      <c r="V125" s="735"/>
      <c r="W125" s="734" t="s">
        <v>692</v>
      </c>
      <c r="X125" s="735"/>
    </row>
    <row r="126" spans="1:24">
      <c r="A126" s="726" t="s">
        <v>711</v>
      </c>
      <c r="B126" s="726"/>
      <c r="C126" s="734">
        <v>-5</v>
      </c>
      <c r="D126" s="735"/>
      <c r="E126" s="734">
        <v>10.1</v>
      </c>
      <c r="F126" s="735"/>
      <c r="G126" s="734">
        <v>-9</v>
      </c>
      <c r="H126" s="735"/>
      <c r="I126" s="734" t="s">
        <v>692</v>
      </c>
      <c r="J126" s="735"/>
      <c r="K126" s="734" t="s">
        <v>692</v>
      </c>
      <c r="L126" s="735"/>
      <c r="M126" s="734" t="s">
        <v>692</v>
      </c>
      <c r="N126" s="735"/>
      <c r="O126" s="734" t="s">
        <v>692</v>
      </c>
      <c r="P126" s="735"/>
      <c r="Q126" s="734" t="s">
        <v>692</v>
      </c>
      <c r="R126" s="735"/>
      <c r="S126" s="734" t="s">
        <v>692</v>
      </c>
      <c r="T126" s="735"/>
      <c r="U126" s="734" t="s">
        <v>692</v>
      </c>
      <c r="V126" s="735"/>
      <c r="W126" s="734" t="s">
        <v>692</v>
      </c>
      <c r="X126" s="735"/>
    </row>
    <row r="127" spans="1:24">
      <c r="A127" s="726" t="s">
        <v>735</v>
      </c>
      <c r="B127" s="726"/>
      <c r="C127" s="734">
        <v>-3.5</v>
      </c>
      <c r="D127" s="735"/>
      <c r="E127" s="734">
        <v>-7.3</v>
      </c>
      <c r="F127" s="735"/>
      <c r="G127" s="734">
        <v>-16</v>
      </c>
      <c r="H127" s="735"/>
      <c r="I127" s="734">
        <v>2</v>
      </c>
      <c r="J127" s="735"/>
      <c r="K127" s="734">
        <v>-1.6</v>
      </c>
      <c r="L127" s="735"/>
      <c r="M127" s="734" t="s">
        <v>692</v>
      </c>
      <c r="N127" s="735"/>
      <c r="O127" s="734" t="s">
        <v>692</v>
      </c>
      <c r="P127" s="735"/>
      <c r="Q127" s="734" t="s">
        <v>692</v>
      </c>
      <c r="R127" s="735"/>
      <c r="S127" s="734">
        <v>4</v>
      </c>
      <c r="T127" s="735"/>
      <c r="U127" s="734" t="s">
        <v>692</v>
      </c>
      <c r="V127" s="735"/>
      <c r="W127" s="734" t="s">
        <v>692</v>
      </c>
      <c r="X127" s="735"/>
    </row>
    <row r="128" spans="1:24">
      <c r="A128" s="726" t="s">
        <v>734</v>
      </c>
      <c r="B128" s="726"/>
      <c r="C128" s="734">
        <v>23</v>
      </c>
      <c r="D128" s="735"/>
      <c r="E128" s="734">
        <v>25.6</v>
      </c>
      <c r="F128" s="735"/>
      <c r="G128" s="734">
        <v>-5</v>
      </c>
      <c r="H128" s="735"/>
      <c r="I128" s="734">
        <v>-7</v>
      </c>
      <c r="J128" s="735"/>
      <c r="K128" s="734">
        <v>16.5</v>
      </c>
      <c r="L128" s="735"/>
      <c r="M128" s="734" t="s">
        <v>692</v>
      </c>
      <c r="N128" s="735"/>
      <c r="O128" s="734" t="s">
        <v>692</v>
      </c>
      <c r="P128" s="735"/>
      <c r="Q128" s="734" t="s">
        <v>692</v>
      </c>
      <c r="R128" s="735"/>
      <c r="S128" s="734" t="s">
        <v>692</v>
      </c>
      <c r="T128" s="735"/>
      <c r="U128" s="734" t="s">
        <v>692</v>
      </c>
      <c r="V128" s="735"/>
      <c r="W128" s="734" t="s">
        <v>692</v>
      </c>
      <c r="X128" s="735"/>
    </row>
    <row r="129" spans="1:24">
      <c r="A129" s="726" t="s">
        <v>736</v>
      </c>
      <c r="B129" s="726"/>
      <c r="C129" s="734" t="s">
        <v>692</v>
      </c>
      <c r="D129" s="735"/>
      <c r="E129" s="734" t="s">
        <v>692</v>
      </c>
      <c r="F129" s="735"/>
      <c r="G129" s="734" t="s">
        <v>692</v>
      </c>
      <c r="H129" s="735"/>
      <c r="I129" s="734" t="s">
        <v>692</v>
      </c>
      <c r="J129" s="735"/>
      <c r="K129" s="734" t="s">
        <v>692</v>
      </c>
      <c r="L129" s="735"/>
      <c r="M129" s="734" t="s">
        <v>692</v>
      </c>
      <c r="N129" s="735"/>
      <c r="O129" s="734" t="s">
        <v>692</v>
      </c>
      <c r="P129" s="735"/>
      <c r="Q129" s="734" t="s">
        <v>692</v>
      </c>
      <c r="R129" s="735"/>
      <c r="S129" s="734">
        <v>4</v>
      </c>
      <c r="T129" s="735"/>
      <c r="U129" s="734" t="s">
        <v>692</v>
      </c>
      <c r="V129" s="735"/>
      <c r="W129" s="734" t="s">
        <v>692</v>
      </c>
      <c r="X129" s="735"/>
    </row>
    <row r="130" spans="1:24">
      <c r="A130" s="729" t="s">
        <v>718</v>
      </c>
      <c r="B130" s="729"/>
      <c r="C130" s="736">
        <v>29</v>
      </c>
      <c r="D130" s="737"/>
      <c r="E130" s="736">
        <v>14.4</v>
      </c>
      <c r="F130" s="737"/>
      <c r="G130" s="736">
        <v>-3</v>
      </c>
      <c r="H130" s="737"/>
      <c r="I130" s="736">
        <v>-6</v>
      </c>
      <c r="J130" s="737"/>
      <c r="K130" s="736">
        <v>7</v>
      </c>
      <c r="L130" s="737"/>
      <c r="M130" s="736" t="s">
        <v>692</v>
      </c>
      <c r="N130" s="737"/>
      <c r="O130" s="736" t="s">
        <v>692</v>
      </c>
      <c r="P130" s="737"/>
      <c r="Q130" s="736">
        <v>9.5</v>
      </c>
      <c r="R130" s="737"/>
      <c r="S130" s="736" t="s">
        <v>692</v>
      </c>
      <c r="T130" s="737"/>
      <c r="U130" s="736" t="s">
        <v>692</v>
      </c>
      <c r="V130" s="737"/>
      <c r="W130" s="736" t="s">
        <v>692</v>
      </c>
      <c r="X130" s="737"/>
    </row>
    <row r="131" spans="1:24">
      <c r="A131" s="723" t="s">
        <v>746</v>
      </c>
      <c r="B131" s="723"/>
      <c r="C131" s="732" t="s">
        <v>692</v>
      </c>
      <c r="D131" s="733"/>
      <c r="E131" s="732" t="s">
        <v>692</v>
      </c>
      <c r="F131" s="733"/>
      <c r="G131" s="732" t="s">
        <v>692</v>
      </c>
      <c r="H131" s="733"/>
      <c r="I131" s="732" t="s">
        <v>692</v>
      </c>
      <c r="J131" s="733"/>
      <c r="K131" s="732" t="s">
        <v>692</v>
      </c>
      <c r="L131" s="733"/>
      <c r="M131" s="732" t="s">
        <v>692</v>
      </c>
      <c r="N131" s="733"/>
      <c r="O131" s="732" t="s">
        <v>692</v>
      </c>
      <c r="P131" s="733"/>
      <c r="Q131" s="732" t="s">
        <v>692</v>
      </c>
      <c r="R131" s="733"/>
      <c r="S131" s="732" t="s">
        <v>692</v>
      </c>
      <c r="T131" s="733"/>
      <c r="U131" s="732" t="s">
        <v>692</v>
      </c>
      <c r="V131" s="733"/>
      <c r="W131" s="732" t="s">
        <v>692</v>
      </c>
      <c r="X131" s="733"/>
    </row>
    <row r="132" spans="1:24">
      <c r="A132" s="726" t="s">
        <v>747</v>
      </c>
      <c r="B132" s="726"/>
      <c r="C132" s="734" t="s">
        <v>692</v>
      </c>
      <c r="D132" s="735"/>
      <c r="E132" s="734" t="s">
        <v>692</v>
      </c>
      <c r="F132" s="735"/>
      <c r="G132" s="734" t="s">
        <v>692</v>
      </c>
      <c r="H132" s="735"/>
      <c r="I132" s="734" t="s">
        <v>692</v>
      </c>
      <c r="J132" s="735"/>
      <c r="K132" s="734">
        <v>7</v>
      </c>
      <c r="L132" s="735"/>
      <c r="M132" s="734">
        <v>8</v>
      </c>
      <c r="N132" s="735"/>
      <c r="O132" s="734">
        <v>0</v>
      </c>
      <c r="P132" s="735"/>
      <c r="Q132" s="734">
        <v>7</v>
      </c>
      <c r="R132" s="735"/>
      <c r="S132" s="734">
        <v>3</v>
      </c>
      <c r="T132" s="735"/>
      <c r="U132" s="734">
        <v>1</v>
      </c>
      <c r="V132" s="735"/>
      <c r="W132" s="734">
        <v>0</v>
      </c>
      <c r="X132" s="735"/>
    </row>
    <row r="133" spans="1:24">
      <c r="A133" s="726" t="s">
        <v>732</v>
      </c>
      <c r="B133" s="726"/>
      <c r="C133" s="734" t="s">
        <v>692</v>
      </c>
      <c r="D133" s="735"/>
      <c r="E133" s="734" t="s">
        <v>692</v>
      </c>
      <c r="F133" s="735"/>
      <c r="G133" s="734" t="s">
        <v>692</v>
      </c>
      <c r="H133" s="735"/>
      <c r="I133" s="734" t="s">
        <v>692</v>
      </c>
      <c r="J133" s="735"/>
      <c r="K133" s="734" t="s">
        <v>692</v>
      </c>
      <c r="L133" s="735"/>
      <c r="M133" s="734" t="s">
        <v>692</v>
      </c>
      <c r="N133" s="735"/>
      <c r="O133" s="734" t="s">
        <v>692</v>
      </c>
      <c r="P133" s="735"/>
      <c r="Q133" s="734" t="s">
        <v>692</v>
      </c>
      <c r="R133" s="735"/>
      <c r="S133" s="734">
        <v>7</v>
      </c>
      <c r="T133" s="735"/>
      <c r="U133" s="734">
        <v>29</v>
      </c>
      <c r="V133" s="735"/>
      <c r="W133" s="734">
        <v>8</v>
      </c>
      <c r="X133" s="735"/>
    </row>
    <row r="134" spans="1:24">
      <c r="A134" s="726" t="s">
        <v>718</v>
      </c>
      <c r="B134" s="726"/>
      <c r="C134" s="734" t="s">
        <v>692</v>
      </c>
      <c r="D134" s="735"/>
      <c r="E134" s="734" t="s">
        <v>692</v>
      </c>
      <c r="F134" s="735"/>
      <c r="G134" s="734" t="s">
        <v>692</v>
      </c>
      <c r="H134" s="735"/>
      <c r="I134" s="734" t="s">
        <v>692</v>
      </c>
      <c r="J134" s="735"/>
      <c r="K134" s="734" t="s">
        <v>692</v>
      </c>
      <c r="L134" s="735"/>
      <c r="M134" s="734" t="s">
        <v>692</v>
      </c>
      <c r="N134" s="735"/>
      <c r="O134" s="734" t="s">
        <v>692</v>
      </c>
      <c r="P134" s="735"/>
      <c r="Q134" s="734" t="s">
        <v>692</v>
      </c>
      <c r="R134" s="735"/>
      <c r="S134" s="734">
        <v>3</v>
      </c>
      <c r="T134" s="735"/>
      <c r="U134" s="734">
        <v>6</v>
      </c>
      <c r="V134" s="735"/>
      <c r="W134" s="734">
        <v>4</v>
      </c>
      <c r="X134" s="735"/>
    </row>
    <row r="135" spans="1:24">
      <c r="A135" s="726" t="s">
        <v>717</v>
      </c>
      <c r="B135" s="726"/>
      <c r="C135" s="734" t="s">
        <v>692</v>
      </c>
      <c r="D135" s="735"/>
      <c r="E135" s="734" t="s">
        <v>692</v>
      </c>
      <c r="F135" s="735"/>
      <c r="G135" s="734" t="s">
        <v>692</v>
      </c>
      <c r="H135" s="735"/>
      <c r="I135" s="734" t="s">
        <v>692</v>
      </c>
      <c r="J135" s="735"/>
      <c r="K135" s="734" t="s">
        <v>692</v>
      </c>
      <c r="L135" s="735"/>
      <c r="M135" s="734" t="s">
        <v>692</v>
      </c>
      <c r="N135" s="735"/>
      <c r="O135" s="734" t="s">
        <v>692</v>
      </c>
      <c r="P135" s="735"/>
      <c r="Q135" s="734" t="s">
        <v>692</v>
      </c>
      <c r="R135" s="735"/>
      <c r="S135" s="734">
        <v>2</v>
      </c>
      <c r="T135" s="735"/>
      <c r="U135" s="734">
        <v>5</v>
      </c>
      <c r="V135" s="735"/>
      <c r="W135" s="734">
        <v>4</v>
      </c>
      <c r="X135" s="735"/>
    </row>
    <row r="136" spans="1:24">
      <c r="A136" s="726" t="s">
        <v>731</v>
      </c>
      <c r="B136" s="726"/>
      <c r="C136" s="734" t="s">
        <v>692</v>
      </c>
      <c r="D136" s="735"/>
      <c r="E136" s="734" t="s">
        <v>692</v>
      </c>
      <c r="F136" s="735"/>
      <c r="G136" s="734" t="s">
        <v>692</v>
      </c>
      <c r="H136" s="735"/>
      <c r="I136" s="734" t="s">
        <v>692</v>
      </c>
      <c r="J136" s="735"/>
      <c r="K136" s="734" t="s">
        <v>692</v>
      </c>
      <c r="L136" s="735"/>
      <c r="M136" s="734" t="s">
        <v>692</v>
      </c>
      <c r="N136" s="735"/>
      <c r="O136" s="734" t="s">
        <v>692</v>
      </c>
      <c r="P136" s="735"/>
      <c r="Q136" s="734" t="s">
        <v>692</v>
      </c>
      <c r="R136" s="735"/>
      <c r="S136" s="734" t="s">
        <v>692</v>
      </c>
      <c r="T136" s="735"/>
      <c r="U136" s="734" t="s">
        <v>692</v>
      </c>
      <c r="V136" s="735"/>
      <c r="W136" s="734">
        <v>-1</v>
      </c>
      <c r="X136" s="735"/>
    </row>
    <row r="137" spans="1:24">
      <c r="A137" s="726" t="s">
        <v>720</v>
      </c>
      <c r="B137" s="726"/>
      <c r="C137" s="734" t="s">
        <v>692</v>
      </c>
      <c r="D137" s="735"/>
      <c r="E137" s="734" t="s">
        <v>692</v>
      </c>
      <c r="F137" s="735"/>
      <c r="G137" s="734" t="s">
        <v>692</v>
      </c>
      <c r="H137" s="735"/>
      <c r="I137" s="734" t="s">
        <v>692</v>
      </c>
      <c r="J137" s="735"/>
      <c r="K137" s="734" t="s">
        <v>692</v>
      </c>
      <c r="L137" s="735"/>
      <c r="M137" s="734" t="s">
        <v>692</v>
      </c>
      <c r="N137" s="735"/>
      <c r="O137" s="734" t="s">
        <v>692</v>
      </c>
      <c r="P137" s="735"/>
      <c r="Q137" s="734" t="s">
        <v>692</v>
      </c>
      <c r="R137" s="735"/>
      <c r="S137" s="734">
        <v>-5</v>
      </c>
      <c r="T137" s="735"/>
      <c r="U137" s="734">
        <v>-20</v>
      </c>
      <c r="V137" s="735"/>
      <c r="W137" s="734">
        <v>-8</v>
      </c>
      <c r="X137" s="735"/>
    </row>
    <row r="138" spans="1:24">
      <c r="A138" s="726" t="s">
        <v>733</v>
      </c>
      <c r="B138" s="726"/>
      <c r="C138" s="734" t="s">
        <v>692</v>
      </c>
      <c r="D138" s="735"/>
      <c r="E138" s="734" t="s">
        <v>692</v>
      </c>
      <c r="F138" s="735"/>
      <c r="G138" s="734" t="s">
        <v>692</v>
      </c>
      <c r="H138" s="735"/>
      <c r="I138" s="734" t="s">
        <v>692</v>
      </c>
      <c r="J138" s="735"/>
      <c r="K138" s="734" t="s">
        <v>692</v>
      </c>
      <c r="L138" s="735"/>
      <c r="M138" s="734" t="s">
        <v>692</v>
      </c>
      <c r="N138" s="735"/>
      <c r="O138" s="734" t="s">
        <v>692</v>
      </c>
      <c r="P138" s="735"/>
      <c r="Q138" s="734" t="s">
        <v>692</v>
      </c>
      <c r="R138" s="735"/>
      <c r="S138" s="734" t="s">
        <v>692</v>
      </c>
      <c r="T138" s="735"/>
      <c r="U138" s="734" t="s">
        <v>692</v>
      </c>
      <c r="V138" s="735"/>
      <c r="W138" s="734">
        <v>-11</v>
      </c>
      <c r="X138" s="735"/>
    </row>
    <row r="139" spans="1:24">
      <c r="A139" s="726" t="s">
        <v>716</v>
      </c>
      <c r="B139" s="726"/>
      <c r="C139" s="734" t="s">
        <v>692</v>
      </c>
      <c r="D139" s="735"/>
      <c r="E139" s="734" t="s">
        <v>692</v>
      </c>
      <c r="F139" s="735"/>
      <c r="G139" s="734" t="s">
        <v>692</v>
      </c>
      <c r="H139" s="735"/>
      <c r="I139" s="734" t="s">
        <v>692</v>
      </c>
      <c r="J139" s="735"/>
      <c r="K139" s="734" t="s">
        <v>692</v>
      </c>
      <c r="L139" s="735"/>
      <c r="M139" s="734" t="s">
        <v>692</v>
      </c>
      <c r="N139" s="735"/>
      <c r="O139" s="734" t="s">
        <v>692</v>
      </c>
      <c r="P139" s="735"/>
      <c r="Q139" s="734" t="s">
        <v>692</v>
      </c>
      <c r="R139" s="735"/>
      <c r="S139" s="734">
        <v>7</v>
      </c>
      <c r="T139" s="735"/>
      <c r="U139" s="734">
        <v>-16</v>
      </c>
      <c r="V139" s="735"/>
      <c r="W139" s="734">
        <v>-11</v>
      </c>
      <c r="X139" s="735"/>
    </row>
    <row r="140" spans="1:24">
      <c r="A140" s="726" t="s">
        <v>728</v>
      </c>
      <c r="B140" s="726"/>
      <c r="C140" s="734" t="s">
        <v>692</v>
      </c>
      <c r="D140" s="735"/>
      <c r="E140" s="734" t="s">
        <v>692</v>
      </c>
      <c r="F140" s="735"/>
      <c r="G140" s="734" t="s">
        <v>692</v>
      </c>
      <c r="H140" s="735"/>
      <c r="I140" s="734" t="s">
        <v>692</v>
      </c>
      <c r="J140" s="735"/>
      <c r="K140" s="734" t="s">
        <v>692</v>
      </c>
      <c r="L140" s="735"/>
      <c r="M140" s="734" t="s">
        <v>692</v>
      </c>
      <c r="N140" s="735"/>
      <c r="O140" s="734" t="s">
        <v>692</v>
      </c>
      <c r="P140" s="735"/>
      <c r="Q140" s="734" t="s">
        <v>692</v>
      </c>
      <c r="R140" s="735"/>
      <c r="S140" s="734">
        <v>4</v>
      </c>
      <c r="T140" s="735"/>
      <c r="U140" s="734">
        <v>0</v>
      </c>
      <c r="V140" s="735"/>
      <c r="W140" s="734" t="s">
        <v>692</v>
      </c>
      <c r="X140" s="735"/>
    </row>
    <row r="141" spans="1:24">
      <c r="A141" s="726" t="s">
        <v>745</v>
      </c>
      <c r="B141" s="726"/>
      <c r="C141" s="734" t="s">
        <v>692</v>
      </c>
      <c r="D141" s="735"/>
      <c r="E141" s="734" t="s">
        <v>692</v>
      </c>
      <c r="F141" s="735"/>
      <c r="G141" s="734" t="s">
        <v>692</v>
      </c>
      <c r="H141" s="735"/>
      <c r="I141" s="734" t="s">
        <v>692</v>
      </c>
      <c r="J141" s="735"/>
      <c r="K141" s="734" t="s">
        <v>692</v>
      </c>
      <c r="L141" s="735"/>
      <c r="M141" s="734" t="s">
        <v>692</v>
      </c>
      <c r="N141" s="735"/>
      <c r="O141" s="734" t="s">
        <v>692</v>
      </c>
      <c r="P141" s="735"/>
      <c r="Q141" s="734" t="s">
        <v>692</v>
      </c>
      <c r="R141" s="735"/>
      <c r="S141" s="734" t="s">
        <v>692</v>
      </c>
      <c r="T141" s="735"/>
      <c r="U141" s="734">
        <v>-5</v>
      </c>
      <c r="V141" s="735"/>
      <c r="W141" s="734" t="s">
        <v>692</v>
      </c>
      <c r="X141" s="735"/>
    </row>
    <row r="142" spans="1:24">
      <c r="A142" s="726" t="s">
        <v>736</v>
      </c>
      <c r="B142" s="726"/>
      <c r="C142" s="734" t="s">
        <v>692</v>
      </c>
      <c r="D142" s="735"/>
      <c r="E142" s="734" t="s">
        <v>692</v>
      </c>
      <c r="F142" s="735"/>
      <c r="G142" s="734" t="s">
        <v>692</v>
      </c>
      <c r="H142" s="735"/>
      <c r="I142" s="734" t="s">
        <v>692</v>
      </c>
      <c r="J142" s="735"/>
      <c r="K142" s="734" t="s">
        <v>692</v>
      </c>
      <c r="L142" s="735"/>
      <c r="M142" s="734" t="s">
        <v>692</v>
      </c>
      <c r="N142" s="735"/>
      <c r="O142" s="734" t="s">
        <v>692</v>
      </c>
      <c r="P142" s="735"/>
      <c r="Q142" s="734" t="s">
        <v>692</v>
      </c>
      <c r="R142" s="735"/>
      <c r="S142" s="734">
        <v>4</v>
      </c>
      <c r="T142" s="735"/>
      <c r="U142" s="734" t="s">
        <v>692</v>
      </c>
      <c r="V142" s="735"/>
      <c r="W142" s="734" t="s">
        <v>692</v>
      </c>
      <c r="X142" s="735"/>
    </row>
    <row r="143" spans="1:24">
      <c r="A143" s="729" t="s">
        <v>735</v>
      </c>
      <c r="B143" s="729"/>
      <c r="C143" s="736" t="s">
        <v>692</v>
      </c>
      <c r="D143" s="737"/>
      <c r="E143" s="736" t="s">
        <v>692</v>
      </c>
      <c r="F143" s="737"/>
      <c r="G143" s="736" t="s">
        <v>692</v>
      </c>
      <c r="H143" s="737"/>
      <c r="I143" s="736" t="s">
        <v>692</v>
      </c>
      <c r="J143" s="737"/>
      <c r="K143" s="736" t="s">
        <v>692</v>
      </c>
      <c r="L143" s="737"/>
      <c r="M143" s="736" t="s">
        <v>692</v>
      </c>
      <c r="N143" s="737"/>
      <c r="O143" s="736" t="s">
        <v>692</v>
      </c>
      <c r="P143" s="737"/>
      <c r="Q143" s="736" t="s">
        <v>692</v>
      </c>
      <c r="R143" s="737"/>
      <c r="S143" s="736">
        <v>6</v>
      </c>
      <c r="T143" s="737"/>
      <c r="U143" s="736" t="s">
        <v>692</v>
      </c>
      <c r="V143" s="737"/>
      <c r="W143" s="736" t="s">
        <v>692</v>
      </c>
      <c r="X143" s="737"/>
    </row>
    <row r="144" spans="1:24">
      <c r="A144" s="723" t="s">
        <v>748</v>
      </c>
      <c r="B144" s="723"/>
      <c r="C144" s="724">
        <v>1900</v>
      </c>
      <c r="D144" s="725">
        <v>1</v>
      </c>
      <c r="E144" s="724">
        <v>2000</v>
      </c>
      <c r="F144" s="725">
        <v>1</v>
      </c>
      <c r="G144" s="724">
        <v>1500</v>
      </c>
      <c r="H144" s="725">
        <v>1</v>
      </c>
      <c r="I144" s="724">
        <v>1400</v>
      </c>
      <c r="J144" s="725">
        <v>1</v>
      </c>
      <c r="K144" s="724">
        <v>1100</v>
      </c>
      <c r="L144" s="725">
        <v>1</v>
      </c>
      <c r="M144" s="724">
        <v>1500</v>
      </c>
      <c r="N144" s="725">
        <v>1</v>
      </c>
      <c r="O144" s="724">
        <v>2400</v>
      </c>
      <c r="P144" s="725">
        <v>1</v>
      </c>
      <c r="Q144" s="724" t="s">
        <v>692</v>
      </c>
      <c r="R144" s="725"/>
      <c r="S144" s="724" t="s">
        <v>692</v>
      </c>
      <c r="T144" s="725"/>
      <c r="U144" s="724" t="s">
        <v>692</v>
      </c>
      <c r="V144" s="725"/>
      <c r="W144" s="724" t="s">
        <v>692</v>
      </c>
      <c r="X144" s="725"/>
    </row>
    <row r="145" spans="1:24">
      <c r="A145" s="726" t="s">
        <v>723</v>
      </c>
      <c r="B145" s="726"/>
      <c r="C145" s="727" t="s">
        <v>692</v>
      </c>
      <c r="D145" s="728"/>
      <c r="E145" s="727" t="s">
        <v>692</v>
      </c>
      <c r="F145" s="728"/>
      <c r="G145" s="727" t="s">
        <v>692</v>
      </c>
      <c r="H145" s="728"/>
      <c r="I145" s="727" t="s">
        <v>692</v>
      </c>
      <c r="J145" s="728"/>
      <c r="K145" s="727" t="s">
        <v>692</v>
      </c>
      <c r="L145" s="728"/>
      <c r="M145" s="727">
        <v>100</v>
      </c>
      <c r="N145" s="728">
        <v>6.6666666666666693E-2</v>
      </c>
      <c r="O145" s="727">
        <v>200</v>
      </c>
      <c r="P145" s="728">
        <v>8.3333333333333301E-2</v>
      </c>
      <c r="Q145" s="727" t="s">
        <v>692</v>
      </c>
      <c r="R145" s="728"/>
      <c r="S145" s="727" t="s">
        <v>692</v>
      </c>
      <c r="T145" s="728"/>
      <c r="U145" s="727" t="s">
        <v>692</v>
      </c>
      <c r="V145" s="728"/>
      <c r="W145" s="727" t="s">
        <v>692</v>
      </c>
      <c r="X145" s="728"/>
    </row>
    <row r="146" spans="1:24">
      <c r="A146" s="726" t="s">
        <v>719</v>
      </c>
      <c r="B146" s="726"/>
      <c r="C146" s="727" t="s">
        <v>692</v>
      </c>
      <c r="D146" s="728"/>
      <c r="E146" s="727">
        <v>300</v>
      </c>
      <c r="F146" s="728">
        <v>0.27272727272727298</v>
      </c>
      <c r="G146" s="727">
        <v>300</v>
      </c>
      <c r="H146" s="728">
        <v>0.33333333333333298</v>
      </c>
      <c r="I146" s="727">
        <v>300</v>
      </c>
      <c r="J146" s="728">
        <v>0.375</v>
      </c>
      <c r="K146" s="727">
        <v>300</v>
      </c>
      <c r="L146" s="728">
        <v>0.27272727272727298</v>
      </c>
      <c r="M146" s="727" t="s">
        <v>692</v>
      </c>
      <c r="N146" s="728"/>
      <c r="O146" s="727" t="s">
        <v>692</v>
      </c>
      <c r="P146" s="728"/>
      <c r="Q146" s="727" t="s">
        <v>692</v>
      </c>
      <c r="R146" s="728"/>
      <c r="S146" s="727" t="s">
        <v>692</v>
      </c>
      <c r="T146" s="728"/>
      <c r="U146" s="727" t="s">
        <v>692</v>
      </c>
      <c r="V146" s="728"/>
      <c r="W146" s="727" t="s">
        <v>692</v>
      </c>
      <c r="X146" s="728"/>
    </row>
    <row r="147" spans="1:24">
      <c r="A147" s="726" t="s">
        <v>722</v>
      </c>
      <c r="B147" s="726"/>
      <c r="C147" s="727" t="s">
        <v>692</v>
      </c>
      <c r="D147" s="728"/>
      <c r="E147" s="727" t="s">
        <v>692</v>
      </c>
      <c r="F147" s="728"/>
      <c r="G147" s="727" t="s">
        <v>692</v>
      </c>
      <c r="H147" s="728"/>
      <c r="I147" s="727" t="s">
        <v>692</v>
      </c>
      <c r="J147" s="728"/>
      <c r="K147" s="727" t="s">
        <v>692</v>
      </c>
      <c r="L147" s="728"/>
      <c r="M147" s="727">
        <v>200</v>
      </c>
      <c r="N147" s="728">
        <v>0.133333333333333</v>
      </c>
      <c r="O147" s="727">
        <v>200</v>
      </c>
      <c r="P147" s="728">
        <v>8.3333333333333301E-2</v>
      </c>
      <c r="Q147" s="727" t="s">
        <v>692</v>
      </c>
      <c r="R147" s="728"/>
      <c r="S147" s="727" t="s">
        <v>692</v>
      </c>
      <c r="T147" s="728"/>
      <c r="U147" s="727" t="s">
        <v>692</v>
      </c>
      <c r="V147" s="728"/>
      <c r="W147" s="727" t="s">
        <v>692</v>
      </c>
      <c r="X147" s="728"/>
    </row>
    <row r="148" spans="1:24">
      <c r="A148" s="726" t="s">
        <v>706</v>
      </c>
      <c r="B148" s="726"/>
      <c r="C148" s="727">
        <v>1500</v>
      </c>
      <c r="D148" s="728"/>
      <c r="E148" s="727">
        <v>900</v>
      </c>
      <c r="F148" s="728"/>
      <c r="G148" s="727">
        <v>600</v>
      </c>
      <c r="H148" s="728"/>
      <c r="I148" s="727">
        <v>600</v>
      </c>
      <c r="J148" s="728"/>
      <c r="K148" s="727" t="s">
        <v>692</v>
      </c>
      <c r="L148" s="728"/>
      <c r="M148" s="727" t="s">
        <v>692</v>
      </c>
      <c r="N148" s="728"/>
      <c r="O148" s="727" t="s">
        <v>692</v>
      </c>
      <c r="P148" s="728"/>
      <c r="Q148" s="727" t="s">
        <v>692</v>
      </c>
      <c r="R148" s="728"/>
      <c r="S148" s="727" t="s">
        <v>692</v>
      </c>
      <c r="T148" s="728"/>
      <c r="U148" s="727" t="s">
        <v>692</v>
      </c>
      <c r="V148" s="728"/>
      <c r="W148" s="727" t="s">
        <v>692</v>
      </c>
      <c r="X148" s="728"/>
    </row>
    <row r="149" spans="1:24">
      <c r="A149" s="726" t="s">
        <v>749</v>
      </c>
      <c r="B149" s="726"/>
      <c r="C149" s="727">
        <v>500</v>
      </c>
      <c r="D149" s="728">
        <v>1.25</v>
      </c>
      <c r="E149" s="727" t="s">
        <v>692</v>
      </c>
      <c r="F149" s="728"/>
      <c r="G149" s="727" t="s">
        <v>692</v>
      </c>
      <c r="H149" s="728"/>
      <c r="I149" s="727" t="s">
        <v>692</v>
      </c>
      <c r="J149" s="728"/>
      <c r="K149" s="727" t="s">
        <v>692</v>
      </c>
      <c r="L149" s="728"/>
      <c r="M149" s="727" t="s">
        <v>692</v>
      </c>
      <c r="N149" s="728"/>
      <c r="O149" s="727" t="s">
        <v>692</v>
      </c>
      <c r="P149" s="728"/>
      <c r="Q149" s="727" t="s">
        <v>692</v>
      </c>
      <c r="R149" s="728"/>
      <c r="S149" s="727" t="s">
        <v>692</v>
      </c>
      <c r="T149" s="728"/>
      <c r="U149" s="727" t="s">
        <v>692</v>
      </c>
      <c r="V149" s="728"/>
      <c r="W149" s="727" t="s">
        <v>692</v>
      </c>
      <c r="X149" s="728"/>
    </row>
    <row r="150" spans="1:24">
      <c r="A150" s="726" t="s">
        <v>750</v>
      </c>
      <c r="B150" s="726"/>
      <c r="C150" s="727">
        <v>300</v>
      </c>
      <c r="D150" s="728">
        <v>0.75</v>
      </c>
      <c r="E150" s="727" t="s">
        <v>692</v>
      </c>
      <c r="F150" s="728"/>
      <c r="G150" s="727" t="s">
        <v>692</v>
      </c>
      <c r="H150" s="728"/>
      <c r="I150" s="727" t="s">
        <v>692</v>
      </c>
      <c r="J150" s="728"/>
      <c r="K150" s="727" t="s">
        <v>692</v>
      </c>
      <c r="L150" s="728"/>
      <c r="M150" s="727" t="s">
        <v>692</v>
      </c>
      <c r="N150" s="728"/>
      <c r="O150" s="727" t="s">
        <v>692</v>
      </c>
      <c r="P150" s="728"/>
      <c r="Q150" s="727" t="s">
        <v>692</v>
      </c>
      <c r="R150" s="728"/>
      <c r="S150" s="727" t="s">
        <v>692</v>
      </c>
      <c r="T150" s="728"/>
      <c r="U150" s="727" t="s">
        <v>692</v>
      </c>
      <c r="V150" s="728"/>
      <c r="W150" s="727" t="s">
        <v>692</v>
      </c>
      <c r="X150" s="728"/>
    </row>
    <row r="151" spans="1:24">
      <c r="A151" s="726" t="s">
        <v>751</v>
      </c>
      <c r="B151" s="726"/>
      <c r="C151" s="727">
        <v>300</v>
      </c>
      <c r="D151" s="728">
        <v>0.75</v>
      </c>
      <c r="E151" s="727" t="s">
        <v>692</v>
      </c>
      <c r="F151" s="728"/>
      <c r="G151" s="727" t="s">
        <v>692</v>
      </c>
      <c r="H151" s="728"/>
      <c r="I151" s="727" t="s">
        <v>692</v>
      </c>
      <c r="J151" s="728"/>
      <c r="K151" s="727" t="s">
        <v>692</v>
      </c>
      <c r="L151" s="728"/>
      <c r="M151" s="727" t="s">
        <v>692</v>
      </c>
      <c r="N151" s="728"/>
      <c r="O151" s="727" t="s">
        <v>692</v>
      </c>
      <c r="P151" s="728"/>
      <c r="Q151" s="727" t="s">
        <v>692</v>
      </c>
      <c r="R151" s="728"/>
      <c r="S151" s="727" t="s">
        <v>692</v>
      </c>
      <c r="T151" s="728"/>
      <c r="U151" s="727" t="s">
        <v>692</v>
      </c>
      <c r="V151" s="728"/>
      <c r="W151" s="727" t="s">
        <v>692</v>
      </c>
      <c r="X151" s="728"/>
    </row>
    <row r="152" spans="1:24">
      <c r="A152" s="726" t="s">
        <v>711</v>
      </c>
      <c r="B152" s="726"/>
      <c r="C152" s="727">
        <v>300</v>
      </c>
      <c r="D152" s="728">
        <v>0.75</v>
      </c>
      <c r="E152" s="727">
        <v>500</v>
      </c>
      <c r="F152" s="728">
        <v>0.45454545454545497</v>
      </c>
      <c r="G152" s="727">
        <v>300</v>
      </c>
      <c r="H152" s="728">
        <v>0.33333333333333298</v>
      </c>
      <c r="I152" s="727">
        <v>100</v>
      </c>
      <c r="J152" s="728">
        <v>0.125</v>
      </c>
      <c r="K152" s="727" t="s">
        <v>692</v>
      </c>
      <c r="L152" s="728"/>
      <c r="M152" s="727" t="s">
        <v>692</v>
      </c>
      <c r="N152" s="728"/>
      <c r="O152" s="727" t="s">
        <v>692</v>
      </c>
      <c r="P152" s="728"/>
      <c r="Q152" s="727" t="s">
        <v>692</v>
      </c>
      <c r="R152" s="728"/>
      <c r="S152" s="727" t="s">
        <v>692</v>
      </c>
      <c r="T152" s="728"/>
      <c r="U152" s="727" t="s">
        <v>692</v>
      </c>
      <c r="V152" s="728"/>
      <c r="W152" s="727" t="s">
        <v>692</v>
      </c>
      <c r="X152" s="728"/>
    </row>
    <row r="153" spans="1:24">
      <c r="A153" s="726" t="s">
        <v>726</v>
      </c>
      <c r="B153" s="726"/>
      <c r="C153" s="727" t="s">
        <v>692</v>
      </c>
      <c r="D153" s="728"/>
      <c r="E153" s="727">
        <v>400</v>
      </c>
      <c r="F153" s="728">
        <v>0.36363636363636398</v>
      </c>
      <c r="G153" s="727">
        <v>300</v>
      </c>
      <c r="H153" s="728">
        <v>0.33333333333333298</v>
      </c>
      <c r="I153" s="727">
        <v>500</v>
      </c>
      <c r="J153" s="728">
        <v>0.625</v>
      </c>
      <c r="K153" s="727" t="s">
        <v>692</v>
      </c>
      <c r="L153" s="728"/>
      <c r="M153" s="727" t="s">
        <v>692</v>
      </c>
      <c r="N153" s="728"/>
      <c r="O153" s="727" t="s">
        <v>692</v>
      </c>
      <c r="P153" s="728"/>
      <c r="Q153" s="727" t="s">
        <v>692</v>
      </c>
      <c r="R153" s="728"/>
      <c r="S153" s="727" t="s">
        <v>692</v>
      </c>
      <c r="T153" s="728"/>
      <c r="U153" s="727" t="s">
        <v>692</v>
      </c>
      <c r="V153" s="728"/>
      <c r="W153" s="727" t="s">
        <v>692</v>
      </c>
      <c r="X153" s="728"/>
    </row>
    <row r="154" spans="1:24">
      <c r="A154" s="726" t="s">
        <v>752</v>
      </c>
      <c r="B154" s="726"/>
      <c r="C154" s="727">
        <v>100</v>
      </c>
      <c r="D154" s="728">
        <v>0.25</v>
      </c>
      <c r="E154" s="727" t="s">
        <v>692</v>
      </c>
      <c r="F154" s="728"/>
      <c r="G154" s="727" t="s">
        <v>692</v>
      </c>
      <c r="H154" s="728"/>
      <c r="I154" s="727" t="s">
        <v>692</v>
      </c>
      <c r="J154" s="728"/>
      <c r="K154" s="727" t="s">
        <v>692</v>
      </c>
      <c r="L154" s="728"/>
      <c r="M154" s="727" t="s">
        <v>692</v>
      </c>
      <c r="N154" s="728"/>
      <c r="O154" s="727" t="s">
        <v>692</v>
      </c>
      <c r="P154" s="728"/>
      <c r="Q154" s="727" t="s">
        <v>692</v>
      </c>
      <c r="R154" s="728"/>
      <c r="S154" s="727" t="s">
        <v>692</v>
      </c>
      <c r="T154" s="728"/>
      <c r="U154" s="727" t="s">
        <v>692</v>
      </c>
      <c r="V154" s="728"/>
      <c r="W154" s="727" t="s">
        <v>692</v>
      </c>
      <c r="X154" s="728"/>
    </row>
    <row r="155" spans="1:24">
      <c r="A155" s="726" t="s">
        <v>704</v>
      </c>
      <c r="B155" s="726"/>
      <c r="C155" s="727" t="s">
        <v>692</v>
      </c>
      <c r="D155" s="728"/>
      <c r="E155" s="727" t="s">
        <v>692</v>
      </c>
      <c r="F155" s="728"/>
      <c r="G155" s="727" t="s">
        <v>692</v>
      </c>
      <c r="H155" s="728"/>
      <c r="I155" s="727" t="s">
        <v>692</v>
      </c>
      <c r="J155" s="728"/>
      <c r="K155" s="727">
        <v>100</v>
      </c>
      <c r="L155" s="728">
        <v>9.0909090909090898E-2</v>
      </c>
      <c r="M155" s="727">
        <v>100</v>
      </c>
      <c r="N155" s="728">
        <v>6.6666666666666693E-2</v>
      </c>
      <c r="O155" s="727">
        <v>100</v>
      </c>
      <c r="P155" s="728">
        <v>4.1666666666666699E-2</v>
      </c>
      <c r="Q155" s="727" t="s">
        <v>692</v>
      </c>
      <c r="R155" s="728"/>
      <c r="S155" s="727" t="s">
        <v>692</v>
      </c>
      <c r="T155" s="728"/>
      <c r="U155" s="727" t="s">
        <v>692</v>
      </c>
      <c r="V155" s="728"/>
      <c r="W155" s="727" t="s">
        <v>692</v>
      </c>
      <c r="X155" s="728"/>
    </row>
    <row r="156" spans="1:24">
      <c r="A156" s="726" t="s">
        <v>729</v>
      </c>
      <c r="B156" s="726"/>
      <c r="C156" s="727" t="s">
        <v>692</v>
      </c>
      <c r="D156" s="728"/>
      <c r="E156" s="727">
        <v>300</v>
      </c>
      <c r="F156" s="728">
        <v>0.27272727272727298</v>
      </c>
      <c r="G156" s="727">
        <v>200</v>
      </c>
      <c r="H156" s="728">
        <v>0.22222222222222199</v>
      </c>
      <c r="I156" s="727">
        <v>300</v>
      </c>
      <c r="J156" s="728">
        <v>0.375</v>
      </c>
      <c r="K156" s="727">
        <v>100</v>
      </c>
      <c r="L156" s="728">
        <v>9.0909090909090898E-2</v>
      </c>
      <c r="M156" s="727" t="s">
        <v>692</v>
      </c>
      <c r="N156" s="728"/>
      <c r="O156" s="727" t="s">
        <v>692</v>
      </c>
      <c r="P156" s="728"/>
      <c r="Q156" s="727" t="s">
        <v>692</v>
      </c>
      <c r="R156" s="728"/>
      <c r="S156" s="727" t="s">
        <v>692</v>
      </c>
      <c r="T156" s="728"/>
      <c r="U156" s="727" t="s">
        <v>692</v>
      </c>
      <c r="V156" s="728"/>
      <c r="W156" s="727" t="s">
        <v>692</v>
      </c>
      <c r="X156" s="728"/>
    </row>
    <row r="157" spans="1:24">
      <c r="A157" s="726" t="s">
        <v>695</v>
      </c>
      <c r="B157" s="726"/>
      <c r="C157" s="727" t="s">
        <v>692</v>
      </c>
      <c r="D157" s="728"/>
      <c r="E157" s="727" t="s">
        <v>692</v>
      </c>
      <c r="F157" s="728"/>
      <c r="G157" s="727" t="s">
        <v>692</v>
      </c>
      <c r="H157" s="728"/>
      <c r="I157" s="727" t="s">
        <v>692</v>
      </c>
      <c r="J157" s="728"/>
      <c r="K157" s="727" t="s">
        <v>692</v>
      </c>
      <c r="L157" s="728"/>
      <c r="M157" s="727">
        <v>100</v>
      </c>
      <c r="N157" s="728">
        <v>6.6666666666666693E-2</v>
      </c>
      <c r="O157" s="727">
        <v>300</v>
      </c>
      <c r="P157" s="728">
        <v>0.125</v>
      </c>
      <c r="Q157" s="727" t="s">
        <v>692</v>
      </c>
      <c r="R157" s="728"/>
      <c r="S157" s="727" t="s">
        <v>692</v>
      </c>
      <c r="T157" s="728"/>
      <c r="U157" s="727" t="s">
        <v>692</v>
      </c>
      <c r="V157" s="728"/>
      <c r="W157" s="727" t="s">
        <v>692</v>
      </c>
      <c r="X157" s="728"/>
    </row>
    <row r="158" spans="1:24">
      <c r="A158" s="726" t="s">
        <v>694</v>
      </c>
      <c r="B158" s="726"/>
      <c r="C158" s="727">
        <v>400</v>
      </c>
      <c r="D158" s="728">
        <v>1</v>
      </c>
      <c r="E158" s="727" t="s">
        <v>692</v>
      </c>
      <c r="F158" s="728"/>
      <c r="G158" s="727" t="s">
        <v>692</v>
      </c>
      <c r="H158" s="728"/>
      <c r="I158" s="727" t="s">
        <v>692</v>
      </c>
      <c r="J158" s="728"/>
      <c r="K158" s="727">
        <v>400</v>
      </c>
      <c r="L158" s="728">
        <v>0.36363636363636398</v>
      </c>
      <c r="M158" s="727">
        <v>500</v>
      </c>
      <c r="N158" s="728">
        <v>0.33333333333333298</v>
      </c>
      <c r="O158" s="727">
        <v>600</v>
      </c>
      <c r="P158" s="728">
        <v>0.25</v>
      </c>
      <c r="Q158" s="727" t="s">
        <v>692</v>
      </c>
      <c r="R158" s="728"/>
      <c r="S158" s="727" t="s">
        <v>692</v>
      </c>
      <c r="T158" s="728"/>
      <c r="U158" s="727" t="s">
        <v>692</v>
      </c>
      <c r="V158" s="728"/>
      <c r="W158" s="727" t="s">
        <v>692</v>
      </c>
      <c r="X158" s="728"/>
    </row>
    <row r="159" spans="1:24">
      <c r="A159" s="726" t="s">
        <v>693</v>
      </c>
      <c r="B159" s="726"/>
      <c r="C159" s="727" t="s">
        <v>692</v>
      </c>
      <c r="D159" s="728"/>
      <c r="E159" s="727" t="s">
        <v>692</v>
      </c>
      <c r="F159" s="728"/>
      <c r="G159" s="727" t="s">
        <v>692</v>
      </c>
      <c r="H159" s="728"/>
      <c r="I159" s="727" t="s">
        <v>692</v>
      </c>
      <c r="J159" s="728"/>
      <c r="K159" s="727">
        <v>200</v>
      </c>
      <c r="L159" s="728">
        <v>0.18181818181818199</v>
      </c>
      <c r="M159" s="727">
        <v>300</v>
      </c>
      <c r="N159" s="728">
        <v>0.2</v>
      </c>
      <c r="O159" s="727">
        <v>600</v>
      </c>
      <c r="P159" s="728">
        <v>0.25</v>
      </c>
      <c r="Q159" s="727" t="s">
        <v>692</v>
      </c>
      <c r="R159" s="728"/>
      <c r="S159" s="727" t="s">
        <v>692</v>
      </c>
      <c r="T159" s="728"/>
      <c r="U159" s="727" t="s">
        <v>692</v>
      </c>
      <c r="V159" s="728"/>
      <c r="W159" s="727" t="s">
        <v>692</v>
      </c>
      <c r="X159" s="728"/>
    </row>
    <row r="160" spans="1:24">
      <c r="A160" s="726" t="s">
        <v>724</v>
      </c>
      <c r="B160" s="726"/>
      <c r="C160" s="727" t="s">
        <v>692</v>
      </c>
      <c r="D160" s="728"/>
      <c r="E160" s="727" t="s">
        <v>692</v>
      </c>
      <c r="F160" s="728"/>
      <c r="G160" s="727" t="s">
        <v>692</v>
      </c>
      <c r="H160" s="728"/>
      <c r="I160" s="727" t="s">
        <v>692</v>
      </c>
      <c r="J160" s="728"/>
      <c r="K160" s="727" t="s">
        <v>692</v>
      </c>
      <c r="L160" s="728"/>
      <c r="M160" s="727">
        <v>200</v>
      </c>
      <c r="N160" s="728">
        <v>0.133333333333333</v>
      </c>
      <c r="O160" s="727">
        <v>400</v>
      </c>
      <c r="P160" s="728">
        <v>0.16666666666666699</v>
      </c>
      <c r="Q160" s="727" t="s">
        <v>692</v>
      </c>
      <c r="R160" s="728"/>
      <c r="S160" s="727" t="s">
        <v>692</v>
      </c>
      <c r="T160" s="728"/>
      <c r="U160" s="727" t="s">
        <v>692</v>
      </c>
      <c r="V160" s="728"/>
      <c r="W160" s="727" t="s">
        <v>692</v>
      </c>
      <c r="X160" s="728"/>
    </row>
    <row r="161" spans="1:24">
      <c r="A161" s="729" t="s">
        <v>697</v>
      </c>
      <c r="B161" s="729"/>
      <c r="C161" s="730" t="s">
        <v>692</v>
      </c>
      <c r="D161" s="731"/>
      <c r="E161" s="730">
        <v>500</v>
      </c>
      <c r="F161" s="731">
        <v>0.45454545454545497</v>
      </c>
      <c r="G161" s="730">
        <v>400</v>
      </c>
      <c r="H161" s="731">
        <v>0.44444444444444398</v>
      </c>
      <c r="I161" s="730">
        <v>200</v>
      </c>
      <c r="J161" s="731">
        <v>0.25</v>
      </c>
      <c r="K161" s="730">
        <v>0</v>
      </c>
      <c r="L161" s="731"/>
      <c r="M161" s="730" t="s">
        <v>692</v>
      </c>
      <c r="N161" s="731"/>
      <c r="O161" s="730" t="s">
        <v>692</v>
      </c>
      <c r="P161" s="731"/>
      <c r="Q161" s="730" t="s">
        <v>692</v>
      </c>
      <c r="R161" s="731"/>
      <c r="S161" s="730" t="s">
        <v>692</v>
      </c>
      <c r="T161" s="731"/>
      <c r="U161" s="730" t="s">
        <v>692</v>
      </c>
      <c r="V161" s="731"/>
      <c r="W161" s="730" t="s">
        <v>692</v>
      </c>
      <c r="X161" s="731"/>
    </row>
    <row r="162" spans="1:24">
      <c r="A162" s="723" t="s">
        <v>753</v>
      </c>
      <c r="B162" s="723"/>
      <c r="C162" s="724">
        <v>21756</v>
      </c>
      <c r="D162" s="725">
        <v>1</v>
      </c>
      <c r="E162" s="724">
        <v>18630</v>
      </c>
      <c r="F162" s="725">
        <v>1</v>
      </c>
      <c r="G162" s="724">
        <v>8668</v>
      </c>
      <c r="H162" s="725">
        <v>1</v>
      </c>
      <c r="I162" s="724">
        <v>9821</v>
      </c>
      <c r="J162" s="725">
        <v>1</v>
      </c>
      <c r="K162" s="724">
        <v>13567</v>
      </c>
      <c r="L162" s="725">
        <v>1</v>
      </c>
      <c r="M162" s="724">
        <v>15375</v>
      </c>
      <c r="N162" s="725">
        <v>1</v>
      </c>
      <c r="O162" s="724">
        <v>14389</v>
      </c>
      <c r="P162" s="725">
        <v>1</v>
      </c>
      <c r="Q162" s="724">
        <v>7247</v>
      </c>
      <c r="R162" s="725">
        <v>1</v>
      </c>
      <c r="S162" s="724">
        <v>13911</v>
      </c>
      <c r="T162" s="725">
        <v>1</v>
      </c>
      <c r="U162" s="724">
        <v>7304</v>
      </c>
      <c r="V162" s="725">
        <v>1</v>
      </c>
      <c r="W162" s="724">
        <v>12726</v>
      </c>
      <c r="X162" s="725">
        <v>1</v>
      </c>
    </row>
    <row r="163" spans="1:24">
      <c r="A163" s="726" t="s">
        <v>695</v>
      </c>
      <c r="B163" s="726"/>
      <c r="C163" s="727" t="s">
        <v>692</v>
      </c>
      <c r="D163" s="728"/>
      <c r="E163" s="727" t="s">
        <v>692</v>
      </c>
      <c r="F163" s="728"/>
      <c r="G163" s="727" t="s">
        <v>692</v>
      </c>
      <c r="H163" s="728"/>
      <c r="I163" s="727" t="s">
        <v>692</v>
      </c>
      <c r="J163" s="728"/>
      <c r="K163" s="727" t="s">
        <v>692</v>
      </c>
      <c r="L163" s="728"/>
      <c r="M163" s="727">
        <v>467</v>
      </c>
      <c r="N163" s="728">
        <v>3.0179656197492601E-2</v>
      </c>
      <c r="O163" s="727">
        <v>1185</v>
      </c>
      <c r="P163" s="728">
        <v>8.3480098626276894E-2</v>
      </c>
      <c r="Q163" s="727">
        <v>656</v>
      </c>
      <c r="R163" s="728">
        <v>8.9154661592824105E-2</v>
      </c>
      <c r="S163" s="727">
        <v>422</v>
      </c>
      <c r="T163" s="728">
        <v>2.9701576576576599E-2</v>
      </c>
      <c r="U163" s="727">
        <v>284</v>
      </c>
      <c r="V163" s="728">
        <v>3.9389736477115099E-2</v>
      </c>
      <c r="W163" s="727">
        <v>5469</v>
      </c>
      <c r="X163" s="728">
        <v>0.426399501013566</v>
      </c>
    </row>
    <row r="164" spans="1:24">
      <c r="A164" s="726" t="s">
        <v>697</v>
      </c>
      <c r="B164" s="726"/>
      <c r="C164" s="727">
        <v>17832</v>
      </c>
      <c r="D164" s="728">
        <v>0.92638578627461199</v>
      </c>
      <c r="E164" s="727">
        <v>15313</v>
      </c>
      <c r="F164" s="728">
        <v>0.91024193069012604</v>
      </c>
      <c r="G164" s="727">
        <v>6440</v>
      </c>
      <c r="H164" s="728">
        <v>0.84150006533385602</v>
      </c>
      <c r="I164" s="727">
        <v>7674</v>
      </c>
      <c r="J164" s="728">
        <v>0.79556292763839898</v>
      </c>
      <c r="K164" s="727">
        <v>9882</v>
      </c>
      <c r="L164" s="728">
        <v>0.73156647912348205</v>
      </c>
      <c r="M164" s="727">
        <v>11879</v>
      </c>
      <c r="N164" s="728">
        <v>0.76767480935763199</v>
      </c>
      <c r="O164" s="727">
        <v>9978</v>
      </c>
      <c r="P164" s="728">
        <v>0.70292356463543504</v>
      </c>
      <c r="Q164" s="727">
        <v>3818</v>
      </c>
      <c r="R164" s="728">
        <v>0.51889100298994295</v>
      </c>
      <c r="S164" s="727">
        <v>7570</v>
      </c>
      <c r="T164" s="728">
        <v>0.53279842342342298</v>
      </c>
      <c r="U164" s="727">
        <v>3769</v>
      </c>
      <c r="V164" s="728">
        <v>0.52274618585298205</v>
      </c>
      <c r="W164" s="727">
        <v>3680</v>
      </c>
      <c r="X164" s="728">
        <v>0.28691719943864002</v>
      </c>
    </row>
    <row r="165" spans="1:24">
      <c r="A165" s="726" t="s">
        <v>693</v>
      </c>
      <c r="B165" s="726"/>
      <c r="C165" s="727" t="s">
        <v>692</v>
      </c>
      <c r="D165" s="728"/>
      <c r="E165" s="727" t="s">
        <v>692</v>
      </c>
      <c r="F165" s="728"/>
      <c r="G165" s="727" t="s">
        <v>692</v>
      </c>
      <c r="H165" s="728"/>
      <c r="I165" s="727">
        <v>471</v>
      </c>
      <c r="J165" s="728">
        <v>4.8828529960605403E-2</v>
      </c>
      <c r="K165" s="727">
        <v>699</v>
      </c>
      <c r="L165" s="728">
        <v>5.1747112822031399E-2</v>
      </c>
      <c r="M165" s="727">
        <v>781</v>
      </c>
      <c r="N165" s="728">
        <v>5.04717590797467E-2</v>
      </c>
      <c r="O165" s="727">
        <v>1178</v>
      </c>
      <c r="P165" s="728">
        <v>8.2986967241986606E-2</v>
      </c>
      <c r="Q165" s="727">
        <v>1197</v>
      </c>
      <c r="R165" s="728">
        <v>0.16268007610763799</v>
      </c>
      <c r="S165" s="727">
        <v>1261</v>
      </c>
      <c r="T165" s="728">
        <v>8.87528153153153E-2</v>
      </c>
      <c r="U165" s="727">
        <v>1328</v>
      </c>
      <c r="V165" s="728">
        <v>0.18418862690707399</v>
      </c>
      <c r="W165" s="727">
        <v>1426</v>
      </c>
      <c r="X165" s="728">
        <v>0.11118041478247299</v>
      </c>
    </row>
    <row r="166" spans="1:24">
      <c r="A166" s="726" t="s">
        <v>691</v>
      </c>
      <c r="B166" s="726"/>
      <c r="C166" s="727" t="s">
        <v>692</v>
      </c>
      <c r="D166" s="728"/>
      <c r="E166" s="727" t="s">
        <v>692</v>
      </c>
      <c r="F166" s="728"/>
      <c r="G166" s="727" t="s">
        <v>692</v>
      </c>
      <c r="H166" s="728"/>
      <c r="I166" s="727" t="s">
        <v>692</v>
      </c>
      <c r="J166" s="728"/>
      <c r="K166" s="727" t="s">
        <v>692</v>
      </c>
      <c r="L166" s="728"/>
      <c r="M166" s="727" t="s">
        <v>692</v>
      </c>
      <c r="N166" s="728"/>
      <c r="O166" s="727" t="s">
        <v>692</v>
      </c>
      <c r="P166" s="728"/>
      <c r="Q166" s="727" t="s">
        <v>692</v>
      </c>
      <c r="R166" s="728"/>
      <c r="S166" s="727" t="s">
        <v>692</v>
      </c>
      <c r="T166" s="728"/>
      <c r="U166" s="727">
        <v>963</v>
      </c>
      <c r="V166" s="728">
        <v>0.133564493758669</v>
      </c>
      <c r="W166" s="727">
        <v>1072</v>
      </c>
      <c r="X166" s="728">
        <v>8.3580227662560402E-2</v>
      </c>
    </row>
    <row r="167" spans="1:24">
      <c r="A167" s="726" t="s">
        <v>696</v>
      </c>
      <c r="B167" s="726"/>
      <c r="C167" s="727" t="s">
        <v>692</v>
      </c>
      <c r="D167" s="728"/>
      <c r="E167" s="727" t="s">
        <v>692</v>
      </c>
      <c r="F167" s="728"/>
      <c r="G167" s="727" t="s">
        <v>692</v>
      </c>
      <c r="H167" s="728"/>
      <c r="I167" s="727" t="s">
        <v>692</v>
      </c>
      <c r="J167" s="728"/>
      <c r="K167" s="727" t="s">
        <v>692</v>
      </c>
      <c r="L167" s="728"/>
      <c r="M167" s="727" t="s">
        <v>692</v>
      </c>
      <c r="N167" s="728"/>
      <c r="O167" s="727" t="s">
        <v>692</v>
      </c>
      <c r="P167" s="728"/>
      <c r="Q167" s="727">
        <v>41</v>
      </c>
      <c r="R167" s="728">
        <v>5.5721663495515101E-3</v>
      </c>
      <c r="S167" s="727">
        <v>999</v>
      </c>
      <c r="T167" s="728">
        <v>7.03125E-2</v>
      </c>
      <c r="U167" s="727">
        <v>166</v>
      </c>
      <c r="V167" s="728">
        <v>2.3023578363384201E-2</v>
      </c>
      <c r="W167" s="727">
        <v>624</v>
      </c>
      <c r="X167" s="728">
        <v>4.8651177296117301E-2</v>
      </c>
    </row>
    <row r="168" spans="1:24">
      <c r="A168" s="726" t="s">
        <v>694</v>
      </c>
      <c r="B168" s="726"/>
      <c r="C168" s="727" t="s">
        <v>692</v>
      </c>
      <c r="D168" s="728"/>
      <c r="E168" s="727" t="s">
        <v>692</v>
      </c>
      <c r="F168" s="728"/>
      <c r="G168" s="727" t="s">
        <v>692</v>
      </c>
      <c r="H168" s="728"/>
      <c r="I168" s="727">
        <v>249</v>
      </c>
      <c r="J168" s="728">
        <v>2.58138088326768E-2</v>
      </c>
      <c r="K168" s="727">
        <v>378</v>
      </c>
      <c r="L168" s="728">
        <v>2.7983417234231599E-2</v>
      </c>
      <c r="M168" s="727">
        <v>322</v>
      </c>
      <c r="N168" s="728">
        <v>2.0809099134031301E-2</v>
      </c>
      <c r="O168" s="727">
        <v>316</v>
      </c>
      <c r="P168" s="728">
        <v>2.2261359633673799E-2</v>
      </c>
      <c r="Q168" s="727">
        <v>405</v>
      </c>
      <c r="R168" s="728">
        <v>5.5042131013862503E-2</v>
      </c>
      <c r="S168" s="727">
        <v>284</v>
      </c>
      <c r="T168" s="728">
        <v>1.9988738738738701E-2</v>
      </c>
      <c r="U168" s="727">
        <v>432</v>
      </c>
      <c r="V168" s="728">
        <v>5.9916782246879297E-2</v>
      </c>
      <c r="W168" s="727">
        <v>393</v>
      </c>
      <c r="X168" s="728">
        <v>3.0640885700919999E-2</v>
      </c>
    </row>
    <row r="169" spans="1:24">
      <c r="A169" s="726" t="s">
        <v>704</v>
      </c>
      <c r="B169" s="726"/>
      <c r="C169" s="727" t="s">
        <v>692</v>
      </c>
      <c r="D169" s="728"/>
      <c r="E169" s="727" t="s">
        <v>692</v>
      </c>
      <c r="F169" s="728"/>
      <c r="G169" s="727" t="s">
        <v>692</v>
      </c>
      <c r="H169" s="728"/>
      <c r="I169" s="727">
        <v>69</v>
      </c>
      <c r="J169" s="728">
        <v>7.1532241343562099E-3</v>
      </c>
      <c r="K169" s="727">
        <v>193</v>
      </c>
      <c r="L169" s="728">
        <v>1.42878294344092E-2</v>
      </c>
      <c r="M169" s="727">
        <v>724</v>
      </c>
      <c r="N169" s="728">
        <v>4.6788160785834303E-2</v>
      </c>
      <c r="O169" s="727">
        <v>282</v>
      </c>
      <c r="P169" s="728">
        <v>1.9866150052835499E-2</v>
      </c>
      <c r="Q169" s="727">
        <v>128</v>
      </c>
      <c r="R169" s="728">
        <v>1.73960315303071E-2</v>
      </c>
      <c r="S169" s="727">
        <v>202</v>
      </c>
      <c r="T169" s="728">
        <v>1.4217342342342299E-2</v>
      </c>
      <c r="U169" s="727">
        <v>108</v>
      </c>
      <c r="V169" s="728">
        <v>1.49791955617198E-2</v>
      </c>
      <c r="W169" s="727">
        <v>128</v>
      </c>
      <c r="X169" s="728">
        <v>9.9797286761266202E-3</v>
      </c>
    </row>
    <row r="170" spans="1:24">
      <c r="A170" s="726" t="s">
        <v>705</v>
      </c>
      <c r="B170" s="726"/>
      <c r="C170" s="727" t="s">
        <v>692</v>
      </c>
      <c r="D170" s="728"/>
      <c r="E170" s="727" t="s">
        <v>692</v>
      </c>
      <c r="F170" s="728"/>
      <c r="G170" s="727" t="s">
        <v>692</v>
      </c>
      <c r="H170" s="728"/>
      <c r="I170" s="727" t="s">
        <v>692</v>
      </c>
      <c r="J170" s="728"/>
      <c r="K170" s="727" t="s">
        <v>692</v>
      </c>
      <c r="L170" s="728"/>
      <c r="M170" s="727" t="s">
        <v>692</v>
      </c>
      <c r="N170" s="728"/>
      <c r="O170" s="727" t="s">
        <v>692</v>
      </c>
      <c r="P170" s="728"/>
      <c r="Q170" s="727" t="s">
        <v>692</v>
      </c>
      <c r="R170" s="728"/>
      <c r="S170" s="727" t="s">
        <v>692</v>
      </c>
      <c r="T170" s="728"/>
      <c r="U170" s="727">
        <v>160</v>
      </c>
      <c r="V170" s="728">
        <v>2.2191400832177501E-2</v>
      </c>
      <c r="W170" s="727">
        <v>34</v>
      </c>
      <c r="X170" s="728">
        <v>2.65086542959613E-3</v>
      </c>
    </row>
    <row r="171" spans="1:24">
      <c r="A171" s="726" t="s">
        <v>713</v>
      </c>
      <c r="B171" s="726"/>
      <c r="C171" s="727">
        <v>247</v>
      </c>
      <c r="D171" s="728"/>
      <c r="E171" s="727">
        <v>281</v>
      </c>
      <c r="F171" s="728"/>
      <c r="G171" s="727">
        <v>-79</v>
      </c>
      <c r="H171" s="728"/>
      <c r="I171" s="727">
        <v>175</v>
      </c>
      <c r="J171" s="728"/>
      <c r="K171" s="727">
        <v>59</v>
      </c>
      <c r="L171" s="728"/>
      <c r="M171" s="727">
        <v>-99</v>
      </c>
      <c r="N171" s="728"/>
      <c r="O171" s="727">
        <v>194</v>
      </c>
      <c r="P171" s="728"/>
      <c r="Q171" s="727">
        <v>-111</v>
      </c>
      <c r="R171" s="728"/>
      <c r="S171" s="727">
        <v>-297</v>
      </c>
      <c r="T171" s="728"/>
      <c r="U171" s="727">
        <v>94</v>
      </c>
      <c r="V171" s="728"/>
      <c r="W171" s="727">
        <v>-100</v>
      </c>
      <c r="X171" s="728"/>
    </row>
    <row r="172" spans="1:24">
      <c r="A172" s="726" t="s">
        <v>719</v>
      </c>
      <c r="B172" s="726"/>
      <c r="C172" s="727">
        <v>1054</v>
      </c>
      <c r="D172" s="728">
        <v>5.4756091225518201E-2</v>
      </c>
      <c r="E172" s="727">
        <v>1226</v>
      </c>
      <c r="F172" s="728">
        <v>7.2876419188016406E-2</v>
      </c>
      <c r="G172" s="727">
        <v>1012</v>
      </c>
      <c r="H172" s="728">
        <v>0.13223572455246299</v>
      </c>
      <c r="I172" s="727">
        <v>954</v>
      </c>
      <c r="J172" s="728">
        <v>9.8901098901098897E-2</v>
      </c>
      <c r="K172" s="727">
        <v>2088</v>
      </c>
      <c r="L172" s="728">
        <v>0.15457506662718401</v>
      </c>
      <c r="M172" s="727" t="s">
        <v>692</v>
      </c>
      <c r="N172" s="728"/>
      <c r="O172" s="727" t="s">
        <v>692</v>
      </c>
      <c r="P172" s="728"/>
      <c r="Q172" s="727" t="s">
        <v>692</v>
      </c>
      <c r="R172" s="728"/>
      <c r="S172" s="727" t="s">
        <v>692</v>
      </c>
      <c r="T172" s="728"/>
      <c r="U172" s="727" t="s">
        <v>692</v>
      </c>
      <c r="V172" s="728"/>
      <c r="W172" s="727" t="s">
        <v>692</v>
      </c>
      <c r="X172" s="728"/>
    </row>
    <row r="173" spans="1:24">
      <c r="A173" s="726" t="s">
        <v>722</v>
      </c>
      <c r="B173" s="726"/>
      <c r="C173" s="727" t="s">
        <v>692</v>
      </c>
      <c r="D173" s="728"/>
      <c r="E173" s="727" t="s">
        <v>692</v>
      </c>
      <c r="F173" s="728"/>
      <c r="G173" s="727" t="s">
        <v>692</v>
      </c>
      <c r="H173" s="728"/>
      <c r="I173" s="727" t="s">
        <v>692</v>
      </c>
      <c r="J173" s="728"/>
      <c r="K173" s="727" t="s">
        <v>692</v>
      </c>
      <c r="L173" s="728"/>
      <c r="M173" s="727">
        <v>155</v>
      </c>
      <c r="N173" s="728">
        <v>1.0016802378182799E-2</v>
      </c>
      <c r="O173" s="727">
        <v>137</v>
      </c>
      <c r="P173" s="728">
        <v>9.6512856639661797E-3</v>
      </c>
      <c r="Q173" s="727">
        <v>176</v>
      </c>
      <c r="R173" s="728">
        <v>2.3919543354172301E-2</v>
      </c>
      <c r="S173" s="727">
        <v>1348</v>
      </c>
      <c r="T173" s="728">
        <v>9.4876126126126101E-2</v>
      </c>
      <c r="U173" s="727" t="s">
        <v>692</v>
      </c>
      <c r="V173" s="728"/>
      <c r="W173" s="727" t="s">
        <v>692</v>
      </c>
      <c r="X173" s="728"/>
    </row>
    <row r="174" spans="1:24">
      <c r="A174" s="726" t="s">
        <v>706</v>
      </c>
      <c r="B174" s="726"/>
      <c r="C174" s="727">
        <v>2507</v>
      </c>
      <c r="D174" s="728"/>
      <c r="E174" s="727">
        <v>1807</v>
      </c>
      <c r="F174" s="728"/>
      <c r="G174" s="727">
        <v>1015</v>
      </c>
      <c r="H174" s="728"/>
      <c r="I174" s="727">
        <v>175</v>
      </c>
      <c r="J174" s="728"/>
      <c r="K174" s="727">
        <v>59</v>
      </c>
      <c r="L174" s="728"/>
      <c r="M174" s="727" t="s">
        <v>692</v>
      </c>
      <c r="N174" s="728"/>
      <c r="O174" s="727" t="s">
        <v>692</v>
      </c>
      <c r="P174" s="728"/>
      <c r="Q174" s="727" t="s">
        <v>692</v>
      </c>
      <c r="R174" s="728"/>
      <c r="S174" s="727" t="s">
        <v>692</v>
      </c>
      <c r="T174" s="728"/>
      <c r="U174" s="727" t="s">
        <v>692</v>
      </c>
      <c r="V174" s="728"/>
      <c r="W174" s="727" t="s">
        <v>692</v>
      </c>
      <c r="X174" s="728"/>
    </row>
    <row r="175" spans="1:24">
      <c r="A175" s="726" t="s">
        <v>711</v>
      </c>
      <c r="B175" s="726"/>
      <c r="C175" s="727">
        <v>306</v>
      </c>
      <c r="D175" s="728">
        <v>1.5896929710634299E-2</v>
      </c>
      <c r="E175" s="727">
        <v>131</v>
      </c>
      <c r="F175" s="728">
        <v>7.7869583308565601E-3</v>
      </c>
      <c r="G175" s="727">
        <v>282</v>
      </c>
      <c r="H175" s="728">
        <v>3.6848294786358302E-2</v>
      </c>
      <c r="I175" s="727" t="s">
        <v>692</v>
      </c>
      <c r="J175" s="728"/>
      <c r="K175" s="727" t="s">
        <v>692</v>
      </c>
      <c r="L175" s="728"/>
      <c r="M175" s="727" t="s">
        <v>692</v>
      </c>
      <c r="N175" s="728"/>
      <c r="O175" s="727" t="s">
        <v>692</v>
      </c>
      <c r="P175" s="728"/>
      <c r="Q175" s="727" t="s">
        <v>692</v>
      </c>
      <c r="R175" s="728"/>
      <c r="S175" s="727" t="s">
        <v>692</v>
      </c>
      <c r="T175" s="728"/>
      <c r="U175" s="727" t="s">
        <v>692</v>
      </c>
      <c r="V175" s="728"/>
      <c r="W175" s="727" t="s">
        <v>692</v>
      </c>
      <c r="X175" s="728"/>
    </row>
    <row r="176" spans="1:24">
      <c r="A176" s="726" t="s">
        <v>726</v>
      </c>
      <c r="B176" s="726"/>
      <c r="C176" s="727">
        <v>1954</v>
      </c>
      <c r="D176" s="728">
        <v>0.10151176684503101</v>
      </c>
      <c r="E176" s="727">
        <v>1395</v>
      </c>
      <c r="F176" s="728">
        <v>8.2922189859121406E-2</v>
      </c>
      <c r="G176" s="727">
        <v>812</v>
      </c>
      <c r="H176" s="728">
        <v>0.10610218215079099</v>
      </c>
      <c r="I176" s="727" t="s">
        <v>692</v>
      </c>
      <c r="J176" s="728"/>
      <c r="K176" s="727" t="s">
        <v>692</v>
      </c>
      <c r="L176" s="728"/>
      <c r="M176" s="727" t="s">
        <v>692</v>
      </c>
      <c r="N176" s="728"/>
      <c r="O176" s="727" t="s">
        <v>692</v>
      </c>
      <c r="P176" s="728"/>
      <c r="Q176" s="727" t="s">
        <v>692</v>
      </c>
      <c r="R176" s="728"/>
      <c r="S176" s="727" t="s">
        <v>692</v>
      </c>
      <c r="T176" s="728"/>
      <c r="U176" s="727" t="s">
        <v>692</v>
      </c>
      <c r="V176" s="728"/>
      <c r="W176" s="727" t="s">
        <v>692</v>
      </c>
      <c r="X176" s="728"/>
    </row>
    <row r="177" spans="1:24">
      <c r="A177" s="726" t="s">
        <v>723</v>
      </c>
      <c r="B177" s="726"/>
      <c r="C177" s="727">
        <v>363</v>
      </c>
      <c r="D177" s="728">
        <v>1.8858122499870102E-2</v>
      </c>
      <c r="E177" s="727">
        <v>284</v>
      </c>
      <c r="F177" s="728">
        <v>1.6881650121857002E-2</v>
      </c>
      <c r="G177" s="727">
        <v>201</v>
      </c>
      <c r="H177" s="728">
        <v>2.6264210113680901E-2</v>
      </c>
      <c r="I177" s="727">
        <v>229</v>
      </c>
      <c r="J177" s="728">
        <v>2.3740410532863399E-2</v>
      </c>
      <c r="K177" s="727">
        <v>268</v>
      </c>
      <c r="L177" s="728">
        <v>1.9840094758661501E-2</v>
      </c>
      <c r="M177" s="727">
        <v>485</v>
      </c>
      <c r="N177" s="728">
        <v>3.1342897763991198E-2</v>
      </c>
      <c r="O177" s="727">
        <v>405</v>
      </c>
      <c r="P177" s="728">
        <v>2.85311729482212E-2</v>
      </c>
      <c r="Q177" s="727">
        <v>359</v>
      </c>
      <c r="R177" s="728">
        <v>4.87904321826583E-2</v>
      </c>
      <c r="S177" s="727" t="s">
        <v>692</v>
      </c>
      <c r="T177" s="728"/>
      <c r="U177" s="727" t="s">
        <v>692</v>
      </c>
      <c r="V177" s="728"/>
      <c r="W177" s="727" t="s">
        <v>692</v>
      </c>
      <c r="X177" s="728"/>
    </row>
    <row r="178" spans="1:24">
      <c r="A178" s="729" t="s">
        <v>724</v>
      </c>
      <c r="B178" s="729"/>
      <c r="C178" s="730" t="s">
        <v>692</v>
      </c>
      <c r="D178" s="731"/>
      <c r="E178" s="730" t="s">
        <v>692</v>
      </c>
      <c r="F178" s="731"/>
      <c r="G178" s="730" t="s">
        <v>692</v>
      </c>
      <c r="H178" s="731"/>
      <c r="I178" s="730" t="s">
        <v>692</v>
      </c>
      <c r="J178" s="731"/>
      <c r="K178" s="730" t="s">
        <v>692</v>
      </c>
      <c r="L178" s="731"/>
      <c r="M178" s="730">
        <v>661</v>
      </c>
      <c r="N178" s="731">
        <v>4.2716815303089101E-2</v>
      </c>
      <c r="O178" s="730">
        <v>714</v>
      </c>
      <c r="P178" s="731">
        <v>5.0299401197604801E-2</v>
      </c>
      <c r="Q178" s="730">
        <v>578</v>
      </c>
      <c r="R178" s="731">
        <v>7.8553954879043195E-2</v>
      </c>
      <c r="S178" s="730">
        <v>2122</v>
      </c>
      <c r="T178" s="731">
        <v>0.14935247747747701</v>
      </c>
      <c r="U178" s="730" t="s">
        <v>692</v>
      </c>
      <c r="V178" s="731"/>
      <c r="W178" s="730" t="s">
        <v>692</v>
      </c>
      <c r="X178" s="731"/>
    </row>
    <row r="179" spans="1:24">
      <c r="A179" s="723" t="s">
        <v>754</v>
      </c>
      <c r="B179" s="723"/>
      <c r="C179" s="724">
        <v>81116</v>
      </c>
      <c r="D179" s="725">
        <v>1</v>
      </c>
      <c r="E179" s="724">
        <v>81759</v>
      </c>
      <c r="F179" s="725">
        <v>1</v>
      </c>
      <c r="G179" s="724">
        <v>65076</v>
      </c>
      <c r="H179" s="725">
        <v>1</v>
      </c>
      <c r="I179" s="724">
        <v>64388</v>
      </c>
      <c r="J179" s="725">
        <v>1</v>
      </c>
      <c r="K179" s="724">
        <v>72625</v>
      </c>
      <c r="L179" s="725">
        <v>1</v>
      </c>
      <c r="M179" s="724">
        <v>73114</v>
      </c>
      <c r="N179" s="725">
        <v>1</v>
      </c>
      <c r="O179" s="724">
        <v>77648</v>
      </c>
      <c r="P179" s="725">
        <v>1</v>
      </c>
      <c r="Q179" s="724">
        <v>53206</v>
      </c>
      <c r="R179" s="725">
        <v>1</v>
      </c>
      <c r="S179" s="724">
        <v>65526</v>
      </c>
      <c r="T179" s="725">
        <v>1</v>
      </c>
      <c r="U179" s="724">
        <v>70439</v>
      </c>
      <c r="V179" s="725">
        <v>1</v>
      </c>
      <c r="W179" s="724">
        <v>83968</v>
      </c>
      <c r="X179" s="725">
        <v>1</v>
      </c>
    </row>
    <row r="180" spans="1:24">
      <c r="A180" s="726" t="s">
        <v>691</v>
      </c>
      <c r="B180" s="726"/>
      <c r="C180" s="727" t="s">
        <v>692</v>
      </c>
      <c r="D180" s="728"/>
      <c r="E180" s="727" t="s">
        <v>692</v>
      </c>
      <c r="F180" s="728"/>
      <c r="G180" s="727" t="s">
        <v>692</v>
      </c>
      <c r="H180" s="728"/>
      <c r="I180" s="727" t="s">
        <v>692</v>
      </c>
      <c r="J180" s="728"/>
      <c r="K180" s="727" t="s">
        <v>692</v>
      </c>
      <c r="L180" s="728"/>
      <c r="M180" s="727" t="s">
        <v>692</v>
      </c>
      <c r="N180" s="728"/>
      <c r="O180" s="727" t="s">
        <v>692</v>
      </c>
      <c r="P180" s="728"/>
      <c r="Q180" s="727" t="s">
        <v>692</v>
      </c>
      <c r="R180" s="728"/>
      <c r="S180" s="727" t="s">
        <v>692</v>
      </c>
      <c r="T180" s="728"/>
      <c r="U180" s="727">
        <v>26403</v>
      </c>
      <c r="V180" s="728">
        <v>0.37880918220946902</v>
      </c>
      <c r="W180" s="727">
        <v>25269</v>
      </c>
      <c r="X180" s="728">
        <v>0.30627234713047702</v>
      </c>
    </row>
    <row r="181" spans="1:24">
      <c r="A181" s="726" t="s">
        <v>695</v>
      </c>
      <c r="B181" s="726"/>
      <c r="C181" s="727" t="s">
        <v>692</v>
      </c>
      <c r="D181" s="728"/>
      <c r="E181" s="727" t="s">
        <v>692</v>
      </c>
      <c r="F181" s="728"/>
      <c r="G181" s="727" t="s">
        <v>692</v>
      </c>
      <c r="H181" s="728"/>
      <c r="I181" s="727" t="s">
        <v>692</v>
      </c>
      <c r="J181" s="728"/>
      <c r="K181" s="727" t="s">
        <v>692</v>
      </c>
      <c r="L181" s="728"/>
      <c r="M181" s="727">
        <v>8365</v>
      </c>
      <c r="N181" s="728">
        <v>0.11441037284241</v>
      </c>
      <c r="O181" s="727">
        <v>10516</v>
      </c>
      <c r="P181" s="728">
        <v>0.13543692446390601</v>
      </c>
      <c r="Q181" s="727">
        <v>10572</v>
      </c>
      <c r="R181" s="728">
        <v>0.19882645001128399</v>
      </c>
      <c r="S181" s="727">
        <v>10594</v>
      </c>
      <c r="T181" s="728">
        <v>0.16176021498809001</v>
      </c>
      <c r="U181" s="727">
        <v>10363</v>
      </c>
      <c r="V181" s="728">
        <v>0.14868005738880899</v>
      </c>
      <c r="W181" s="727">
        <v>23943</v>
      </c>
      <c r="X181" s="728">
        <v>0.29020059390339997</v>
      </c>
    </row>
    <row r="182" spans="1:24">
      <c r="A182" s="726" t="s">
        <v>694</v>
      </c>
      <c r="B182" s="726"/>
      <c r="C182" s="727" t="s">
        <v>692</v>
      </c>
      <c r="D182" s="728"/>
      <c r="E182" s="727" t="s">
        <v>692</v>
      </c>
      <c r="F182" s="728"/>
      <c r="G182" s="727" t="s">
        <v>692</v>
      </c>
      <c r="H182" s="728"/>
      <c r="I182" s="727">
        <v>16338</v>
      </c>
      <c r="J182" s="728">
        <v>0.25374293346586302</v>
      </c>
      <c r="K182" s="727">
        <v>16631</v>
      </c>
      <c r="L182" s="728">
        <v>0.228998278829604</v>
      </c>
      <c r="M182" s="727">
        <v>16762</v>
      </c>
      <c r="N182" s="728">
        <v>0.229258418360369</v>
      </c>
      <c r="O182" s="727">
        <v>16643</v>
      </c>
      <c r="P182" s="728">
        <v>0.214347350119132</v>
      </c>
      <c r="Q182" s="727">
        <v>17532</v>
      </c>
      <c r="R182" s="728">
        <v>0.32972241029113097</v>
      </c>
      <c r="S182" s="727">
        <v>17353</v>
      </c>
      <c r="T182" s="728">
        <v>0.26496365968362601</v>
      </c>
      <c r="U182" s="727">
        <v>17424</v>
      </c>
      <c r="V182" s="728">
        <v>0.24998565279770399</v>
      </c>
      <c r="W182" s="727">
        <v>17306</v>
      </c>
      <c r="X182" s="728">
        <v>0.209756984425186</v>
      </c>
    </row>
    <row r="183" spans="1:24">
      <c r="A183" s="726" t="s">
        <v>693</v>
      </c>
      <c r="B183" s="726"/>
      <c r="C183" s="727" t="s">
        <v>692</v>
      </c>
      <c r="D183" s="728"/>
      <c r="E183" s="727" t="s">
        <v>692</v>
      </c>
      <c r="F183" s="728"/>
      <c r="G183" s="727" t="s">
        <v>692</v>
      </c>
      <c r="H183" s="728"/>
      <c r="I183" s="727">
        <v>6073</v>
      </c>
      <c r="J183" s="728">
        <v>9.4318817170901403E-2</v>
      </c>
      <c r="K183" s="727">
        <v>5996</v>
      </c>
      <c r="L183" s="728">
        <v>8.2561101549053398E-2</v>
      </c>
      <c r="M183" s="727">
        <v>5975</v>
      </c>
      <c r="N183" s="728">
        <v>8.1721694887436094E-2</v>
      </c>
      <c r="O183" s="727">
        <v>9103</v>
      </c>
      <c r="P183" s="728">
        <v>0.117238714662889</v>
      </c>
      <c r="Q183" s="727">
        <v>8952</v>
      </c>
      <c r="R183" s="728">
        <v>0.16835928684269899</v>
      </c>
      <c r="S183" s="727">
        <v>8567</v>
      </c>
      <c r="T183" s="728">
        <v>0.13080986990777499</v>
      </c>
      <c r="U183" s="727">
        <v>9455</v>
      </c>
      <c r="V183" s="728">
        <v>0.13565279770444799</v>
      </c>
      <c r="W183" s="727">
        <v>10008</v>
      </c>
      <c r="X183" s="728">
        <v>0.121301739288528</v>
      </c>
    </row>
    <row r="184" spans="1:24">
      <c r="A184" s="726" t="s">
        <v>696</v>
      </c>
      <c r="B184" s="726"/>
      <c r="C184" s="727" t="s">
        <v>692</v>
      </c>
      <c r="D184" s="728"/>
      <c r="E184" s="727" t="s">
        <v>692</v>
      </c>
      <c r="F184" s="728"/>
      <c r="G184" s="727" t="s">
        <v>692</v>
      </c>
      <c r="H184" s="728"/>
      <c r="I184" s="727" t="s">
        <v>692</v>
      </c>
      <c r="J184" s="728"/>
      <c r="K184" s="727" t="s">
        <v>692</v>
      </c>
      <c r="L184" s="728"/>
      <c r="M184" s="727" t="s">
        <v>692</v>
      </c>
      <c r="N184" s="728"/>
      <c r="O184" s="727" t="s">
        <v>692</v>
      </c>
      <c r="P184" s="728"/>
      <c r="Q184" s="727">
        <v>984</v>
      </c>
      <c r="R184" s="728">
        <v>1.85059805912886E-2</v>
      </c>
      <c r="S184" s="727">
        <v>2580</v>
      </c>
      <c r="T184" s="728">
        <v>3.9394124473218099E-2</v>
      </c>
      <c r="U184" s="727">
        <v>2507</v>
      </c>
      <c r="V184" s="728">
        <v>3.5968436154949802E-2</v>
      </c>
      <c r="W184" s="727">
        <v>4093</v>
      </c>
      <c r="X184" s="728">
        <v>4.9609114599115198E-2</v>
      </c>
    </row>
    <row r="185" spans="1:24">
      <c r="A185" s="726" t="s">
        <v>755</v>
      </c>
      <c r="B185" s="726"/>
      <c r="C185" s="727" t="s">
        <v>692</v>
      </c>
      <c r="D185" s="728"/>
      <c r="E185" s="727" t="s">
        <v>692</v>
      </c>
      <c r="F185" s="728"/>
      <c r="G185" s="727" t="s">
        <v>692</v>
      </c>
      <c r="H185" s="728"/>
      <c r="I185" s="727" t="s">
        <v>692</v>
      </c>
      <c r="J185" s="728"/>
      <c r="K185" s="727" t="s">
        <v>692</v>
      </c>
      <c r="L185" s="728"/>
      <c r="M185" s="727" t="s">
        <v>692</v>
      </c>
      <c r="N185" s="728"/>
      <c r="O185" s="727">
        <v>3</v>
      </c>
      <c r="P185" s="728"/>
      <c r="Q185" s="727">
        <v>34</v>
      </c>
      <c r="R185" s="728"/>
      <c r="S185" s="727">
        <v>34</v>
      </c>
      <c r="T185" s="728"/>
      <c r="U185" s="727">
        <v>739</v>
      </c>
      <c r="V185" s="728"/>
      <c r="W185" s="727">
        <v>1463</v>
      </c>
      <c r="X185" s="728"/>
    </row>
    <row r="186" spans="1:24">
      <c r="A186" s="726" t="s">
        <v>697</v>
      </c>
      <c r="B186" s="726"/>
      <c r="C186" s="727">
        <v>25427</v>
      </c>
      <c r="D186" s="728">
        <v>0.70137643781204295</v>
      </c>
      <c r="E186" s="727">
        <v>25365</v>
      </c>
      <c r="F186" s="728">
        <v>0.70259265414658501</v>
      </c>
      <c r="G186" s="727">
        <v>28463</v>
      </c>
      <c r="H186" s="728">
        <v>0.67085415291788397</v>
      </c>
      <c r="I186" s="727">
        <v>27508</v>
      </c>
      <c r="J186" s="728">
        <v>0.427222463813133</v>
      </c>
      <c r="K186" s="727">
        <v>27230</v>
      </c>
      <c r="L186" s="728">
        <v>0.37493975903614501</v>
      </c>
      <c r="M186" s="727">
        <v>26971</v>
      </c>
      <c r="N186" s="728">
        <v>0.36888967913122001</v>
      </c>
      <c r="O186" s="727">
        <v>26195</v>
      </c>
      <c r="P186" s="728">
        <v>0.337368793869534</v>
      </c>
      <c r="Q186" s="727">
        <v>1680</v>
      </c>
      <c r="R186" s="728">
        <v>3.15955766192733E-2</v>
      </c>
      <c r="S186" s="727">
        <v>2370</v>
      </c>
      <c r="T186" s="728">
        <v>3.6187625969584102E-2</v>
      </c>
      <c r="U186" s="727">
        <v>2368</v>
      </c>
      <c r="V186" s="728">
        <v>3.3974175035867998E-2</v>
      </c>
      <c r="W186" s="727">
        <v>984</v>
      </c>
      <c r="X186" s="728">
        <v>1.19265499060663E-2</v>
      </c>
    </row>
    <row r="187" spans="1:24">
      <c r="A187" s="726" t="s">
        <v>704</v>
      </c>
      <c r="B187" s="726"/>
      <c r="C187" s="727" t="s">
        <v>692</v>
      </c>
      <c r="D187" s="728"/>
      <c r="E187" s="727" t="s">
        <v>692</v>
      </c>
      <c r="F187" s="728"/>
      <c r="G187" s="727" t="s">
        <v>692</v>
      </c>
      <c r="H187" s="728"/>
      <c r="I187" s="727">
        <v>554</v>
      </c>
      <c r="J187" s="728">
        <v>8.6040877182083607E-3</v>
      </c>
      <c r="K187" s="727">
        <v>551</v>
      </c>
      <c r="L187" s="728">
        <v>7.5869191049913898E-3</v>
      </c>
      <c r="M187" s="727">
        <v>999</v>
      </c>
      <c r="N187" s="728">
        <v>1.3663593839757101E-2</v>
      </c>
      <c r="O187" s="727">
        <v>1012</v>
      </c>
      <c r="P187" s="728">
        <v>1.3033678923304801E-2</v>
      </c>
      <c r="Q187" s="727">
        <v>887</v>
      </c>
      <c r="R187" s="728">
        <v>1.6681712179342501E-2</v>
      </c>
      <c r="S187" s="727">
        <v>851</v>
      </c>
      <c r="T187" s="728">
        <v>1.29939534599646E-2</v>
      </c>
      <c r="U187" s="727">
        <v>899</v>
      </c>
      <c r="V187" s="728">
        <v>1.28981348637016E-2</v>
      </c>
      <c r="W187" s="727">
        <v>902</v>
      </c>
      <c r="X187" s="728">
        <v>1.09326707472274E-2</v>
      </c>
    </row>
    <row r="188" spans="1:24">
      <c r="A188" s="726" t="s">
        <v>705</v>
      </c>
      <c r="B188" s="726"/>
      <c r="C188" s="727" t="s">
        <v>692</v>
      </c>
      <c r="D188" s="728"/>
      <c r="E188" s="727" t="s">
        <v>692</v>
      </c>
      <c r="F188" s="728"/>
      <c r="G188" s="727" t="s">
        <v>692</v>
      </c>
      <c r="H188" s="728"/>
      <c r="I188" s="727" t="s">
        <v>692</v>
      </c>
      <c r="J188" s="728"/>
      <c r="K188" s="727" t="s">
        <v>692</v>
      </c>
      <c r="L188" s="728"/>
      <c r="M188" s="727" t="s">
        <v>692</v>
      </c>
      <c r="N188" s="728"/>
      <c r="O188" s="727" t="s">
        <v>692</v>
      </c>
      <c r="P188" s="728"/>
      <c r="Q188" s="727" t="s">
        <v>692</v>
      </c>
      <c r="R188" s="728"/>
      <c r="S188" s="727" t="s">
        <v>692</v>
      </c>
      <c r="T188" s="728"/>
      <c r="U188" s="727">
        <v>281</v>
      </c>
      <c r="V188" s="728">
        <v>4.0315638450502097E-3</v>
      </c>
      <c r="W188" s="727">
        <v>0</v>
      </c>
      <c r="X188" s="728"/>
    </row>
    <row r="189" spans="1:24">
      <c r="A189" s="726" t="s">
        <v>719</v>
      </c>
      <c r="B189" s="726"/>
      <c r="C189" s="727">
        <v>9960</v>
      </c>
      <c r="D189" s="728">
        <v>0.274735883926847</v>
      </c>
      <c r="E189" s="727">
        <v>9943</v>
      </c>
      <c r="F189" s="728">
        <v>0.27541410448174602</v>
      </c>
      <c r="G189" s="727">
        <v>12777</v>
      </c>
      <c r="H189" s="728">
        <v>0.30114546997266001</v>
      </c>
      <c r="I189" s="727">
        <v>12893</v>
      </c>
      <c r="J189" s="728">
        <v>0.200239175001553</v>
      </c>
      <c r="K189" s="727">
        <v>21623</v>
      </c>
      <c r="L189" s="728">
        <v>0.29773493975903598</v>
      </c>
      <c r="M189" s="727" t="s">
        <v>692</v>
      </c>
      <c r="N189" s="728"/>
      <c r="O189" s="727" t="s">
        <v>692</v>
      </c>
      <c r="P189" s="728"/>
      <c r="Q189" s="727" t="s">
        <v>692</v>
      </c>
      <c r="R189" s="728"/>
      <c r="S189" s="727" t="s">
        <v>692</v>
      </c>
      <c r="T189" s="728"/>
      <c r="U189" s="727" t="s">
        <v>692</v>
      </c>
      <c r="V189" s="728"/>
      <c r="W189" s="727" t="s">
        <v>692</v>
      </c>
      <c r="X189" s="728"/>
    </row>
    <row r="190" spans="1:24">
      <c r="A190" s="726" t="s">
        <v>722</v>
      </c>
      <c r="B190" s="726"/>
      <c r="C190" s="727" t="s">
        <v>692</v>
      </c>
      <c r="D190" s="728"/>
      <c r="E190" s="727" t="s">
        <v>692</v>
      </c>
      <c r="F190" s="728"/>
      <c r="G190" s="727" t="s">
        <v>692</v>
      </c>
      <c r="H190" s="728"/>
      <c r="I190" s="727" t="s">
        <v>692</v>
      </c>
      <c r="J190" s="728"/>
      <c r="K190" s="727" t="s">
        <v>692</v>
      </c>
      <c r="L190" s="728"/>
      <c r="M190" s="727">
        <v>4610</v>
      </c>
      <c r="N190" s="728">
        <v>6.3052219821101305E-2</v>
      </c>
      <c r="O190" s="727">
        <v>4748</v>
      </c>
      <c r="P190" s="728">
        <v>6.1150106252817298E-2</v>
      </c>
      <c r="Q190" s="727">
        <v>4570</v>
      </c>
      <c r="R190" s="728">
        <v>8.5947491160761294E-2</v>
      </c>
      <c r="S190" s="727">
        <v>6441</v>
      </c>
      <c r="T190" s="728">
        <v>9.8347889818603804E-2</v>
      </c>
      <c r="U190" s="727" t="s">
        <v>692</v>
      </c>
      <c r="V190" s="728"/>
      <c r="W190" s="727" t="s">
        <v>692</v>
      </c>
      <c r="X190" s="728"/>
    </row>
    <row r="191" spans="1:24">
      <c r="A191" s="726" t="s">
        <v>706</v>
      </c>
      <c r="B191" s="726"/>
      <c r="C191" s="727">
        <v>44863</v>
      </c>
      <c r="D191" s="728"/>
      <c r="E191" s="727">
        <v>45657</v>
      </c>
      <c r="F191" s="728"/>
      <c r="G191" s="727">
        <v>22648</v>
      </c>
      <c r="H191" s="728"/>
      <c r="I191" s="727" t="s">
        <v>692</v>
      </c>
      <c r="J191" s="728"/>
      <c r="K191" s="727" t="s">
        <v>692</v>
      </c>
      <c r="L191" s="728"/>
      <c r="M191" s="727" t="s">
        <v>692</v>
      </c>
      <c r="N191" s="728"/>
      <c r="O191" s="727" t="s">
        <v>692</v>
      </c>
      <c r="P191" s="728"/>
      <c r="Q191" s="727" t="s">
        <v>692</v>
      </c>
      <c r="R191" s="728"/>
      <c r="S191" s="727" t="s">
        <v>692</v>
      </c>
      <c r="T191" s="728"/>
      <c r="U191" s="727" t="s">
        <v>692</v>
      </c>
      <c r="V191" s="728"/>
      <c r="W191" s="727" t="s">
        <v>692</v>
      </c>
      <c r="X191" s="728"/>
    </row>
    <row r="192" spans="1:24">
      <c r="A192" s="726" t="s">
        <v>711</v>
      </c>
      <c r="B192" s="726"/>
      <c r="C192" s="727">
        <v>18733</v>
      </c>
      <c r="D192" s="728">
        <v>0.51672964996000303</v>
      </c>
      <c r="E192" s="727">
        <v>18973</v>
      </c>
      <c r="F192" s="728">
        <v>0.52553875131571703</v>
      </c>
      <c r="G192" s="727" t="s">
        <v>692</v>
      </c>
      <c r="H192" s="728"/>
      <c r="I192" s="727" t="s">
        <v>692</v>
      </c>
      <c r="J192" s="728"/>
      <c r="K192" s="727" t="s">
        <v>692</v>
      </c>
      <c r="L192" s="728"/>
      <c r="M192" s="727" t="s">
        <v>692</v>
      </c>
      <c r="N192" s="728"/>
      <c r="O192" s="727" t="s">
        <v>692</v>
      </c>
      <c r="P192" s="728"/>
      <c r="Q192" s="727" t="s">
        <v>692</v>
      </c>
      <c r="R192" s="728"/>
      <c r="S192" s="727" t="s">
        <v>692</v>
      </c>
      <c r="T192" s="728"/>
      <c r="U192" s="727" t="s">
        <v>692</v>
      </c>
      <c r="V192" s="728"/>
      <c r="W192" s="727" t="s">
        <v>692</v>
      </c>
      <c r="X192" s="728"/>
    </row>
    <row r="193" spans="1:24">
      <c r="A193" s="726" t="s">
        <v>726</v>
      </c>
      <c r="B193" s="726"/>
      <c r="C193" s="727">
        <v>26130</v>
      </c>
      <c r="D193" s="728">
        <v>0.72076793644663895</v>
      </c>
      <c r="E193" s="727">
        <v>26684</v>
      </c>
      <c r="F193" s="728">
        <v>0.739128026148136</v>
      </c>
      <c r="G193" s="727">
        <v>22648</v>
      </c>
      <c r="H193" s="728">
        <v>0.53379843499575796</v>
      </c>
      <c r="I193" s="727" t="s">
        <v>692</v>
      </c>
      <c r="J193" s="728"/>
      <c r="K193" s="727" t="s">
        <v>692</v>
      </c>
      <c r="L193" s="728"/>
      <c r="M193" s="727" t="s">
        <v>692</v>
      </c>
      <c r="N193" s="728"/>
      <c r="O193" s="727" t="s">
        <v>692</v>
      </c>
      <c r="P193" s="728"/>
      <c r="Q193" s="727" t="s">
        <v>692</v>
      </c>
      <c r="R193" s="728"/>
      <c r="S193" s="727" t="s">
        <v>692</v>
      </c>
      <c r="T193" s="728"/>
      <c r="U193" s="727" t="s">
        <v>692</v>
      </c>
      <c r="V193" s="728"/>
      <c r="W193" s="727" t="s">
        <v>692</v>
      </c>
      <c r="X193" s="728"/>
    </row>
    <row r="194" spans="1:24">
      <c r="A194" s="726" t="s">
        <v>723</v>
      </c>
      <c r="B194" s="726"/>
      <c r="C194" s="727">
        <v>866</v>
      </c>
      <c r="D194" s="728">
        <v>2.38876782611094E-2</v>
      </c>
      <c r="E194" s="727">
        <v>794</v>
      </c>
      <c r="F194" s="728">
        <v>2.1993241371669199E-2</v>
      </c>
      <c r="G194" s="727">
        <v>1188</v>
      </c>
      <c r="H194" s="728">
        <v>2.8000377109456E-2</v>
      </c>
      <c r="I194" s="727">
        <v>1022</v>
      </c>
      <c r="J194" s="728">
        <v>1.5872522830341101E-2</v>
      </c>
      <c r="K194" s="727">
        <v>594</v>
      </c>
      <c r="L194" s="728">
        <v>8.1790017211703994E-3</v>
      </c>
      <c r="M194" s="727">
        <v>611</v>
      </c>
      <c r="N194" s="728">
        <v>8.3568126487403201E-3</v>
      </c>
      <c r="O194" s="727">
        <v>606</v>
      </c>
      <c r="P194" s="728">
        <v>7.8047523987378499E-3</v>
      </c>
      <c r="Q194" s="727">
        <v>226</v>
      </c>
      <c r="R194" s="728">
        <v>4.2503573309260502E-3</v>
      </c>
      <c r="S194" s="727" t="s">
        <v>692</v>
      </c>
      <c r="T194" s="728"/>
      <c r="U194" s="727" t="s">
        <v>692</v>
      </c>
      <c r="V194" s="728"/>
      <c r="W194" s="727" t="s">
        <v>692</v>
      </c>
      <c r="X194" s="728"/>
    </row>
    <row r="195" spans="1:24">
      <c r="A195" s="729" t="s">
        <v>724</v>
      </c>
      <c r="B195" s="729"/>
      <c r="C195" s="730" t="s">
        <v>692</v>
      </c>
      <c r="D195" s="731"/>
      <c r="E195" s="730" t="s">
        <v>692</v>
      </c>
      <c r="F195" s="731"/>
      <c r="G195" s="730" t="s">
        <v>692</v>
      </c>
      <c r="H195" s="731"/>
      <c r="I195" s="730" t="s">
        <v>692</v>
      </c>
      <c r="J195" s="731"/>
      <c r="K195" s="730" t="s">
        <v>692</v>
      </c>
      <c r="L195" s="731"/>
      <c r="M195" s="730">
        <v>8821</v>
      </c>
      <c r="N195" s="731">
        <v>0.120647208468966</v>
      </c>
      <c r="O195" s="730">
        <v>8822</v>
      </c>
      <c r="P195" s="731">
        <v>0.11361967930967901</v>
      </c>
      <c r="Q195" s="730">
        <v>7769</v>
      </c>
      <c r="R195" s="731">
        <v>0.14611073497329399</v>
      </c>
      <c r="S195" s="730">
        <v>16736</v>
      </c>
      <c r="T195" s="731">
        <v>0.25554266169913897</v>
      </c>
      <c r="U195" s="730" t="s">
        <v>692</v>
      </c>
      <c r="V195" s="731"/>
      <c r="W195" s="730" t="s">
        <v>692</v>
      </c>
      <c r="X195" s="731"/>
    </row>
    <row r="196" spans="1:24">
      <c r="A196" s="723" t="s">
        <v>756</v>
      </c>
      <c r="B196" s="723"/>
      <c r="C196" s="724">
        <v>795683</v>
      </c>
      <c r="D196" s="725">
        <v>1</v>
      </c>
      <c r="E196" s="724">
        <v>797769</v>
      </c>
      <c r="F196" s="725">
        <v>1</v>
      </c>
      <c r="G196" s="724">
        <v>781901</v>
      </c>
      <c r="H196" s="725">
        <v>1</v>
      </c>
      <c r="I196" s="724">
        <v>747793</v>
      </c>
      <c r="J196" s="725">
        <v>1</v>
      </c>
      <c r="K196" s="724">
        <v>718189</v>
      </c>
      <c r="L196" s="725">
        <v>1</v>
      </c>
      <c r="M196" s="724">
        <v>684999</v>
      </c>
      <c r="N196" s="725">
        <v>1</v>
      </c>
      <c r="O196" s="724">
        <v>656560</v>
      </c>
      <c r="P196" s="725">
        <v>1</v>
      </c>
      <c r="Q196" s="724">
        <v>654955</v>
      </c>
      <c r="R196" s="725">
        <v>1</v>
      </c>
      <c r="S196" s="724">
        <v>493071</v>
      </c>
      <c r="T196" s="725">
        <v>1</v>
      </c>
      <c r="U196" s="724">
        <v>365184</v>
      </c>
      <c r="V196" s="725">
        <v>1</v>
      </c>
      <c r="W196" s="724">
        <v>377945</v>
      </c>
      <c r="X196" s="725">
        <v>1</v>
      </c>
    </row>
    <row r="197" spans="1:24">
      <c r="A197" s="726" t="s">
        <v>697</v>
      </c>
      <c r="B197" s="726"/>
      <c r="C197" s="727">
        <v>583965</v>
      </c>
      <c r="D197" s="728">
        <v>0.94069254585345596</v>
      </c>
      <c r="E197" s="727">
        <v>572903</v>
      </c>
      <c r="F197" s="728">
        <v>0.93641591097802601</v>
      </c>
      <c r="G197" s="727">
        <v>607707</v>
      </c>
      <c r="H197" s="728">
        <v>0.93590574827705697</v>
      </c>
      <c r="I197" s="727">
        <v>565337</v>
      </c>
      <c r="J197" s="728">
        <v>0.85696463679537704</v>
      </c>
      <c r="K197" s="727">
        <v>584536</v>
      </c>
      <c r="L197" s="728">
        <v>0.83725700273291304</v>
      </c>
      <c r="M197" s="727">
        <v>539351</v>
      </c>
      <c r="N197" s="728">
        <v>0.81968112510467295</v>
      </c>
      <c r="O197" s="727">
        <v>516829</v>
      </c>
      <c r="P197" s="728">
        <v>0.79307662089750097</v>
      </c>
      <c r="Q197" s="727">
        <v>503179</v>
      </c>
      <c r="R197" s="728">
        <v>0.78169070973394705</v>
      </c>
      <c r="S197" s="727">
        <v>316069</v>
      </c>
      <c r="T197" s="728">
        <v>0.64213866760934801</v>
      </c>
      <c r="U197" s="727">
        <v>187804</v>
      </c>
      <c r="V197" s="728">
        <v>0.51259907854226305</v>
      </c>
      <c r="W197" s="727">
        <v>156716</v>
      </c>
      <c r="X197" s="728">
        <v>0.41881956786081798</v>
      </c>
    </row>
    <row r="198" spans="1:24">
      <c r="A198" s="726" t="s">
        <v>698</v>
      </c>
      <c r="B198" s="726"/>
      <c r="C198" s="727">
        <v>18705</v>
      </c>
      <c r="D198" s="728">
        <v>3.0131350457970801E-2</v>
      </c>
      <c r="E198" s="727" t="s">
        <v>692</v>
      </c>
      <c r="F198" s="728"/>
      <c r="G198" s="727">
        <v>22616</v>
      </c>
      <c r="H198" s="728">
        <v>3.4830015785623503E-2</v>
      </c>
      <c r="I198" s="727">
        <v>19549</v>
      </c>
      <c r="J198" s="728">
        <v>2.96333013489526E-2</v>
      </c>
      <c r="K198" s="727">
        <v>18357</v>
      </c>
      <c r="L198" s="728">
        <v>2.6293550438583901E-2</v>
      </c>
      <c r="M198" s="727">
        <v>19185</v>
      </c>
      <c r="N198" s="728">
        <v>2.9156490643631201E-2</v>
      </c>
      <c r="O198" s="727" t="s">
        <v>692</v>
      </c>
      <c r="P198" s="728"/>
      <c r="Q198" s="727" t="s">
        <v>692</v>
      </c>
      <c r="R198" s="728"/>
      <c r="S198" s="727" t="s">
        <v>692</v>
      </c>
      <c r="T198" s="728"/>
      <c r="U198" s="727" t="s">
        <v>692</v>
      </c>
      <c r="V198" s="728"/>
      <c r="W198" s="727" t="s">
        <v>692</v>
      </c>
      <c r="X198" s="728"/>
    </row>
    <row r="199" spans="1:24">
      <c r="A199" s="726" t="s">
        <v>699</v>
      </c>
      <c r="B199" s="726"/>
      <c r="C199" s="727" t="s">
        <v>692</v>
      </c>
      <c r="D199" s="728"/>
      <c r="E199" s="727" t="s">
        <v>692</v>
      </c>
      <c r="F199" s="728"/>
      <c r="G199" s="727">
        <v>84172</v>
      </c>
      <c r="H199" s="728"/>
      <c r="I199" s="727">
        <v>74075</v>
      </c>
      <c r="J199" s="728"/>
      <c r="K199" s="727">
        <v>124082</v>
      </c>
      <c r="L199" s="728"/>
      <c r="M199" s="727">
        <v>105122</v>
      </c>
      <c r="N199" s="728"/>
      <c r="O199" s="727" t="s">
        <v>692</v>
      </c>
      <c r="P199" s="728"/>
      <c r="Q199" s="727" t="s">
        <v>692</v>
      </c>
      <c r="R199" s="728"/>
      <c r="S199" s="727" t="s">
        <v>692</v>
      </c>
      <c r="T199" s="728"/>
      <c r="U199" s="727" t="s">
        <v>692</v>
      </c>
      <c r="V199" s="728"/>
      <c r="W199" s="727" t="s">
        <v>692</v>
      </c>
      <c r="X199" s="728"/>
    </row>
    <row r="200" spans="1:24">
      <c r="A200" s="726" t="s">
        <v>700</v>
      </c>
      <c r="B200" s="726"/>
      <c r="C200" s="727">
        <v>79285</v>
      </c>
      <c r="D200" s="728">
        <v>0.127717942852724</v>
      </c>
      <c r="E200" s="727" t="s">
        <v>692</v>
      </c>
      <c r="F200" s="728"/>
      <c r="G200" s="727">
        <v>81505</v>
      </c>
      <c r="H200" s="728">
        <v>0.125522658144997</v>
      </c>
      <c r="I200" s="727">
        <v>72630</v>
      </c>
      <c r="J200" s="728">
        <v>0.110095998617547</v>
      </c>
      <c r="K200" s="727">
        <v>60873</v>
      </c>
      <c r="L200" s="728">
        <v>8.7191114879768994E-2</v>
      </c>
      <c r="M200" s="727">
        <v>46247</v>
      </c>
      <c r="N200" s="728">
        <v>7.0284087714152399E-2</v>
      </c>
      <c r="O200" s="727" t="s">
        <v>692</v>
      </c>
      <c r="P200" s="728"/>
      <c r="Q200" s="727" t="s">
        <v>692</v>
      </c>
      <c r="R200" s="728"/>
      <c r="S200" s="727" t="s">
        <v>692</v>
      </c>
      <c r="T200" s="728"/>
      <c r="U200" s="727" t="s">
        <v>692</v>
      </c>
      <c r="V200" s="728"/>
      <c r="W200" s="727" t="s">
        <v>692</v>
      </c>
      <c r="X200" s="728"/>
    </row>
    <row r="201" spans="1:24">
      <c r="A201" s="726" t="s">
        <v>701</v>
      </c>
      <c r="B201" s="726"/>
      <c r="C201" s="727">
        <v>47189</v>
      </c>
      <c r="D201" s="728">
        <v>7.6015412818026304E-2</v>
      </c>
      <c r="E201" s="727" t="s">
        <v>692</v>
      </c>
      <c r="F201" s="728"/>
      <c r="G201" s="727">
        <v>48178</v>
      </c>
      <c r="H201" s="728">
        <v>7.4197050783505997E-2</v>
      </c>
      <c r="I201" s="727">
        <v>49106</v>
      </c>
      <c r="J201" s="728">
        <v>7.4437203746568495E-2</v>
      </c>
      <c r="K201" s="727">
        <v>48821</v>
      </c>
      <c r="L201" s="728">
        <v>6.9928497355891794E-2</v>
      </c>
      <c r="M201" s="727">
        <v>49420</v>
      </c>
      <c r="N201" s="728">
        <v>7.5106268835457707E-2</v>
      </c>
      <c r="O201" s="727" t="s">
        <v>692</v>
      </c>
      <c r="P201" s="728"/>
      <c r="Q201" s="727" t="s">
        <v>692</v>
      </c>
      <c r="R201" s="728"/>
      <c r="S201" s="727" t="s">
        <v>692</v>
      </c>
      <c r="T201" s="728"/>
      <c r="U201" s="727" t="s">
        <v>692</v>
      </c>
      <c r="V201" s="728"/>
      <c r="W201" s="727" t="s">
        <v>692</v>
      </c>
      <c r="X201" s="728"/>
    </row>
    <row r="202" spans="1:24">
      <c r="A202" s="726" t="s">
        <v>702</v>
      </c>
      <c r="B202" s="726"/>
      <c r="C202" s="727">
        <v>229608</v>
      </c>
      <c r="D202" s="728">
        <v>0.36986897171631899</v>
      </c>
      <c r="E202" s="727" t="s">
        <v>692</v>
      </c>
      <c r="F202" s="728"/>
      <c r="G202" s="727">
        <v>210742</v>
      </c>
      <c r="H202" s="728">
        <v>0.32455549994224803</v>
      </c>
      <c r="I202" s="727">
        <v>202650</v>
      </c>
      <c r="J202" s="728">
        <v>0.30718648106630803</v>
      </c>
      <c r="K202" s="727">
        <v>193869</v>
      </c>
      <c r="L202" s="728">
        <v>0.27768722176705501</v>
      </c>
      <c r="M202" s="727">
        <v>181375</v>
      </c>
      <c r="N202" s="728">
        <v>0.27564547774243497</v>
      </c>
      <c r="O202" s="727" t="s">
        <v>692</v>
      </c>
      <c r="P202" s="728"/>
      <c r="Q202" s="727" t="s">
        <v>692</v>
      </c>
      <c r="R202" s="728"/>
      <c r="S202" s="727" t="s">
        <v>692</v>
      </c>
      <c r="T202" s="728"/>
      <c r="U202" s="727" t="s">
        <v>692</v>
      </c>
      <c r="V202" s="728"/>
      <c r="W202" s="727" t="s">
        <v>692</v>
      </c>
      <c r="X202" s="728"/>
    </row>
    <row r="203" spans="1:24">
      <c r="A203" s="726" t="s">
        <v>703</v>
      </c>
      <c r="B203" s="726"/>
      <c r="C203" s="727">
        <v>209178</v>
      </c>
      <c r="D203" s="728">
        <v>0.33695886800841501</v>
      </c>
      <c r="E203" s="727" t="s">
        <v>692</v>
      </c>
      <c r="F203" s="728"/>
      <c r="G203" s="727">
        <v>160494</v>
      </c>
      <c r="H203" s="728">
        <v>0.24717052323566799</v>
      </c>
      <c r="I203" s="727">
        <v>147327</v>
      </c>
      <c r="J203" s="728">
        <v>0.223325253866548</v>
      </c>
      <c r="K203" s="727">
        <v>138534</v>
      </c>
      <c r="L203" s="728">
        <v>0.19842843146803901</v>
      </c>
      <c r="M203" s="727">
        <v>138002</v>
      </c>
      <c r="N203" s="728">
        <v>0.20972916454534299</v>
      </c>
      <c r="O203" s="727" t="s">
        <v>692</v>
      </c>
      <c r="P203" s="728"/>
      <c r="Q203" s="727" t="s">
        <v>692</v>
      </c>
      <c r="R203" s="728"/>
      <c r="S203" s="727" t="s">
        <v>692</v>
      </c>
      <c r="T203" s="728"/>
      <c r="U203" s="727" t="s">
        <v>692</v>
      </c>
      <c r="V203" s="728"/>
      <c r="W203" s="727" t="s">
        <v>692</v>
      </c>
      <c r="X203" s="728"/>
    </row>
    <row r="204" spans="1:24">
      <c r="A204" s="726" t="s">
        <v>691</v>
      </c>
      <c r="B204" s="726"/>
      <c r="C204" s="727" t="s">
        <v>692</v>
      </c>
      <c r="D204" s="728"/>
      <c r="E204" s="727" t="s">
        <v>692</v>
      </c>
      <c r="F204" s="728"/>
      <c r="G204" s="727" t="s">
        <v>692</v>
      </c>
      <c r="H204" s="728"/>
      <c r="I204" s="727" t="s">
        <v>692</v>
      </c>
      <c r="J204" s="728"/>
      <c r="K204" s="727" t="s">
        <v>692</v>
      </c>
      <c r="L204" s="728"/>
      <c r="M204" s="727" t="s">
        <v>692</v>
      </c>
      <c r="N204" s="728"/>
      <c r="O204" s="727" t="s">
        <v>692</v>
      </c>
      <c r="P204" s="728"/>
      <c r="Q204" s="727" t="s">
        <v>692</v>
      </c>
      <c r="R204" s="728"/>
      <c r="S204" s="727" t="s">
        <v>692</v>
      </c>
      <c r="T204" s="728"/>
      <c r="U204" s="727">
        <v>71678</v>
      </c>
      <c r="V204" s="728">
        <v>0.19564054414044599</v>
      </c>
      <c r="W204" s="727">
        <v>71133</v>
      </c>
      <c r="X204" s="728">
        <v>0.190101153172896</v>
      </c>
    </row>
    <row r="205" spans="1:24">
      <c r="A205" s="726" t="s">
        <v>695</v>
      </c>
      <c r="B205" s="726"/>
      <c r="C205" s="727" t="s">
        <v>692</v>
      </c>
      <c r="D205" s="728"/>
      <c r="E205" s="727" t="s">
        <v>692</v>
      </c>
      <c r="F205" s="728"/>
      <c r="G205" s="727" t="s">
        <v>692</v>
      </c>
      <c r="H205" s="728"/>
      <c r="I205" s="727" t="s">
        <v>692</v>
      </c>
      <c r="J205" s="728"/>
      <c r="K205" s="727" t="s">
        <v>692</v>
      </c>
      <c r="L205" s="728"/>
      <c r="M205" s="727">
        <v>20099</v>
      </c>
      <c r="N205" s="728">
        <v>3.0545546283364301E-2</v>
      </c>
      <c r="O205" s="727">
        <v>26193</v>
      </c>
      <c r="P205" s="728">
        <v>4.01932862342637E-2</v>
      </c>
      <c r="Q205" s="727">
        <v>27329</v>
      </c>
      <c r="R205" s="728">
        <v>4.2455717361652698E-2</v>
      </c>
      <c r="S205" s="727">
        <v>26126</v>
      </c>
      <c r="T205" s="728">
        <v>5.3078646845979301E-2</v>
      </c>
      <c r="U205" s="727">
        <v>24615</v>
      </c>
      <c r="V205" s="728">
        <v>6.7185077625171993E-2</v>
      </c>
      <c r="W205" s="727">
        <v>59784</v>
      </c>
      <c r="X205" s="728">
        <v>0.15977123615323999</v>
      </c>
    </row>
    <row r="206" spans="1:24">
      <c r="A206" s="726" t="s">
        <v>693</v>
      </c>
      <c r="B206" s="726"/>
      <c r="C206" s="727" t="s">
        <v>692</v>
      </c>
      <c r="D206" s="728"/>
      <c r="E206" s="727" t="s">
        <v>692</v>
      </c>
      <c r="F206" s="728"/>
      <c r="G206" s="727" t="s">
        <v>692</v>
      </c>
      <c r="H206" s="728"/>
      <c r="I206" s="727">
        <v>21175</v>
      </c>
      <c r="J206" s="728">
        <v>3.2098069265132298E-2</v>
      </c>
      <c r="K206" s="727">
        <v>23567</v>
      </c>
      <c r="L206" s="728">
        <v>3.37560659795232E-2</v>
      </c>
      <c r="M206" s="727">
        <v>25144</v>
      </c>
      <c r="N206" s="728">
        <v>3.8212707883422702E-2</v>
      </c>
      <c r="O206" s="727">
        <v>32273</v>
      </c>
      <c r="P206" s="728">
        <v>4.9523075884335202E-2</v>
      </c>
      <c r="Q206" s="727">
        <v>33716</v>
      </c>
      <c r="R206" s="728">
        <v>5.23779489394227E-2</v>
      </c>
      <c r="S206" s="727">
        <v>34525</v>
      </c>
      <c r="T206" s="728">
        <v>7.0142397701807996E-2</v>
      </c>
      <c r="U206" s="727">
        <v>38899</v>
      </c>
      <c r="V206" s="728">
        <v>0.106172347533681</v>
      </c>
      <c r="W206" s="727">
        <v>41753</v>
      </c>
      <c r="X206" s="728">
        <v>0.11158384221708501</v>
      </c>
    </row>
    <row r="207" spans="1:24">
      <c r="A207" s="726" t="s">
        <v>694</v>
      </c>
      <c r="B207" s="726"/>
      <c r="C207" s="727" t="s">
        <v>692</v>
      </c>
      <c r="D207" s="728"/>
      <c r="E207" s="727" t="s">
        <v>692</v>
      </c>
      <c r="F207" s="728"/>
      <c r="G207" s="727" t="s">
        <v>692</v>
      </c>
      <c r="H207" s="728"/>
      <c r="I207" s="727">
        <v>27784</v>
      </c>
      <c r="J207" s="728">
        <v>4.2116304909678201E-2</v>
      </c>
      <c r="K207" s="727">
        <v>27981</v>
      </c>
      <c r="L207" s="728">
        <v>4.00784351921347E-2</v>
      </c>
      <c r="M207" s="727">
        <v>28458</v>
      </c>
      <c r="N207" s="728">
        <v>4.3249174393351998E-2</v>
      </c>
      <c r="O207" s="727">
        <v>27858</v>
      </c>
      <c r="P207" s="728">
        <v>4.2748236853896698E-2</v>
      </c>
      <c r="Q207" s="727">
        <v>29227</v>
      </c>
      <c r="R207" s="728">
        <v>4.5404268408248502E-2</v>
      </c>
      <c r="S207" s="727">
        <v>28162</v>
      </c>
      <c r="T207" s="728">
        <v>5.7215067460631902E-2</v>
      </c>
      <c r="U207" s="727">
        <v>28639</v>
      </c>
      <c r="V207" s="728">
        <v>7.8168329803262201E-2</v>
      </c>
      <c r="W207" s="727">
        <v>28772</v>
      </c>
      <c r="X207" s="728">
        <v>7.68924462498497E-2</v>
      </c>
    </row>
    <row r="208" spans="1:24">
      <c r="A208" s="726" t="s">
        <v>696</v>
      </c>
      <c r="B208" s="726"/>
      <c r="C208" s="727" t="s">
        <v>692</v>
      </c>
      <c r="D208" s="728"/>
      <c r="E208" s="727" t="s">
        <v>692</v>
      </c>
      <c r="F208" s="728"/>
      <c r="G208" s="727" t="s">
        <v>692</v>
      </c>
      <c r="H208" s="728"/>
      <c r="I208" s="727" t="s">
        <v>692</v>
      </c>
      <c r="J208" s="728"/>
      <c r="K208" s="727" t="s">
        <v>692</v>
      </c>
      <c r="L208" s="728"/>
      <c r="M208" s="727" t="s">
        <v>692</v>
      </c>
      <c r="N208" s="728"/>
      <c r="O208" s="727" t="s">
        <v>692</v>
      </c>
      <c r="P208" s="728"/>
      <c r="Q208" s="727">
        <v>3572</v>
      </c>
      <c r="R208" s="728">
        <v>5.5491171435406803E-3</v>
      </c>
      <c r="S208" s="727">
        <v>9468</v>
      </c>
      <c r="T208" s="728">
        <v>1.92355748425986E-2</v>
      </c>
      <c r="U208" s="727">
        <v>8794</v>
      </c>
      <c r="V208" s="728">
        <v>2.4002663929951699E-2</v>
      </c>
      <c r="W208" s="727">
        <v>10813</v>
      </c>
      <c r="X208" s="728">
        <v>2.8897470502558899E-2</v>
      </c>
    </row>
    <row r="209" spans="1:24">
      <c r="A209" s="726" t="s">
        <v>704</v>
      </c>
      <c r="B209" s="726"/>
      <c r="C209" s="727" t="s">
        <v>692</v>
      </c>
      <c r="D209" s="728"/>
      <c r="E209" s="727" t="s">
        <v>692</v>
      </c>
      <c r="F209" s="728"/>
      <c r="G209" s="727" t="s">
        <v>692</v>
      </c>
      <c r="H209" s="728"/>
      <c r="I209" s="727">
        <v>2515</v>
      </c>
      <c r="J209" s="728">
        <v>3.8123562787158302E-3</v>
      </c>
      <c r="K209" s="727">
        <v>2633</v>
      </c>
      <c r="L209" s="728">
        <v>3.7713634202098099E-3</v>
      </c>
      <c r="M209" s="727">
        <v>4389</v>
      </c>
      <c r="N209" s="728">
        <v>6.6702026288713804E-3</v>
      </c>
      <c r="O209" s="727">
        <v>4418</v>
      </c>
      <c r="P209" s="728">
        <v>6.7794425450684098E-3</v>
      </c>
      <c r="Q209" s="727">
        <v>4449</v>
      </c>
      <c r="R209" s="728">
        <v>6.9115403615936499E-3</v>
      </c>
      <c r="S209" s="727">
        <v>4368</v>
      </c>
      <c r="T209" s="728">
        <v>8.8742068982330807E-3</v>
      </c>
      <c r="U209" s="727">
        <v>4288</v>
      </c>
      <c r="V209" s="728">
        <v>1.1703823394545501E-2</v>
      </c>
      <c r="W209" s="727">
        <v>4490</v>
      </c>
      <c r="X209" s="728">
        <v>1.1999412055534E-2</v>
      </c>
    </row>
    <row r="210" spans="1:24">
      <c r="A210" s="726" t="s">
        <v>706</v>
      </c>
      <c r="B210" s="726"/>
      <c r="C210" s="727">
        <v>174901</v>
      </c>
      <c r="D210" s="728"/>
      <c r="E210" s="727">
        <v>185965</v>
      </c>
      <c r="F210" s="728"/>
      <c r="G210" s="727">
        <v>132576</v>
      </c>
      <c r="H210" s="728"/>
      <c r="I210" s="727">
        <v>88096</v>
      </c>
      <c r="J210" s="728"/>
      <c r="K210" s="727">
        <v>20033</v>
      </c>
      <c r="L210" s="728"/>
      <c r="M210" s="727">
        <v>26998</v>
      </c>
      <c r="N210" s="728"/>
      <c r="O210" s="727">
        <v>4884</v>
      </c>
      <c r="P210" s="728"/>
      <c r="Q210" s="727">
        <v>11249</v>
      </c>
      <c r="R210" s="728"/>
      <c r="S210" s="727">
        <v>858</v>
      </c>
      <c r="T210" s="728"/>
      <c r="U210" s="727">
        <v>-1192</v>
      </c>
      <c r="V210" s="728"/>
      <c r="W210" s="727">
        <v>3760</v>
      </c>
      <c r="X210" s="728"/>
    </row>
    <row r="211" spans="1:24">
      <c r="A211" s="726" t="s">
        <v>708</v>
      </c>
      <c r="B211" s="726"/>
      <c r="C211" s="727" t="s">
        <v>692</v>
      </c>
      <c r="D211" s="728"/>
      <c r="E211" s="727">
        <v>93217</v>
      </c>
      <c r="F211" s="728"/>
      <c r="G211" s="727">
        <v>50049</v>
      </c>
      <c r="H211" s="728"/>
      <c r="I211" s="727">
        <v>88096</v>
      </c>
      <c r="J211" s="728"/>
      <c r="K211" s="727">
        <v>20033</v>
      </c>
      <c r="L211" s="728"/>
      <c r="M211" s="727">
        <v>26998</v>
      </c>
      <c r="N211" s="728"/>
      <c r="O211" s="727">
        <v>4884</v>
      </c>
      <c r="P211" s="728"/>
      <c r="Q211" s="727">
        <v>11249</v>
      </c>
      <c r="R211" s="728"/>
      <c r="S211" s="727">
        <v>858</v>
      </c>
      <c r="T211" s="728"/>
      <c r="U211" s="727">
        <v>-1192</v>
      </c>
      <c r="V211" s="728"/>
      <c r="W211" s="727">
        <v>3760</v>
      </c>
      <c r="X211" s="728"/>
    </row>
    <row r="212" spans="1:24">
      <c r="A212" s="726" t="s">
        <v>711</v>
      </c>
      <c r="B212" s="726"/>
      <c r="C212" s="727">
        <v>33089</v>
      </c>
      <c r="D212" s="728">
        <v>5.3302125383790103E-2</v>
      </c>
      <c r="E212" s="727">
        <v>33781</v>
      </c>
      <c r="F212" s="728">
        <v>5.5215395780348002E-2</v>
      </c>
      <c r="G212" s="727">
        <v>32282</v>
      </c>
      <c r="H212" s="728">
        <v>4.9716243791629797E-2</v>
      </c>
      <c r="I212" s="727" t="s">
        <v>692</v>
      </c>
      <c r="J212" s="728"/>
      <c r="K212" s="727" t="s">
        <v>692</v>
      </c>
      <c r="L212" s="728"/>
      <c r="M212" s="727" t="s">
        <v>692</v>
      </c>
      <c r="N212" s="728"/>
      <c r="O212" s="727" t="s">
        <v>692</v>
      </c>
      <c r="P212" s="728"/>
      <c r="Q212" s="727" t="s">
        <v>692</v>
      </c>
      <c r="R212" s="728"/>
      <c r="S212" s="727" t="s">
        <v>692</v>
      </c>
      <c r="T212" s="728"/>
      <c r="U212" s="727" t="s">
        <v>692</v>
      </c>
      <c r="V212" s="728"/>
      <c r="W212" s="727" t="s">
        <v>692</v>
      </c>
      <c r="X212" s="728"/>
    </row>
    <row r="213" spans="1:24">
      <c r="A213" s="726" t="s">
        <v>726</v>
      </c>
      <c r="B213" s="726"/>
      <c r="C213" s="727">
        <v>57670</v>
      </c>
      <c r="D213" s="728">
        <v>9.2898956477475203E-2</v>
      </c>
      <c r="E213" s="727">
        <v>58967</v>
      </c>
      <c r="F213" s="728">
        <v>9.63821746833953E-2</v>
      </c>
      <c r="G213" s="727">
        <v>50245</v>
      </c>
      <c r="H213" s="728">
        <v>7.7380356524082705E-2</v>
      </c>
      <c r="I213" s="727" t="s">
        <v>692</v>
      </c>
      <c r="J213" s="728"/>
      <c r="K213" s="727" t="s">
        <v>692</v>
      </c>
      <c r="L213" s="728"/>
      <c r="M213" s="727" t="s">
        <v>692</v>
      </c>
      <c r="N213" s="728"/>
      <c r="O213" s="727" t="s">
        <v>692</v>
      </c>
      <c r="P213" s="728"/>
      <c r="Q213" s="727" t="s">
        <v>692</v>
      </c>
      <c r="R213" s="728"/>
      <c r="S213" s="727" t="s">
        <v>692</v>
      </c>
      <c r="T213" s="728"/>
      <c r="U213" s="727" t="s">
        <v>692</v>
      </c>
      <c r="V213" s="728"/>
      <c r="W213" s="727" t="s">
        <v>692</v>
      </c>
      <c r="X213" s="728"/>
    </row>
    <row r="214" spans="1:24">
      <c r="A214" s="726" t="s">
        <v>712</v>
      </c>
      <c r="B214" s="726"/>
      <c r="C214" s="727">
        <v>84142</v>
      </c>
      <c r="D214" s="728"/>
      <c r="E214" s="727" t="s">
        <v>692</v>
      </c>
      <c r="F214" s="728"/>
      <c r="G214" s="727" t="s">
        <v>692</v>
      </c>
      <c r="H214" s="728"/>
      <c r="I214" s="727" t="s">
        <v>692</v>
      </c>
      <c r="J214" s="728"/>
      <c r="K214" s="727" t="s">
        <v>692</v>
      </c>
      <c r="L214" s="728"/>
      <c r="M214" s="727" t="s">
        <v>692</v>
      </c>
      <c r="N214" s="728"/>
      <c r="O214" s="727" t="s">
        <v>692</v>
      </c>
      <c r="P214" s="728"/>
      <c r="Q214" s="727" t="s">
        <v>692</v>
      </c>
      <c r="R214" s="728"/>
      <c r="S214" s="727" t="s">
        <v>692</v>
      </c>
      <c r="T214" s="728"/>
      <c r="U214" s="727" t="s">
        <v>692</v>
      </c>
      <c r="V214" s="728"/>
      <c r="W214" s="727" t="s">
        <v>692</v>
      </c>
      <c r="X214" s="728"/>
    </row>
    <row r="215" spans="1:24">
      <c r="A215" s="726" t="s">
        <v>705</v>
      </c>
      <c r="B215" s="726"/>
      <c r="C215" s="727" t="s">
        <v>692</v>
      </c>
      <c r="D215" s="728"/>
      <c r="E215" s="727" t="s">
        <v>692</v>
      </c>
      <c r="F215" s="728"/>
      <c r="G215" s="727" t="s">
        <v>692</v>
      </c>
      <c r="H215" s="728"/>
      <c r="I215" s="727" t="s">
        <v>692</v>
      </c>
      <c r="J215" s="728"/>
      <c r="K215" s="727" t="s">
        <v>692</v>
      </c>
      <c r="L215" s="728"/>
      <c r="M215" s="727" t="s">
        <v>692</v>
      </c>
      <c r="N215" s="728"/>
      <c r="O215" s="727" t="s">
        <v>692</v>
      </c>
      <c r="P215" s="728"/>
      <c r="Q215" s="727" t="s">
        <v>692</v>
      </c>
      <c r="R215" s="728"/>
      <c r="S215" s="727" t="s">
        <v>692</v>
      </c>
      <c r="T215" s="728"/>
      <c r="U215" s="727">
        <v>1659</v>
      </c>
      <c r="V215" s="728">
        <v>4.52813503067887E-3</v>
      </c>
      <c r="W215" s="727">
        <v>724</v>
      </c>
      <c r="X215" s="728">
        <v>1.9348717880193001E-3</v>
      </c>
    </row>
    <row r="216" spans="1:24">
      <c r="A216" s="726" t="s">
        <v>719</v>
      </c>
      <c r="B216" s="726"/>
      <c r="C216" s="727">
        <v>31466</v>
      </c>
      <c r="D216" s="728">
        <v>5.0687681021679101E-2</v>
      </c>
      <c r="E216" s="727">
        <v>33836</v>
      </c>
      <c r="F216" s="728">
        <v>5.5305293852279502E-2</v>
      </c>
      <c r="G216" s="727">
        <v>36663</v>
      </c>
      <c r="H216" s="728">
        <v>5.6463250298386801E-2</v>
      </c>
      <c r="I216" s="727">
        <v>38606</v>
      </c>
      <c r="J216" s="728">
        <v>5.8520805763858298E-2</v>
      </c>
      <c r="K216" s="727">
        <v>55764</v>
      </c>
      <c r="L216" s="728">
        <v>7.9873266146821095E-2</v>
      </c>
      <c r="M216" s="727" t="s">
        <v>692</v>
      </c>
      <c r="N216" s="728"/>
      <c r="O216" s="727" t="s">
        <v>692</v>
      </c>
      <c r="P216" s="728"/>
      <c r="Q216" s="727" t="s">
        <v>692</v>
      </c>
      <c r="R216" s="728"/>
      <c r="S216" s="727" t="s">
        <v>692</v>
      </c>
      <c r="T216" s="728"/>
      <c r="U216" s="727" t="s">
        <v>692</v>
      </c>
      <c r="V216" s="728"/>
      <c r="W216" s="727" t="s">
        <v>692</v>
      </c>
      <c r="X216" s="728"/>
    </row>
    <row r="217" spans="1:24">
      <c r="A217" s="726" t="s">
        <v>722</v>
      </c>
      <c r="B217" s="726"/>
      <c r="C217" s="727" t="s">
        <v>692</v>
      </c>
      <c r="D217" s="728"/>
      <c r="E217" s="727" t="s">
        <v>692</v>
      </c>
      <c r="F217" s="728"/>
      <c r="G217" s="727" t="s">
        <v>692</v>
      </c>
      <c r="H217" s="728"/>
      <c r="I217" s="727" t="s">
        <v>692</v>
      </c>
      <c r="J217" s="728"/>
      <c r="K217" s="727" t="s">
        <v>692</v>
      </c>
      <c r="L217" s="728"/>
      <c r="M217" s="727">
        <v>9253</v>
      </c>
      <c r="N217" s="728">
        <v>1.4062288659135801E-2</v>
      </c>
      <c r="O217" s="727">
        <v>10305</v>
      </c>
      <c r="P217" s="728">
        <v>1.5813072753945199E-2</v>
      </c>
      <c r="Q217" s="727">
        <v>10976</v>
      </c>
      <c r="R217" s="728">
        <v>1.70512625328955E-2</v>
      </c>
      <c r="S217" s="727">
        <v>21587</v>
      </c>
      <c r="T217" s="728">
        <v>4.3857029375493899E-2</v>
      </c>
      <c r="U217" s="727" t="s">
        <v>692</v>
      </c>
      <c r="V217" s="728"/>
      <c r="W217" s="727" t="s">
        <v>692</v>
      </c>
      <c r="X217" s="728"/>
    </row>
    <row r="218" spans="1:24">
      <c r="A218" s="726" t="s">
        <v>723</v>
      </c>
      <c r="B218" s="726"/>
      <c r="C218" s="727">
        <v>5351</v>
      </c>
      <c r="D218" s="728">
        <v>8.6197731248650895E-3</v>
      </c>
      <c r="E218" s="727">
        <v>5065</v>
      </c>
      <c r="F218" s="728">
        <v>8.2787951696948695E-3</v>
      </c>
      <c r="G218" s="727">
        <v>4955</v>
      </c>
      <c r="H218" s="728">
        <v>7.6310014245562696E-3</v>
      </c>
      <c r="I218" s="727">
        <v>4280</v>
      </c>
      <c r="J218" s="728">
        <v>6.4878269872380798E-3</v>
      </c>
      <c r="K218" s="727">
        <v>3675</v>
      </c>
      <c r="L218" s="728">
        <v>5.2638665283976597E-3</v>
      </c>
      <c r="M218" s="727">
        <v>4133</v>
      </c>
      <c r="N218" s="728">
        <v>6.2811454693837898E-3</v>
      </c>
      <c r="O218" s="727">
        <v>4306</v>
      </c>
      <c r="P218" s="728">
        <v>6.60757799888288E-3</v>
      </c>
      <c r="Q218" s="727">
        <v>4560</v>
      </c>
      <c r="R218" s="728">
        <v>7.0839793321795996E-3</v>
      </c>
      <c r="S218" s="727" t="s">
        <v>692</v>
      </c>
      <c r="T218" s="728"/>
      <c r="U218" s="727" t="s">
        <v>692</v>
      </c>
      <c r="V218" s="728"/>
      <c r="W218" s="727" t="s">
        <v>692</v>
      </c>
      <c r="X218" s="728"/>
    </row>
    <row r="219" spans="1:24">
      <c r="A219" s="729" t="s">
        <v>724</v>
      </c>
      <c r="B219" s="729"/>
      <c r="C219" s="730" t="s">
        <v>692</v>
      </c>
      <c r="D219" s="731"/>
      <c r="E219" s="730" t="s">
        <v>692</v>
      </c>
      <c r="F219" s="731"/>
      <c r="G219" s="730" t="s">
        <v>692</v>
      </c>
      <c r="H219" s="731"/>
      <c r="I219" s="730" t="s">
        <v>692</v>
      </c>
      <c r="J219" s="731"/>
      <c r="K219" s="730" t="s">
        <v>692</v>
      </c>
      <c r="L219" s="731"/>
      <c r="M219" s="730">
        <v>27174</v>
      </c>
      <c r="N219" s="731">
        <v>4.1297809577797003E-2</v>
      </c>
      <c r="O219" s="730">
        <v>29494</v>
      </c>
      <c r="P219" s="731">
        <v>4.5258686832106702E-2</v>
      </c>
      <c r="Q219" s="730">
        <v>26698</v>
      </c>
      <c r="R219" s="731">
        <v>4.1475456186519898E-2</v>
      </c>
      <c r="S219" s="730">
        <v>51908</v>
      </c>
      <c r="T219" s="731">
        <v>0.10545840926590699</v>
      </c>
      <c r="U219" s="730" t="s">
        <v>692</v>
      </c>
      <c r="V219" s="731"/>
      <c r="W219" s="730" t="s">
        <v>692</v>
      </c>
      <c r="X219" s="731"/>
    </row>
    <row r="220" spans="1:24">
      <c r="A220" s="723" t="s">
        <v>757</v>
      </c>
      <c r="B220" s="723"/>
      <c r="C220" s="732">
        <v>179</v>
      </c>
      <c r="D220" s="733">
        <v>1</v>
      </c>
      <c r="E220" s="732">
        <v>205</v>
      </c>
      <c r="F220" s="733">
        <v>1</v>
      </c>
      <c r="G220" s="732">
        <v>156</v>
      </c>
      <c r="H220" s="733">
        <v>1</v>
      </c>
      <c r="I220" s="732">
        <v>273</v>
      </c>
      <c r="J220" s="733">
        <v>1</v>
      </c>
      <c r="K220" s="732">
        <v>264</v>
      </c>
      <c r="L220" s="733">
        <v>1</v>
      </c>
      <c r="M220" s="732">
        <v>115</v>
      </c>
      <c r="N220" s="733">
        <v>1</v>
      </c>
      <c r="O220" s="732">
        <v>81</v>
      </c>
      <c r="P220" s="733">
        <v>1</v>
      </c>
      <c r="Q220" s="732">
        <v>108</v>
      </c>
      <c r="R220" s="733">
        <v>1</v>
      </c>
      <c r="S220" s="732">
        <v>107</v>
      </c>
      <c r="T220" s="733">
        <v>1</v>
      </c>
      <c r="U220" s="732">
        <v>104</v>
      </c>
      <c r="V220" s="733">
        <v>1</v>
      </c>
      <c r="W220" s="732">
        <v>102</v>
      </c>
      <c r="X220" s="733">
        <v>1</v>
      </c>
    </row>
    <row r="221" spans="1:24">
      <c r="A221" s="726" t="s">
        <v>758</v>
      </c>
      <c r="B221" s="726"/>
      <c r="C221" s="734">
        <v>179</v>
      </c>
      <c r="D221" s="735">
        <v>1</v>
      </c>
      <c r="E221" s="734">
        <v>205</v>
      </c>
      <c r="F221" s="735">
        <v>1</v>
      </c>
      <c r="G221" s="734">
        <v>156</v>
      </c>
      <c r="H221" s="735">
        <v>1</v>
      </c>
      <c r="I221" s="734">
        <v>136</v>
      </c>
      <c r="J221" s="735">
        <v>0.49816849816849801</v>
      </c>
      <c r="K221" s="734">
        <v>140</v>
      </c>
      <c r="L221" s="735">
        <v>0.53030303030303005</v>
      </c>
      <c r="M221" s="734">
        <v>115</v>
      </c>
      <c r="N221" s="735">
        <v>1</v>
      </c>
      <c r="O221" s="734">
        <v>81</v>
      </c>
      <c r="P221" s="735">
        <v>1</v>
      </c>
      <c r="Q221" s="734">
        <v>108</v>
      </c>
      <c r="R221" s="735">
        <v>1</v>
      </c>
      <c r="S221" s="734">
        <v>107</v>
      </c>
      <c r="T221" s="735">
        <v>1</v>
      </c>
      <c r="U221" s="734">
        <v>104</v>
      </c>
      <c r="V221" s="735">
        <v>1</v>
      </c>
      <c r="W221" s="734">
        <v>102</v>
      </c>
      <c r="X221" s="735">
        <v>1</v>
      </c>
    </row>
    <row r="222" spans="1:24">
      <c r="A222" s="726" t="s">
        <v>759</v>
      </c>
      <c r="B222" s="726"/>
      <c r="C222" s="734" t="s">
        <v>692</v>
      </c>
      <c r="D222" s="735"/>
      <c r="E222" s="734" t="s">
        <v>692</v>
      </c>
      <c r="F222" s="735"/>
      <c r="G222" s="734">
        <v>134</v>
      </c>
      <c r="H222" s="735">
        <v>0.85897435897435903</v>
      </c>
      <c r="I222" s="734">
        <v>114</v>
      </c>
      <c r="J222" s="735">
        <v>0.41758241758241799</v>
      </c>
      <c r="K222" s="734">
        <v>124</v>
      </c>
      <c r="L222" s="735">
        <v>0.46969696969697</v>
      </c>
      <c r="M222" s="734">
        <v>115</v>
      </c>
      <c r="N222" s="735">
        <v>1</v>
      </c>
      <c r="O222" s="734">
        <v>81</v>
      </c>
      <c r="P222" s="735">
        <v>1</v>
      </c>
      <c r="Q222" s="734">
        <v>108</v>
      </c>
      <c r="R222" s="735">
        <v>1</v>
      </c>
      <c r="S222" s="734">
        <v>107</v>
      </c>
      <c r="T222" s="735">
        <v>1</v>
      </c>
      <c r="U222" s="734">
        <v>104</v>
      </c>
      <c r="V222" s="735">
        <v>1</v>
      </c>
      <c r="W222" s="734">
        <v>102</v>
      </c>
      <c r="X222" s="735">
        <v>1</v>
      </c>
    </row>
    <row r="223" spans="1:24">
      <c r="A223" s="726" t="s">
        <v>760</v>
      </c>
      <c r="B223" s="726"/>
      <c r="C223" s="734" t="s">
        <v>692</v>
      </c>
      <c r="D223" s="735"/>
      <c r="E223" s="734" t="s">
        <v>692</v>
      </c>
      <c r="F223" s="735"/>
      <c r="G223" s="734">
        <v>22</v>
      </c>
      <c r="H223" s="735">
        <v>0.141025641025641</v>
      </c>
      <c r="I223" s="734">
        <v>22</v>
      </c>
      <c r="J223" s="735">
        <v>8.0586080586080605E-2</v>
      </c>
      <c r="K223" s="734">
        <v>16</v>
      </c>
      <c r="L223" s="735">
        <v>6.0606060606060601E-2</v>
      </c>
      <c r="M223" s="734" t="s">
        <v>692</v>
      </c>
      <c r="N223" s="735"/>
      <c r="O223" s="734" t="s">
        <v>692</v>
      </c>
      <c r="P223" s="735"/>
      <c r="Q223" s="734" t="s">
        <v>692</v>
      </c>
      <c r="R223" s="735"/>
      <c r="S223" s="734" t="s">
        <v>692</v>
      </c>
      <c r="T223" s="735"/>
      <c r="U223" s="734" t="s">
        <v>692</v>
      </c>
      <c r="V223" s="735"/>
      <c r="W223" s="734" t="s">
        <v>692</v>
      </c>
      <c r="X223" s="735"/>
    </row>
    <row r="224" spans="1:24">
      <c r="A224" s="729" t="s">
        <v>761</v>
      </c>
      <c r="B224" s="729"/>
      <c r="C224" s="736" t="s">
        <v>692</v>
      </c>
      <c r="D224" s="737"/>
      <c r="E224" s="736" t="s">
        <v>692</v>
      </c>
      <c r="F224" s="737"/>
      <c r="G224" s="736" t="s">
        <v>692</v>
      </c>
      <c r="H224" s="737"/>
      <c r="I224" s="736">
        <v>137</v>
      </c>
      <c r="J224" s="737">
        <v>0.50183150183150205</v>
      </c>
      <c r="K224" s="736">
        <v>124</v>
      </c>
      <c r="L224" s="737">
        <v>0.46969696969697</v>
      </c>
      <c r="M224" s="736" t="s">
        <v>692</v>
      </c>
      <c r="N224" s="737"/>
      <c r="O224" s="736" t="s">
        <v>692</v>
      </c>
      <c r="P224" s="737"/>
      <c r="Q224" s="736" t="s">
        <v>692</v>
      </c>
      <c r="R224" s="737"/>
      <c r="S224" s="736" t="s">
        <v>692</v>
      </c>
      <c r="T224" s="737"/>
      <c r="U224" s="736" t="s">
        <v>692</v>
      </c>
      <c r="V224" s="737"/>
      <c r="W224" s="736" t="s">
        <v>692</v>
      </c>
      <c r="X224" s="737"/>
    </row>
    <row r="225" spans="1:24">
      <c r="A225" s="723" t="s">
        <v>762</v>
      </c>
      <c r="B225" s="723"/>
      <c r="C225" s="724">
        <v>12308</v>
      </c>
      <c r="D225" s="725">
        <v>1</v>
      </c>
      <c r="E225" s="724">
        <v>13568</v>
      </c>
      <c r="F225" s="725">
        <v>1</v>
      </c>
      <c r="G225" s="724">
        <v>12675</v>
      </c>
      <c r="H225" s="725">
        <v>1</v>
      </c>
      <c r="I225" s="724">
        <v>11533</v>
      </c>
      <c r="J225" s="725">
        <v>1</v>
      </c>
      <c r="K225" s="724">
        <v>10933</v>
      </c>
      <c r="L225" s="725">
        <v>1</v>
      </c>
      <c r="M225" s="724">
        <v>10804</v>
      </c>
      <c r="N225" s="725">
        <v>1</v>
      </c>
      <c r="O225" s="724">
        <v>11473</v>
      </c>
      <c r="P225" s="725">
        <v>1</v>
      </c>
      <c r="Q225" s="724">
        <v>6421</v>
      </c>
      <c r="R225" s="725">
        <v>1</v>
      </c>
      <c r="S225" s="724">
        <v>6499</v>
      </c>
      <c r="T225" s="725">
        <v>1</v>
      </c>
      <c r="U225" s="724">
        <v>7139</v>
      </c>
      <c r="V225" s="725">
        <v>1</v>
      </c>
      <c r="W225" s="724">
        <v>7358</v>
      </c>
      <c r="X225" s="725">
        <v>1</v>
      </c>
    </row>
    <row r="226" spans="1:24">
      <c r="A226" s="726" t="s">
        <v>697</v>
      </c>
      <c r="B226" s="726"/>
      <c r="C226" s="727">
        <v>8864</v>
      </c>
      <c r="D226" s="728">
        <v>0.88006354249404295</v>
      </c>
      <c r="E226" s="727">
        <v>10238</v>
      </c>
      <c r="F226" s="728">
        <v>0.89235596618146995</v>
      </c>
      <c r="G226" s="727">
        <v>9177</v>
      </c>
      <c r="H226" s="728">
        <v>0.87093100502989496</v>
      </c>
      <c r="I226" s="727">
        <v>8367</v>
      </c>
      <c r="J226" s="728">
        <v>0.74201844625753799</v>
      </c>
      <c r="K226" s="727">
        <v>7683</v>
      </c>
      <c r="L226" s="728">
        <v>0.71489718060854202</v>
      </c>
      <c r="M226" s="727">
        <v>7348</v>
      </c>
      <c r="N226" s="728">
        <v>0.69412431513319495</v>
      </c>
      <c r="O226" s="727">
        <v>7738</v>
      </c>
      <c r="P226" s="728">
        <v>0.69009185766520997</v>
      </c>
      <c r="Q226" s="727">
        <v>2612</v>
      </c>
      <c r="R226" s="728">
        <v>0.41745245325235703</v>
      </c>
      <c r="S226" s="727">
        <v>2584</v>
      </c>
      <c r="T226" s="728">
        <v>0.41225271218889598</v>
      </c>
      <c r="U226" s="727">
        <v>2515</v>
      </c>
      <c r="V226" s="728">
        <v>0.36974419288444599</v>
      </c>
      <c r="W226" s="727">
        <v>2343</v>
      </c>
      <c r="X226" s="728">
        <v>0.33509725400457702</v>
      </c>
    </row>
    <row r="227" spans="1:24">
      <c r="A227" s="726" t="s">
        <v>691</v>
      </c>
      <c r="B227" s="726"/>
      <c r="C227" s="727" t="s">
        <v>692</v>
      </c>
      <c r="D227" s="728"/>
      <c r="E227" s="727" t="s">
        <v>692</v>
      </c>
      <c r="F227" s="728"/>
      <c r="G227" s="727" t="s">
        <v>692</v>
      </c>
      <c r="H227" s="728"/>
      <c r="I227" s="727" t="s">
        <v>692</v>
      </c>
      <c r="J227" s="728"/>
      <c r="K227" s="727" t="s">
        <v>692</v>
      </c>
      <c r="L227" s="728"/>
      <c r="M227" s="727" t="s">
        <v>692</v>
      </c>
      <c r="N227" s="728"/>
      <c r="O227" s="727" t="s">
        <v>692</v>
      </c>
      <c r="P227" s="728"/>
      <c r="Q227" s="727" t="s">
        <v>692</v>
      </c>
      <c r="R227" s="728"/>
      <c r="S227" s="727" t="s">
        <v>692</v>
      </c>
      <c r="T227" s="728"/>
      <c r="U227" s="727">
        <v>1549</v>
      </c>
      <c r="V227" s="728">
        <v>0.227727139076742</v>
      </c>
      <c r="W227" s="727">
        <v>1358</v>
      </c>
      <c r="X227" s="728">
        <v>0.194221967963387</v>
      </c>
    </row>
    <row r="228" spans="1:24">
      <c r="A228" s="726" t="s">
        <v>695</v>
      </c>
      <c r="B228" s="726"/>
      <c r="C228" s="727" t="s">
        <v>692</v>
      </c>
      <c r="D228" s="728"/>
      <c r="E228" s="727" t="s">
        <v>692</v>
      </c>
      <c r="F228" s="728"/>
      <c r="G228" s="727" t="s">
        <v>692</v>
      </c>
      <c r="H228" s="728"/>
      <c r="I228" s="727" t="s">
        <v>692</v>
      </c>
      <c r="J228" s="728"/>
      <c r="K228" s="727" t="s">
        <v>692</v>
      </c>
      <c r="L228" s="728"/>
      <c r="M228" s="727">
        <v>426</v>
      </c>
      <c r="N228" s="728">
        <v>4.0241828830530901E-2</v>
      </c>
      <c r="O228" s="727">
        <v>479</v>
      </c>
      <c r="P228" s="728">
        <v>4.27182734326228E-2</v>
      </c>
      <c r="Q228" s="727">
        <v>585</v>
      </c>
      <c r="R228" s="728">
        <v>9.3495285280485896E-2</v>
      </c>
      <c r="S228" s="727">
        <v>596</v>
      </c>
      <c r="T228" s="728">
        <v>9.5086151882578199E-2</v>
      </c>
      <c r="U228" s="727">
        <v>529</v>
      </c>
      <c r="V228" s="728">
        <v>7.7771243751837693E-2</v>
      </c>
      <c r="W228" s="727">
        <v>1026</v>
      </c>
      <c r="X228" s="728">
        <v>0.14673913043478301</v>
      </c>
    </row>
    <row r="229" spans="1:24">
      <c r="A229" s="726" t="s">
        <v>693</v>
      </c>
      <c r="B229" s="726"/>
      <c r="C229" s="727" t="s">
        <v>692</v>
      </c>
      <c r="D229" s="728"/>
      <c r="E229" s="727" t="s">
        <v>692</v>
      </c>
      <c r="F229" s="728"/>
      <c r="G229" s="727" t="s">
        <v>692</v>
      </c>
      <c r="H229" s="728"/>
      <c r="I229" s="727">
        <v>565</v>
      </c>
      <c r="J229" s="728">
        <v>5.0106420716566201E-2</v>
      </c>
      <c r="K229" s="727">
        <v>569</v>
      </c>
      <c r="L229" s="728">
        <v>5.2945007909184001E-2</v>
      </c>
      <c r="M229" s="727">
        <v>644</v>
      </c>
      <c r="N229" s="728">
        <v>6.0835065180427E-2</v>
      </c>
      <c r="O229" s="727">
        <v>677</v>
      </c>
      <c r="P229" s="728">
        <v>6.0376348880763403E-2</v>
      </c>
      <c r="Q229" s="727">
        <v>824</v>
      </c>
      <c r="R229" s="728">
        <v>0.13169250439507801</v>
      </c>
      <c r="S229" s="727">
        <v>855</v>
      </c>
      <c r="T229" s="728">
        <v>0.13640714741544399</v>
      </c>
      <c r="U229" s="727">
        <v>900</v>
      </c>
      <c r="V229" s="728">
        <v>0.13231402528667999</v>
      </c>
      <c r="W229" s="727">
        <v>979</v>
      </c>
      <c r="X229" s="728">
        <v>0.14001716247139601</v>
      </c>
    </row>
    <row r="230" spans="1:24">
      <c r="A230" s="726" t="s">
        <v>694</v>
      </c>
      <c r="B230" s="726"/>
      <c r="C230" s="727" t="s">
        <v>692</v>
      </c>
      <c r="D230" s="728"/>
      <c r="E230" s="727" t="s">
        <v>692</v>
      </c>
      <c r="F230" s="728"/>
      <c r="G230" s="727" t="s">
        <v>692</v>
      </c>
      <c r="H230" s="728"/>
      <c r="I230" s="727">
        <v>994</v>
      </c>
      <c r="J230" s="728">
        <v>8.8151826888967694E-2</v>
      </c>
      <c r="K230" s="727">
        <v>869</v>
      </c>
      <c r="L230" s="728">
        <v>8.0859774820880206E-2</v>
      </c>
      <c r="M230" s="727">
        <v>879</v>
      </c>
      <c r="N230" s="728">
        <v>8.3034196108067296E-2</v>
      </c>
      <c r="O230" s="727">
        <v>861</v>
      </c>
      <c r="P230" s="728">
        <v>7.6785873539641503E-2</v>
      </c>
      <c r="Q230" s="727">
        <v>843</v>
      </c>
      <c r="R230" s="728">
        <v>0.13472910340418701</v>
      </c>
      <c r="S230" s="727">
        <v>799</v>
      </c>
      <c r="T230" s="728">
        <v>0.12747287811103999</v>
      </c>
      <c r="U230" s="727">
        <v>785</v>
      </c>
      <c r="V230" s="728">
        <v>0.115407233166716</v>
      </c>
      <c r="W230" s="727">
        <v>806</v>
      </c>
      <c r="X230" s="728">
        <v>0.115274599542334</v>
      </c>
    </row>
    <row r="231" spans="1:24">
      <c r="A231" s="726" t="s">
        <v>713</v>
      </c>
      <c r="B231" s="726"/>
      <c r="C231" s="727">
        <v>310</v>
      </c>
      <c r="D231" s="728"/>
      <c r="E231" s="727">
        <v>221</v>
      </c>
      <c r="F231" s="728"/>
      <c r="G231" s="727">
        <v>297</v>
      </c>
      <c r="H231" s="728"/>
      <c r="I231" s="727">
        <v>257</v>
      </c>
      <c r="J231" s="728"/>
      <c r="K231" s="727">
        <v>186</v>
      </c>
      <c r="L231" s="728"/>
      <c r="M231" s="727">
        <v>218</v>
      </c>
      <c r="N231" s="728"/>
      <c r="O231" s="727">
        <v>260</v>
      </c>
      <c r="P231" s="728"/>
      <c r="Q231" s="727">
        <v>164</v>
      </c>
      <c r="R231" s="728"/>
      <c r="S231" s="727">
        <v>231</v>
      </c>
      <c r="T231" s="728"/>
      <c r="U231" s="727">
        <v>337</v>
      </c>
      <c r="V231" s="728"/>
      <c r="W231" s="727">
        <v>366</v>
      </c>
      <c r="X231" s="728"/>
    </row>
    <row r="232" spans="1:24">
      <c r="A232" s="726" t="s">
        <v>696</v>
      </c>
      <c r="B232" s="726"/>
      <c r="C232" s="727" t="s">
        <v>692</v>
      </c>
      <c r="D232" s="728"/>
      <c r="E232" s="727" t="s">
        <v>692</v>
      </c>
      <c r="F232" s="728"/>
      <c r="G232" s="727" t="s">
        <v>692</v>
      </c>
      <c r="H232" s="728"/>
      <c r="I232" s="727" t="s">
        <v>692</v>
      </c>
      <c r="J232" s="728"/>
      <c r="K232" s="727" t="s">
        <v>692</v>
      </c>
      <c r="L232" s="728"/>
      <c r="M232" s="727" t="s">
        <v>692</v>
      </c>
      <c r="N232" s="728"/>
      <c r="O232" s="727" t="s">
        <v>692</v>
      </c>
      <c r="P232" s="728"/>
      <c r="Q232" s="727">
        <v>113</v>
      </c>
      <c r="R232" s="728">
        <v>1.8059773054179301E-2</v>
      </c>
      <c r="S232" s="727">
        <v>116</v>
      </c>
      <c r="T232" s="728">
        <v>1.8506700701978299E-2</v>
      </c>
      <c r="U232" s="727">
        <v>183</v>
      </c>
      <c r="V232" s="728">
        <v>2.69038518082917E-2</v>
      </c>
      <c r="W232" s="727">
        <v>259</v>
      </c>
      <c r="X232" s="728">
        <v>3.7042334096109797E-2</v>
      </c>
    </row>
    <row r="233" spans="1:24">
      <c r="A233" s="726" t="s">
        <v>704</v>
      </c>
      <c r="B233" s="726"/>
      <c r="C233" s="727" t="s">
        <v>692</v>
      </c>
      <c r="D233" s="728"/>
      <c r="E233" s="727" t="s">
        <v>692</v>
      </c>
      <c r="F233" s="728"/>
      <c r="G233" s="727" t="s">
        <v>692</v>
      </c>
      <c r="H233" s="728"/>
      <c r="I233" s="727">
        <v>85</v>
      </c>
      <c r="J233" s="728">
        <v>7.5381340901028698E-3</v>
      </c>
      <c r="K233" s="727">
        <v>88</v>
      </c>
      <c r="L233" s="728">
        <v>8.1883316274309094E-3</v>
      </c>
      <c r="M233" s="727">
        <v>90</v>
      </c>
      <c r="N233" s="728">
        <v>8.5017948233516005E-3</v>
      </c>
      <c r="O233" s="727">
        <v>167</v>
      </c>
      <c r="P233" s="728">
        <v>1.48934272719165E-2</v>
      </c>
      <c r="Q233" s="727">
        <v>169</v>
      </c>
      <c r="R233" s="728">
        <v>2.70097490810292E-2</v>
      </c>
      <c r="S233" s="727">
        <v>179</v>
      </c>
      <c r="T233" s="728">
        <v>2.8557753669432001E-2</v>
      </c>
      <c r="U233" s="727">
        <v>168</v>
      </c>
      <c r="V233" s="728">
        <v>2.4698618053513699E-2</v>
      </c>
      <c r="W233" s="727">
        <v>135</v>
      </c>
      <c r="X233" s="728">
        <v>1.9307780320366098E-2</v>
      </c>
    </row>
    <row r="234" spans="1:24">
      <c r="A234" s="726" t="s">
        <v>705</v>
      </c>
      <c r="B234" s="726"/>
      <c r="C234" s="727" t="s">
        <v>692</v>
      </c>
      <c r="D234" s="728"/>
      <c r="E234" s="727" t="s">
        <v>692</v>
      </c>
      <c r="F234" s="728"/>
      <c r="G234" s="727" t="s">
        <v>692</v>
      </c>
      <c r="H234" s="728"/>
      <c r="I234" s="727" t="s">
        <v>692</v>
      </c>
      <c r="J234" s="728"/>
      <c r="K234" s="727" t="s">
        <v>692</v>
      </c>
      <c r="L234" s="728"/>
      <c r="M234" s="727" t="s">
        <v>692</v>
      </c>
      <c r="N234" s="728"/>
      <c r="O234" s="727" t="s">
        <v>692</v>
      </c>
      <c r="P234" s="728"/>
      <c r="Q234" s="727" t="s">
        <v>692</v>
      </c>
      <c r="R234" s="728"/>
      <c r="S234" s="727" t="s">
        <v>692</v>
      </c>
      <c r="T234" s="728"/>
      <c r="U234" s="727">
        <v>173</v>
      </c>
      <c r="V234" s="728">
        <v>2.5433695971773002E-2</v>
      </c>
      <c r="W234" s="727">
        <v>86</v>
      </c>
      <c r="X234" s="728">
        <v>1.22997711670481E-2</v>
      </c>
    </row>
    <row r="235" spans="1:24">
      <c r="A235" s="726" t="s">
        <v>719</v>
      </c>
      <c r="B235" s="726"/>
      <c r="C235" s="727">
        <v>774</v>
      </c>
      <c r="D235" s="728">
        <v>7.6846703733121496E-2</v>
      </c>
      <c r="E235" s="727">
        <v>838</v>
      </c>
      <c r="F235" s="728">
        <v>7.3041052906824694E-2</v>
      </c>
      <c r="G235" s="727">
        <v>994</v>
      </c>
      <c r="H235" s="728">
        <v>9.43342507355035E-2</v>
      </c>
      <c r="I235" s="727">
        <v>911</v>
      </c>
      <c r="J235" s="728">
        <v>8.07910606598084E-2</v>
      </c>
      <c r="K235" s="727">
        <v>1278</v>
      </c>
      <c r="L235" s="728">
        <v>0.118916907043826</v>
      </c>
      <c r="M235" s="727" t="s">
        <v>692</v>
      </c>
      <c r="N235" s="728"/>
      <c r="O235" s="727" t="s">
        <v>692</v>
      </c>
      <c r="P235" s="728"/>
      <c r="Q235" s="727" t="s">
        <v>692</v>
      </c>
      <c r="R235" s="728"/>
      <c r="S235" s="727" t="s">
        <v>692</v>
      </c>
      <c r="T235" s="728"/>
      <c r="U235" s="727" t="s">
        <v>692</v>
      </c>
      <c r="V235" s="728"/>
      <c r="W235" s="727" t="s">
        <v>692</v>
      </c>
      <c r="X235" s="728"/>
    </row>
    <row r="236" spans="1:24">
      <c r="A236" s="726" t="s">
        <v>722</v>
      </c>
      <c r="B236" s="726"/>
      <c r="C236" s="727" t="s">
        <v>692</v>
      </c>
      <c r="D236" s="728"/>
      <c r="E236" s="727" t="s">
        <v>692</v>
      </c>
      <c r="F236" s="728"/>
      <c r="G236" s="727" t="s">
        <v>692</v>
      </c>
      <c r="H236" s="728"/>
      <c r="I236" s="727" t="s">
        <v>692</v>
      </c>
      <c r="J236" s="728"/>
      <c r="K236" s="727" t="s">
        <v>692</v>
      </c>
      <c r="L236" s="728"/>
      <c r="M236" s="727">
        <v>287</v>
      </c>
      <c r="N236" s="728">
        <v>2.7111279047798999E-2</v>
      </c>
      <c r="O236" s="727">
        <v>323</v>
      </c>
      <c r="P236" s="728">
        <v>2.88058503522697E-2</v>
      </c>
      <c r="Q236" s="727">
        <v>313</v>
      </c>
      <c r="R236" s="728">
        <v>5.0023973150071899E-2</v>
      </c>
      <c r="S236" s="727">
        <v>427</v>
      </c>
      <c r="T236" s="728">
        <v>6.8123803446075298E-2</v>
      </c>
      <c r="U236" s="727" t="s">
        <v>692</v>
      </c>
      <c r="V236" s="728"/>
      <c r="W236" s="727" t="s">
        <v>692</v>
      </c>
      <c r="X236" s="728"/>
    </row>
    <row r="237" spans="1:24">
      <c r="A237" s="726" t="s">
        <v>706</v>
      </c>
      <c r="B237" s="726"/>
      <c r="C237" s="727">
        <v>2236</v>
      </c>
      <c r="D237" s="728"/>
      <c r="E237" s="727">
        <v>2095</v>
      </c>
      <c r="F237" s="728"/>
      <c r="G237" s="727">
        <v>2138</v>
      </c>
      <c r="H237" s="728"/>
      <c r="I237" s="727">
        <v>257</v>
      </c>
      <c r="J237" s="728"/>
      <c r="K237" s="727">
        <v>186</v>
      </c>
      <c r="L237" s="728"/>
      <c r="M237" s="727" t="s">
        <v>692</v>
      </c>
      <c r="N237" s="728"/>
      <c r="O237" s="727" t="s">
        <v>692</v>
      </c>
      <c r="P237" s="728"/>
      <c r="Q237" s="727" t="s">
        <v>692</v>
      </c>
      <c r="R237" s="728"/>
      <c r="S237" s="727" t="s">
        <v>692</v>
      </c>
      <c r="T237" s="728"/>
      <c r="U237" s="727" t="s">
        <v>692</v>
      </c>
      <c r="V237" s="728"/>
      <c r="W237" s="727" t="s">
        <v>692</v>
      </c>
      <c r="X237" s="728"/>
    </row>
    <row r="238" spans="1:24">
      <c r="A238" s="726" t="s">
        <v>711</v>
      </c>
      <c r="B238" s="726"/>
      <c r="C238" s="727">
        <v>357</v>
      </c>
      <c r="D238" s="728">
        <v>3.5444797458300203E-2</v>
      </c>
      <c r="E238" s="727">
        <v>354</v>
      </c>
      <c r="F238" s="728">
        <v>3.0855050989279199E-2</v>
      </c>
      <c r="G238" s="727">
        <v>345</v>
      </c>
      <c r="H238" s="728">
        <v>3.2741767106387001E-2</v>
      </c>
      <c r="I238" s="727" t="s">
        <v>692</v>
      </c>
      <c r="J238" s="728"/>
      <c r="K238" s="727" t="s">
        <v>692</v>
      </c>
      <c r="L238" s="728"/>
      <c r="M238" s="727" t="s">
        <v>692</v>
      </c>
      <c r="N238" s="728"/>
      <c r="O238" s="727" t="s">
        <v>692</v>
      </c>
      <c r="P238" s="728"/>
      <c r="Q238" s="727" t="s">
        <v>692</v>
      </c>
      <c r="R238" s="728"/>
      <c r="S238" s="727" t="s">
        <v>692</v>
      </c>
      <c r="T238" s="728"/>
      <c r="U238" s="727" t="s">
        <v>692</v>
      </c>
      <c r="V238" s="728"/>
      <c r="W238" s="727" t="s">
        <v>692</v>
      </c>
      <c r="X238" s="728"/>
    </row>
    <row r="239" spans="1:24">
      <c r="A239" s="726" t="s">
        <v>726</v>
      </c>
      <c r="B239" s="726"/>
      <c r="C239" s="727">
        <v>1569</v>
      </c>
      <c r="D239" s="728">
        <v>0.155778395552025</v>
      </c>
      <c r="E239" s="727">
        <v>1520</v>
      </c>
      <c r="F239" s="728">
        <v>0.13248496469973001</v>
      </c>
      <c r="G239" s="727">
        <v>1496</v>
      </c>
      <c r="H239" s="728">
        <v>0.141975894467116</v>
      </c>
      <c r="I239" s="727" t="s">
        <v>692</v>
      </c>
      <c r="J239" s="728"/>
      <c r="K239" s="727" t="s">
        <v>692</v>
      </c>
      <c r="L239" s="728"/>
      <c r="M239" s="727" t="s">
        <v>692</v>
      </c>
      <c r="N239" s="728"/>
      <c r="O239" s="727" t="s">
        <v>692</v>
      </c>
      <c r="P239" s="728"/>
      <c r="Q239" s="727" t="s">
        <v>692</v>
      </c>
      <c r="R239" s="728"/>
      <c r="S239" s="727" t="s">
        <v>692</v>
      </c>
      <c r="T239" s="728"/>
      <c r="U239" s="727" t="s">
        <v>692</v>
      </c>
      <c r="V239" s="728"/>
      <c r="W239" s="727" t="s">
        <v>692</v>
      </c>
      <c r="X239" s="728"/>
    </row>
    <row r="240" spans="1:24">
      <c r="A240" s="726" t="s">
        <v>723</v>
      </c>
      <c r="B240" s="726"/>
      <c r="C240" s="727">
        <v>434</v>
      </c>
      <c r="D240" s="728">
        <v>4.3089753772835603E-2</v>
      </c>
      <c r="E240" s="727">
        <v>397</v>
      </c>
      <c r="F240" s="728">
        <v>3.4602980911705702E-2</v>
      </c>
      <c r="G240" s="727">
        <v>366</v>
      </c>
      <c r="H240" s="728">
        <v>3.4734744234601898E-2</v>
      </c>
      <c r="I240" s="727">
        <v>354</v>
      </c>
      <c r="J240" s="728">
        <v>3.1394111387016699E-2</v>
      </c>
      <c r="K240" s="727">
        <v>260</v>
      </c>
      <c r="L240" s="728">
        <v>2.4192797990136801E-2</v>
      </c>
      <c r="M240" s="727">
        <v>265</v>
      </c>
      <c r="N240" s="728">
        <v>2.5033062535424099E-2</v>
      </c>
      <c r="O240" s="727">
        <v>300</v>
      </c>
      <c r="P240" s="728">
        <v>2.67546597699099E-2</v>
      </c>
      <c r="Q240" s="727">
        <v>235</v>
      </c>
      <c r="R240" s="728">
        <v>3.7557935112673801E-2</v>
      </c>
      <c r="S240" s="727" t="s">
        <v>692</v>
      </c>
      <c r="T240" s="728"/>
      <c r="U240" s="727" t="s">
        <v>692</v>
      </c>
      <c r="V240" s="728"/>
      <c r="W240" s="727" t="s">
        <v>692</v>
      </c>
      <c r="X240" s="728"/>
    </row>
    <row r="241" spans="1:24">
      <c r="A241" s="729" t="s">
        <v>724</v>
      </c>
      <c r="B241" s="729"/>
      <c r="C241" s="730" t="s">
        <v>692</v>
      </c>
      <c r="D241" s="731"/>
      <c r="E241" s="730" t="s">
        <v>692</v>
      </c>
      <c r="F241" s="731"/>
      <c r="G241" s="730" t="s">
        <v>692</v>
      </c>
      <c r="H241" s="731"/>
      <c r="I241" s="730" t="s">
        <v>692</v>
      </c>
      <c r="J241" s="731"/>
      <c r="K241" s="730" t="s">
        <v>692</v>
      </c>
      <c r="L241" s="731"/>
      <c r="M241" s="730">
        <v>647</v>
      </c>
      <c r="N241" s="731">
        <v>6.1118458341205398E-2</v>
      </c>
      <c r="O241" s="730">
        <v>668</v>
      </c>
      <c r="P241" s="731">
        <v>5.9573709087666099E-2</v>
      </c>
      <c r="Q241" s="730">
        <v>563</v>
      </c>
      <c r="R241" s="731">
        <v>8.9979223269937694E-2</v>
      </c>
      <c r="S241" s="730">
        <v>712</v>
      </c>
      <c r="T241" s="731">
        <v>0.11359285258455599</v>
      </c>
      <c r="U241" s="730" t="s">
        <v>692</v>
      </c>
      <c r="V241" s="731"/>
      <c r="W241" s="730" t="s">
        <v>692</v>
      </c>
      <c r="X241" s="731"/>
    </row>
    <row r="242" spans="1:24">
      <c r="A242" s="723" t="s">
        <v>763</v>
      </c>
      <c r="B242" s="723"/>
      <c r="C242" s="732" t="s">
        <v>692</v>
      </c>
      <c r="D242" s="733"/>
      <c r="E242" s="732" t="s">
        <v>692</v>
      </c>
      <c r="F242" s="733"/>
      <c r="G242" s="732" t="s">
        <v>692</v>
      </c>
      <c r="H242" s="733"/>
      <c r="I242" s="732" t="s">
        <v>692</v>
      </c>
      <c r="J242" s="733"/>
      <c r="K242" s="732" t="s">
        <v>692</v>
      </c>
      <c r="L242" s="733"/>
      <c r="M242" s="732" t="s">
        <v>692</v>
      </c>
      <c r="N242" s="733"/>
      <c r="O242" s="732" t="s">
        <v>692</v>
      </c>
      <c r="P242" s="733"/>
      <c r="Q242" s="732" t="s">
        <v>692</v>
      </c>
      <c r="R242" s="733"/>
      <c r="S242" s="732" t="s">
        <v>692</v>
      </c>
      <c r="T242" s="733"/>
      <c r="U242" s="732" t="s">
        <v>692</v>
      </c>
      <c r="V242" s="733"/>
      <c r="W242" s="732" t="s">
        <v>692</v>
      </c>
      <c r="X242" s="733"/>
    </row>
    <row r="243" spans="1:24">
      <c r="A243" s="726" t="s">
        <v>764</v>
      </c>
      <c r="B243" s="726"/>
      <c r="C243" s="734" t="s">
        <v>692</v>
      </c>
      <c r="D243" s="735"/>
      <c r="E243" s="734" t="s">
        <v>692</v>
      </c>
      <c r="F243" s="735"/>
      <c r="G243" s="734" t="s">
        <v>692</v>
      </c>
      <c r="H243" s="735"/>
      <c r="I243" s="734" t="s">
        <v>692</v>
      </c>
      <c r="J243" s="735"/>
      <c r="K243" s="734">
        <v>2789</v>
      </c>
      <c r="L243" s="735"/>
      <c r="M243" s="734">
        <v>1777</v>
      </c>
      <c r="N243" s="735"/>
      <c r="O243" s="734">
        <v>2134</v>
      </c>
      <c r="P243" s="735"/>
      <c r="Q243" s="734">
        <v>3227</v>
      </c>
      <c r="R243" s="735"/>
      <c r="S243" s="734">
        <v>2912</v>
      </c>
      <c r="T243" s="735"/>
      <c r="U243" s="734">
        <v>3135</v>
      </c>
      <c r="V243" s="735"/>
      <c r="W243" s="734">
        <v>3014</v>
      </c>
      <c r="X243" s="735"/>
    </row>
    <row r="244" spans="1:24">
      <c r="A244" s="726" t="s">
        <v>765</v>
      </c>
      <c r="B244" s="726"/>
      <c r="C244" s="734" t="s">
        <v>692</v>
      </c>
      <c r="D244" s="735"/>
      <c r="E244" s="734" t="s">
        <v>692</v>
      </c>
      <c r="F244" s="735"/>
      <c r="G244" s="734" t="s">
        <v>692</v>
      </c>
      <c r="H244" s="735"/>
      <c r="I244" s="734" t="s">
        <v>692</v>
      </c>
      <c r="J244" s="735"/>
      <c r="K244" s="734">
        <v>134</v>
      </c>
      <c r="L244" s="735"/>
      <c r="M244" s="734">
        <v>108</v>
      </c>
      <c r="N244" s="735"/>
      <c r="O244" s="734">
        <v>125</v>
      </c>
      <c r="P244" s="735"/>
      <c r="Q244" s="734">
        <v>105</v>
      </c>
      <c r="R244" s="735"/>
      <c r="S244" s="734">
        <v>116</v>
      </c>
      <c r="T244" s="735"/>
      <c r="U244" s="734">
        <v>84</v>
      </c>
      <c r="V244" s="735"/>
      <c r="W244" s="734">
        <v>75</v>
      </c>
      <c r="X244" s="735"/>
    </row>
    <row r="245" spans="1:24">
      <c r="A245" s="726" t="s">
        <v>766</v>
      </c>
      <c r="B245" s="726"/>
      <c r="C245" s="734" t="s">
        <v>692</v>
      </c>
      <c r="D245" s="735"/>
      <c r="E245" s="734" t="s">
        <v>692</v>
      </c>
      <c r="F245" s="735"/>
      <c r="G245" s="734" t="s">
        <v>692</v>
      </c>
      <c r="H245" s="735"/>
      <c r="I245" s="734" t="s">
        <v>692</v>
      </c>
      <c r="J245" s="735"/>
      <c r="K245" s="734">
        <v>134</v>
      </c>
      <c r="L245" s="735"/>
      <c r="M245" s="734">
        <v>108</v>
      </c>
      <c r="N245" s="735"/>
      <c r="O245" s="734">
        <v>125</v>
      </c>
      <c r="P245" s="735"/>
      <c r="Q245" s="734">
        <v>105</v>
      </c>
      <c r="R245" s="735"/>
      <c r="S245" s="734">
        <v>116</v>
      </c>
      <c r="T245" s="735"/>
      <c r="U245" s="734">
        <v>74</v>
      </c>
      <c r="V245" s="735"/>
      <c r="W245" s="734">
        <v>75</v>
      </c>
      <c r="X245" s="735"/>
    </row>
    <row r="246" spans="1:24">
      <c r="A246" s="729" t="s">
        <v>767</v>
      </c>
      <c r="B246" s="729"/>
      <c r="C246" s="736" t="s">
        <v>692</v>
      </c>
      <c r="D246" s="737"/>
      <c r="E246" s="736" t="s">
        <v>692</v>
      </c>
      <c r="F246" s="737"/>
      <c r="G246" s="736" t="s">
        <v>692</v>
      </c>
      <c r="H246" s="737"/>
      <c r="I246" s="736" t="s">
        <v>692</v>
      </c>
      <c r="J246" s="737"/>
      <c r="K246" s="736" t="s">
        <v>692</v>
      </c>
      <c r="L246" s="737"/>
      <c r="M246" s="736" t="s">
        <v>692</v>
      </c>
      <c r="N246" s="737"/>
      <c r="O246" s="736" t="s">
        <v>692</v>
      </c>
      <c r="P246" s="737"/>
      <c r="Q246" s="736" t="s">
        <v>692</v>
      </c>
      <c r="R246" s="737"/>
      <c r="S246" s="736" t="s">
        <v>692</v>
      </c>
      <c r="T246" s="737"/>
      <c r="U246" s="736">
        <v>10</v>
      </c>
      <c r="V246" s="737"/>
      <c r="W246" s="736" t="s">
        <v>692</v>
      </c>
      <c r="X246" s="737"/>
    </row>
    <row r="247" spans="1:24">
      <c r="A247" s="723" t="s">
        <v>768</v>
      </c>
      <c r="B247" s="723"/>
      <c r="C247" s="724">
        <v>157700</v>
      </c>
      <c r="D247" s="725">
        <v>1</v>
      </c>
      <c r="E247" s="724">
        <v>172000</v>
      </c>
      <c r="F247" s="725">
        <v>1</v>
      </c>
      <c r="G247" s="724">
        <v>174600</v>
      </c>
      <c r="H247" s="725">
        <v>1</v>
      </c>
      <c r="I247" s="724">
        <v>174900</v>
      </c>
      <c r="J247" s="725">
        <v>1</v>
      </c>
      <c r="K247" s="724">
        <v>201100</v>
      </c>
      <c r="L247" s="725">
        <v>1</v>
      </c>
      <c r="M247" s="724">
        <v>210000</v>
      </c>
      <c r="N247" s="725">
        <v>1</v>
      </c>
      <c r="O247" s="724">
        <v>244100</v>
      </c>
      <c r="P247" s="725">
        <v>1</v>
      </c>
      <c r="Q247" s="724">
        <v>266000</v>
      </c>
      <c r="R247" s="725">
        <v>1</v>
      </c>
      <c r="S247" s="724">
        <v>314500</v>
      </c>
      <c r="T247" s="725">
        <v>1</v>
      </c>
      <c r="U247" s="724">
        <v>320900</v>
      </c>
      <c r="V247" s="725">
        <v>1</v>
      </c>
      <c r="W247" s="724">
        <v>289400</v>
      </c>
      <c r="X247" s="725">
        <v>1</v>
      </c>
    </row>
    <row r="248" spans="1:24">
      <c r="A248" s="726" t="s">
        <v>769</v>
      </c>
      <c r="B248" s="726"/>
      <c r="C248" s="727">
        <v>157700</v>
      </c>
      <c r="D248" s="728">
        <v>1</v>
      </c>
      <c r="E248" s="727">
        <v>172000</v>
      </c>
      <c r="F248" s="728">
        <v>1</v>
      </c>
      <c r="G248" s="727">
        <v>174600</v>
      </c>
      <c r="H248" s="728">
        <v>1</v>
      </c>
      <c r="I248" s="727">
        <v>174900</v>
      </c>
      <c r="J248" s="728">
        <v>1</v>
      </c>
      <c r="K248" s="727">
        <v>201100</v>
      </c>
      <c r="L248" s="728">
        <v>1</v>
      </c>
      <c r="M248" s="727">
        <v>210000</v>
      </c>
      <c r="N248" s="728">
        <v>1</v>
      </c>
      <c r="O248" s="727">
        <v>244100</v>
      </c>
      <c r="P248" s="728">
        <v>1</v>
      </c>
      <c r="Q248" s="727">
        <v>266000</v>
      </c>
      <c r="R248" s="728">
        <v>1</v>
      </c>
      <c r="S248" s="727">
        <v>314500</v>
      </c>
      <c r="T248" s="728">
        <v>1</v>
      </c>
      <c r="U248" s="727">
        <v>321000</v>
      </c>
      <c r="V248" s="728">
        <v>1</v>
      </c>
      <c r="W248" s="727">
        <v>289400</v>
      </c>
      <c r="X248" s="728">
        <v>1</v>
      </c>
    </row>
    <row r="249" spans="1:24">
      <c r="A249" s="726" t="s">
        <v>718</v>
      </c>
      <c r="B249" s="726"/>
      <c r="C249" s="727">
        <v>70400</v>
      </c>
      <c r="D249" s="728">
        <v>0.44641724793912502</v>
      </c>
      <c r="E249" s="727">
        <v>77800</v>
      </c>
      <c r="F249" s="728">
        <v>0.45232558139534901</v>
      </c>
      <c r="G249" s="727">
        <v>78900</v>
      </c>
      <c r="H249" s="728">
        <v>0.45189003436426101</v>
      </c>
      <c r="I249" s="727">
        <v>79000</v>
      </c>
      <c r="J249" s="728">
        <v>0.45168667810177199</v>
      </c>
      <c r="K249" s="727" t="s">
        <v>692</v>
      </c>
      <c r="L249" s="728"/>
      <c r="M249" s="727">
        <v>102400</v>
      </c>
      <c r="N249" s="728">
        <v>0.48761904761904801</v>
      </c>
      <c r="O249" s="727">
        <v>125100</v>
      </c>
      <c r="P249" s="728">
        <v>0.51249487914789005</v>
      </c>
      <c r="Q249" s="727">
        <v>134200</v>
      </c>
      <c r="R249" s="728">
        <v>0.50451127819548902</v>
      </c>
      <c r="S249" s="727">
        <v>151200</v>
      </c>
      <c r="T249" s="728">
        <v>0.48076311605723399</v>
      </c>
      <c r="U249" s="727">
        <v>154600</v>
      </c>
      <c r="V249" s="728">
        <v>0.48161993769470401</v>
      </c>
      <c r="W249" s="727">
        <v>118800</v>
      </c>
      <c r="X249" s="728">
        <v>0.41050449205252199</v>
      </c>
    </row>
    <row r="250" spans="1:24">
      <c r="A250" s="726" t="s">
        <v>770</v>
      </c>
      <c r="B250" s="726"/>
      <c r="C250" s="727" t="s">
        <v>692</v>
      </c>
      <c r="D250" s="728"/>
      <c r="E250" s="727" t="s">
        <v>692</v>
      </c>
      <c r="F250" s="728"/>
      <c r="G250" s="727">
        <v>59000</v>
      </c>
      <c r="H250" s="728">
        <v>0.337915234822451</v>
      </c>
      <c r="I250" s="727">
        <v>59000</v>
      </c>
      <c r="J250" s="728">
        <v>0.337335620354488</v>
      </c>
      <c r="K250" s="727" t="s">
        <v>692</v>
      </c>
      <c r="L250" s="728"/>
      <c r="M250" s="727">
        <v>79500</v>
      </c>
      <c r="N250" s="728">
        <v>0.378571428571429</v>
      </c>
      <c r="O250" s="727">
        <v>96700</v>
      </c>
      <c r="P250" s="728">
        <v>0.39614911921343698</v>
      </c>
      <c r="Q250" s="727">
        <v>101400</v>
      </c>
      <c r="R250" s="728">
        <v>0.38120300751879699</v>
      </c>
      <c r="S250" s="727">
        <v>116300</v>
      </c>
      <c r="T250" s="728">
        <v>0.369793322734499</v>
      </c>
      <c r="U250" s="727">
        <v>121300</v>
      </c>
      <c r="V250" s="728">
        <v>0.37788161993769498</v>
      </c>
      <c r="W250" s="727">
        <v>60600</v>
      </c>
      <c r="X250" s="728">
        <v>0.20939875604699401</v>
      </c>
    </row>
    <row r="251" spans="1:24">
      <c r="A251" s="726" t="s">
        <v>771</v>
      </c>
      <c r="B251" s="726"/>
      <c r="C251" s="727" t="s">
        <v>692</v>
      </c>
      <c r="D251" s="728"/>
      <c r="E251" s="727" t="s">
        <v>692</v>
      </c>
      <c r="F251" s="728"/>
      <c r="G251" s="727">
        <v>20000</v>
      </c>
      <c r="H251" s="728">
        <v>0.11454753722795</v>
      </c>
      <c r="I251" s="727">
        <v>20000</v>
      </c>
      <c r="J251" s="728">
        <v>0.114351057747284</v>
      </c>
      <c r="K251" s="727" t="s">
        <v>692</v>
      </c>
      <c r="L251" s="728"/>
      <c r="M251" s="727">
        <v>22900</v>
      </c>
      <c r="N251" s="728">
        <v>0.109047619047619</v>
      </c>
      <c r="O251" s="727">
        <v>28400</v>
      </c>
      <c r="P251" s="728">
        <v>0.11634575993445299</v>
      </c>
      <c r="Q251" s="727">
        <v>32800</v>
      </c>
      <c r="R251" s="728">
        <v>0.12330827067669201</v>
      </c>
      <c r="S251" s="727">
        <v>34900</v>
      </c>
      <c r="T251" s="728">
        <v>0.110969793322735</v>
      </c>
      <c r="U251" s="727">
        <v>33300</v>
      </c>
      <c r="V251" s="728">
        <v>0.10373831775700899</v>
      </c>
      <c r="W251" s="727">
        <v>58200</v>
      </c>
      <c r="X251" s="728">
        <v>0.201105736005529</v>
      </c>
    </row>
    <row r="252" spans="1:24">
      <c r="A252" s="726" t="s">
        <v>731</v>
      </c>
      <c r="B252" s="726"/>
      <c r="C252" s="727">
        <v>51400</v>
      </c>
      <c r="D252" s="728">
        <v>0.32593532022828198</v>
      </c>
      <c r="E252" s="727">
        <v>56900</v>
      </c>
      <c r="F252" s="728">
        <v>0.330813953488372</v>
      </c>
      <c r="G252" s="727">
        <v>57600</v>
      </c>
      <c r="H252" s="728">
        <v>0.32989690721649501</v>
      </c>
      <c r="I252" s="727">
        <v>56400</v>
      </c>
      <c r="J252" s="728">
        <v>0.32246998284734102</v>
      </c>
      <c r="K252" s="727" t="s">
        <v>692</v>
      </c>
      <c r="L252" s="728"/>
      <c r="M252" s="727">
        <v>58800</v>
      </c>
      <c r="N252" s="728">
        <v>0.28000000000000003</v>
      </c>
      <c r="O252" s="727">
        <v>64600</v>
      </c>
      <c r="P252" s="728">
        <v>0.26464563703400201</v>
      </c>
      <c r="Q252" s="727">
        <v>58500</v>
      </c>
      <c r="R252" s="728">
        <v>0.219924812030075</v>
      </c>
      <c r="S252" s="727">
        <v>77000</v>
      </c>
      <c r="T252" s="728">
        <v>0.24483306836248001</v>
      </c>
      <c r="U252" s="727">
        <v>84600</v>
      </c>
      <c r="V252" s="728">
        <v>0.26355140186915899</v>
      </c>
      <c r="W252" s="727">
        <v>98400</v>
      </c>
      <c r="X252" s="728">
        <v>0.340013821700069</v>
      </c>
    </row>
    <row r="253" spans="1:24">
      <c r="A253" s="726" t="s">
        <v>770</v>
      </c>
      <c r="B253" s="726"/>
      <c r="C253" s="727" t="s">
        <v>692</v>
      </c>
      <c r="D253" s="728"/>
      <c r="E253" s="727" t="s">
        <v>692</v>
      </c>
      <c r="F253" s="728"/>
      <c r="G253" s="727">
        <v>44500</v>
      </c>
      <c r="H253" s="728">
        <v>0.25486827033218801</v>
      </c>
      <c r="I253" s="727">
        <v>44800</v>
      </c>
      <c r="J253" s="728">
        <v>0.25614636935391699</v>
      </c>
      <c r="K253" s="727" t="s">
        <v>692</v>
      </c>
      <c r="L253" s="728"/>
      <c r="M253" s="727">
        <v>50200</v>
      </c>
      <c r="N253" s="728">
        <v>0.23904761904761901</v>
      </c>
      <c r="O253" s="727">
        <v>53200</v>
      </c>
      <c r="P253" s="728">
        <v>0.21794346579270801</v>
      </c>
      <c r="Q253" s="727">
        <v>51200</v>
      </c>
      <c r="R253" s="728">
        <v>0.192481203007519</v>
      </c>
      <c r="S253" s="727">
        <v>63200</v>
      </c>
      <c r="T253" s="728">
        <v>0.20095389507154199</v>
      </c>
      <c r="U253" s="727">
        <v>67000</v>
      </c>
      <c r="V253" s="728">
        <v>0.208722741433022</v>
      </c>
      <c r="W253" s="727" t="s">
        <v>692</v>
      </c>
      <c r="X253" s="728"/>
    </row>
    <row r="254" spans="1:24">
      <c r="A254" s="726" t="s">
        <v>771</v>
      </c>
      <c r="B254" s="726"/>
      <c r="C254" s="727" t="s">
        <v>692</v>
      </c>
      <c r="D254" s="728"/>
      <c r="E254" s="727" t="s">
        <v>692</v>
      </c>
      <c r="F254" s="728"/>
      <c r="G254" s="727">
        <v>12500</v>
      </c>
      <c r="H254" s="728">
        <v>7.1592210767468495E-2</v>
      </c>
      <c r="I254" s="727">
        <v>11600</v>
      </c>
      <c r="J254" s="728">
        <v>6.6323613493424804E-2</v>
      </c>
      <c r="K254" s="727" t="s">
        <v>692</v>
      </c>
      <c r="L254" s="728"/>
      <c r="M254" s="727">
        <v>8600</v>
      </c>
      <c r="N254" s="728">
        <v>4.0952380952380997E-2</v>
      </c>
      <c r="O254" s="727">
        <v>11400</v>
      </c>
      <c r="P254" s="728">
        <v>4.6702171241294603E-2</v>
      </c>
      <c r="Q254" s="727">
        <v>7300</v>
      </c>
      <c r="R254" s="728">
        <v>2.7443609022556398E-2</v>
      </c>
      <c r="S254" s="727">
        <v>13800</v>
      </c>
      <c r="T254" s="728">
        <v>4.3879173290938003E-2</v>
      </c>
      <c r="U254" s="727">
        <v>17600</v>
      </c>
      <c r="V254" s="728">
        <v>5.48286604361371E-2</v>
      </c>
      <c r="W254" s="727" t="s">
        <v>692</v>
      </c>
      <c r="X254" s="728"/>
    </row>
    <row r="255" spans="1:24">
      <c r="A255" s="726" t="s">
        <v>720</v>
      </c>
      <c r="B255" s="726"/>
      <c r="C255" s="727">
        <v>9100</v>
      </c>
      <c r="D255" s="728">
        <v>5.7704502219403903E-2</v>
      </c>
      <c r="E255" s="727">
        <v>9800</v>
      </c>
      <c r="F255" s="728">
        <v>5.69767441860465E-2</v>
      </c>
      <c r="G255" s="727">
        <v>11200</v>
      </c>
      <c r="H255" s="728">
        <v>6.4146620847651797E-2</v>
      </c>
      <c r="I255" s="727">
        <v>10800</v>
      </c>
      <c r="J255" s="728">
        <v>6.17495711835334E-2</v>
      </c>
      <c r="K255" s="727" t="s">
        <v>692</v>
      </c>
      <c r="L255" s="728"/>
      <c r="M255" s="727">
        <v>14800</v>
      </c>
      <c r="N255" s="728">
        <v>7.0476190476190498E-2</v>
      </c>
      <c r="O255" s="727">
        <v>18800</v>
      </c>
      <c r="P255" s="728">
        <v>7.7017615731257705E-2</v>
      </c>
      <c r="Q255" s="727">
        <v>24900</v>
      </c>
      <c r="R255" s="728">
        <v>9.3609022556391003E-2</v>
      </c>
      <c r="S255" s="727">
        <v>22900</v>
      </c>
      <c r="T255" s="728">
        <v>7.2813990461049305E-2</v>
      </c>
      <c r="U255" s="727">
        <v>20800</v>
      </c>
      <c r="V255" s="728">
        <v>6.4797507788161998E-2</v>
      </c>
      <c r="W255" s="727">
        <v>21000</v>
      </c>
      <c r="X255" s="728">
        <v>7.2563925362819595E-2</v>
      </c>
    </row>
    <row r="256" spans="1:24">
      <c r="A256" s="726" t="s">
        <v>770</v>
      </c>
      <c r="B256" s="726"/>
      <c r="C256" s="727" t="s">
        <v>692</v>
      </c>
      <c r="D256" s="728"/>
      <c r="E256" s="727" t="s">
        <v>692</v>
      </c>
      <c r="F256" s="728"/>
      <c r="G256" s="727">
        <v>4300</v>
      </c>
      <c r="H256" s="728">
        <v>2.4627720504009201E-2</v>
      </c>
      <c r="I256" s="727">
        <v>4000</v>
      </c>
      <c r="J256" s="728">
        <v>2.2870211549456801E-2</v>
      </c>
      <c r="K256" s="727" t="s">
        <v>692</v>
      </c>
      <c r="L256" s="728"/>
      <c r="M256" s="727">
        <v>4500</v>
      </c>
      <c r="N256" s="728">
        <v>2.1428571428571401E-2</v>
      </c>
      <c r="O256" s="727">
        <v>5800</v>
      </c>
      <c r="P256" s="728">
        <v>2.37607537894306E-2</v>
      </c>
      <c r="Q256" s="727">
        <v>12900</v>
      </c>
      <c r="R256" s="728">
        <v>4.8496240601503801E-2</v>
      </c>
      <c r="S256" s="727">
        <v>13400</v>
      </c>
      <c r="T256" s="728">
        <v>4.2607313195548502E-2</v>
      </c>
      <c r="U256" s="727">
        <v>14300</v>
      </c>
      <c r="V256" s="728">
        <v>4.4548286604361401E-2</v>
      </c>
      <c r="W256" s="727" t="s">
        <v>692</v>
      </c>
      <c r="X256" s="728"/>
    </row>
    <row r="257" spans="1:24">
      <c r="A257" s="726" t="s">
        <v>771</v>
      </c>
      <c r="B257" s="726"/>
      <c r="C257" s="727" t="s">
        <v>692</v>
      </c>
      <c r="D257" s="728"/>
      <c r="E257" s="727" t="s">
        <v>692</v>
      </c>
      <c r="F257" s="728"/>
      <c r="G257" s="727">
        <v>6900</v>
      </c>
      <c r="H257" s="728">
        <v>3.9518900343642603E-2</v>
      </c>
      <c r="I257" s="727">
        <v>6800</v>
      </c>
      <c r="J257" s="728">
        <v>3.8879359634076599E-2</v>
      </c>
      <c r="K257" s="727" t="s">
        <v>692</v>
      </c>
      <c r="L257" s="728"/>
      <c r="M257" s="727">
        <v>10200</v>
      </c>
      <c r="N257" s="728">
        <v>4.8571428571428599E-2</v>
      </c>
      <c r="O257" s="727">
        <v>13000</v>
      </c>
      <c r="P257" s="728">
        <v>5.3256861941827098E-2</v>
      </c>
      <c r="Q257" s="727">
        <v>12000</v>
      </c>
      <c r="R257" s="728">
        <v>4.5112781954887202E-2</v>
      </c>
      <c r="S257" s="727">
        <v>9500</v>
      </c>
      <c r="T257" s="728">
        <v>3.02066772655008E-2</v>
      </c>
      <c r="U257" s="727">
        <v>6500</v>
      </c>
      <c r="V257" s="728">
        <v>2.0249221183800601E-2</v>
      </c>
      <c r="W257" s="727" t="s">
        <v>692</v>
      </c>
      <c r="X257" s="728"/>
    </row>
    <row r="258" spans="1:24">
      <c r="A258" s="726" t="s">
        <v>717</v>
      </c>
      <c r="B258" s="726"/>
      <c r="C258" s="727">
        <v>11000</v>
      </c>
      <c r="D258" s="728">
        <v>6.9752694990488306E-2</v>
      </c>
      <c r="E258" s="727">
        <v>12500</v>
      </c>
      <c r="F258" s="728">
        <v>7.2674418604651195E-2</v>
      </c>
      <c r="G258" s="727">
        <v>12900</v>
      </c>
      <c r="H258" s="728">
        <v>7.3883161512027506E-2</v>
      </c>
      <c r="I258" s="727">
        <v>13400</v>
      </c>
      <c r="J258" s="728">
        <v>7.6615208690680406E-2</v>
      </c>
      <c r="K258" s="727" t="s">
        <v>692</v>
      </c>
      <c r="L258" s="728"/>
      <c r="M258" s="727">
        <v>15400</v>
      </c>
      <c r="N258" s="728">
        <v>7.3333333333333306E-2</v>
      </c>
      <c r="O258" s="727">
        <v>16100</v>
      </c>
      <c r="P258" s="728">
        <v>6.5956575174108995E-2</v>
      </c>
      <c r="Q258" s="727">
        <v>16500</v>
      </c>
      <c r="R258" s="728">
        <v>6.2030075187969901E-2</v>
      </c>
      <c r="S258" s="727">
        <v>17200</v>
      </c>
      <c r="T258" s="728">
        <v>5.4689984101748801E-2</v>
      </c>
      <c r="U258" s="727">
        <v>16800</v>
      </c>
      <c r="V258" s="728">
        <v>5.2336448598130803E-2</v>
      </c>
      <c r="W258" s="727">
        <v>18100</v>
      </c>
      <c r="X258" s="728">
        <v>6.2543192812716003E-2</v>
      </c>
    </row>
    <row r="259" spans="1:24">
      <c r="A259" s="726" t="s">
        <v>770</v>
      </c>
      <c r="B259" s="726"/>
      <c r="C259" s="727" t="s">
        <v>692</v>
      </c>
      <c r="D259" s="728"/>
      <c r="E259" s="727" t="s">
        <v>692</v>
      </c>
      <c r="F259" s="728"/>
      <c r="G259" s="727">
        <v>9200</v>
      </c>
      <c r="H259" s="728">
        <v>5.2691867124856802E-2</v>
      </c>
      <c r="I259" s="727">
        <v>9500</v>
      </c>
      <c r="J259" s="728">
        <v>5.4316752429960001E-2</v>
      </c>
      <c r="K259" s="727" t="s">
        <v>692</v>
      </c>
      <c r="L259" s="728"/>
      <c r="M259" s="727">
        <v>10900</v>
      </c>
      <c r="N259" s="728">
        <v>5.1904761904761898E-2</v>
      </c>
      <c r="O259" s="727">
        <v>11100</v>
      </c>
      <c r="P259" s="728">
        <v>4.5473166734944698E-2</v>
      </c>
      <c r="Q259" s="727">
        <v>11000</v>
      </c>
      <c r="R259" s="728">
        <v>4.13533834586466E-2</v>
      </c>
      <c r="S259" s="727">
        <v>11600</v>
      </c>
      <c r="T259" s="728">
        <v>3.6883942766295703E-2</v>
      </c>
      <c r="U259" s="727">
        <v>11200</v>
      </c>
      <c r="V259" s="728">
        <v>3.4890965732087199E-2</v>
      </c>
      <c r="W259" s="727" t="s">
        <v>692</v>
      </c>
      <c r="X259" s="728"/>
    </row>
    <row r="260" spans="1:24">
      <c r="A260" s="726" t="s">
        <v>771</v>
      </c>
      <c r="B260" s="726"/>
      <c r="C260" s="727" t="s">
        <v>692</v>
      </c>
      <c r="D260" s="728"/>
      <c r="E260" s="727" t="s">
        <v>692</v>
      </c>
      <c r="F260" s="728"/>
      <c r="G260" s="727">
        <v>3700</v>
      </c>
      <c r="H260" s="728">
        <v>2.1191294387170701E-2</v>
      </c>
      <c r="I260" s="727">
        <v>3900</v>
      </c>
      <c r="J260" s="728">
        <v>2.2298456260720401E-2</v>
      </c>
      <c r="K260" s="727" t="s">
        <v>692</v>
      </c>
      <c r="L260" s="728"/>
      <c r="M260" s="727">
        <v>4500</v>
      </c>
      <c r="N260" s="728">
        <v>2.1428571428571401E-2</v>
      </c>
      <c r="O260" s="727">
        <v>5000</v>
      </c>
      <c r="P260" s="728">
        <v>2.04834084391643E-2</v>
      </c>
      <c r="Q260" s="727">
        <v>5500</v>
      </c>
      <c r="R260" s="728">
        <v>2.06766917293233E-2</v>
      </c>
      <c r="S260" s="727">
        <v>5600</v>
      </c>
      <c r="T260" s="728">
        <v>1.7806041335453101E-2</v>
      </c>
      <c r="U260" s="727">
        <v>5600</v>
      </c>
      <c r="V260" s="728">
        <v>1.74454828660436E-2</v>
      </c>
      <c r="W260" s="727" t="s">
        <v>692</v>
      </c>
      <c r="X260" s="728"/>
    </row>
    <row r="261" spans="1:24">
      <c r="A261" s="726" t="s">
        <v>716</v>
      </c>
      <c r="B261" s="726"/>
      <c r="C261" s="727">
        <v>15800</v>
      </c>
      <c r="D261" s="728">
        <v>0.100190234622701</v>
      </c>
      <c r="E261" s="727">
        <v>15400</v>
      </c>
      <c r="F261" s="728">
        <v>8.95348837209302E-2</v>
      </c>
      <c r="G261" s="727">
        <v>14100</v>
      </c>
      <c r="H261" s="728">
        <v>8.07560137457045E-2</v>
      </c>
      <c r="I261" s="727">
        <v>15300</v>
      </c>
      <c r="J261" s="728">
        <v>8.7478559176672396E-2</v>
      </c>
      <c r="K261" s="727" t="s">
        <v>692</v>
      </c>
      <c r="L261" s="728"/>
      <c r="M261" s="727">
        <v>14400</v>
      </c>
      <c r="N261" s="728">
        <v>6.8571428571428603E-2</v>
      </c>
      <c r="O261" s="727">
        <v>14900</v>
      </c>
      <c r="P261" s="728">
        <v>6.1040557148709602E-2</v>
      </c>
      <c r="Q261" s="727">
        <v>21200</v>
      </c>
      <c r="R261" s="728">
        <v>7.9699248120300797E-2</v>
      </c>
      <c r="S261" s="727">
        <v>22400</v>
      </c>
      <c r="T261" s="728">
        <v>7.1224165341812404E-2</v>
      </c>
      <c r="U261" s="727">
        <v>20100</v>
      </c>
      <c r="V261" s="728">
        <v>6.2616822429906502E-2</v>
      </c>
      <c r="W261" s="727">
        <v>17900</v>
      </c>
      <c r="X261" s="728">
        <v>6.1852107809260502E-2</v>
      </c>
    </row>
    <row r="262" spans="1:24">
      <c r="A262" s="726" t="s">
        <v>770</v>
      </c>
      <c r="B262" s="726"/>
      <c r="C262" s="727" t="s">
        <v>692</v>
      </c>
      <c r="D262" s="728"/>
      <c r="E262" s="727" t="s">
        <v>692</v>
      </c>
      <c r="F262" s="728"/>
      <c r="G262" s="727" t="s">
        <v>692</v>
      </c>
      <c r="H262" s="728"/>
      <c r="I262" s="727">
        <v>11600</v>
      </c>
      <c r="J262" s="728">
        <v>6.6323613493424804E-2</v>
      </c>
      <c r="K262" s="727" t="s">
        <v>692</v>
      </c>
      <c r="L262" s="728"/>
      <c r="M262" s="727">
        <v>11100</v>
      </c>
      <c r="N262" s="728">
        <v>5.2857142857142901E-2</v>
      </c>
      <c r="O262" s="727">
        <v>12400</v>
      </c>
      <c r="P262" s="728">
        <v>5.0798852929127399E-2</v>
      </c>
      <c r="Q262" s="727">
        <v>15100</v>
      </c>
      <c r="R262" s="728">
        <v>5.6766917293233098E-2</v>
      </c>
      <c r="S262" s="727">
        <v>15900</v>
      </c>
      <c r="T262" s="728">
        <v>5.0556438791732897E-2</v>
      </c>
      <c r="U262" s="727">
        <v>15700</v>
      </c>
      <c r="V262" s="728">
        <v>4.8909657320872303E-2</v>
      </c>
      <c r="W262" s="727">
        <v>13200</v>
      </c>
      <c r="X262" s="728">
        <v>4.5611610228058E-2</v>
      </c>
    </row>
    <row r="263" spans="1:24">
      <c r="A263" s="726" t="s">
        <v>771</v>
      </c>
      <c r="B263" s="726"/>
      <c r="C263" s="727" t="s">
        <v>692</v>
      </c>
      <c r="D263" s="728"/>
      <c r="E263" s="727" t="s">
        <v>692</v>
      </c>
      <c r="F263" s="728"/>
      <c r="G263" s="727" t="s">
        <v>692</v>
      </c>
      <c r="H263" s="728"/>
      <c r="I263" s="727">
        <v>3700</v>
      </c>
      <c r="J263" s="728">
        <v>2.1154945683247599E-2</v>
      </c>
      <c r="K263" s="727" t="s">
        <v>692</v>
      </c>
      <c r="L263" s="728"/>
      <c r="M263" s="727">
        <v>3300</v>
      </c>
      <c r="N263" s="728">
        <v>1.5714285714285701E-2</v>
      </c>
      <c r="O263" s="727">
        <v>2500</v>
      </c>
      <c r="P263" s="728">
        <v>1.02417042195821E-2</v>
      </c>
      <c r="Q263" s="727">
        <v>6100</v>
      </c>
      <c r="R263" s="728">
        <v>2.29323308270677E-2</v>
      </c>
      <c r="S263" s="727">
        <v>6500</v>
      </c>
      <c r="T263" s="728">
        <v>2.06677265500795E-2</v>
      </c>
      <c r="U263" s="727">
        <v>4400</v>
      </c>
      <c r="V263" s="728">
        <v>1.3707165109034299E-2</v>
      </c>
      <c r="W263" s="727">
        <v>4800</v>
      </c>
      <c r="X263" s="728">
        <v>1.6586040082930201E-2</v>
      </c>
    </row>
    <row r="264" spans="1:24">
      <c r="A264" s="726" t="s">
        <v>732</v>
      </c>
      <c r="B264" s="726"/>
      <c r="C264" s="727" t="s">
        <v>692</v>
      </c>
      <c r="D264" s="728"/>
      <c r="E264" s="727" t="s">
        <v>692</v>
      </c>
      <c r="F264" s="728"/>
      <c r="G264" s="727" t="s">
        <v>692</v>
      </c>
      <c r="H264" s="728"/>
      <c r="I264" s="727" t="s">
        <v>692</v>
      </c>
      <c r="J264" s="728"/>
      <c r="K264" s="727" t="s">
        <v>692</v>
      </c>
      <c r="L264" s="728"/>
      <c r="M264" s="727" t="s">
        <v>692</v>
      </c>
      <c r="N264" s="728"/>
      <c r="O264" s="727">
        <v>1000</v>
      </c>
      <c r="P264" s="728">
        <v>4.0966816878328597E-3</v>
      </c>
      <c r="Q264" s="727">
        <v>5600</v>
      </c>
      <c r="R264" s="728">
        <v>2.1052631578947399E-2</v>
      </c>
      <c r="S264" s="727">
        <v>12400</v>
      </c>
      <c r="T264" s="728">
        <v>3.9427662957074699E-2</v>
      </c>
      <c r="U264" s="727">
        <v>13000</v>
      </c>
      <c r="V264" s="728">
        <v>4.0498442367601202E-2</v>
      </c>
      <c r="W264" s="727">
        <v>15000</v>
      </c>
      <c r="X264" s="728">
        <v>5.1831375259156903E-2</v>
      </c>
    </row>
    <row r="265" spans="1:24">
      <c r="A265" s="726" t="s">
        <v>771</v>
      </c>
      <c r="B265" s="726"/>
      <c r="C265" s="727" t="s">
        <v>692</v>
      </c>
      <c r="D265" s="728"/>
      <c r="E265" s="727" t="s">
        <v>692</v>
      </c>
      <c r="F265" s="728"/>
      <c r="G265" s="727" t="s">
        <v>692</v>
      </c>
      <c r="H265" s="728"/>
      <c r="I265" s="727" t="s">
        <v>692</v>
      </c>
      <c r="J265" s="728"/>
      <c r="K265" s="727" t="s">
        <v>692</v>
      </c>
      <c r="L265" s="728"/>
      <c r="M265" s="727" t="s">
        <v>692</v>
      </c>
      <c r="N265" s="728"/>
      <c r="O265" s="727">
        <v>1000</v>
      </c>
      <c r="P265" s="728">
        <v>4.0966816878328597E-3</v>
      </c>
      <c r="Q265" s="727">
        <v>3700</v>
      </c>
      <c r="R265" s="728">
        <v>1.39097744360902E-2</v>
      </c>
      <c r="S265" s="727">
        <v>8700</v>
      </c>
      <c r="T265" s="728">
        <v>2.76629570747218E-2</v>
      </c>
      <c r="U265" s="727">
        <v>7800</v>
      </c>
      <c r="V265" s="728">
        <v>2.4299065420560699E-2</v>
      </c>
      <c r="W265" s="727" t="s">
        <v>692</v>
      </c>
      <c r="X265" s="728"/>
    </row>
    <row r="266" spans="1:24">
      <c r="A266" s="726" t="s">
        <v>770</v>
      </c>
      <c r="B266" s="726"/>
      <c r="C266" s="727">
        <v>60500</v>
      </c>
      <c r="D266" s="728">
        <v>0.38363982244768502</v>
      </c>
      <c r="E266" s="727">
        <v>66700</v>
      </c>
      <c r="F266" s="728">
        <v>0.38779069767441898</v>
      </c>
      <c r="G266" s="727">
        <v>69000</v>
      </c>
      <c r="H266" s="728">
        <v>0.39518900343642599</v>
      </c>
      <c r="I266" s="727">
        <v>67200</v>
      </c>
      <c r="J266" s="728">
        <v>0.38421955403087499</v>
      </c>
      <c r="K266" s="727" t="s">
        <v>692</v>
      </c>
      <c r="L266" s="728"/>
      <c r="M266" s="727" t="s">
        <v>692</v>
      </c>
      <c r="N266" s="728"/>
      <c r="O266" s="727" t="s">
        <v>692</v>
      </c>
      <c r="P266" s="728"/>
      <c r="Q266" s="727">
        <v>1900</v>
      </c>
      <c r="R266" s="728">
        <v>7.14285714285714E-3</v>
      </c>
      <c r="S266" s="727">
        <v>3700</v>
      </c>
      <c r="T266" s="728">
        <v>1.1764705882352899E-2</v>
      </c>
      <c r="U266" s="727">
        <v>5200</v>
      </c>
      <c r="V266" s="728">
        <v>1.61993769470405E-2</v>
      </c>
      <c r="W266" s="727" t="s">
        <v>692</v>
      </c>
      <c r="X266" s="728"/>
    </row>
    <row r="267" spans="1:24">
      <c r="A267" s="726" t="s">
        <v>733</v>
      </c>
      <c r="B267" s="726"/>
      <c r="C267" s="727" t="s">
        <v>692</v>
      </c>
      <c r="D267" s="728"/>
      <c r="E267" s="727" t="s">
        <v>692</v>
      </c>
      <c r="F267" s="728"/>
      <c r="G267" s="727" t="s">
        <v>692</v>
      </c>
      <c r="H267" s="728"/>
      <c r="I267" s="727" t="s">
        <v>692</v>
      </c>
      <c r="J267" s="728"/>
      <c r="K267" s="727" t="s">
        <v>692</v>
      </c>
      <c r="L267" s="728"/>
      <c r="M267" s="727" t="s">
        <v>692</v>
      </c>
      <c r="N267" s="728"/>
      <c r="O267" s="727" t="s">
        <v>692</v>
      </c>
      <c r="P267" s="728"/>
      <c r="Q267" s="727" t="s">
        <v>692</v>
      </c>
      <c r="R267" s="728"/>
      <c r="S267" s="727" t="s">
        <v>692</v>
      </c>
      <c r="T267" s="728"/>
      <c r="U267" s="727" t="s">
        <v>692</v>
      </c>
      <c r="V267" s="728"/>
      <c r="W267" s="727">
        <v>200</v>
      </c>
      <c r="X267" s="728">
        <v>6.9108500345542499E-4</v>
      </c>
    </row>
    <row r="268" spans="1:24">
      <c r="A268" s="726" t="s">
        <v>736</v>
      </c>
      <c r="B268" s="726"/>
      <c r="C268" s="727" t="s">
        <v>692</v>
      </c>
      <c r="D268" s="728"/>
      <c r="E268" s="727" t="s">
        <v>692</v>
      </c>
      <c r="F268" s="728"/>
      <c r="G268" s="727" t="s">
        <v>692</v>
      </c>
      <c r="H268" s="728"/>
      <c r="I268" s="727" t="s">
        <v>692</v>
      </c>
      <c r="J268" s="728"/>
      <c r="K268" s="727" t="s">
        <v>692</v>
      </c>
      <c r="L268" s="728"/>
      <c r="M268" s="727">
        <v>3800</v>
      </c>
      <c r="N268" s="728">
        <v>1.8095238095238102E-2</v>
      </c>
      <c r="O268" s="727">
        <v>4600</v>
      </c>
      <c r="P268" s="728">
        <v>1.88447357640311E-2</v>
      </c>
      <c r="Q268" s="727">
        <v>5100</v>
      </c>
      <c r="R268" s="728">
        <v>1.9172932330827099E-2</v>
      </c>
      <c r="S268" s="727">
        <v>11800</v>
      </c>
      <c r="T268" s="728">
        <v>3.7519872813990503E-2</v>
      </c>
      <c r="U268" s="727">
        <v>11100</v>
      </c>
      <c r="V268" s="728">
        <v>3.4579439252336398E-2</v>
      </c>
      <c r="W268" s="727" t="s">
        <v>692</v>
      </c>
      <c r="X268" s="728"/>
    </row>
    <row r="269" spans="1:24">
      <c r="A269" s="726" t="s">
        <v>771</v>
      </c>
      <c r="B269" s="726"/>
      <c r="C269" s="727" t="s">
        <v>692</v>
      </c>
      <c r="D269" s="728"/>
      <c r="E269" s="727" t="s">
        <v>692</v>
      </c>
      <c r="F269" s="728"/>
      <c r="G269" s="727" t="s">
        <v>692</v>
      </c>
      <c r="H269" s="728"/>
      <c r="I269" s="727" t="s">
        <v>692</v>
      </c>
      <c r="J269" s="728"/>
      <c r="K269" s="727" t="s">
        <v>692</v>
      </c>
      <c r="L269" s="728"/>
      <c r="M269" s="727">
        <v>3200</v>
      </c>
      <c r="N269" s="728">
        <v>1.52380952380952E-2</v>
      </c>
      <c r="O269" s="727">
        <v>3600</v>
      </c>
      <c r="P269" s="728">
        <v>1.4748054076198299E-2</v>
      </c>
      <c r="Q269" s="727">
        <v>3900</v>
      </c>
      <c r="R269" s="728">
        <v>1.4661654135338299E-2</v>
      </c>
      <c r="S269" s="727">
        <v>9900</v>
      </c>
      <c r="T269" s="728">
        <v>3.1478537360890298E-2</v>
      </c>
      <c r="U269" s="727">
        <v>9300</v>
      </c>
      <c r="V269" s="728">
        <v>2.8971962616822399E-2</v>
      </c>
      <c r="W269" s="727" t="s">
        <v>692</v>
      </c>
      <c r="X269" s="728"/>
    </row>
    <row r="270" spans="1:24">
      <c r="A270" s="726" t="s">
        <v>770</v>
      </c>
      <c r="B270" s="726"/>
      <c r="C270" s="727" t="s">
        <v>692</v>
      </c>
      <c r="D270" s="728"/>
      <c r="E270" s="727" t="s">
        <v>692</v>
      </c>
      <c r="F270" s="728"/>
      <c r="G270" s="727" t="s">
        <v>692</v>
      </c>
      <c r="H270" s="728"/>
      <c r="I270" s="727" t="s">
        <v>692</v>
      </c>
      <c r="J270" s="728"/>
      <c r="K270" s="727" t="s">
        <v>692</v>
      </c>
      <c r="L270" s="728"/>
      <c r="M270" s="727">
        <v>600</v>
      </c>
      <c r="N270" s="728">
        <v>2.8571428571428602E-3</v>
      </c>
      <c r="O270" s="727">
        <v>1000</v>
      </c>
      <c r="P270" s="728">
        <v>4.0966816878328597E-3</v>
      </c>
      <c r="Q270" s="727">
        <v>1200</v>
      </c>
      <c r="R270" s="728">
        <v>4.5112781954887203E-3</v>
      </c>
      <c r="S270" s="727">
        <v>1900</v>
      </c>
      <c r="T270" s="728">
        <v>6.0413354531001599E-3</v>
      </c>
      <c r="U270" s="727">
        <v>1800</v>
      </c>
      <c r="V270" s="728">
        <v>5.60747663551402E-3</v>
      </c>
      <c r="W270" s="727" t="s">
        <v>692</v>
      </c>
      <c r="X270" s="728"/>
    </row>
    <row r="271" spans="1:24">
      <c r="A271" s="729" t="s">
        <v>713</v>
      </c>
      <c r="B271" s="729"/>
      <c r="C271" s="730" t="s">
        <v>692</v>
      </c>
      <c r="D271" s="731"/>
      <c r="E271" s="730" t="s">
        <v>692</v>
      </c>
      <c r="F271" s="731"/>
      <c r="G271" s="730" t="s">
        <v>692</v>
      </c>
      <c r="H271" s="731"/>
      <c r="I271" s="730" t="s">
        <v>692</v>
      </c>
      <c r="J271" s="731"/>
      <c r="K271" s="730" t="s">
        <v>692</v>
      </c>
      <c r="L271" s="731"/>
      <c r="M271" s="730" t="s">
        <v>692</v>
      </c>
      <c r="N271" s="731"/>
      <c r="O271" s="730" t="s">
        <v>692</v>
      </c>
      <c r="P271" s="731"/>
      <c r="Q271" s="730" t="s">
        <v>692</v>
      </c>
      <c r="R271" s="731"/>
      <c r="S271" s="730" t="s">
        <v>692</v>
      </c>
      <c r="T271" s="731"/>
      <c r="U271" s="730">
        <v>-100</v>
      </c>
      <c r="V271" s="731"/>
      <c r="W271" s="730" t="s">
        <v>692</v>
      </c>
      <c r="X271" s="731"/>
    </row>
    <row r="272" spans="1:24">
      <c r="A272" s="723" t="s">
        <v>772</v>
      </c>
      <c r="B272" s="723"/>
      <c r="C272" s="724">
        <v>89800</v>
      </c>
      <c r="D272" s="725">
        <v>1</v>
      </c>
      <c r="E272" s="724">
        <v>89500</v>
      </c>
      <c r="F272" s="725">
        <v>1</v>
      </c>
      <c r="G272" s="724">
        <v>76700</v>
      </c>
      <c r="H272" s="725">
        <v>1</v>
      </c>
      <c r="I272" s="724">
        <v>80700</v>
      </c>
      <c r="J272" s="725">
        <v>1</v>
      </c>
      <c r="K272" s="724">
        <v>94100</v>
      </c>
      <c r="L272" s="725">
        <v>1</v>
      </c>
      <c r="M272" s="724">
        <v>96438</v>
      </c>
      <c r="N272" s="725">
        <v>1</v>
      </c>
      <c r="O272" s="724">
        <v>106945</v>
      </c>
      <c r="P272" s="725">
        <v>1</v>
      </c>
      <c r="Q272" s="724">
        <v>111820</v>
      </c>
      <c r="R272" s="725">
        <v>1</v>
      </c>
      <c r="S272" s="724">
        <v>105918</v>
      </c>
      <c r="T272" s="725">
        <v>1</v>
      </c>
      <c r="U272" s="724">
        <v>110852</v>
      </c>
      <c r="V272" s="725">
        <v>1</v>
      </c>
      <c r="W272" s="724">
        <v>116200</v>
      </c>
      <c r="X272" s="725">
        <v>1</v>
      </c>
    </row>
    <row r="273" spans="1:24">
      <c r="A273" s="726" t="s">
        <v>773</v>
      </c>
      <c r="B273" s="726"/>
      <c r="C273" s="727">
        <v>89800</v>
      </c>
      <c r="D273" s="728">
        <v>1</v>
      </c>
      <c r="E273" s="727">
        <v>89500</v>
      </c>
      <c r="F273" s="728">
        <v>1</v>
      </c>
      <c r="G273" s="727">
        <v>76700</v>
      </c>
      <c r="H273" s="728">
        <v>1</v>
      </c>
      <c r="I273" s="727">
        <v>80700</v>
      </c>
      <c r="J273" s="728">
        <v>1</v>
      </c>
      <c r="K273" s="727">
        <v>94100</v>
      </c>
      <c r="L273" s="728">
        <v>1</v>
      </c>
      <c r="M273" s="727">
        <v>96438</v>
      </c>
      <c r="N273" s="728">
        <v>1</v>
      </c>
      <c r="O273" s="727">
        <v>106945</v>
      </c>
      <c r="P273" s="728">
        <v>1</v>
      </c>
      <c r="Q273" s="727">
        <v>111820</v>
      </c>
      <c r="R273" s="728">
        <v>1</v>
      </c>
      <c r="S273" s="727">
        <v>105918</v>
      </c>
      <c r="T273" s="728">
        <v>1</v>
      </c>
      <c r="U273" s="727">
        <v>110852</v>
      </c>
      <c r="V273" s="728">
        <v>1</v>
      </c>
      <c r="W273" s="727">
        <v>116200</v>
      </c>
      <c r="X273" s="728">
        <v>1</v>
      </c>
    </row>
    <row r="274" spans="1:24">
      <c r="A274" s="726" t="s">
        <v>731</v>
      </c>
      <c r="B274" s="726"/>
      <c r="C274" s="727" t="s">
        <v>692</v>
      </c>
      <c r="D274" s="728"/>
      <c r="E274" s="727" t="s">
        <v>692</v>
      </c>
      <c r="F274" s="728"/>
      <c r="G274" s="727" t="s">
        <v>692</v>
      </c>
      <c r="H274" s="728"/>
      <c r="I274" s="727" t="s">
        <v>692</v>
      </c>
      <c r="J274" s="728"/>
      <c r="K274" s="727" t="s">
        <v>692</v>
      </c>
      <c r="L274" s="728"/>
      <c r="M274" s="727">
        <v>27240</v>
      </c>
      <c r="N274" s="728">
        <v>0.28246127045355601</v>
      </c>
      <c r="O274" s="727">
        <v>29826</v>
      </c>
      <c r="P274" s="728">
        <v>0.27889101874795502</v>
      </c>
      <c r="Q274" s="727">
        <v>28553</v>
      </c>
      <c r="R274" s="728">
        <v>0.25534788052226798</v>
      </c>
      <c r="S274" s="727">
        <v>31818</v>
      </c>
      <c r="T274" s="728">
        <v>0.30040219792669798</v>
      </c>
      <c r="U274" s="727">
        <v>42594</v>
      </c>
      <c r="V274" s="728">
        <v>0.38424205246635201</v>
      </c>
      <c r="W274" s="727">
        <v>36000</v>
      </c>
      <c r="X274" s="728">
        <v>0.30981067125645401</v>
      </c>
    </row>
    <row r="275" spans="1:24">
      <c r="A275" s="726" t="s">
        <v>770</v>
      </c>
      <c r="B275" s="726"/>
      <c r="C275" s="727" t="s">
        <v>692</v>
      </c>
      <c r="D275" s="728"/>
      <c r="E275" s="727" t="s">
        <v>692</v>
      </c>
      <c r="F275" s="728"/>
      <c r="G275" s="727" t="s">
        <v>692</v>
      </c>
      <c r="H275" s="728"/>
      <c r="I275" s="727" t="s">
        <v>692</v>
      </c>
      <c r="J275" s="728"/>
      <c r="K275" s="727" t="s">
        <v>692</v>
      </c>
      <c r="L275" s="728"/>
      <c r="M275" s="727" t="s">
        <v>692</v>
      </c>
      <c r="N275" s="728"/>
      <c r="O275" s="727" t="s">
        <v>692</v>
      </c>
      <c r="P275" s="728"/>
      <c r="Q275" s="727" t="s">
        <v>692</v>
      </c>
      <c r="R275" s="728"/>
      <c r="S275" s="727" t="s">
        <v>692</v>
      </c>
      <c r="T275" s="728"/>
      <c r="U275" s="727" t="s">
        <v>692</v>
      </c>
      <c r="V275" s="728"/>
      <c r="W275" s="727">
        <v>18200</v>
      </c>
      <c r="X275" s="728">
        <v>0.156626506024096</v>
      </c>
    </row>
    <row r="276" spans="1:24">
      <c r="A276" s="726" t="s">
        <v>771</v>
      </c>
      <c r="B276" s="726"/>
      <c r="C276" s="727" t="s">
        <v>692</v>
      </c>
      <c r="D276" s="728"/>
      <c r="E276" s="727" t="s">
        <v>692</v>
      </c>
      <c r="F276" s="728"/>
      <c r="G276" s="727" t="s">
        <v>692</v>
      </c>
      <c r="H276" s="728"/>
      <c r="I276" s="727" t="s">
        <v>692</v>
      </c>
      <c r="J276" s="728"/>
      <c r="K276" s="727" t="s">
        <v>692</v>
      </c>
      <c r="L276" s="728"/>
      <c r="M276" s="727" t="s">
        <v>692</v>
      </c>
      <c r="N276" s="728"/>
      <c r="O276" s="727" t="s">
        <v>692</v>
      </c>
      <c r="P276" s="728"/>
      <c r="Q276" s="727" t="s">
        <v>692</v>
      </c>
      <c r="R276" s="728"/>
      <c r="S276" s="727" t="s">
        <v>692</v>
      </c>
      <c r="T276" s="728"/>
      <c r="U276" s="727" t="s">
        <v>692</v>
      </c>
      <c r="V276" s="728"/>
      <c r="W276" s="727">
        <v>17800</v>
      </c>
      <c r="X276" s="728">
        <v>0.153184165232358</v>
      </c>
    </row>
    <row r="277" spans="1:24">
      <c r="A277" s="726" t="s">
        <v>718</v>
      </c>
      <c r="B277" s="726"/>
      <c r="C277" s="727">
        <v>22100</v>
      </c>
      <c r="D277" s="728">
        <v>0.246102449888641</v>
      </c>
      <c r="E277" s="727">
        <v>21400</v>
      </c>
      <c r="F277" s="728">
        <v>0.23910614525139701</v>
      </c>
      <c r="G277" s="727">
        <v>18200</v>
      </c>
      <c r="H277" s="728">
        <v>0.23728813559322001</v>
      </c>
      <c r="I277" s="727">
        <v>19200</v>
      </c>
      <c r="J277" s="728">
        <v>0.237918215613383</v>
      </c>
      <c r="K277" s="727" t="s">
        <v>692</v>
      </c>
      <c r="L277" s="728"/>
      <c r="M277" s="727">
        <v>23543</v>
      </c>
      <c r="N277" s="728">
        <v>0.244125759555362</v>
      </c>
      <c r="O277" s="727">
        <v>27196</v>
      </c>
      <c r="P277" s="728">
        <v>0.25429893870681203</v>
      </c>
      <c r="Q277" s="727">
        <v>29485</v>
      </c>
      <c r="R277" s="728">
        <v>0.263682704346271</v>
      </c>
      <c r="S277" s="727">
        <v>28404</v>
      </c>
      <c r="T277" s="728">
        <v>0.26816971619554802</v>
      </c>
      <c r="U277" s="727">
        <v>26335</v>
      </c>
      <c r="V277" s="728">
        <v>0.237569010933497</v>
      </c>
      <c r="W277" s="727">
        <v>27400</v>
      </c>
      <c r="X277" s="728">
        <v>0.235800344234079</v>
      </c>
    </row>
    <row r="278" spans="1:24">
      <c r="A278" s="726" t="s">
        <v>770</v>
      </c>
      <c r="B278" s="726"/>
      <c r="C278" s="727" t="s">
        <v>692</v>
      </c>
      <c r="D278" s="728"/>
      <c r="E278" s="727" t="s">
        <v>692</v>
      </c>
      <c r="F278" s="728"/>
      <c r="G278" s="727" t="s">
        <v>692</v>
      </c>
      <c r="H278" s="728"/>
      <c r="I278" s="727">
        <v>9200</v>
      </c>
      <c r="J278" s="728">
        <v>0.114002478314746</v>
      </c>
      <c r="K278" s="727" t="s">
        <v>692</v>
      </c>
      <c r="L278" s="728"/>
      <c r="M278" s="727" t="s">
        <v>692</v>
      </c>
      <c r="N278" s="728"/>
      <c r="O278" s="727" t="s">
        <v>692</v>
      </c>
      <c r="P278" s="728"/>
      <c r="Q278" s="727" t="s">
        <v>692</v>
      </c>
      <c r="R278" s="728"/>
      <c r="S278" s="727" t="s">
        <v>692</v>
      </c>
      <c r="T278" s="728"/>
      <c r="U278" s="727" t="s">
        <v>692</v>
      </c>
      <c r="V278" s="728"/>
      <c r="W278" s="727">
        <v>16600</v>
      </c>
      <c r="X278" s="728">
        <v>0.14285714285714299</v>
      </c>
    </row>
    <row r="279" spans="1:24">
      <c r="A279" s="726" t="s">
        <v>771</v>
      </c>
      <c r="B279" s="726"/>
      <c r="C279" s="727" t="s">
        <v>692</v>
      </c>
      <c r="D279" s="728"/>
      <c r="E279" s="727" t="s">
        <v>692</v>
      </c>
      <c r="F279" s="728"/>
      <c r="G279" s="727" t="s">
        <v>692</v>
      </c>
      <c r="H279" s="728"/>
      <c r="I279" s="727">
        <v>10000</v>
      </c>
      <c r="J279" s="728">
        <v>0.123915737298637</v>
      </c>
      <c r="K279" s="727" t="s">
        <v>692</v>
      </c>
      <c r="L279" s="728"/>
      <c r="M279" s="727" t="s">
        <v>692</v>
      </c>
      <c r="N279" s="728"/>
      <c r="O279" s="727" t="s">
        <v>692</v>
      </c>
      <c r="P279" s="728"/>
      <c r="Q279" s="727" t="s">
        <v>692</v>
      </c>
      <c r="R279" s="728"/>
      <c r="S279" s="727" t="s">
        <v>692</v>
      </c>
      <c r="T279" s="728"/>
      <c r="U279" s="727" t="s">
        <v>692</v>
      </c>
      <c r="V279" s="728"/>
      <c r="W279" s="727">
        <v>10800</v>
      </c>
      <c r="X279" s="728">
        <v>9.2943201376936305E-2</v>
      </c>
    </row>
    <row r="280" spans="1:24">
      <c r="A280" s="726" t="s">
        <v>717</v>
      </c>
      <c r="B280" s="726"/>
      <c r="C280" s="727">
        <v>16600</v>
      </c>
      <c r="D280" s="728">
        <v>0.18485523385300701</v>
      </c>
      <c r="E280" s="727">
        <v>17300</v>
      </c>
      <c r="F280" s="728">
        <v>0.19329608938547499</v>
      </c>
      <c r="G280" s="727">
        <v>16700</v>
      </c>
      <c r="H280" s="728">
        <v>0.21773142112125199</v>
      </c>
      <c r="I280" s="727">
        <v>17500</v>
      </c>
      <c r="J280" s="728">
        <v>0.216852540272615</v>
      </c>
      <c r="K280" s="727" t="s">
        <v>692</v>
      </c>
      <c r="L280" s="728"/>
      <c r="M280" s="727">
        <v>19097</v>
      </c>
      <c r="N280" s="728">
        <v>0.198023600655343</v>
      </c>
      <c r="O280" s="727">
        <v>19210</v>
      </c>
      <c r="P280" s="728">
        <v>0.17962504090887799</v>
      </c>
      <c r="Q280" s="727">
        <v>19268</v>
      </c>
      <c r="R280" s="728">
        <v>0.17231264532283999</v>
      </c>
      <c r="S280" s="727">
        <v>18637</v>
      </c>
      <c r="T280" s="728">
        <v>0.17595687229743801</v>
      </c>
      <c r="U280" s="727">
        <v>19245</v>
      </c>
      <c r="V280" s="728">
        <v>0.173609858189297</v>
      </c>
      <c r="W280" s="727">
        <v>19100</v>
      </c>
      <c r="X280" s="728">
        <v>0.16437177280550799</v>
      </c>
    </row>
    <row r="281" spans="1:24">
      <c r="A281" s="726" t="s">
        <v>771</v>
      </c>
      <c r="B281" s="726"/>
      <c r="C281" s="727" t="s">
        <v>692</v>
      </c>
      <c r="D281" s="728"/>
      <c r="E281" s="727" t="s">
        <v>692</v>
      </c>
      <c r="F281" s="728"/>
      <c r="G281" s="727" t="s">
        <v>692</v>
      </c>
      <c r="H281" s="728"/>
      <c r="I281" s="727">
        <v>11500</v>
      </c>
      <c r="J281" s="728">
        <v>0.14250309789343199</v>
      </c>
      <c r="K281" s="727" t="s">
        <v>692</v>
      </c>
      <c r="L281" s="728"/>
      <c r="M281" s="727" t="s">
        <v>692</v>
      </c>
      <c r="N281" s="728"/>
      <c r="O281" s="727" t="s">
        <v>692</v>
      </c>
      <c r="P281" s="728"/>
      <c r="Q281" s="727" t="s">
        <v>692</v>
      </c>
      <c r="R281" s="728"/>
      <c r="S281" s="727" t="s">
        <v>692</v>
      </c>
      <c r="T281" s="728"/>
      <c r="U281" s="727" t="s">
        <v>692</v>
      </c>
      <c r="V281" s="728"/>
      <c r="W281" s="727">
        <v>11000</v>
      </c>
      <c r="X281" s="728">
        <v>9.4664371772805497E-2</v>
      </c>
    </row>
    <row r="282" spans="1:24">
      <c r="A282" s="726" t="s">
        <v>770</v>
      </c>
      <c r="B282" s="726"/>
      <c r="C282" s="727" t="s">
        <v>692</v>
      </c>
      <c r="D282" s="728"/>
      <c r="E282" s="727" t="s">
        <v>692</v>
      </c>
      <c r="F282" s="728"/>
      <c r="G282" s="727" t="s">
        <v>692</v>
      </c>
      <c r="H282" s="728"/>
      <c r="I282" s="727">
        <v>6000</v>
      </c>
      <c r="J282" s="728">
        <v>7.4349442379182201E-2</v>
      </c>
      <c r="K282" s="727" t="s">
        <v>692</v>
      </c>
      <c r="L282" s="728"/>
      <c r="M282" s="727" t="s">
        <v>692</v>
      </c>
      <c r="N282" s="728"/>
      <c r="O282" s="727" t="s">
        <v>692</v>
      </c>
      <c r="P282" s="728"/>
      <c r="Q282" s="727" t="s">
        <v>692</v>
      </c>
      <c r="R282" s="728"/>
      <c r="S282" s="727" t="s">
        <v>692</v>
      </c>
      <c r="T282" s="728"/>
      <c r="U282" s="727" t="s">
        <v>692</v>
      </c>
      <c r="V282" s="728"/>
      <c r="W282" s="727">
        <v>8100</v>
      </c>
      <c r="X282" s="728">
        <v>6.9707401032702204E-2</v>
      </c>
    </row>
    <row r="283" spans="1:24">
      <c r="A283" s="726" t="s">
        <v>720</v>
      </c>
      <c r="B283" s="726"/>
      <c r="C283" s="727">
        <v>7700</v>
      </c>
      <c r="D283" s="728">
        <v>8.5746102449888603E-2</v>
      </c>
      <c r="E283" s="727">
        <v>7900</v>
      </c>
      <c r="F283" s="728">
        <v>8.8268156424580996E-2</v>
      </c>
      <c r="G283" s="727">
        <v>8400</v>
      </c>
      <c r="H283" s="728">
        <v>0.10951760104302501</v>
      </c>
      <c r="I283" s="727">
        <v>8600</v>
      </c>
      <c r="J283" s="728">
        <v>0.10656753407682799</v>
      </c>
      <c r="K283" s="727" t="s">
        <v>692</v>
      </c>
      <c r="L283" s="728"/>
      <c r="M283" s="727">
        <v>18724</v>
      </c>
      <c r="N283" s="728">
        <v>0.19415583068914699</v>
      </c>
      <c r="O283" s="727">
        <v>19945</v>
      </c>
      <c r="P283" s="728">
        <v>0.18649773247931201</v>
      </c>
      <c r="Q283" s="727">
        <v>20072</v>
      </c>
      <c r="R283" s="728">
        <v>0.179502772312645</v>
      </c>
      <c r="S283" s="727">
        <v>15137</v>
      </c>
      <c r="T283" s="728">
        <v>0.142912441700183</v>
      </c>
      <c r="U283" s="727">
        <v>11061</v>
      </c>
      <c r="V283" s="728">
        <v>9.9781690903186199E-2</v>
      </c>
      <c r="W283" s="727">
        <v>17200</v>
      </c>
      <c r="X283" s="728">
        <v>0.14802065404475001</v>
      </c>
    </row>
    <row r="284" spans="1:24">
      <c r="A284" s="726" t="s">
        <v>770</v>
      </c>
      <c r="B284" s="726"/>
      <c r="C284" s="727" t="s">
        <v>692</v>
      </c>
      <c r="D284" s="728"/>
      <c r="E284" s="727" t="s">
        <v>692</v>
      </c>
      <c r="F284" s="728"/>
      <c r="G284" s="727" t="s">
        <v>692</v>
      </c>
      <c r="H284" s="728"/>
      <c r="I284" s="727">
        <v>3800</v>
      </c>
      <c r="J284" s="728">
        <v>4.7087980173482001E-2</v>
      </c>
      <c r="K284" s="727" t="s">
        <v>692</v>
      </c>
      <c r="L284" s="728"/>
      <c r="M284" s="727" t="s">
        <v>692</v>
      </c>
      <c r="N284" s="728"/>
      <c r="O284" s="727" t="s">
        <v>692</v>
      </c>
      <c r="P284" s="728"/>
      <c r="Q284" s="727" t="s">
        <v>692</v>
      </c>
      <c r="R284" s="728"/>
      <c r="S284" s="727" t="s">
        <v>692</v>
      </c>
      <c r="T284" s="728"/>
      <c r="U284" s="727" t="s">
        <v>692</v>
      </c>
      <c r="V284" s="728"/>
      <c r="W284" s="727">
        <v>10000</v>
      </c>
      <c r="X284" s="728">
        <v>8.6058519793459506E-2</v>
      </c>
    </row>
    <row r="285" spans="1:24">
      <c r="A285" s="726" t="s">
        <v>771</v>
      </c>
      <c r="B285" s="726"/>
      <c r="C285" s="727" t="s">
        <v>692</v>
      </c>
      <c r="D285" s="728"/>
      <c r="E285" s="727" t="s">
        <v>692</v>
      </c>
      <c r="F285" s="728"/>
      <c r="G285" s="727" t="s">
        <v>692</v>
      </c>
      <c r="H285" s="728"/>
      <c r="I285" s="727">
        <v>4800</v>
      </c>
      <c r="J285" s="728">
        <v>5.9479553903345701E-2</v>
      </c>
      <c r="K285" s="727" t="s">
        <v>692</v>
      </c>
      <c r="L285" s="728"/>
      <c r="M285" s="727" t="s">
        <v>692</v>
      </c>
      <c r="N285" s="728"/>
      <c r="O285" s="727" t="s">
        <v>692</v>
      </c>
      <c r="P285" s="728"/>
      <c r="Q285" s="727" t="s">
        <v>692</v>
      </c>
      <c r="R285" s="728"/>
      <c r="S285" s="727" t="s">
        <v>692</v>
      </c>
      <c r="T285" s="728"/>
      <c r="U285" s="727" t="s">
        <v>692</v>
      </c>
      <c r="V285" s="728"/>
      <c r="W285" s="727">
        <v>7200</v>
      </c>
      <c r="X285" s="728">
        <v>6.19621342512909E-2</v>
      </c>
    </row>
    <row r="286" spans="1:24">
      <c r="A286" s="726" t="s">
        <v>732</v>
      </c>
      <c r="B286" s="726"/>
      <c r="C286" s="727" t="s">
        <v>692</v>
      </c>
      <c r="D286" s="728"/>
      <c r="E286" s="727" t="s">
        <v>692</v>
      </c>
      <c r="F286" s="728"/>
      <c r="G286" s="727" t="s">
        <v>692</v>
      </c>
      <c r="H286" s="728"/>
      <c r="I286" s="727" t="s">
        <v>692</v>
      </c>
      <c r="J286" s="728"/>
      <c r="K286" s="727" t="s">
        <v>692</v>
      </c>
      <c r="L286" s="728"/>
      <c r="M286" s="727">
        <v>4246</v>
      </c>
      <c r="N286" s="728">
        <v>4.4028287604471299E-2</v>
      </c>
      <c r="O286" s="727">
        <v>5693</v>
      </c>
      <c r="P286" s="728">
        <v>5.3232970218336499E-2</v>
      </c>
      <c r="Q286" s="727">
        <v>7105</v>
      </c>
      <c r="R286" s="728">
        <v>6.3539617241996096E-2</v>
      </c>
      <c r="S286" s="727">
        <v>7453</v>
      </c>
      <c r="T286" s="728">
        <v>7.0365754640382194E-2</v>
      </c>
      <c r="U286" s="727">
        <v>10259</v>
      </c>
      <c r="V286" s="728">
        <v>9.2546819182333206E-2</v>
      </c>
      <c r="W286" s="727">
        <v>10300</v>
      </c>
      <c r="X286" s="728">
        <v>8.8640275387263295E-2</v>
      </c>
    </row>
    <row r="287" spans="1:24">
      <c r="A287" s="726" t="s">
        <v>771</v>
      </c>
      <c r="B287" s="726"/>
      <c r="C287" s="727" t="s">
        <v>692</v>
      </c>
      <c r="D287" s="728"/>
      <c r="E287" s="727" t="s">
        <v>692</v>
      </c>
      <c r="F287" s="728"/>
      <c r="G287" s="727" t="s">
        <v>692</v>
      </c>
      <c r="H287" s="728"/>
      <c r="I287" s="727" t="s">
        <v>692</v>
      </c>
      <c r="J287" s="728"/>
      <c r="K287" s="727" t="s">
        <v>692</v>
      </c>
      <c r="L287" s="728"/>
      <c r="M287" s="727" t="s">
        <v>692</v>
      </c>
      <c r="N287" s="728"/>
      <c r="O287" s="727" t="s">
        <v>692</v>
      </c>
      <c r="P287" s="728"/>
      <c r="Q287" s="727" t="s">
        <v>692</v>
      </c>
      <c r="R287" s="728"/>
      <c r="S287" s="727" t="s">
        <v>692</v>
      </c>
      <c r="T287" s="728"/>
      <c r="U287" s="727" t="s">
        <v>692</v>
      </c>
      <c r="V287" s="728"/>
      <c r="W287" s="727">
        <v>8100</v>
      </c>
      <c r="X287" s="728">
        <v>6.9707401032702204E-2</v>
      </c>
    </row>
    <row r="288" spans="1:24">
      <c r="A288" s="726" t="s">
        <v>770</v>
      </c>
      <c r="B288" s="726"/>
      <c r="C288" s="727">
        <v>45300</v>
      </c>
      <c r="D288" s="728">
        <v>0.50445434298441005</v>
      </c>
      <c r="E288" s="727">
        <v>47600</v>
      </c>
      <c r="F288" s="728">
        <v>0.53184357541899396</v>
      </c>
      <c r="G288" s="727">
        <v>39400</v>
      </c>
      <c r="H288" s="728">
        <v>0.51368970013037796</v>
      </c>
      <c r="I288" s="727">
        <v>39800</v>
      </c>
      <c r="J288" s="728">
        <v>0.49318463444857502</v>
      </c>
      <c r="K288" s="727" t="s">
        <v>692</v>
      </c>
      <c r="L288" s="728"/>
      <c r="M288" s="727" t="s">
        <v>692</v>
      </c>
      <c r="N288" s="728"/>
      <c r="O288" s="727" t="s">
        <v>692</v>
      </c>
      <c r="P288" s="728"/>
      <c r="Q288" s="727" t="s">
        <v>692</v>
      </c>
      <c r="R288" s="728"/>
      <c r="S288" s="727" t="s">
        <v>692</v>
      </c>
      <c r="T288" s="728"/>
      <c r="U288" s="727" t="s">
        <v>692</v>
      </c>
      <c r="V288" s="728"/>
      <c r="W288" s="727">
        <v>2200</v>
      </c>
      <c r="X288" s="728">
        <v>1.8932874354561102E-2</v>
      </c>
    </row>
    <row r="289" spans="1:24">
      <c r="A289" s="726" t="s">
        <v>774</v>
      </c>
      <c r="B289" s="726"/>
      <c r="C289" s="727" t="s">
        <v>692</v>
      </c>
      <c r="D289" s="728"/>
      <c r="E289" s="727">
        <v>-600</v>
      </c>
      <c r="F289" s="728"/>
      <c r="G289" s="727">
        <v>-700</v>
      </c>
      <c r="H289" s="728"/>
      <c r="I289" s="727" t="s">
        <v>692</v>
      </c>
      <c r="J289" s="728"/>
      <c r="K289" s="727" t="s">
        <v>692</v>
      </c>
      <c r="L289" s="728"/>
      <c r="M289" s="727" t="s">
        <v>692</v>
      </c>
      <c r="N289" s="728"/>
      <c r="O289" s="727" t="s">
        <v>692</v>
      </c>
      <c r="P289" s="728"/>
      <c r="Q289" s="727" t="s">
        <v>692</v>
      </c>
      <c r="R289" s="728"/>
      <c r="S289" s="727" t="s">
        <v>692</v>
      </c>
      <c r="T289" s="728"/>
      <c r="U289" s="727" t="s">
        <v>692</v>
      </c>
      <c r="V289" s="728"/>
      <c r="W289" s="727" t="s">
        <v>692</v>
      </c>
      <c r="X289" s="728"/>
    </row>
    <row r="290" spans="1:24">
      <c r="A290" s="726" t="s">
        <v>775</v>
      </c>
      <c r="B290" s="726"/>
      <c r="C290" s="727">
        <v>37600</v>
      </c>
      <c r="D290" s="728">
        <v>0.41870824053452099</v>
      </c>
      <c r="E290" s="727">
        <v>40300</v>
      </c>
      <c r="F290" s="728">
        <v>0.45027932960893902</v>
      </c>
      <c r="G290" s="727">
        <v>31700</v>
      </c>
      <c r="H290" s="728">
        <v>0.41329856584093899</v>
      </c>
      <c r="I290" s="727">
        <v>31400</v>
      </c>
      <c r="J290" s="728">
        <v>0.38909541511772</v>
      </c>
      <c r="K290" s="727" t="s">
        <v>692</v>
      </c>
      <c r="L290" s="728"/>
      <c r="M290" s="727" t="s">
        <v>692</v>
      </c>
      <c r="N290" s="728"/>
      <c r="O290" s="727" t="s">
        <v>692</v>
      </c>
      <c r="P290" s="728"/>
      <c r="Q290" s="727" t="s">
        <v>692</v>
      </c>
      <c r="R290" s="728"/>
      <c r="S290" s="727" t="s">
        <v>692</v>
      </c>
      <c r="T290" s="728"/>
      <c r="U290" s="727" t="s">
        <v>692</v>
      </c>
      <c r="V290" s="728"/>
      <c r="W290" s="727" t="s">
        <v>692</v>
      </c>
      <c r="X290" s="728"/>
    </row>
    <row r="291" spans="1:24">
      <c r="A291" s="726" t="s">
        <v>776</v>
      </c>
      <c r="B291" s="726"/>
      <c r="C291" s="727" t="s">
        <v>692</v>
      </c>
      <c r="D291" s="728"/>
      <c r="E291" s="727" t="s">
        <v>692</v>
      </c>
      <c r="F291" s="728"/>
      <c r="G291" s="727" t="s">
        <v>692</v>
      </c>
      <c r="H291" s="728"/>
      <c r="I291" s="727">
        <v>16800</v>
      </c>
      <c r="J291" s="728">
        <v>0.20817843866171001</v>
      </c>
      <c r="K291" s="727" t="s">
        <v>692</v>
      </c>
      <c r="L291" s="728"/>
      <c r="M291" s="727" t="s">
        <v>692</v>
      </c>
      <c r="N291" s="728"/>
      <c r="O291" s="727" t="s">
        <v>692</v>
      </c>
      <c r="P291" s="728"/>
      <c r="Q291" s="727" t="s">
        <v>692</v>
      </c>
      <c r="R291" s="728"/>
      <c r="S291" s="727" t="s">
        <v>692</v>
      </c>
      <c r="T291" s="728"/>
      <c r="U291" s="727" t="s">
        <v>692</v>
      </c>
      <c r="V291" s="728"/>
      <c r="W291" s="727" t="s">
        <v>692</v>
      </c>
      <c r="X291" s="728"/>
    </row>
    <row r="292" spans="1:24">
      <c r="A292" s="726" t="s">
        <v>777</v>
      </c>
      <c r="B292" s="726"/>
      <c r="C292" s="727" t="s">
        <v>692</v>
      </c>
      <c r="D292" s="728"/>
      <c r="E292" s="727" t="s">
        <v>692</v>
      </c>
      <c r="F292" s="728"/>
      <c r="G292" s="727" t="s">
        <v>692</v>
      </c>
      <c r="H292" s="728"/>
      <c r="I292" s="727">
        <v>14600</v>
      </c>
      <c r="J292" s="728">
        <v>0.18091697645600999</v>
      </c>
      <c r="K292" s="727" t="s">
        <v>692</v>
      </c>
      <c r="L292" s="728"/>
      <c r="M292" s="727" t="s">
        <v>692</v>
      </c>
      <c r="N292" s="728"/>
      <c r="O292" s="727" t="s">
        <v>692</v>
      </c>
      <c r="P292" s="728"/>
      <c r="Q292" s="727" t="s">
        <v>692</v>
      </c>
      <c r="R292" s="728"/>
      <c r="S292" s="727" t="s">
        <v>692</v>
      </c>
      <c r="T292" s="728"/>
      <c r="U292" s="727" t="s">
        <v>692</v>
      </c>
      <c r="V292" s="728"/>
      <c r="W292" s="727" t="s">
        <v>692</v>
      </c>
      <c r="X292" s="728"/>
    </row>
    <row r="293" spans="1:24">
      <c r="A293" s="726" t="s">
        <v>716</v>
      </c>
      <c r="B293" s="726"/>
      <c r="C293" s="727">
        <v>5600</v>
      </c>
      <c r="D293" s="728">
        <v>6.2360801781737203E-2</v>
      </c>
      <c r="E293" s="727">
        <v>4200</v>
      </c>
      <c r="F293" s="728">
        <v>4.6927374301675998E-2</v>
      </c>
      <c r="G293" s="727">
        <v>3100</v>
      </c>
      <c r="H293" s="728">
        <v>4.0417209908735298E-2</v>
      </c>
      <c r="I293" s="727">
        <v>4900</v>
      </c>
      <c r="J293" s="728">
        <v>6.0718711276332098E-2</v>
      </c>
      <c r="K293" s="727" t="s">
        <v>692</v>
      </c>
      <c r="L293" s="728"/>
      <c r="M293" s="727">
        <v>5514</v>
      </c>
      <c r="N293" s="728">
        <v>5.7176631618241797E-2</v>
      </c>
      <c r="O293" s="727">
        <v>5075</v>
      </c>
      <c r="P293" s="728">
        <v>4.7454298938706799E-2</v>
      </c>
      <c r="Q293" s="727">
        <v>9612</v>
      </c>
      <c r="R293" s="728">
        <v>8.5959577893042399E-2</v>
      </c>
      <c r="S293" s="727">
        <v>6965</v>
      </c>
      <c r="T293" s="728">
        <v>6.5758416888536397E-2</v>
      </c>
      <c r="U293" s="727">
        <v>3378</v>
      </c>
      <c r="V293" s="728">
        <v>3.0473063183343599E-2</v>
      </c>
      <c r="W293" s="727">
        <v>4200</v>
      </c>
      <c r="X293" s="728">
        <v>3.6144578313252997E-2</v>
      </c>
    </row>
    <row r="294" spans="1:24">
      <c r="A294" s="726" t="s">
        <v>770</v>
      </c>
      <c r="B294" s="726"/>
      <c r="C294" s="727" t="s">
        <v>692</v>
      </c>
      <c r="D294" s="728"/>
      <c r="E294" s="727" t="s">
        <v>692</v>
      </c>
      <c r="F294" s="728"/>
      <c r="G294" s="727" t="s">
        <v>692</v>
      </c>
      <c r="H294" s="728"/>
      <c r="I294" s="727">
        <v>2100</v>
      </c>
      <c r="J294" s="728">
        <v>2.60223048327138E-2</v>
      </c>
      <c r="K294" s="727" t="s">
        <v>692</v>
      </c>
      <c r="L294" s="728"/>
      <c r="M294" s="727" t="s">
        <v>692</v>
      </c>
      <c r="N294" s="728"/>
      <c r="O294" s="727" t="s">
        <v>692</v>
      </c>
      <c r="P294" s="728"/>
      <c r="Q294" s="727" t="s">
        <v>692</v>
      </c>
      <c r="R294" s="728"/>
      <c r="S294" s="727" t="s">
        <v>692</v>
      </c>
      <c r="T294" s="728"/>
      <c r="U294" s="727" t="s">
        <v>692</v>
      </c>
      <c r="V294" s="728"/>
      <c r="W294" s="727">
        <v>2500</v>
      </c>
      <c r="X294" s="728">
        <v>2.1514629948364901E-2</v>
      </c>
    </row>
    <row r="295" spans="1:24">
      <c r="A295" s="726" t="s">
        <v>771</v>
      </c>
      <c r="B295" s="726"/>
      <c r="C295" s="727" t="s">
        <v>692</v>
      </c>
      <c r="D295" s="728"/>
      <c r="E295" s="727" t="s">
        <v>692</v>
      </c>
      <c r="F295" s="728"/>
      <c r="G295" s="727" t="s">
        <v>692</v>
      </c>
      <c r="H295" s="728"/>
      <c r="I295" s="727">
        <v>2800</v>
      </c>
      <c r="J295" s="728">
        <v>3.4696406443618301E-2</v>
      </c>
      <c r="K295" s="727" t="s">
        <v>692</v>
      </c>
      <c r="L295" s="728"/>
      <c r="M295" s="727" t="s">
        <v>692</v>
      </c>
      <c r="N295" s="728"/>
      <c r="O295" s="727" t="s">
        <v>692</v>
      </c>
      <c r="P295" s="728"/>
      <c r="Q295" s="727" t="s">
        <v>692</v>
      </c>
      <c r="R295" s="728"/>
      <c r="S295" s="727" t="s">
        <v>692</v>
      </c>
      <c r="T295" s="728"/>
      <c r="U295" s="727" t="s">
        <v>692</v>
      </c>
      <c r="V295" s="728"/>
      <c r="W295" s="727">
        <v>1700</v>
      </c>
      <c r="X295" s="728">
        <v>1.4629948364888099E-2</v>
      </c>
    </row>
    <row r="296" spans="1:24">
      <c r="A296" s="726" t="s">
        <v>733</v>
      </c>
      <c r="B296" s="726"/>
      <c r="C296" s="727" t="s">
        <v>692</v>
      </c>
      <c r="D296" s="728"/>
      <c r="E296" s="727" t="s">
        <v>692</v>
      </c>
      <c r="F296" s="728"/>
      <c r="G296" s="727" t="s">
        <v>692</v>
      </c>
      <c r="H296" s="728"/>
      <c r="I296" s="727" t="s">
        <v>692</v>
      </c>
      <c r="J296" s="728"/>
      <c r="K296" s="727" t="s">
        <v>692</v>
      </c>
      <c r="L296" s="728"/>
      <c r="M296" s="727">
        <v>0</v>
      </c>
      <c r="N296" s="728"/>
      <c r="O296" s="727">
        <v>0</v>
      </c>
      <c r="P296" s="728"/>
      <c r="Q296" s="727">
        <v>0</v>
      </c>
      <c r="R296" s="728"/>
      <c r="S296" s="727">
        <v>0</v>
      </c>
      <c r="T296" s="728"/>
      <c r="U296" s="727">
        <v>599</v>
      </c>
      <c r="V296" s="728">
        <v>5.4036011979937196E-3</v>
      </c>
      <c r="W296" s="727">
        <v>2000</v>
      </c>
      <c r="X296" s="728">
        <v>1.7211703958691899E-2</v>
      </c>
    </row>
    <row r="297" spans="1:24">
      <c r="A297" s="726" t="s">
        <v>771</v>
      </c>
      <c r="B297" s="726"/>
      <c r="C297" s="727" t="s">
        <v>692</v>
      </c>
      <c r="D297" s="728"/>
      <c r="E297" s="727" t="s">
        <v>692</v>
      </c>
      <c r="F297" s="728"/>
      <c r="G297" s="727" t="s">
        <v>692</v>
      </c>
      <c r="H297" s="728"/>
      <c r="I297" s="727" t="s">
        <v>692</v>
      </c>
      <c r="J297" s="728"/>
      <c r="K297" s="727" t="s">
        <v>692</v>
      </c>
      <c r="L297" s="728"/>
      <c r="M297" s="727" t="s">
        <v>692</v>
      </c>
      <c r="N297" s="728"/>
      <c r="O297" s="727" t="s">
        <v>692</v>
      </c>
      <c r="P297" s="728"/>
      <c r="Q297" s="727" t="s">
        <v>692</v>
      </c>
      <c r="R297" s="728"/>
      <c r="S297" s="727" t="s">
        <v>692</v>
      </c>
      <c r="T297" s="728"/>
      <c r="U297" s="727" t="s">
        <v>692</v>
      </c>
      <c r="V297" s="728"/>
      <c r="W297" s="727">
        <v>1900</v>
      </c>
      <c r="X297" s="728">
        <v>1.6351118760757299E-2</v>
      </c>
    </row>
    <row r="298" spans="1:24">
      <c r="A298" s="726" t="s">
        <v>770</v>
      </c>
      <c r="B298" s="726"/>
      <c r="C298" s="727" t="s">
        <v>692</v>
      </c>
      <c r="D298" s="728"/>
      <c r="E298" s="727" t="s">
        <v>692</v>
      </c>
      <c r="F298" s="728"/>
      <c r="G298" s="727" t="s">
        <v>692</v>
      </c>
      <c r="H298" s="728"/>
      <c r="I298" s="727" t="s">
        <v>692</v>
      </c>
      <c r="J298" s="728"/>
      <c r="K298" s="727" t="s">
        <v>692</v>
      </c>
      <c r="L298" s="728"/>
      <c r="M298" s="727" t="s">
        <v>692</v>
      </c>
      <c r="N298" s="728"/>
      <c r="O298" s="727" t="s">
        <v>692</v>
      </c>
      <c r="P298" s="728"/>
      <c r="Q298" s="727" t="s">
        <v>692</v>
      </c>
      <c r="R298" s="728"/>
      <c r="S298" s="727" t="s">
        <v>692</v>
      </c>
      <c r="T298" s="728"/>
      <c r="U298" s="727" t="s">
        <v>692</v>
      </c>
      <c r="V298" s="728"/>
      <c r="W298" s="727">
        <v>100</v>
      </c>
      <c r="X298" s="728">
        <v>8.6058519793459599E-4</v>
      </c>
    </row>
    <row r="299" spans="1:24">
      <c r="A299" s="726" t="s">
        <v>778</v>
      </c>
      <c r="B299" s="726"/>
      <c r="C299" s="727" t="s">
        <v>692</v>
      </c>
      <c r="D299" s="728"/>
      <c r="E299" s="727" t="s">
        <v>692</v>
      </c>
      <c r="F299" s="728"/>
      <c r="G299" s="727" t="s">
        <v>692</v>
      </c>
      <c r="H299" s="728"/>
      <c r="I299" s="727" t="s">
        <v>692</v>
      </c>
      <c r="J299" s="728"/>
      <c r="K299" s="727" t="s">
        <v>692</v>
      </c>
      <c r="L299" s="728"/>
      <c r="M299" s="727">
        <v>-1926</v>
      </c>
      <c r="N299" s="728"/>
      <c r="O299" s="727" t="s">
        <v>692</v>
      </c>
      <c r="P299" s="728"/>
      <c r="Q299" s="727">
        <v>-2275</v>
      </c>
      <c r="R299" s="728"/>
      <c r="S299" s="727">
        <v>-2496</v>
      </c>
      <c r="T299" s="728"/>
      <c r="U299" s="727">
        <v>-2619</v>
      </c>
      <c r="V299" s="728"/>
      <c r="W299" s="727" t="s">
        <v>692</v>
      </c>
      <c r="X299" s="728"/>
    </row>
    <row r="300" spans="1:24">
      <c r="A300" s="729" t="s">
        <v>779</v>
      </c>
      <c r="B300" s="729"/>
      <c r="C300" s="730" t="s">
        <v>692</v>
      </c>
      <c r="D300" s="731"/>
      <c r="E300" s="730">
        <v>-400</v>
      </c>
      <c r="F300" s="731"/>
      <c r="G300" s="730">
        <v>-700</v>
      </c>
      <c r="H300" s="731"/>
      <c r="I300" s="730" t="s">
        <v>692</v>
      </c>
      <c r="J300" s="731"/>
      <c r="K300" s="730" t="s">
        <v>692</v>
      </c>
      <c r="L300" s="731"/>
      <c r="M300" s="730" t="s">
        <v>692</v>
      </c>
      <c r="N300" s="731"/>
      <c r="O300" s="730" t="s">
        <v>692</v>
      </c>
      <c r="P300" s="731"/>
      <c r="Q300" s="730" t="s">
        <v>692</v>
      </c>
      <c r="R300" s="731"/>
      <c r="S300" s="730" t="s">
        <v>692</v>
      </c>
      <c r="T300" s="731"/>
      <c r="U300" s="730" t="s">
        <v>692</v>
      </c>
      <c r="V300" s="731"/>
      <c r="W300" s="730" t="s">
        <v>692</v>
      </c>
      <c r="X300" s="731"/>
    </row>
    <row r="301" spans="1:24">
      <c r="A301" s="723" t="s">
        <v>780</v>
      </c>
      <c r="B301" s="723"/>
      <c r="C301" s="732" t="s">
        <v>692</v>
      </c>
      <c r="D301" s="733"/>
      <c r="E301" s="732" t="s">
        <v>692</v>
      </c>
      <c r="F301" s="733"/>
      <c r="G301" s="732" t="s">
        <v>692</v>
      </c>
      <c r="H301" s="733"/>
      <c r="I301" s="732" t="s">
        <v>692</v>
      </c>
      <c r="J301" s="733"/>
      <c r="K301" s="732" t="s">
        <v>692</v>
      </c>
      <c r="L301" s="733"/>
      <c r="M301" s="732" t="s">
        <v>692</v>
      </c>
      <c r="N301" s="733"/>
      <c r="O301" s="732" t="s">
        <v>692</v>
      </c>
      <c r="P301" s="733"/>
      <c r="Q301" s="732" t="s">
        <v>692</v>
      </c>
      <c r="R301" s="733"/>
      <c r="S301" s="732" t="s">
        <v>692</v>
      </c>
      <c r="T301" s="733"/>
      <c r="U301" s="732" t="s">
        <v>692</v>
      </c>
      <c r="V301" s="733"/>
      <c r="W301" s="732" t="s">
        <v>692</v>
      </c>
      <c r="X301" s="733"/>
    </row>
    <row r="302" spans="1:24">
      <c r="A302" s="729" t="s">
        <v>781</v>
      </c>
      <c r="B302" s="729"/>
      <c r="C302" s="736" t="s">
        <v>692</v>
      </c>
      <c r="D302" s="737"/>
      <c r="E302" s="736" t="s">
        <v>692</v>
      </c>
      <c r="F302" s="737"/>
      <c r="G302" s="736" t="s">
        <v>692</v>
      </c>
      <c r="H302" s="737"/>
      <c r="I302" s="736" t="s">
        <v>692</v>
      </c>
      <c r="J302" s="737"/>
      <c r="K302" s="736">
        <v>1.1399999999999999</v>
      </c>
      <c r="L302" s="737"/>
      <c r="M302" s="736" t="s">
        <v>692</v>
      </c>
      <c r="N302" s="737"/>
      <c r="O302" s="736" t="s">
        <v>692</v>
      </c>
      <c r="P302" s="737"/>
      <c r="Q302" s="736" t="s">
        <v>692</v>
      </c>
      <c r="R302" s="737"/>
      <c r="S302" s="736" t="s">
        <v>692</v>
      </c>
      <c r="T302" s="737"/>
      <c r="U302" s="736" t="s">
        <v>692</v>
      </c>
      <c r="V302" s="737"/>
      <c r="W302" s="736" t="s">
        <v>692</v>
      </c>
      <c r="X302" s="737"/>
    </row>
    <row r="303" spans="1:24">
      <c r="A303" s="723" t="s">
        <v>782</v>
      </c>
      <c r="B303" s="723"/>
      <c r="C303" s="724" t="s">
        <v>692</v>
      </c>
      <c r="D303" s="725"/>
      <c r="E303" s="724" t="s">
        <v>692</v>
      </c>
      <c r="F303" s="725"/>
      <c r="G303" s="724" t="s">
        <v>692</v>
      </c>
      <c r="H303" s="725"/>
      <c r="I303" s="724" t="s">
        <v>692</v>
      </c>
      <c r="J303" s="725"/>
      <c r="K303" s="724" t="s">
        <v>692</v>
      </c>
      <c r="L303" s="725"/>
      <c r="M303" s="724" t="s">
        <v>692</v>
      </c>
      <c r="N303" s="725"/>
      <c r="O303" s="724" t="s">
        <v>692</v>
      </c>
      <c r="P303" s="725"/>
      <c r="Q303" s="724" t="s">
        <v>692</v>
      </c>
      <c r="R303" s="725"/>
      <c r="S303" s="724" t="s">
        <v>692</v>
      </c>
      <c r="T303" s="725"/>
      <c r="U303" s="724" t="s">
        <v>692</v>
      </c>
      <c r="V303" s="725"/>
      <c r="W303" s="724" t="s">
        <v>692</v>
      </c>
      <c r="X303" s="725"/>
    </row>
    <row r="304" spans="1:24">
      <c r="A304" s="726" t="s">
        <v>783</v>
      </c>
      <c r="B304" s="726"/>
      <c r="C304" s="727" t="s">
        <v>692</v>
      </c>
      <c r="D304" s="728"/>
      <c r="E304" s="727" t="s">
        <v>692</v>
      </c>
      <c r="F304" s="728"/>
      <c r="G304" s="727">
        <v>108000</v>
      </c>
      <c r="H304" s="728"/>
      <c r="I304" s="727" t="s">
        <v>692</v>
      </c>
      <c r="J304" s="728"/>
      <c r="K304" s="727" t="s">
        <v>692</v>
      </c>
      <c r="L304" s="728"/>
      <c r="M304" s="727" t="s">
        <v>692</v>
      </c>
      <c r="N304" s="728"/>
      <c r="O304" s="727" t="s">
        <v>692</v>
      </c>
      <c r="P304" s="728"/>
      <c r="Q304" s="727" t="s">
        <v>692</v>
      </c>
      <c r="R304" s="728"/>
      <c r="S304" s="727" t="s">
        <v>692</v>
      </c>
      <c r="T304" s="728"/>
      <c r="U304" s="727" t="s">
        <v>692</v>
      </c>
      <c r="V304" s="728"/>
      <c r="W304" s="727" t="s">
        <v>692</v>
      </c>
      <c r="X304" s="728"/>
    </row>
    <row r="305" spans="1:24">
      <c r="A305" s="729" t="s">
        <v>784</v>
      </c>
      <c r="B305" s="729"/>
      <c r="C305" s="730" t="s">
        <v>692</v>
      </c>
      <c r="D305" s="731"/>
      <c r="E305" s="730" t="s">
        <v>692</v>
      </c>
      <c r="F305" s="731"/>
      <c r="G305" s="730">
        <v>67300</v>
      </c>
      <c r="H305" s="731"/>
      <c r="I305" s="730" t="s">
        <v>692</v>
      </c>
      <c r="J305" s="731"/>
      <c r="K305" s="730" t="s">
        <v>692</v>
      </c>
      <c r="L305" s="731"/>
      <c r="M305" s="730" t="s">
        <v>692</v>
      </c>
      <c r="N305" s="731"/>
      <c r="O305" s="730" t="s">
        <v>692</v>
      </c>
      <c r="P305" s="731"/>
      <c r="Q305" s="730" t="s">
        <v>692</v>
      </c>
      <c r="R305" s="731"/>
      <c r="S305" s="730" t="s">
        <v>692</v>
      </c>
      <c r="T305" s="731"/>
      <c r="U305" s="730" t="s">
        <v>692</v>
      </c>
      <c r="V305" s="731"/>
      <c r="W305" s="730" t="s">
        <v>692</v>
      </c>
      <c r="X305" s="731"/>
    </row>
    <row r="306" spans="1:24">
      <c r="A306" s="723" t="s">
        <v>785</v>
      </c>
      <c r="B306" s="723"/>
      <c r="C306" s="724" t="s">
        <v>692</v>
      </c>
      <c r="D306" s="725"/>
      <c r="E306" s="724" t="s">
        <v>692</v>
      </c>
      <c r="F306" s="725"/>
      <c r="G306" s="724" t="s">
        <v>692</v>
      </c>
      <c r="H306" s="725"/>
      <c r="I306" s="724" t="s">
        <v>692</v>
      </c>
      <c r="J306" s="725"/>
      <c r="K306" s="724" t="s">
        <v>692</v>
      </c>
      <c r="L306" s="725"/>
      <c r="M306" s="724" t="s">
        <v>692</v>
      </c>
      <c r="N306" s="725"/>
      <c r="O306" s="724" t="s">
        <v>692</v>
      </c>
      <c r="P306" s="725"/>
      <c r="Q306" s="724" t="s">
        <v>692</v>
      </c>
      <c r="R306" s="725"/>
      <c r="S306" s="724" t="s">
        <v>692</v>
      </c>
      <c r="T306" s="725"/>
      <c r="U306" s="724" t="s">
        <v>692</v>
      </c>
      <c r="V306" s="725"/>
      <c r="W306" s="724" t="s">
        <v>692</v>
      </c>
      <c r="X306" s="725"/>
    </row>
    <row r="307" spans="1:24">
      <c r="A307" s="726" t="s">
        <v>786</v>
      </c>
      <c r="B307" s="726"/>
      <c r="C307" s="727" t="s">
        <v>692</v>
      </c>
      <c r="D307" s="728"/>
      <c r="E307" s="727" t="s">
        <v>692</v>
      </c>
      <c r="F307" s="728"/>
      <c r="G307" s="727" t="s">
        <v>692</v>
      </c>
      <c r="H307" s="728"/>
      <c r="I307" s="727" t="s">
        <v>692</v>
      </c>
      <c r="J307" s="728"/>
      <c r="K307" s="727" t="s">
        <v>692</v>
      </c>
      <c r="L307" s="728"/>
      <c r="M307" s="727" t="s">
        <v>692</v>
      </c>
      <c r="N307" s="728"/>
      <c r="O307" s="727" t="s">
        <v>692</v>
      </c>
      <c r="P307" s="728"/>
      <c r="Q307" s="727" t="s">
        <v>692</v>
      </c>
      <c r="R307" s="728"/>
      <c r="S307" s="727" t="s">
        <v>692</v>
      </c>
      <c r="T307" s="728"/>
      <c r="U307" s="727" t="s">
        <v>692</v>
      </c>
      <c r="V307" s="728"/>
      <c r="W307" s="727">
        <v>58500</v>
      </c>
      <c r="X307" s="728"/>
    </row>
    <row r="308" spans="1:24">
      <c r="A308" s="729" t="s">
        <v>787</v>
      </c>
      <c r="B308" s="729"/>
      <c r="C308" s="730" t="s">
        <v>692</v>
      </c>
      <c r="D308" s="731"/>
      <c r="E308" s="730" t="s">
        <v>692</v>
      </c>
      <c r="F308" s="731"/>
      <c r="G308" s="730" t="s">
        <v>692</v>
      </c>
      <c r="H308" s="731"/>
      <c r="I308" s="730" t="s">
        <v>692</v>
      </c>
      <c r="J308" s="731"/>
      <c r="K308" s="730" t="s">
        <v>692</v>
      </c>
      <c r="L308" s="731"/>
      <c r="M308" s="730" t="s">
        <v>692</v>
      </c>
      <c r="N308" s="731"/>
      <c r="O308" s="730" t="s">
        <v>692</v>
      </c>
      <c r="P308" s="731"/>
      <c r="Q308" s="730" t="s">
        <v>692</v>
      </c>
      <c r="R308" s="731"/>
      <c r="S308" s="730" t="s">
        <v>692</v>
      </c>
      <c r="T308" s="731"/>
      <c r="U308" s="730" t="s">
        <v>692</v>
      </c>
      <c r="V308" s="731"/>
      <c r="W308" s="730">
        <v>57700</v>
      </c>
      <c r="X308" s="731"/>
    </row>
    <row r="309" spans="1:24">
      <c r="A309" s="723" t="s">
        <v>788</v>
      </c>
      <c r="B309" s="723"/>
      <c r="C309" s="732" t="s">
        <v>692</v>
      </c>
      <c r="D309" s="733"/>
      <c r="E309" s="732" t="s">
        <v>692</v>
      </c>
      <c r="F309" s="733"/>
      <c r="G309" s="732" t="s">
        <v>692</v>
      </c>
      <c r="H309" s="733"/>
      <c r="I309" s="732" t="s">
        <v>692</v>
      </c>
      <c r="J309" s="733"/>
      <c r="K309" s="732" t="s">
        <v>692</v>
      </c>
      <c r="L309" s="733"/>
      <c r="M309" s="732" t="s">
        <v>692</v>
      </c>
      <c r="N309" s="733"/>
      <c r="O309" s="732" t="s">
        <v>692</v>
      </c>
      <c r="P309" s="733"/>
      <c r="Q309" s="732" t="s">
        <v>692</v>
      </c>
      <c r="R309" s="733"/>
      <c r="S309" s="732" t="s">
        <v>692</v>
      </c>
      <c r="T309" s="733"/>
      <c r="U309" s="732" t="s">
        <v>692</v>
      </c>
      <c r="V309" s="733"/>
      <c r="W309" s="732" t="s">
        <v>692</v>
      </c>
      <c r="X309" s="733"/>
    </row>
    <row r="310" spans="1:24">
      <c r="A310" s="726" t="s">
        <v>747</v>
      </c>
      <c r="B310" s="726"/>
      <c r="C310" s="734">
        <v>24.9</v>
      </c>
      <c r="D310" s="735"/>
      <c r="E310" s="734">
        <v>-0.3</v>
      </c>
      <c r="F310" s="735"/>
      <c r="G310" s="734">
        <v>-14</v>
      </c>
      <c r="H310" s="735"/>
      <c r="I310" s="734">
        <v>5.2</v>
      </c>
      <c r="J310" s="735"/>
      <c r="K310" s="734">
        <v>16.600000000000001</v>
      </c>
      <c r="L310" s="735"/>
      <c r="M310" s="734">
        <v>2.2000000000000002</v>
      </c>
      <c r="N310" s="735"/>
      <c r="O310" s="734">
        <v>8</v>
      </c>
      <c r="P310" s="735"/>
      <c r="Q310" s="734">
        <v>7</v>
      </c>
      <c r="R310" s="735"/>
      <c r="S310" s="734">
        <v>-5</v>
      </c>
      <c r="T310" s="735"/>
      <c r="U310" s="734">
        <v>5</v>
      </c>
      <c r="V310" s="735"/>
      <c r="W310" s="734">
        <v>7</v>
      </c>
      <c r="X310" s="735"/>
    </row>
    <row r="311" spans="1:24">
      <c r="A311" s="726" t="s">
        <v>733</v>
      </c>
      <c r="B311" s="726"/>
      <c r="C311" s="734" t="s">
        <v>692</v>
      </c>
      <c r="D311" s="735"/>
      <c r="E311" s="734" t="s">
        <v>692</v>
      </c>
      <c r="F311" s="735"/>
      <c r="G311" s="734" t="s">
        <v>692</v>
      </c>
      <c r="H311" s="735"/>
      <c r="I311" s="734" t="s">
        <v>692</v>
      </c>
      <c r="J311" s="735"/>
      <c r="K311" s="734" t="s">
        <v>692</v>
      </c>
      <c r="L311" s="735"/>
      <c r="M311" s="734" t="s">
        <v>692</v>
      </c>
      <c r="N311" s="735"/>
      <c r="O311" s="734" t="s">
        <v>692</v>
      </c>
      <c r="P311" s="735"/>
      <c r="Q311" s="734" t="s">
        <v>692</v>
      </c>
      <c r="R311" s="735"/>
      <c r="S311" s="734" t="s">
        <v>692</v>
      </c>
      <c r="T311" s="735"/>
      <c r="U311" s="734" t="s">
        <v>692</v>
      </c>
      <c r="V311" s="735"/>
      <c r="W311" s="734">
        <v>93</v>
      </c>
      <c r="X311" s="735"/>
    </row>
    <row r="312" spans="1:24">
      <c r="A312" s="726" t="s">
        <v>720</v>
      </c>
      <c r="B312" s="726"/>
      <c r="C312" s="734">
        <v>45.3</v>
      </c>
      <c r="D312" s="735"/>
      <c r="E312" s="734">
        <v>2.6</v>
      </c>
      <c r="F312" s="735"/>
      <c r="G312" s="734">
        <v>6.3</v>
      </c>
      <c r="H312" s="735"/>
      <c r="I312" s="734">
        <v>2.4</v>
      </c>
      <c r="J312" s="735"/>
      <c r="K312" s="734">
        <v>48.8</v>
      </c>
      <c r="L312" s="735"/>
      <c r="M312" s="734">
        <v>43</v>
      </c>
      <c r="N312" s="735"/>
      <c r="O312" s="734" t="s">
        <v>692</v>
      </c>
      <c r="P312" s="735"/>
      <c r="Q312" s="734">
        <v>0</v>
      </c>
      <c r="R312" s="735"/>
      <c r="S312" s="734">
        <v>-25</v>
      </c>
      <c r="T312" s="735"/>
      <c r="U312" s="734">
        <v>-27</v>
      </c>
      <c r="V312" s="735"/>
      <c r="W312" s="734">
        <v>56</v>
      </c>
      <c r="X312" s="735"/>
    </row>
    <row r="313" spans="1:24">
      <c r="A313" s="726" t="s">
        <v>771</v>
      </c>
      <c r="B313" s="726"/>
      <c r="C313" s="734" t="s">
        <v>692</v>
      </c>
      <c r="D313" s="735"/>
      <c r="E313" s="734" t="s">
        <v>692</v>
      </c>
      <c r="F313" s="735"/>
      <c r="G313" s="734" t="s">
        <v>692</v>
      </c>
      <c r="H313" s="735"/>
      <c r="I313" s="734" t="s">
        <v>692</v>
      </c>
      <c r="J313" s="735"/>
      <c r="K313" s="734">
        <v>52.1</v>
      </c>
      <c r="L313" s="735"/>
      <c r="M313" s="734">
        <v>32.9</v>
      </c>
      <c r="N313" s="735"/>
      <c r="O313" s="734" t="s">
        <v>692</v>
      </c>
      <c r="P313" s="735"/>
      <c r="Q313" s="734">
        <v>-8</v>
      </c>
      <c r="R313" s="735"/>
      <c r="S313" s="734">
        <v>-35</v>
      </c>
      <c r="T313" s="735"/>
      <c r="U313" s="734">
        <v>-45</v>
      </c>
      <c r="V313" s="735"/>
      <c r="W313" s="734" t="s">
        <v>692</v>
      </c>
      <c r="X313" s="735"/>
    </row>
    <row r="314" spans="1:24">
      <c r="A314" s="726" t="s">
        <v>770</v>
      </c>
      <c r="B314" s="726"/>
      <c r="C314" s="734" t="s">
        <v>692</v>
      </c>
      <c r="D314" s="735"/>
      <c r="E314" s="734" t="s">
        <v>692</v>
      </c>
      <c r="F314" s="735"/>
      <c r="G314" s="734" t="s">
        <v>692</v>
      </c>
      <c r="H314" s="735"/>
      <c r="I314" s="734" t="s">
        <v>692</v>
      </c>
      <c r="J314" s="735"/>
      <c r="K314" s="734">
        <v>44.7</v>
      </c>
      <c r="L314" s="735"/>
      <c r="M314" s="734">
        <v>54.5</v>
      </c>
      <c r="N314" s="735"/>
      <c r="O314" s="734" t="s">
        <v>692</v>
      </c>
      <c r="P314" s="735"/>
      <c r="Q314" s="734" t="s">
        <v>692</v>
      </c>
      <c r="R314" s="735"/>
      <c r="S314" s="734" t="s">
        <v>692</v>
      </c>
      <c r="T314" s="735"/>
      <c r="U314" s="734" t="s">
        <v>692</v>
      </c>
      <c r="V314" s="735"/>
      <c r="W314" s="734" t="s">
        <v>692</v>
      </c>
      <c r="X314" s="735"/>
    </row>
    <row r="315" spans="1:24">
      <c r="A315" s="726" t="s">
        <v>716</v>
      </c>
      <c r="B315" s="726"/>
      <c r="C315" s="734">
        <v>3.7</v>
      </c>
      <c r="D315" s="735"/>
      <c r="E315" s="734">
        <v>-25</v>
      </c>
      <c r="F315" s="735"/>
      <c r="G315" s="734">
        <v>-26.2</v>
      </c>
      <c r="H315" s="735"/>
      <c r="I315" s="734">
        <v>58.1</v>
      </c>
      <c r="J315" s="735"/>
      <c r="K315" s="734">
        <v>-10.199999999999999</v>
      </c>
      <c r="L315" s="735"/>
      <c r="M315" s="734">
        <v>27.2</v>
      </c>
      <c r="N315" s="735"/>
      <c r="O315" s="734">
        <v>-9</v>
      </c>
      <c r="P315" s="735"/>
      <c r="Q315" s="734">
        <v>89</v>
      </c>
      <c r="R315" s="735"/>
      <c r="S315" s="734">
        <v>-28</v>
      </c>
      <c r="T315" s="735"/>
      <c r="U315" s="734">
        <v>-52</v>
      </c>
      <c r="V315" s="735"/>
      <c r="W315" s="734">
        <v>51</v>
      </c>
      <c r="X315" s="735"/>
    </row>
    <row r="316" spans="1:24">
      <c r="A316" s="726" t="s">
        <v>771</v>
      </c>
      <c r="B316" s="726"/>
      <c r="C316" s="734" t="s">
        <v>692</v>
      </c>
      <c r="D316" s="735"/>
      <c r="E316" s="734" t="s">
        <v>692</v>
      </c>
      <c r="F316" s="735"/>
      <c r="G316" s="734" t="s">
        <v>692</v>
      </c>
      <c r="H316" s="735"/>
      <c r="I316" s="734" t="s">
        <v>692</v>
      </c>
      <c r="J316" s="735"/>
      <c r="K316" s="734">
        <v>9.5</v>
      </c>
      <c r="L316" s="735"/>
      <c r="M316" s="734">
        <v>13</v>
      </c>
      <c r="N316" s="735"/>
      <c r="O316" s="734">
        <v>-15</v>
      </c>
      <c r="P316" s="735"/>
      <c r="Q316" s="734">
        <v>89</v>
      </c>
      <c r="R316" s="735"/>
      <c r="S316" s="734">
        <v>-40</v>
      </c>
      <c r="T316" s="735"/>
      <c r="U316" s="734">
        <v>-91</v>
      </c>
      <c r="V316" s="735"/>
      <c r="W316" s="734" t="s">
        <v>692</v>
      </c>
      <c r="X316" s="735"/>
    </row>
    <row r="317" spans="1:24">
      <c r="A317" s="726" t="s">
        <v>771</v>
      </c>
      <c r="B317" s="726"/>
      <c r="C317" s="734" t="s">
        <v>692</v>
      </c>
      <c r="D317" s="735"/>
      <c r="E317" s="734" t="s">
        <v>692</v>
      </c>
      <c r="F317" s="735"/>
      <c r="G317" s="734" t="s">
        <v>692</v>
      </c>
      <c r="H317" s="735"/>
      <c r="I317" s="734" t="s">
        <v>692</v>
      </c>
      <c r="J317" s="735"/>
      <c r="K317" s="734">
        <v>-25</v>
      </c>
      <c r="L317" s="735"/>
      <c r="M317" s="734">
        <v>42.8</v>
      </c>
      <c r="N317" s="735"/>
      <c r="O317" s="734">
        <v>-2</v>
      </c>
      <c r="P317" s="735"/>
      <c r="Q317" s="734" t="s">
        <v>692</v>
      </c>
      <c r="R317" s="735"/>
      <c r="S317" s="734" t="s">
        <v>692</v>
      </c>
      <c r="T317" s="735"/>
      <c r="U317" s="734" t="s">
        <v>692</v>
      </c>
      <c r="V317" s="735"/>
      <c r="W317" s="734" t="s">
        <v>692</v>
      </c>
      <c r="X317" s="735"/>
    </row>
    <row r="318" spans="1:24">
      <c r="A318" s="726" t="s">
        <v>718</v>
      </c>
      <c r="B318" s="726"/>
      <c r="C318" s="734">
        <v>24.9</v>
      </c>
      <c r="D318" s="735"/>
      <c r="E318" s="734">
        <v>-3.2</v>
      </c>
      <c r="F318" s="735"/>
      <c r="G318" s="734">
        <v>-15</v>
      </c>
      <c r="H318" s="735"/>
      <c r="I318" s="734">
        <v>5.5</v>
      </c>
      <c r="J318" s="735"/>
      <c r="K318" s="734">
        <v>19.3</v>
      </c>
      <c r="L318" s="735"/>
      <c r="M318" s="734">
        <v>3.9</v>
      </c>
      <c r="N318" s="735"/>
      <c r="O318" s="734">
        <v>-5</v>
      </c>
      <c r="P318" s="735"/>
      <c r="Q318" s="734">
        <v>8</v>
      </c>
      <c r="R318" s="735"/>
      <c r="S318" s="734">
        <v>-4</v>
      </c>
      <c r="T318" s="735"/>
      <c r="U318" s="734">
        <v>-7</v>
      </c>
      <c r="V318" s="735"/>
      <c r="W318" s="734">
        <v>12</v>
      </c>
      <c r="X318" s="735"/>
    </row>
    <row r="319" spans="1:24">
      <c r="A319" s="726" t="s">
        <v>771</v>
      </c>
      <c r="B319" s="726"/>
      <c r="C319" s="734" t="s">
        <v>692</v>
      </c>
      <c r="D319" s="735"/>
      <c r="E319" s="734" t="s">
        <v>692</v>
      </c>
      <c r="F319" s="735"/>
      <c r="G319" s="734" t="s">
        <v>692</v>
      </c>
      <c r="H319" s="735"/>
      <c r="I319" s="734" t="s">
        <v>692</v>
      </c>
      <c r="J319" s="735"/>
      <c r="K319" s="734">
        <v>28.3</v>
      </c>
      <c r="L319" s="735"/>
      <c r="M319" s="734">
        <v>10.199999999999999</v>
      </c>
      <c r="N319" s="735"/>
      <c r="O319" s="734">
        <v>-15</v>
      </c>
      <c r="P319" s="735"/>
      <c r="Q319" s="734">
        <v>2</v>
      </c>
      <c r="R319" s="735"/>
      <c r="S319" s="734">
        <v>-18</v>
      </c>
      <c r="T319" s="735"/>
      <c r="U319" s="734">
        <v>-26</v>
      </c>
      <c r="V319" s="735"/>
      <c r="W319" s="734" t="s">
        <v>692</v>
      </c>
      <c r="X319" s="735"/>
    </row>
    <row r="320" spans="1:24">
      <c r="A320" s="726" t="s">
        <v>770</v>
      </c>
      <c r="B320" s="726"/>
      <c r="C320" s="734" t="s">
        <v>692</v>
      </c>
      <c r="D320" s="735"/>
      <c r="E320" s="734" t="s">
        <v>692</v>
      </c>
      <c r="F320" s="735"/>
      <c r="G320" s="734" t="s">
        <v>692</v>
      </c>
      <c r="H320" s="735"/>
      <c r="I320" s="734" t="s">
        <v>692</v>
      </c>
      <c r="J320" s="735"/>
      <c r="K320" s="734">
        <v>11</v>
      </c>
      <c r="L320" s="735"/>
      <c r="M320" s="734">
        <v>-1.8</v>
      </c>
      <c r="N320" s="735"/>
      <c r="O320" s="734">
        <v>11</v>
      </c>
      <c r="P320" s="735"/>
      <c r="Q320" s="734" t="s">
        <v>692</v>
      </c>
      <c r="R320" s="735"/>
      <c r="S320" s="734" t="s">
        <v>692</v>
      </c>
      <c r="T320" s="735"/>
      <c r="U320" s="734" t="s">
        <v>692</v>
      </c>
      <c r="V320" s="735"/>
      <c r="W320" s="734" t="s">
        <v>692</v>
      </c>
      <c r="X320" s="735"/>
    </row>
    <row r="321" spans="1:24">
      <c r="A321" s="726" t="s">
        <v>717</v>
      </c>
      <c r="B321" s="726"/>
      <c r="C321" s="734">
        <v>0.6</v>
      </c>
      <c r="D321" s="735"/>
      <c r="E321" s="734">
        <v>3.6</v>
      </c>
      <c r="F321" s="735"/>
      <c r="G321" s="734">
        <v>-3.5</v>
      </c>
      <c r="H321" s="735"/>
      <c r="I321" s="734">
        <v>4.8</v>
      </c>
      <c r="J321" s="735"/>
      <c r="K321" s="734">
        <v>6.3</v>
      </c>
      <c r="L321" s="735"/>
      <c r="M321" s="734">
        <v>2.7</v>
      </c>
      <c r="N321" s="735"/>
      <c r="O321" s="734">
        <v>1</v>
      </c>
      <c r="P321" s="735"/>
      <c r="Q321" s="734">
        <v>0</v>
      </c>
      <c r="R321" s="735"/>
      <c r="S321" s="734">
        <v>-3</v>
      </c>
      <c r="T321" s="735"/>
      <c r="U321" s="734">
        <v>3</v>
      </c>
      <c r="V321" s="735"/>
      <c r="W321" s="734">
        <v>6</v>
      </c>
      <c r="X321" s="735"/>
    </row>
    <row r="322" spans="1:24">
      <c r="A322" s="726" t="s">
        <v>771</v>
      </c>
      <c r="B322" s="726"/>
      <c r="C322" s="734" t="s">
        <v>692</v>
      </c>
      <c r="D322" s="735"/>
      <c r="E322" s="734" t="s">
        <v>692</v>
      </c>
      <c r="F322" s="735"/>
      <c r="G322" s="734" t="s">
        <v>692</v>
      </c>
      <c r="H322" s="735"/>
      <c r="I322" s="734" t="s">
        <v>692</v>
      </c>
      <c r="J322" s="735"/>
      <c r="K322" s="734">
        <v>-9.6</v>
      </c>
      <c r="L322" s="735"/>
      <c r="M322" s="734">
        <v>6.7</v>
      </c>
      <c r="N322" s="735"/>
      <c r="O322" s="734">
        <v>-1</v>
      </c>
      <c r="P322" s="735"/>
      <c r="Q322" s="734">
        <v>0</v>
      </c>
      <c r="R322" s="735"/>
      <c r="S322" s="734">
        <v>-4</v>
      </c>
      <c r="T322" s="735"/>
      <c r="U322" s="734">
        <v>5</v>
      </c>
      <c r="V322" s="735"/>
      <c r="W322" s="734" t="s">
        <v>692</v>
      </c>
      <c r="X322" s="735"/>
    </row>
    <row r="323" spans="1:24">
      <c r="A323" s="726" t="s">
        <v>770</v>
      </c>
      <c r="B323" s="726"/>
      <c r="C323" s="734" t="s">
        <v>692</v>
      </c>
      <c r="D323" s="735"/>
      <c r="E323" s="734" t="s">
        <v>692</v>
      </c>
      <c r="F323" s="735"/>
      <c r="G323" s="734" t="s">
        <v>692</v>
      </c>
      <c r="H323" s="735"/>
      <c r="I323" s="734" t="s">
        <v>692</v>
      </c>
      <c r="J323" s="735"/>
      <c r="K323" s="734">
        <v>36.700000000000003</v>
      </c>
      <c r="L323" s="735"/>
      <c r="M323" s="734">
        <v>-2.4</v>
      </c>
      <c r="N323" s="735"/>
      <c r="O323" s="734">
        <v>3</v>
      </c>
      <c r="P323" s="735"/>
      <c r="Q323" s="734" t="s">
        <v>692</v>
      </c>
      <c r="R323" s="735"/>
      <c r="S323" s="734" t="s">
        <v>692</v>
      </c>
      <c r="T323" s="735"/>
      <c r="U323" s="734" t="s">
        <v>692</v>
      </c>
      <c r="V323" s="735"/>
      <c r="W323" s="734" t="s">
        <v>692</v>
      </c>
      <c r="X323" s="735"/>
    </row>
    <row r="324" spans="1:24">
      <c r="A324" s="726" t="s">
        <v>732</v>
      </c>
      <c r="B324" s="726"/>
      <c r="C324" s="734" t="s">
        <v>692</v>
      </c>
      <c r="D324" s="735"/>
      <c r="E324" s="734" t="s">
        <v>692</v>
      </c>
      <c r="F324" s="735"/>
      <c r="G324" s="734" t="s">
        <v>692</v>
      </c>
      <c r="H324" s="735"/>
      <c r="I324" s="734" t="s">
        <v>692</v>
      </c>
      <c r="J324" s="735"/>
      <c r="K324" s="734" t="s">
        <v>692</v>
      </c>
      <c r="L324" s="735"/>
      <c r="M324" s="734" t="s">
        <v>692</v>
      </c>
      <c r="N324" s="735"/>
      <c r="O324" s="734" t="s">
        <v>692</v>
      </c>
      <c r="P324" s="735"/>
      <c r="Q324" s="734" t="s">
        <v>692</v>
      </c>
      <c r="R324" s="735"/>
      <c r="S324" s="734">
        <v>5</v>
      </c>
      <c r="T324" s="735"/>
      <c r="U324" s="734">
        <v>38</v>
      </c>
      <c r="V324" s="735"/>
      <c r="W324" s="734">
        <v>1</v>
      </c>
      <c r="X324" s="735"/>
    </row>
    <row r="325" spans="1:24">
      <c r="A325" s="726" t="s">
        <v>771</v>
      </c>
      <c r="B325" s="726"/>
      <c r="C325" s="734" t="s">
        <v>692</v>
      </c>
      <c r="D325" s="735"/>
      <c r="E325" s="734" t="s">
        <v>692</v>
      </c>
      <c r="F325" s="735"/>
      <c r="G325" s="734" t="s">
        <v>692</v>
      </c>
      <c r="H325" s="735"/>
      <c r="I325" s="734" t="s">
        <v>692</v>
      </c>
      <c r="J325" s="735"/>
      <c r="K325" s="734" t="s">
        <v>692</v>
      </c>
      <c r="L325" s="735"/>
      <c r="M325" s="734" t="s">
        <v>692</v>
      </c>
      <c r="N325" s="735"/>
      <c r="O325" s="734" t="s">
        <v>692</v>
      </c>
      <c r="P325" s="735"/>
      <c r="Q325" s="734" t="s">
        <v>692</v>
      </c>
      <c r="R325" s="735"/>
      <c r="S325" s="734">
        <v>4</v>
      </c>
      <c r="T325" s="735"/>
      <c r="U325" s="734">
        <v>23</v>
      </c>
      <c r="V325" s="735"/>
      <c r="W325" s="734" t="s">
        <v>692</v>
      </c>
      <c r="X325" s="735"/>
    </row>
    <row r="326" spans="1:24">
      <c r="A326" s="726" t="s">
        <v>731</v>
      </c>
      <c r="B326" s="726"/>
      <c r="C326" s="734" t="s">
        <v>692</v>
      </c>
      <c r="D326" s="735"/>
      <c r="E326" s="734" t="s">
        <v>692</v>
      </c>
      <c r="F326" s="735"/>
      <c r="G326" s="734" t="s">
        <v>692</v>
      </c>
      <c r="H326" s="735"/>
      <c r="I326" s="734" t="s">
        <v>692</v>
      </c>
      <c r="J326" s="735"/>
      <c r="K326" s="734" t="s">
        <v>692</v>
      </c>
      <c r="L326" s="735"/>
      <c r="M326" s="734" t="s">
        <v>692</v>
      </c>
      <c r="N326" s="735"/>
      <c r="O326" s="734" t="s">
        <v>692</v>
      </c>
      <c r="P326" s="735"/>
      <c r="Q326" s="734" t="s">
        <v>692</v>
      </c>
      <c r="R326" s="735"/>
      <c r="S326" s="734" t="s">
        <v>692</v>
      </c>
      <c r="T326" s="735"/>
      <c r="U326" s="734" t="s">
        <v>692</v>
      </c>
      <c r="V326" s="735"/>
      <c r="W326" s="734">
        <v>-13</v>
      </c>
      <c r="X326" s="735"/>
    </row>
    <row r="327" spans="1:24">
      <c r="A327" s="726" t="s">
        <v>728</v>
      </c>
      <c r="B327" s="726"/>
      <c r="C327" s="734" t="s">
        <v>692</v>
      </c>
      <c r="D327" s="735"/>
      <c r="E327" s="734" t="s">
        <v>692</v>
      </c>
      <c r="F327" s="735"/>
      <c r="G327" s="734" t="s">
        <v>692</v>
      </c>
      <c r="H327" s="735"/>
      <c r="I327" s="734" t="s">
        <v>692</v>
      </c>
      <c r="J327" s="735"/>
      <c r="K327" s="734" t="s">
        <v>692</v>
      </c>
      <c r="L327" s="735"/>
      <c r="M327" s="734" t="s">
        <v>692</v>
      </c>
      <c r="N327" s="735"/>
      <c r="O327" s="734" t="s">
        <v>692</v>
      </c>
      <c r="P327" s="735"/>
      <c r="Q327" s="734" t="s">
        <v>692</v>
      </c>
      <c r="R327" s="735"/>
      <c r="S327" s="734" t="s">
        <v>692</v>
      </c>
      <c r="T327" s="735"/>
      <c r="U327" s="734">
        <v>37</v>
      </c>
      <c r="V327" s="735"/>
      <c r="W327" s="734" t="s">
        <v>692</v>
      </c>
      <c r="X327" s="735"/>
    </row>
    <row r="328" spans="1:24">
      <c r="A328" s="726" t="s">
        <v>771</v>
      </c>
      <c r="B328" s="726"/>
      <c r="C328" s="734" t="s">
        <v>692</v>
      </c>
      <c r="D328" s="735"/>
      <c r="E328" s="734" t="s">
        <v>692</v>
      </c>
      <c r="F328" s="735"/>
      <c r="G328" s="734" t="s">
        <v>692</v>
      </c>
      <c r="H328" s="735"/>
      <c r="I328" s="734" t="s">
        <v>692</v>
      </c>
      <c r="J328" s="735"/>
      <c r="K328" s="734" t="s">
        <v>692</v>
      </c>
      <c r="L328" s="735"/>
      <c r="M328" s="734" t="s">
        <v>692</v>
      </c>
      <c r="N328" s="735"/>
      <c r="O328" s="734" t="s">
        <v>692</v>
      </c>
      <c r="P328" s="735"/>
      <c r="Q328" s="734" t="s">
        <v>692</v>
      </c>
      <c r="R328" s="735"/>
      <c r="S328" s="734" t="s">
        <v>692</v>
      </c>
      <c r="T328" s="735"/>
      <c r="U328" s="734">
        <v>44</v>
      </c>
      <c r="V328" s="735"/>
      <c r="W328" s="734" t="s">
        <v>692</v>
      </c>
      <c r="X328" s="735"/>
    </row>
    <row r="329" spans="1:24">
      <c r="A329" s="726" t="s">
        <v>745</v>
      </c>
      <c r="B329" s="726"/>
      <c r="C329" s="734" t="s">
        <v>692</v>
      </c>
      <c r="D329" s="735"/>
      <c r="E329" s="734" t="s">
        <v>692</v>
      </c>
      <c r="F329" s="735"/>
      <c r="G329" s="734" t="s">
        <v>692</v>
      </c>
      <c r="H329" s="735"/>
      <c r="I329" s="734" t="s">
        <v>692</v>
      </c>
      <c r="J329" s="735"/>
      <c r="K329" s="734" t="s">
        <v>692</v>
      </c>
      <c r="L329" s="735"/>
      <c r="M329" s="734" t="s">
        <v>692</v>
      </c>
      <c r="N329" s="735"/>
      <c r="O329" s="734" t="s">
        <v>692</v>
      </c>
      <c r="P329" s="735"/>
      <c r="Q329" s="734" t="s">
        <v>692</v>
      </c>
      <c r="R329" s="735"/>
      <c r="S329" s="734" t="s">
        <v>692</v>
      </c>
      <c r="T329" s="735"/>
      <c r="U329" s="734">
        <v>33</v>
      </c>
      <c r="V329" s="735"/>
      <c r="W329" s="734" t="s">
        <v>692</v>
      </c>
      <c r="X329" s="735"/>
    </row>
    <row r="330" spans="1:24">
      <c r="A330" s="726" t="s">
        <v>771</v>
      </c>
      <c r="B330" s="726"/>
      <c r="C330" s="734" t="s">
        <v>692</v>
      </c>
      <c r="D330" s="735"/>
      <c r="E330" s="734" t="s">
        <v>692</v>
      </c>
      <c r="F330" s="735"/>
      <c r="G330" s="734" t="s">
        <v>692</v>
      </c>
      <c r="H330" s="735"/>
      <c r="I330" s="734" t="s">
        <v>692</v>
      </c>
      <c r="J330" s="735"/>
      <c r="K330" s="734" t="s">
        <v>692</v>
      </c>
      <c r="L330" s="735"/>
      <c r="M330" s="734" t="s">
        <v>692</v>
      </c>
      <c r="N330" s="735"/>
      <c r="O330" s="734" t="s">
        <v>692</v>
      </c>
      <c r="P330" s="735"/>
      <c r="Q330" s="734" t="s">
        <v>692</v>
      </c>
      <c r="R330" s="735"/>
      <c r="S330" s="734" t="s">
        <v>692</v>
      </c>
      <c r="T330" s="735"/>
      <c r="U330" s="734">
        <v>41</v>
      </c>
      <c r="V330" s="735"/>
      <c r="W330" s="734" t="s">
        <v>692</v>
      </c>
      <c r="X330" s="735"/>
    </row>
    <row r="331" spans="1:24">
      <c r="A331" s="726" t="s">
        <v>734</v>
      </c>
      <c r="B331" s="726"/>
      <c r="C331" s="734" t="s">
        <v>692</v>
      </c>
      <c r="D331" s="735"/>
      <c r="E331" s="734" t="s">
        <v>692</v>
      </c>
      <c r="F331" s="735"/>
      <c r="G331" s="734" t="s">
        <v>692</v>
      </c>
      <c r="H331" s="735"/>
      <c r="I331" s="734" t="s">
        <v>692</v>
      </c>
      <c r="J331" s="735"/>
      <c r="K331" s="734" t="s">
        <v>692</v>
      </c>
      <c r="L331" s="735"/>
      <c r="M331" s="734">
        <v>-2.2000000000000002</v>
      </c>
      <c r="N331" s="735"/>
      <c r="O331" s="734" t="s">
        <v>692</v>
      </c>
      <c r="P331" s="735"/>
      <c r="Q331" s="734" t="s">
        <v>692</v>
      </c>
      <c r="R331" s="735"/>
      <c r="S331" s="734" t="s">
        <v>692</v>
      </c>
      <c r="T331" s="735"/>
      <c r="U331" s="734" t="s">
        <v>692</v>
      </c>
      <c r="V331" s="735"/>
      <c r="W331" s="734" t="s">
        <v>692</v>
      </c>
      <c r="X331" s="735"/>
    </row>
    <row r="332" spans="1:24">
      <c r="A332" s="726" t="s">
        <v>721</v>
      </c>
      <c r="B332" s="726"/>
      <c r="C332" s="734">
        <v>39.299999999999997</v>
      </c>
      <c r="D332" s="735"/>
      <c r="E332" s="734">
        <v>7.2</v>
      </c>
      <c r="F332" s="735"/>
      <c r="G332" s="734">
        <v>-21</v>
      </c>
      <c r="H332" s="735"/>
      <c r="I332" s="734">
        <v>-1</v>
      </c>
      <c r="J332" s="735"/>
      <c r="K332" s="734">
        <v>17.2</v>
      </c>
      <c r="L332" s="735"/>
      <c r="M332" s="734">
        <v>-20.6</v>
      </c>
      <c r="N332" s="735"/>
      <c r="O332" s="734" t="s">
        <v>692</v>
      </c>
      <c r="P332" s="735"/>
      <c r="Q332" s="734">
        <v>2</v>
      </c>
      <c r="R332" s="735"/>
      <c r="S332" s="734">
        <v>14</v>
      </c>
      <c r="T332" s="735"/>
      <c r="U332" s="734" t="s">
        <v>692</v>
      </c>
      <c r="V332" s="735"/>
      <c r="W332" s="734" t="s">
        <v>692</v>
      </c>
      <c r="X332" s="735"/>
    </row>
    <row r="333" spans="1:24">
      <c r="A333" s="726" t="s">
        <v>770</v>
      </c>
      <c r="B333" s="726"/>
      <c r="C333" s="734" t="s">
        <v>692</v>
      </c>
      <c r="D333" s="735"/>
      <c r="E333" s="734" t="s">
        <v>692</v>
      </c>
      <c r="F333" s="735"/>
      <c r="G333" s="734" t="s">
        <v>692</v>
      </c>
      <c r="H333" s="735"/>
      <c r="I333" s="734" t="s">
        <v>692</v>
      </c>
      <c r="J333" s="735"/>
      <c r="K333" s="734">
        <v>5.4</v>
      </c>
      <c r="L333" s="735"/>
      <c r="M333" s="734">
        <v>-22.6</v>
      </c>
      <c r="N333" s="735"/>
      <c r="O333" s="734" t="s">
        <v>692</v>
      </c>
      <c r="P333" s="735"/>
      <c r="Q333" s="734" t="s">
        <v>692</v>
      </c>
      <c r="R333" s="735"/>
      <c r="S333" s="734" t="s">
        <v>692</v>
      </c>
      <c r="T333" s="735"/>
      <c r="U333" s="734" t="s">
        <v>692</v>
      </c>
      <c r="V333" s="735"/>
      <c r="W333" s="734" t="s">
        <v>692</v>
      </c>
      <c r="X333" s="735"/>
    </row>
    <row r="334" spans="1:24">
      <c r="A334" s="726" t="s">
        <v>771</v>
      </c>
      <c r="B334" s="726"/>
      <c r="C334" s="734" t="s">
        <v>692</v>
      </c>
      <c r="D334" s="735"/>
      <c r="E334" s="734" t="s">
        <v>692</v>
      </c>
      <c r="F334" s="735"/>
      <c r="G334" s="734" t="s">
        <v>692</v>
      </c>
      <c r="H334" s="735"/>
      <c r="I334" s="734" t="s">
        <v>692</v>
      </c>
      <c r="J334" s="735"/>
      <c r="K334" s="734">
        <v>30.8</v>
      </c>
      <c r="L334" s="735"/>
      <c r="M334" s="734">
        <v>-19.399999999999999</v>
      </c>
      <c r="N334" s="735"/>
      <c r="O334" s="734" t="s">
        <v>692</v>
      </c>
      <c r="P334" s="735"/>
      <c r="Q334" s="734">
        <v>-4</v>
      </c>
      <c r="R334" s="735"/>
      <c r="S334" s="734">
        <v>24</v>
      </c>
      <c r="T334" s="735"/>
      <c r="U334" s="734" t="s">
        <v>692</v>
      </c>
      <c r="V334" s="735"/>
      <c r="W334" s="734" t="s">
        <v>692</v>
      </c>
      <c r="X334" s="735"/>
    </row>
    <row r="335" spans="1:24">
      <c r="A335" s="726" t="s">
        <v>736</v>
      </c>
      <c r="B335" s="726"/>
      <c r="C335" s="734" t="s">
        <v>692</v>
      </c>
      <c r="D335" s="735"/>
      <c r="E335" s="734" t="s">
        <v>692</v>
      </c>
      <c r="F335" s="735"/>
      <c r="G335" s="734" t="s">
        <v>692</v>
      </c>
      <c r="H335" s="735"/>
      <c r="I335" s="734" t="s">
        <v>692</v>
      </c>
      <c r="J335" s="735"/>
      <c r="K335" s="734" t="s">
        <v>692</v>
      </c>
      <c r="L335" s="735"/>
      <c r="M335" s="734" t="s">
        <v>692</v>
      </c>
      <c r="N335" s="735"/>
      <c r="O335" s="734">
        <v>6</v>
      </c>
      <c r="P335" s="735"/>
      <c r="Q335" s="734">
        <v>-5</v>
      </c>
      <c r="R335" s="735"/>
      <c r="S335" s="734">
        <v>5</v>
      </c>
      <c r="T335" s="735"/>
      <c r="U335" s="734" t="s">
        <v>692</v>
      </c>
      <c r="V335" s="735"/>
      <c r="W335" s="734" t="s">
        <v>692</v>
      </c>
      <c r="X335" s="735"/>
    </row>
    <row r="336" spans="1:24">
      <c r="A336" s="726" t="s">
        <v>770</v>
      </c>
      <c r="B336" s="726"/>
      <c r="C336" s="734" t="s">
        <v>692</v>
      </c>
      <c r="D336" s="735"/>
      <c r="E336" s="734" t="s">
        <v>692</v>
      </c>
      <c r="F336" s="735"/>
      <c r="G336" s="734" t="s">
        <v>692</v>
      </c>
      <c r="H336" s="735"/>
      <c r="I336" s="734" t="s">
        <v>692</v>
      </c>
      <c r="J336" s="735"/>
      <c r="K336" s="734" t="s">
        <v>692</v>
      </c>
      <c r="L336" s="735"/>
      <c r="M336" s="734" t="s">
        <v>692</v>
      </c>
      <c r="N336" s="735"/>
      <c r="O336" s="734">
        <v>5</v>
      </c>
      <c r="P336" s="735"/>
      <c r="Q336" s="734" t="s">
        <v>692</v>
      </c>
      <c r="R336" s="735"/>
      <c r="S336" s="734" t="s">
        <v>692</v>
      </c>
      <c r="T336" s="735"/>
      <c r="U336" s="734" t="s">
        <v>692</v>
      </c>
      <c r="V336" s="735"/>
      <c r="W336" s="734" t="s">
        <v>692</v>
      </c>
      <c r="X336" s="735"/>
    </row>
    <row r="337" spans="1:24">
      <c r="A337" s="726" t="s">
        <v>771</v>
      </c>
      <c r="B337" s="726"/>
      <c r="C337" s="734" t="s">
        <v>692</v>
      </c>
      <c r="D337" s="735"/>
      <c r="E337" s="734" t="s">
        <v>692</v>
      </c>
      <c r="F337" s="735"/>
      <c r="G337" s="734" t="s">
        <v>692</v>
      </c>
      <c r="H337" s="735"/>
      <c r="I337" s="734" t="s">
        <v>692</v>
      </c>
      <c r="J337" s="735"/>
      <c r="K337" s="734" t="s">
        <v>692</v>
      </c>
      <c r="L337" s="735"/>
      <c r="M337" s="734" t="s">
        <v>692</v>
      </c>
      <c r="N337" s="735"/>
      <c r="O337" s="734">
        <v>6</v>
      </c>
      <c r="P337" s="735"/>
      <c r="Q337" s="734">
        <v>-7</v>
      </c>
      <c r="R337" s="735"/>
      <c r="S337" s="734">
        <v>7</v>
      </c>
      <c r="T337" s="735"/>
      <c r="U337" s="734" t="s">
        <v>692</v>
      </c>
      <c r="V337" s="735"/>
      <c r="W337" s="734" t="s">
        <v>692</v>
      </c>
      <c r="X337" s="735"/>
    </row>
    <row r="338" spans="1:24">
      <c r="A338" s="738" t="s">
        <v>895</v>
      </c>
      <c r="B338" s="738"/>
      <c r="C338" s="738"/>
      <c r="D338" s="738"/>
      <c r="E338" s="738"/>
      <c r="F338" s="738"/>
      <c r="G338" s="738"/>
      <c r="H338" s="738"/>
      <c r="I338" s="738"/>
      <c r="J338" s="738"/>
      <c r="K338" s="738"/>
      <c r="L338" s="738"/>
      <c r="M338" s="738"/>
      <c r="N338" s="738"/>
      <c r="O338" s="738"/>
      <c r="P338" s="738"/>
      <c r="Q338" s="738"/>
      <c r="R338" s="738"/>
      <c r="S338" s="738"/>
      <c r="T338" s="738"/>
      <c r="U338" s="738"/>
      <c r="V338" s="738"/>
      <c r="W338" s="738"/>
      <c r="X338" s="738"/>
    </row>
  </sheetData>
  <sheetProtection algorithmName="SHA-512" hashValue="qenh674oJVAz+T5eOkzRaR7SmVu3hZeh+lFcAjlTwp/9+VZkOeejRIBOfuX+hACvkQsxzyf5nD/ZYskgRacDaw==" saltValue="nAEZ9aEDKAm4jWaW8+JPw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2"/>
  <sheetViews>
    <sheetView zoomScaleNormal="100" workbookViewId="0">
      <pane ySplit="2" topLeftCell="A3" activePane="bottomLeft" state="frozen"/>
      <selection pane="bottomLeft" activeCell="M1" sqref="M1"/>
    </sheetView>
  </sheetViews>
  <sheetFormatPr defaultRowHeight="14.5"/>
  <cols>
    <col min="1" max="1" width="38" style="9" customWidth="1"/>
    <col min="2" max="2" width="9" style="9" customWidth="1"/>
    <col min="3" max="3" width="9.7265625" style="9" bestFit="1" customWidth="1"/>
    <col min="4" max="4" width="9.7265625" style="9" customWidth="1"/>
    <col min="5" max="6" width="9.7265625" style="9" bestFit="1" customWidth="1"/>
    <col min="7" max="7" width="11.54296875" style="9" bestFit="1" customWidth="1"/>
    <col min="8" max="8" width="11.54296875" style="3" bestFit="1" customWidth="1"/>
    <col min="9" max="11" width="12.54296875" style="3" bestFit="1" customWidth="1"/>
    <col min="12" max="12" width="4.54296875" style="3" customWidth="1"/>
    <col min="13" max="14" width="9.7265625" style="3" bestFit="1" customWidth="1"/>
    <col min="15" max="15" width="8.7265625" style="3" customWidth="1"/>
    <col min="16" max="16384" width="8.7265625" style="3"/>
  </cols>
  <sheetData>
    <row r="1" spans="1:23" ht="25">
      <c r="A1" s="148" t="s">
        <v>0</v>
      </c>
      <c r="B1" s="12" t="s">
        <v>2</v>
      </c>
      <c r="C1" s="12" t="s">
        <v>3</v>
      </c>
      <c r="D1" s="12" t="s">
        <v>4</v>
      </c>
      <c r="E1" s="12" t="s">
        <v>5</v>
      </c>
      <c r="F1" s="13" t="s">
        <v>6</v>
      </c>
      <c r="G1" s="14" t="s">
        <v>283</v>
      </c>
      <c r="H1" s="12" t="s">
        <v>284</v>
      </c>
      <c r="I1" s="12" t="s">
        <v>285</v>
      </c>
      <c r="J1" s="12" t="s">
        <v>286</v>
      </c>
      <c r="K1" s="13" t="s">
        <v>287</v>
      </c>
      <c r="L1" s="15"/>
      <c r="M1" s="16"/>
      <c r="N1" s="16"/>
      <c r="O1" s="16"/>
      <c r="P1" s="8"/>
      <c r="Q1" s="8"/>
      <c r="R1" s="8"/>
      <c r="S1" s="8"/>
      <c r="T1" s="8"/>
      <c r="U1" s="8"/>
      <c r="V1" s="8"/>
      <c r="W1" s="8"/>
    </row>
    <row r="2" spans="1:23">
      <c r="A2" s="17" t="s">
        <v>130</v>
      </c>
      <c r="B2" s="18">
        <v>41671</v>
      </c>
      <c r="C2" s="18">
        <v>42035</v>
      </c>
      <c r="D2" s="18">
        <v>42399</v>
      </c>
      <c r="E2" s="18">
        <v>42763</v>
      </c>
      <c r="F2" s="19">
        <v>43134</v>
      </c>
      <c r="G2" s="20">
        <v>43499</v>
      </c>
      <c r="H2" s="18">
        <v>43864</v>
      </c>
      <c r="I2" s="18">
        <v>44230</v>
      </c>
      <c r="J2" s="18">
        <v>44595</v>
      </c>
      <c r="K2" s="19">
        <v>44960</v>
      </c>
      <c r="L2" s="15"/>
      <c r="P2"/>
      <c r="Q2" s="8"/>
      <c r="R2" s="8"/>
      <c r="S2" s="8"/>
      <c r="T2" s="8"/>
      <c r="U2" s="8"/>
      <c r="V2" s="8"/>
      <c r="W2" s="8"/>
    </row>
    <row r="3" spans="1:23">
      <c r="A3" s="24" t="s">
        <v>7</v>
      </c>
      <c r="B3" s="25">
        <f>B4+B5</f>
        <v>110137</v>
      </c>
      <c r="C3" s="25">
        <f>C4+C5</f>
        <v>116406</v>
      </c>
      <c r="D3" s="25">
        <f t="shared" ref="D3:F3" si="0">D4+D5</f>
        <v>115158</v>
      </c>
      <c r="E3" s="25">
        <f t="shared" si="0"/>
        <v>119687</v>
      </c>
      <c r="F3" s="25">
        <f t="shared" si="0"/>
        <v>120468</v>
      </c>
      <c r="G3" s="26">
        <f>SUM(G4:G5)</f>
        <v>122877.36</v>
      </c>
      <c r="H3" s="25">
        <f t="shared" ref="H3:J3" si="1">SUM(H4:H5)</f>
        <v>125334.9072</v>
      </c>
      <c r="I3" s="25">
        <f t="shared" si="1"/>
        <v>127841.605344</v>
      </c>
      <c r="J3" s="25">
        <f t="shared" si="1"/>
        <v>130398.43745088001</v>
      </c>
      <c r="K3" s="27">
        <f>SUM(K4:K5)</f>
        <v>133006.40619989761</v>
      </c>
      <c r="L3" s="28"/>
      <c r="Q3" s="8"/>
      <c r="R3" s="8"/>
      <c r="S3" s="8"/>
      <c r="T3" s="8"/>
      <c r="U3" s="8"/>
      <c r="V3" s="8"/>
      <c r="W3" s="8"/>
    </row>
    <row r="4" spans="1:23">
      <c r="A4" s="32" t="s">
        <v>98</v>
      </c>
      <c r="B4" s="33">
        <v>100542</v>
      </c>
      <c r="C4" s="33">
        <v>106758</v>
      </c>
      <c r="D4" s="33">
        <v>105808</v>
      </c>
      <c r="E4" s="33">
        <v>110390</v>
      </c>
      <c r="F4" s="33">
        <v>113192</v>
      </c>
      <c r="G4" s="34">
        <f t="shared" ref="G4:K7" si="2">F4*(1+$N$7)</f>
        <v>115455.84</v>
      </c>
      <c r="H4" s="33">
        <f t="shared" si="2"/>
        <v>117764.9568</v>
      </c>
      <c r="I4" s="33">
        <f t="shared" si="2"/>
        <v>120120.255936</v>
      </c>
      <c r="J4" s="33">
        <f t="shared" si="2"/>
        <v>122522.66105472001</v>
      </c>
      <c r="K4" s="35">
        <f t="shared" si="2"/>
        <v>124973.11427581441</v>
      </c>
      <c r="L4" s="28"/>
      <c r="M4" s="21" t="s">
        <v>224</v>
      </c>
      <c r="N4" s="22"/>
      <c r="O4" s="23"/>
      <c r="Q4" s="8"/>
      <c r="R4" s="8"/>
      <c r="S4" s="8"/>
      <c r="T4" s="8"/>
      <c r="U4" s="8"/>
      <c r="V4" s="8"/>
      <c r="W4" s="8"/>
    </row>
    <row r="5" spans="1:23">
      <c r="A5" s="32" t="s">
        <v>99</v>
      </c>
      <c r="B5" s="33">
        <v>9595</v>
      </c>
      <c r="C5" s="33">
        <v>9648</v>
      </c>
      <c r="D5" s="33">
        <v>9350</v>
      </c>
      <c r="E5" s="33">
        <v>9297</v>
      </c>
      <c r="F5" s="33">
        <v>7276</v>
      </c>
      <c r="G5" s="34">
        <f t="shared" si="2"/>
        <v>7421.52</v>
      </c>
      <c r="H5" s="33">
        <f t="shared" si="2"/>
        <v>7569.9504000000006</v>
      </c>
      <c r="I5" s="33">
        <f t="shared" si="2"/>
        <v>7721.3494080000009</v>
      </c>
      <c r="J5" s="33">
        <f t="shared" si="2"/>
        <v>7875.7763961600012</v>
      </c>
      <c r="K5" s="35">
        <f t="shared" si="2"/>
        <v>8033.2919240832016</v>
      </c>
      <c r="L5" s="39"/>
      <c r="M5" s="29" t="s">
        <v>803</v>
      </c>
      <c r="N5" s="30"/>
      <c r="O5" s="31"/>
      <c r="W5" s="8"/>
    </row>
    <row r="6" spans="1:23">
      <c r="A6" s="32" t="s">
        <v>100</v>
      </c>
      <c r="B6" s="33">
        <v>84523</v>
      </c>
      <c r="C6" s="33">
        <v>87872</v>
      </c>
      <c r="D6" s="33">
        <v>87599</v>
      </c>
      <c r="E6" s="33">
        <v>94070</v>
      </c>
      <c r="F6" s="33">
        <v>108971</v>
      </c>
      <c r="G6" s="34">
        <f t="shared" si="2"/>
        <v>111150.42</v>
      </c>
      <c r="H6" s="33">
        <f t="shared" si="2"/>
        <v>113373.4284</v>
      </c>
      <c r="I6" s="33">
        <f t="shared" si="2"/>
        <v>115640.896968</v>
      </c>
      <c r="J6" s="33">
        <f t="shared" si="2"/>
        <v>117953.71490736</v>
      </c>
      <c r="K6" s="35">
        <f t="shared" si="2"/>
        <v>120312.7892055072</v>
      </c>
      <c r="L6" s="28"/>
      <c r="M6" s="36">
        <v>-15000</v>
      </c>
      <c r="N6" s="37" t="s">
        <v>802</v>
      </c>
      <c r="O6" s="38"/>
      <c r="W6" s="8"/>
    </row>
    <row r="7" spans="1:23">
      <c r="A7" s="46" t="s">
        <v>101</v>
      </c>
      <c r="B7" s="47">
        <v>77041</v>
      </c>
      <c r="C7" s="47">
        <v>80961</v>
      </c>
      <c r="D7" s="47">
        <v>80020</v>
      </c>
      <c r="E7" s="47">
        <v>84814</v>
      </c>
      <c r="F7" s="47">
        <v>98502</v>
      </c>
      <c r="G7" s="48">
        <f t="shared" si="2"/>
        <v>100472.04000000001</v>
      </c>
      <c r="H7" s="47">
        <f t="shared" si="2"/>
        <v>102481.4808</v>
      </c>
      <c r="I7" s="47">
        <f t="shared" si="2"/>
        <v>104531.11041600001</v>
      </c>
      <c r="J7" s="47">
        <f t="shared" si="2"/>
        <v>106621.73262432001</v>
      </c>
      <c r="K7" s="49">
        <f t="shared" si="2"/>
        <v>108754.16727680642</v>
      </c>
      <c r="L7" s="39"/>
      <c r="M7" s="40" t="s">
        <v>804</v>
      </c>
      <c r="N7" s="41">
        <v>0.02</v>
      </c>
      <c r="O7" s="42"/>
      <c r="W7" s="8"/>
    </row>
    <row r="8" spans="1:23">
      <c r="A8" s="51" t="s">
        <v>8</v>
      </c>
      <c r="B8" s="52">
        <f t="shared" ref="B8:K8" si="3">B3-B6</f>
        <v>25614</v>
      </c>
      <c r="C8" s="52">
        <f t="shared" si="3"/>
        <v>28534</v>
      </c>
      <c r="D8" s="52">
        <f t="shared" si="3"/>
        <v>27559</v>
      </c>
      <c r="E8" s="52">
        <f t="shared" si="3"/>
        <v>25617</v>
      </c>
      <c r="F8" s="52">
        <f t="shared" si="3"/>
        <v>11497</v>
      </c>
      <c r="G8" s="53">
        <f t="shared" si="3"/>
        <v>11726.940000000002</v>
      </c>
      <c r="H8" s="52">
        <f t="shared" si="3"/>
        <v>11961.478799999997</v>
      </c>
      <c r="I8" s="52">
        <f t="shared" si="3"/>
        <v>12200.708375999995</v>
      </c>
      <c r="J8" s="52">
        <f t="shared" si="3"/>
        <v>12444.722543520009</v>
      </c>
      <c r="K8" s="54">
        <f t="shared" si="3"/>
        <v>12693.61699439041</v>
      </c>
      <c r="L8" s="28"/>
      <c r="M8" s="43" t="s">
        <v>805</v>
      </c>
      <c r="N8" s="44">
        <f>-CF!F18/IS!F4</f>
        <v>1.4356138242985371E-2</v>
      </c>
      <c r="O8" s="45"/>
      <c r="W8" s="8"/>
    </row>
    <row r="9" spans="1:23">
      <c r="A9" s="32" t="s">
        <v>102</v>
      </c>
      <c r="B9" s="33">
        <v>0</v>
      </c>
      <c r="C9" s="33">
        <v>778</v>
      </c>
      <c r="D9" s="33">
        <v>2227</v>
      </c>
      <c r="E9" s="33">
        <v>561</v>
      </c>
      <c r="F9" s="33">
        <v>1073</v>
      </c>
      <c r="G9" s="34">
        <f t="shared" ref="G9:K11" si="4">F9*(1+$N$7)</f>
        <v>1094.46</v>
      </c>
      <c r="H9" s="33">
        <f t="shared" si="4"/>
        <v>1116.3492000000001</v>
      </c>
      <c r="I9" s="33">
        <f t="shared" si="4"/>
        <v>1138.6761840000001</v>
      </c>
      <c r="J9" s="33">
        <f t="shared" si="4"/>
        <v>1161.4497076800001</v>
      </c>
      <c r="K9" s="35">
        <f t="shared" si="4"/>
        <v>1184.6787018336001</v>
      </c>
      <c r="L9" s="28"/>
      <c r="M9" s="55"/>
      <c r="N9" s="16"/>
      <c r="O9" s="16"/>
      <c r="W9" s="8"/>
    </row>
    <row r="10" spans="1:23">
      <c r="A10" s="32" t="s">
        <v>103</v>
      </c>
      <c r="B10" s="33">
        <f>SUM(B11:B13)</f>
        <v>17478.692307692309</v>
      </c>
      <c r="C10" s="33">
        <v>15863</v>
      </c>
      <c r="D10" s="33">
        <v>18370.538461538501</v>
      </c>
      <c r="E10" s="33">
        <v>15750</v>
      </c>
      <c r="F10" s="33">
        <v>1958</v>
      </c>
      <c r="G10" s="34">
        <f t="shared" si="4"/>
        <v>1997.16</v>
      </c>
      <c r="H10" s="33">
        <f t="shared" si="4"/>
        <v>2037.1032</v>
      </c>
      <c r="I10" s="33">
        <f t="shared" si="4"/>
        <v>2077.845264</v>
      </c>
      <c r="J10" s="33">
        <f t="shared" si="4"/>
        <v>2119.4021692800002</v>
      </c>
      <c r="K10" s="35">
        <f t="shared" si="4"/>
        <v>2161.7902126656004</v>
      </c>
      <c r="L10" s="28"/>
      <c r="M10" s="16"/>
      <c r="N10" s="16"/>
      <c r="O10" s="16"/>
      <c r="Q10" s="8"/>
      <c r="R10" s="8"/>
      <c r="S10" s="8"/>
      <c r="T10" s="8"/>
      <c r="U10" s="8"/>
      <c r="V10" s="8"/>
      <c r="W10" s="8"/>
    </row>
    <row r="11" spans="1:23">
      <c r="A11" s="32" t="s">
        <v>104</v>
      </c>
      <c r="B11" s="33">
        <v>17945</v>
      </c>
      <c r="C11" s="33">
        <v>16848</v>
      </c>
      <c r="D11" s="33">
        <v>17831</v>
      </c>
      <c r="E11" s="33">
        <v>18377</v>
      </c>
      <c r="F11" s="33">
        <v>18280</v>
      </c>
      <c r="G11" s="34">
        <f t="shared" si="4"/>
        <v>18645.599999999999</v>
      </c>
      <c r="H11" s="33">
        <f t="shared" si="4"/>
        <v>19018.511999999999</v>
      </c>
      <c r="I11" s="33">
        <f t="shared" si="4"/>
        <v>19398.882239999999</v>
      </c>
      <c r="J11" s="33">
        <f t="shared" si="4"/>
        <v>19786.8598848</v>
      </c>
      <c r="K11" s="35">
        <f t="shared" si="4"/>
        <v>20182.597082496002</v>
      </c>
      <c r="L11" s="28"/>
      <c r="M11" s="56"/>
      <c r="N11" s="16"/>
      <c r="O11" s="16"/>
      <c r="Q11" s="8"/>
      <c r="R11" s="8"/>
      <c r="S11" s="8"/>
      <c r="T11" s="8"/>
      <c r="U11" s="8"/>
      <c r="V11" s="8"/>
      <c r="W11" s="8"/>
    </row>
    <row r="12" spans="1:23">
      <c r="A12" s="32" t="s">
        <v>105</v>
      </c>
      <c r="B12" s="33">
        <v>0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  <c r="H12" s="33">
        <v>0</v>
      </c>
      <c r="I12" s="33">
        <v>0</v>
      </c>
      <c r="J12" s="33">
        <v>0</v>
      </c>
      <c r="K12" s="35">
        <v>0</v>
      </c>
      <c r="L12" s="33"/>
      <c r="M12" s="33"/>
      <c r="N12" s="33"/>
      <c r="O12" s="16"/>
      <c r="Q12" s="7"/>
      <c r="R12" s="7"/>
      <c r="S12" s="7"/>
      <c r="T12" s="7"/>
      <c r="U12" s="7"/>
      <c r="V12" s="7"/>
      <c r="W12" s="7"/>
    </row>
    <row r="13" spans="1:23">
      <c r="A13" s="46" t="s">
        <v>106</v>
      </c>
      <c r="B13" s="47">
        <v>-466.30769230769198</v>
      </c>
      <c r="C13" s="47">
        <v>-985</v>
      </c>
      <c r="D13" s="47">
        <v>539.538461538462</v>
      </c>
      <c r="E13" s="47">
        <v>-2627</v>
      </c>
      <c r="F13" s="47">
        <v>-16322</v>
      </c>
      <c r="G13" s="48">
        <f>$M$6</f>
        <v>-15000</v>
      </c>
      <c r="H13" s="47">
        <f>$M$6</f>
        <v>-15000</v>
      </c>
      <c r="I13" s="47">
        <f>$M$6</f>
        <v>-15000</v>
      </c>
      <c r="J13" s="47">
        <f>$M$6</f>
        <v>-15000</v>
      </c>
      <c r="K13" s="49">
        <f>$M$6</f>
        <v>-15000</v>
      </c>
      <c r="L13" s="28"/>
      <c r="M13" s="16"/>
      <c r="N13" s="16"/>
      <c r="O13" s="16"/>
      <c r="Q13" s="8"/>
      <c r="R13" s="8"/>
      <c r="S13" s="8"/>
      <c r="T13" s="8"/>
      <c r="U13" s="8"/>
      <c r="V13" s="8"/>
      <c r="W13" s="8"/>
    </row>
    <row r="14" spans="1:23">
      <c r="A14" s="51" t="s">
        <v>10</v>
      </c>
      <c r="B14" s="52">
        <f t="shared" ref="B14:K14" si="5">B8+B9-B10</f>
        <v>8135.3076923076915</v>
      </c>
      <c r="C14" s="52">
        <f t="shared" si="5"/>
        <v>13449</v>
      </c>
      <c r="D14" s="52">
        <f t="shared" si="5"/>
        <v>11415.461538461499</v>
      </c>
      <c r="E14" s="52">
        <f t="shared" si="5"/>
        <v>10428</v>
      </c>
      <c r="F14" s="52">
        <f t="shared" si="5"/>
        <v>10612</v>
      </c>
      <c r="G14" s="53">
        <f>G8+G9-G10</f>
        <v>10824.240000000002</v>
      </c>
      <c r="H14" s="52">
        <f t="shared" si="5"/>
        <v>11040.724799999998</v>
      </c>
      <c r="I14" s="52">
        <f t="shared" si="5"/>
        <v>11261.539295999995</v>
      </c>
      <c r="J14" s="52">
        <f t="shared" si="5"/>
        <v>11486.770081920009</v>
      </c>
      <c r="K14" s="54">
        <f t="shared" si="5"/>
        <v>11716.505483558409</v>
      </c>
      <c r="L14" s="28"/>
      <c r="M14" s="16"/>
      <c r="N14" s="16"/>
      <c r="O14" s="16"/>
      <c r="Q14" s="8"/>
      <c r="R14" s="8"/>
      <c r="S14" s="8"/>
      <c r="T14" s="8"/>
      <c r="U14" s="8"/>
      <c r="V14" s="8"/>
      <c r="W14" s="8"/>
    </row>
    <row r="15" spans="1:23">
      <c r="A15" s="32" t="s">
        <v>107</v>
      </c>
      <c r="B15" s="33">
        <v>-941.76923076923094</v>
      </c>
      <c r="C15" s="33">
        <v>1173</v>
      </c>
      <c r="D15" s="33">
        <v>1161.9000000000001</v>
      </c>
      <c r="E15" s="33">
        <v>1233</v>
      </c>
      <c r="F15" s="33">
        <v>1</v>
      </c>
      <c r="G15" s="57">
        <f>F15*(1.2)</f>
        <v>1.2</v>
      </c>
      <c r="H15" s="39">
        <f>G15*(1.2)</f>
        <v>1.44</v>
      </c>
      <c r="I15" s="39">
        <f>H15*(1.2)</f>
        <v>1.728</v>
      </c>
      <c r="J15" s="39">
        <f>I15*(1.2)</f>
        <v>2.0735999999999999</v>
      </c>
      <c r="K15" s="58">
        <f>J15*(1.2)</f>
        <v>2.4883199999999999</v>
      </c>
      <c r="L15" s="28"/>
      <c r="M15" s="16"/>
      <c r="N15" s="16"/>
      <c r="O15" s="16"/>
      <c r="Q15" s="8"/>
      <c r="R15" s="8"/>
      <c r="S15" s="8"/>
      <c r="T15" s="8"/>
      <c r="U15" s="8"/>
      <c r="V15" s="8"/>
      <c r="W15" s="8"/>
    </row>
    <row r="16" spans="1:23">
      <c r="A16" s="32" t="s">
        <v>108</v>
      </c>
      <c r="B16" s="33">
        <v>1312</v>
      </c>
      <c r="C16" s="33">
        <v>1579</v>
      </c>
      <c r="D16" s="33">
        <v>1706</v>
      </c>
      <c r="E16" s="33">
        <v>2026</v>
      </c>
      <c r="F16" s="33">
        <v>2753</v>
      </c>
      <c r="G16" s="34">
        <f>F16*(1+$N$7)</f>
        <v>2808.06</v>
      </c>
      <c r="H16" s="39">
        <f>G16-H15</f>
        <v>2806.62</v>
      </c>
      <c r="I16" s="39">
        <f>H16-I15</f>
        <v>2804.8919999999998</v>
      </c>
      <c r="J16" s="39">
        <f>I16-J15</f>
        <v>2802.8183999999997</v>
      </c>
      <c r="K16" s="58">
        <f>J16-K15</f>
        <v>2800.3300799999997</v>
      </c>
      <c r="L16" s="28"/>
      <c r="M16" s="16"/>
      <c r="N16" s="16"/>
      <c r="O16" s="16"/>
      <c r="Q16" s="8"/>
      <c r="R16" s="8"/>
      <c r="S16" s="8"/>
      <c r="T16" s="8"/>
      <c r="U16" s="8"/>
      <c r="V16" s="8"/>
      <c r="W16" s="8"/>
    </row>
    <row r="17" spans="1:23">
      <c r="A17" s="32" t="s">
        <v>109</v>
      </c>
      <c r="B17" s="33">
        <v>1333</v>
      </c>
      <c r="C17" s="33">
        <v>1579</v>
      </c>
      <c r="D17" s="33">
        <v>1706</v>
      </c>
      <c r="E17" s="33">
        <v>2026</v>
      </c>
      <c r="F17" s="33">
        <v>2753</v>
      </c>
      <c r="G17" s="34">
        <f>F17*(1+$N$7)</f>
        <v>2808.06</v>
      </c>
      <c r="H17" s="39">
        <f>G17-H15</f>
        <v>2806.62</v>
      </c>
      <c r="I17" s="39">
        <f>H17-I15</f>
        <v>2804.8919999999998</v>
      </c>
      <c r="J17" s="39">
        <f>I17-J15</f>
        <v>2802.8183999999997</v>
      </c>
      <c r="K17" s="58">
        <f>J17-K15</f>
        <v>2800.3300799999997</v>
      </c>
      <c r="L17" s="28"/>
      <c r="M17" s="16"/>
      <c r="N17" s="16"/>
      <c r="O17" s="16"/>
      <c r="Q17" s="7"/>
      <c r="R17" s="7"/>
      <c r="S17" s="7"/>
      <c r="T17" s="7"/>
      <c r="U17" s="7"/>
      <c r="V17" s="7"/>
      <c r="W17" s="7"/>
    </row>
    <row r="18" spans="1:23">
      <c r="A18" s="32" t="s">
        <v>110</v>
      </c>
      <c r="B18" s="33">
        <v>21</v>
      </c>
      <c r="C18" s="33">
        <v>0</v>
      </c>
      <c r="D18" s="33">
        <v>0</v>
      </c>
      <c r="E18" s="33">
        <v>0</v>
      </c>
      <c r="F18" s="33">
        <v>0</v>
      </c>
      <c r="G18" s="34">
        <v>0</v>
      </c>
      <c r="H18" s="33">
        <v>0</v>
      </c>
      <c r="I18" s="33">
        <v>0</v>
      </c>
      <c r="J18" s="33">
        <v>0</v>
      </c>
      <c r="K18" s="35">
        <v>0</v>
      </c>
      <c r="L18" s="28"/>
      <c r="M18" s="16"/>
      <c r="N18" s="16"/>
      <c r="O18" s="16"/>
      <c r="Q18" s="8"/>
      <c r="R18" s="8"/>
      <c r="S18" s="8"/>
      <c r="T18" s="8"/>
      <c r="U18" s="8"/>
      <c r="V18" s="8"/>
      <c r="W18" s="8"/>
    </row>
    <row r="19" spans="1:23">
      <c r="A19" s="32" t="s">
        <v>111</v>
      </c>
      <c r="B19" s="33">
        <v>0</v>
      </c>
      <c r="C19" s="33">
        <v>0</v>
      </c>
      <c r="D19" s="33">
        <v>0</v>
      </c>
      <c r="E19" s="33">
        <v>0</v>
      </c>
      <c r="F19" s="33">
        <v>0</v>
      </c>
      <c r="G19" s="34">
        <v>0</v>
      </c>
      <c r="H19" s="33">
        <v>0</v>
      </c>
      <c r="I19" s="33">
        <v>0</v>
      </c>
      <c r="J19" s="33">
        <v>0</v>
      </c>
      <c r="K19" s="35">
        <v>0</v>
      </c>
      <c r="L19" s="28"/>
      <c r="M19" s="16"/>
      <c r="N19" s="16"/>
      <c r="O19" s="16"/>
      <c r="Q19" s="8"/>
      <c r="R19" s="8"/>
      <c r="S19" s="8"/>
      <c r="T19" s="8"/>
      <c r="U19" s="8"/>
      <c r="V19" s="8"/>
      <c r="W19" s="8"/>
    </row>
    <row r="20" spans="1:23">
      <c r="A20" s="46" t="s">
        <v>112</v>
      </c>
      <c r="B20" s="47">
        <v>-2253.76923076923</v>
      </c>
      <c r="C20" s="47">
        <v>-406</v>
      </c>
      <c r="D20" s="47">
        <v>-544.1</v>
      </c>
      <c r="E20" s="47">
        <v>-793</v>
      </c>
      <c r="F20" s="47">
        <v>-2752</v>
      </c>
      <c r="G20" s="48">
        <f>F20*(1+$N$7)</f>
        <v>-2807.04</v>
      </c>
      <c r="H20" s="59">
        <f>G20+H15</f>
        <v>-2805.6</v>
      </c>
      <c r="I20" s="59">
        <f>H20+I15</f>
        <v>-2803.8719999999998</v>
      </c>
      <c r="J20" s="59">
        <f>I20+J15</f>
        <v>-2801.7983999999997</v>
      </c>
      <c r="K20" s="60">
        <f>J20+K15</f>
        <v>-2799.3100799999997</v>
      </c>
      <c r="L20" s="28"/>
      <c r="M20" s="16"/>
      <c r="N20" s="16"/>
      <c r="O20" s="16"/>
      <c r="Q20" s="8"/>
      <c r="R20" s="8"/>
      <c r="S20" s="8"/>
      <c r="T20" s="8"/>
      <c r="U20" s="8"/>
      <c r="V20" s="8"/>
      <c r="W20" s="8"/>
    </row>
    <row r="21" spans="1:23">
      <c r="A21" s="51" t="s">
        <v>11</v>
      </c>
      <c r="B21" s="52">
        <f t="shared" ref="B21:K21" si="6">B14-B15</f>
        <v>9077.076923076922</v>
      </c>
      <c r="C21" s="52">
        <f t="shared" si="6"/>
        <v>12276</v>
      </c>
      <c r="D21" s="52">
        <f t="shared" si="6"/>
        <v>10253.561538461499</v>
      </c>
      <c r="E21" s="52">
        <f t="shared" si="6"/>
        <v>9195</v>
      </c>
      <c r="F21" s="52">
        <f t="shared" si="6"/>
        <v>10611</v>
      </c>
      <c r="G21" s="53">
        <f t="shared" si="6"/>
        <v>10823.04</v>
      </c>
      <c r="H21" s="52">
        <f t="shared" si="6"/>
        <v>11039.284799999998</v>
      </c>
      <c r="I21" s="52">
        <f t="shared" si="6"/>
        <v>11259.811295999996</v>
      </c>
      <c r="J21" s="52">
        <f t="shared" si="6"/>
        <v>11484.696481920009</v>
      </c>
      <c r="K21" s="54">
        <f t="shared" si="6"/>
        <v>11714.017163558408</v>
      </c>
      <c r="L21" s="28"/>
      <c r="M21" s="16"/>
      <c r="N21" s="16"/>
      <c r="O21" s="16"/>
      <c r="Q21" s="8"/>
      <c r="R21" s="8"/>
      <c r="S21" s="8"/>
      <c r="T21" s="8"/>
      <c r="U21" s="8"/>
      <c r="V21" s="8"/>
      <c r="W21" s="8"/>
    </row>
    <row r="22" spans="1:23">
      <c r="A22" s="32" t="s">
        <v>113</v>
      </c>
      <c r="B22" s="33">
        <v>-22.923076923076998</v>
      </c>
      <c r="C22" s="33">
        <v>2013</v>
      </c>
      <c r="D22" s="33">
        <v>2068.5615384615398</v>
      </c>
      <c r="E22" s="33">
        <v>165</v>
      </c>
      <c r="F22" s="33">
        <v>19402</v>
      </c>
      <c r="G22" s="34">
        <f>F22*(1+$N$7)</f>
        <v>19790.04</v>
      </c>
      <c r="H22" s="33">
        <f>G22*(1+$N$7)</f>
        <v>20185.840800000002</v>
      </c>
      <c r="I22" s="33">
        <f>H22*(1+$N$7)</f>
        <v>20589.557616000002</v>
      </c>
      <c r="J22" s="33">
        <f>I22*(1+$N$7)</f>
        <v>21001.348768320004</v>
      </c>
      <c r="K22" s="35">
        <f>J22*(1+$N$7)</f>
        <v>21421.375743686403</v>
      </c>
      <c r="L22" s="28"/>
      <c r="M22" s="16"/>
      <c r="N22" s="16"/>
      <c r="O22" s="16"/>
      <c r="Q22" s="8"/>
      <c r="R22" s="8"/>
      <c r="S22" s="8"/>
      <c r="T22" s="8"/>
      <c r="U22" s="8"/>
      <c r="V22" s="8"/>
      <c r="W22" s="8"/>
    </row>
    <row r="23" spans="1:23">
      <c r="A23" s="32" t="s">
        <v>114</v>
      </c>
      <c r="B23" s="33">
        <v>-867.69230769230796</v>
      </c>
      <c r="C23" s="33">
        <v>0</v>
      </c>
      <c r="D23" s="33">
        <v>-90</v>
      </c>
      <c r="E23" s="33">
        <v>0</v>
      </c>
      <c r="F23" s="33">
        <v>0</v>
      </c>
      <c r="G23" s="34">
        <v>0</v>
      </c>
      <c r="H23" s="33">
        <v>0</v>
      </c>
      <c r="I23" s="33">
        <v>0</v>
      </c>
      <c r="J23" s="33">
        <v>0</v>
      </c>
      <c r="K23" s="35">
        <v>0</v>
      </c>
      <c r="L23" s="28"/>
      <c r="M23" s="16"/>
      <c r="N23" s="16"/>
      <c r="O23" s="16"/>
      <c r="Q23" s="7"/>
      <c r="R23" s="7"/>
      <c r="S23" s="7"/>
      <c r="T23" s="7"/>
      <c r="U23" s="7"/>
      <c r="V23" s="7"/>
      <c r="W23" s="7"/>
    </row>
    <row r="24" spans="1:23">
      <c r="A24" s="32" t="s">
        <v>115</v>
      </c>
      <c r="B24" s="33">
        <v>0</v>
      </c>
      <c r="C24" s="33">
        <v>0</v>
      </c>
      <c r="D24" s="33">
        <v>0.1</v>
      </c>
      <c r="E24" s="33">
        <v>0</v>
      </c>
      <c r="F24" s="33">
        <v>0</v>
      </c>
      <c r="G24" s="34">
        <v>0</v>
      </c>
      <c r="H24" s="33">
        <v>0</v>
      </c>
      <c r="I24" s="33">
        <v>0</v>
      </c>
      <c r="J24" s="33">
        <v>0</v>
      </c>
      <c r="K24" s="35">
        <v>0</v>
      </c>
      <c r="L24" s="28"/>
      <c r="M24" s="16"/>
      <c r="N24" s="16"/>
      <c r="O24" s="16"/>
      <c r="Q24" s="8"/>
      <c r="R24" s="8"/>
      <c r="S24" s="8"/>
      <c r="T24" s="8"/>
      <c r="U24" s="8"/>
      <c r="V24" s="8"/>
      <c r="W24" s="8"/>
    </row>
    <row r="25" spans="1:23">
      <c r="A25" s="32" t="s">
        <v>116</v>
      </c>
      <c r="B25" s="33">
        <v>0</v>
      </c>
      <c r="C25" s="33">
        <v>0</v>
      </c>
      <c r="D25" s="33">
        <v>1258.4615384615399</v>
      </c>
      <c r="E25" s="33">
        <v>0</v>
      </c>
      <c r="F25" s="33">
        <v>2740</v>
      </c>
      <c r="G25" s="34">
        <f>F25*(1+$N$7)</f>
        <v>2794.8</v>
      </c>
      <c r="H25" s="33">
        <f>G25*(1+$N$7)</f>
        <v>2850.6960000000004</v>
      </c>
      <c r="I25" s="33">
        <f>H25*(1+$N$7)</f>
        <v>2907.7099200000002</v>
      </c>
      <c r="J25" s="33">
        <f>I25*(1+$N$7)</f>
        <v>2965.8641184000003</v>
      </c>
      <c r="K25" s="35">
        <f>J25*(1+$N$7)</f>
        <v>3025.1814007680005</v>
      </c>
      <c r="L25" s="28"/>
      <c r="M25" s="16"/>
      <c r="N25" s="16"/>
      <c r="O25" s="16"/>
      <c r="Q25" s="8"/>
      <c r="R25" s="8"/>
      <c r="S25" s="8"/>
      <c r="T25" s="8"/>
      <c r="U25" s="8"/>
      <c r="V25" s="8"/>
      <c r="W25" s="8"/>
    </row>
    <row r="26" spans="1:23">
      <c r="A26" s="32" t="s">
        <v>117</v>
      </c>
      <c r="B26" s="33">
        <v>0</v>
      </c>
      <c r="C26" s="33">
        <v>0</v>
      </c>
      <c r="D26" s="33">
        <v>-450</v>
      </c>
      <c r="E26" s="33">
        <v>0</v>
      </c>
      <c r="F26" s="33">
        <v>0</v>
      </c>
      <c r="G26" s="34">
        <v>0</v>
      </c>
      <c r="H26" s="33">
        <v>0</v>
      </c>
      <c r="I26" s="33">
        <v>0</v>
      </c>
      <c r="J26" s="33">
        <v>0</v>
      </c>
      <c r="K26" s="35">
        <v>0</v>
      </c>
      <c r="L26" s="28"/>
      <c r="M26" s="16"/>
      <c r="N26" s="16"/>
      <c r="O26" s="16"/>
      <c r="Q26" s="8"/>
      <c r="R26" s="8"/>
      <c r="S26" s="8"/>
      <c r="T26" s="8"/>
      <c r="U26" s="8"/>
      <c r="V26" s="8"/>
      <c r="W26" s="8"/>
    </row>
    <row r="27" spans="1:23">
      <c r="A27" s="32" t="s">
        <v>118</v>
      </c>
      <c r="B27" s="33">
        <v>1992</v>
      </c>
      <c r="C27" s="33">
        <v>1788</v>
      </c>
      <c r="D27" s="33">
        <v>1734</v>
      </c>
      <c r="E27" s="33">
        <v>3578</v>
      </c>
      <c r="F27" s="33">
        <v>679</v>
      </c>
      <c r="G27" s="34">
        <f t="shared" ref="G27:K28" si="7">F27*(1+$N$7)</f>
        <v>692.58</v>
      </c>
      <c r="H27" s="33">
        <f t="shared" si="7"/>
        <v>706.4316</v>
      </c>
      <c r="I27" s="33">
        <f t="shared" si="7"/>
        <v>720.56023200000004</v>
      </c>
      <c r="J27" s="33">
        <f t="shared" si="7"/>
        <v>734.97143664000009</v>
      </c>
      <c r="K27" s="35">
        <f t="shared" si="7"/>
        <v>749.67086537280011</v>
      </c>
      <c r="L27" s="28"/>
      <c r="M27" s="16"/>
      <c r="N27" s="16"/>
      <c r="O27" s="16"/>
      <c r="Q27" s="8"/>
      <c r="R27" s="8"/>
      <c r="S27" s="8"/>
      <c r="T27" s="8"/>
      <c r="U27" s="8"/>
      <c r="V27" s="8"/>
      <c r="W27" s="8"/>
    </row>
    <row r="28" spans="1:23">
      <c r="A28" s="46" t="s">
        <v>119</v>
      </c>
      <c r="B28" s="47">
        <v>170</v>
      </c>
      <c r="C28" s="47">
        <v>312</v>
      </c>
      <c r="D28" s="47">
        <v>239</v>
      </c>
      <c r="E28" s="47">
        <v>31</v>
      </c>
      <c r="F28" s="47">
        <v>6840</v>
      </c>
      <c r="G28" s="48">
        <f t="shared" si="7"/>
        <v>6976.8</v>
      </c>
      <c r="H28" s="47">
        <f t="shared" si="7"/>
        <v>7116.3360000000002</v>
      </c>
      <c r="I28" s="47">
        <f t="shared" si="7"/>
        <v>7258.6627200000003</v>
      </c>
      <c r="J28" s="47">
        <f t="shared" si="7"/>
        <v>7403.8359744000009</v>
      </c>
      <c r="K28" s="49">
        <f t="shared" si="7"/>
        <v>7551.9126938880008</v>
      </c>
      <c r="L28" s="28"/>
      <c r="M28" s="16"/>
      <c r="N28" s="16"/>
      <c r="O28" s="16"/>
      <c r="Q28" s="8"/>
      <c r="R28" s="8"/>
      <c r="S28" s="8"/>
      <c r="T28" s="8"/>
      <c r="U28" s="8"/>
      <c r="V28" s="8"/>
      <c r="W28" s="8"/>
    </row>
    <row r="29" spans="1:23">
      <c r="A29" s="51" t="s">
        <v>12</v>
      </c>
      <c r="B29" s="52">
        <f t="shared" ref="B29:K29" si="8">B21-B22</f>
        <v>9099.9999999999982</v>
      </c>
      <c r="C29" s="52">
        <f t="shared" si="8"/>
        <v>10263</v>
      </c>
      <c r="D29" s="52">
        <f t="shared" si="8"/>
        <v>8184.99999999996</v>
      </c>
      <c r="E29" s="52">
        <f t="shared" si="8"/>
        <v>9030</v>
      </c>
      <c r="F29" s="52">
        <f t="shared" si="8"/>
        <v>-8791</v>
      </c>
      <c r="G29" s="53">
        <f t="shared" si="8"/>
        <v>-8967</v>
      </c>
      <c r="H29" s="52">
        <f t="shared" si="8"/>
        <v>-9146.5560000000041</v>
      </c>
      <c r="I29" s="52">
        <f t="shared" si="8"/>
        <v>-9329.7463200000057</v>
      </c>
      <c r="J29" s="52">
        <f t="shared" si="8"/>
        <v>-9516.6522863999944</v>
      </c>
      <c r="K29" s="54">
        <f t="shared" si="8"/>
        <v>-9707.3585801279951</v>
      </c>
      <c r="L29" s="28"/>
      <c r="M29" s="16"/>
      <c r="N29" s="16"/>
      <c r="O29" s="16"/>
      <c r="Q29" s="8"/>
      <c r="R29" s="8"/>
      <c r="S29" s="8"/>
      <c r="T29" s="8"/>
      <c r="U29" s="8"/>
      <c r="V29" s="8"/>
      <c r="W29" s="8"/>
    </row>
    <row r="30" spans="1:23">
      <c r="A30" s="32" t="s">
        <v>120</v>
      </c>
      <c r="B30" s="33">
        <v>1219</v>
      </c>
      <c r="C30" s="33">
        <v>773</v>
      </c>
      <c r="D30" s="33">
        <v>6485</v>
      </c>
      <c r="E30" s="33">
        <v>-464</v>
      </c>
      <c r="F30" s="33">
        <v>-3044</v>
      </c>
      <c r="G30" s="57">
        <v>0</v>
      </c>
      <c r="H30" s="39">
        <v>0</v>
      </c>
      <c r="I30" s="39">
        <v>0</v>
      </c>
      <c r="J30" s="39">
        <v>0</v>
      </c>
      <c r="K30" s="58">
        <v>0</v>
      </c>
      <c r="L30" s="61"/>
      <c r="M30" s="16"/>
      <c r="N30" s="16"/>
      <c r="O30" s="16"/>
      <c r="Q30" s="7"/>
      <c r="R30" s="7"/>
      <c r="S30" s="7"/>
      <c r="T30" s="7"/>
      <c r="U30" s="7"/>
      <c r="V30" s="7"/>
      <c r="W30" s="7"/>
    </row>
    <row r="31" spans="1:23">
      <c r="A31" s="32" t="s">
        <v>121</v>
      </c>
      <c r="B31" s="33">
        <v>4708</v>
      </c>
      <c r="C31" s="33">
        <v>1913</v>
      </c>
      <c r="D31" s="33">
        <v>6416</v>
      </c>
      <c r="E31" s="33">
        <v>-916</v>
      </c>
      <c r="F31" s="33">
        <v>1462</v>
      </c>
      <c r="G31" s="57">
        <v>0</v>
      </c>
      <c r="H31" s="33">
        <v>0</v>
      </c>
      <c r="I31" s="33">
        <v>0</v>
      </c>
      <c r="J31" s="33">
        <v>0</v>
      </c>
      <c r="K31" s="35">
        <v>0</v>
      </c>
      <c r="L31" s="28"/>
      <c r="M31" s="16"/>
      <c r="N31" s="16"/>
      <c r="O31" s="16"/>
      <c r="Q31" s="8"/>
      <c r="R31" s="8"/>
      <c r="S31" s="8"/>
      <c r="T31" s="8"/>
      <c r="U31" s="8"/>
      <c r="V31" s="8"/>
      <c r="W31" s="8"/>
    </row>
    <row r="32" spans="1:23">
      <c r="A32" s="46" t="s">
        <v>122</v>
      </c>
      <c r="B32" s="47">
        <v>-3575</v>
      </c>
      <c r="C32" s="47">
        <v>-721</v>
      </c>
      <c r="D32" s="47">
        <v>371</v>
      </c>
      <c r="E32" s="47">
        <v>485</v>
      </c>
      <c r="F32" s="47">
        <v>-4731</v>
      </c>
      <c r="G32" s="62">
        <v>0</v>
      </c>
      <c r="H32" s="59">
        <v>0</v>
      </c>
      <c r="I32" s="59">
        <v>0</v>
      </c>
      <c r="J32" s="59">
        <v>0</v>
      </c>
      <c r="K32" s="60">
        <v>0</v>
      </c>
      <c r="L32" s="28"/>
      <c r="M32" s="16"/>
      <c r="N32" s="16"/>
      <c r="O32" s="16"/>
      <c r="Q32" s="8"/>
      <c r="R32" s="8"/>
      <c r="S32" s="8"/>
      <c r="T32" s="8"/>
      <c r="U32" s="8"/>
      <c r="V32" s="8"/>
      <c r="W32" s="8"/>
    </row>
    <row r="33" spans="1:23">
      <c r="A33" s="51" t="s">
        <v>13</v>
      </c>
      <c r="B33" s="52">
        <f t="shared" ref="B33:K33" si="9">B29-B30</f>
        <v>7880.9999999999982</v>
      </c>
      <c r="C33" s="52">
        <f t="shared" si="9"/>
        <v>9490</v>
      </c>
      <c r="D33" s="52">
        <f t="shared" si="9"/>
        <v>1699.99999999996</v>
      </c>
      <c r="E33" s="52">
        <f t="shared" si="9"/>
        <v>9494</v>
      </c>
      <c r="F33" s="52">
        <f t="shared" si="9"/>
        <v>-5747</v>
      </c>
      <c r="G33" s="53">
        <f t="shared" si="9"/>
        <v>-8967</v>
      </c>
      <c r="H33" s="52">
        <f t="shared" si="9"/>
        <v>-9146.5560000000041</v>
      </c>
      <c r="I33" s="52">
        <f t="shared" si="9"/>
        <v>-9329.7463200000057</v>
      </c>
      <c r="J33" s="52">
        <f t="shared" si="9"/>
        <v>-9516.6522863999944</v>
      </c>
      <c r="K33" s="54">
        <f t="shared" si="9"/>
        <v>-9707.3585801279951</v>
      </c>
      <c r="L33" s="28"/>
      <c r="M33" s="16"/>
      <c r="N33" s="16"/>
      <c r="O33" s="16"/>
      <c r="Q33" s="8"/>
      <c r="R33" s="8"/>
      <c r="S33" s="8"/>
      <c r="T33" s="8"/>
      <c r="U33" s="8"/>
      <c r="V33" s="8"/>
      <c r="W33" s="8"/>
    </row>
    <row r="34" spans="1:23">
      <c r="A34" s="32" t="s">
        <v>123</v>
      </c>
      <c r="B34" s="33">
        <f>B35+B36</f>
        <v>-5475</v>
      </c>
      <c r="C34" s="33">
        <f>C35+C36</f>
        <v>-5855</v>
      </c>
      <c r="D34" s="33">
        <f>D35+D36</f>
        <v>7495</v>
      </c>
      <c r="E34" s="33">
        <f>E35+E36</f>
        <v>954</v>
      </c>
      <c r="F34" s="33">
        <f>F35+F36</f>
        <v>309</v>
      </c>
      <c r="G34" s="63">
        <f>SUM(G35:G36)</f>
        <v>315.18</v>
      </c>
      <c r="H34" s="64">
        <f>SUM(H35:H36)</f>
        <v>321.48360000000002</v>
      </c>
      <c r="I34" s="64">
        <f>SUM(I35:I36)</f>
        <v>327.91327200000001</v>
      </c>
      <c r="J34" s="64">
        <f>SUM(J35:J36)</f>
        <v>334.47153744000002</v>
      </c>
      <c r="K34" s="65">
        <f>SUM(K35:K36)</f>
        <v>341.16096818880004</v>
      </c>
      <c r="L34" s="28"/>
      <c r="M34" s="16"/>
      <c r="N34" s="16"/>
      <c r="O34" s="16"/>
      <c r="Q34" s="8"/>
      <c r="R34" s="8"/>
      <c r="S34" s="8"/>
      <c r="T34" s="8"/>
      <c r="U34" s="8"/>
      <c r="V34" s="8"/>
      <c r="W34" s="8"/>
    </row>
    <row r="35" spans="1:23">
      <c r="A35" s="32" t="s">
        <v>124</v>
      </c>
      <c r="B35" s="33">
        <v>-5475</v>
      </c>
      <c r="C35" s="33">
        <v>-5855</v>
      </c>
      <c r="D35" s="33">
        <v>7495</v>
      </c>
      <c r="E35" s="33">
        <v>954</v>
      </c>
      <c r="F35" s="33">
        <v>309</v>
      </c>
      <c r="G35" s="34">
        <f>F35*(1+$N$7)</f>
        <v>315.18</v>
      </c>
      <c r="H35" s="33">
        <f>G35*(1+$N$7)</f>
        <v>321.48360000000002</v>
      </c>
      <c r="I35" s="33">
        <f>H35*(1+$N$7)</f>
        <v>327.91327200000001</v>
      </c>
      <c r="J35" s="33">
        <f>I35*(1+$N$7)</f>
        <v>334.47153744000002</v>
      </c>
      <c r="K35" s="35">
        <f>J35*(1+$N$7)</f>
        <v>341.16096818880004</v>
      </c>
      <c r="L35" s="28"/>
      <c r="M35" s="16"/>
      <c r="N35" s="16"/>
      <c r="O35" s="16"/>
      <c r="Q35" s="8"/>
      <c r="R35" s="8"/>
      <c r="S35" s="8"/>
      <c r="T35" s="8"/>
      <c r="U35" s="8"/>
      <c r="V35" s="8"/>
      <c r="W35" s="8"/>
    </row>
    <row r="36" spans="1:23">
      <c r="A36" s="46" t="s">
        <v>125</v>
      </c>
      <c r="B36" s="47">
        <v>0</v>
      </c>
      <c r="C36" s="47">
        <v>0</v>
      </c>
      <c r="D36" s="47">
        <v>0</v>
      </c>
      <c r="E36" s="47">
        <v>0</v>
      </c>
      <c r="F36" s="47">
        <v>0</v>
      </c>
      <c r="G36" s="62">
        <v>0</v>
      </c>
      <c r="H36" s="59">
        <v>0</v>
      </c>
      <c r="I36" s="59">
        <v>0</v>
      </c>
      <c r="J36" s="59">
        <v>0</v>
      </c>
      <c r="K36" s="60">
        <v>0</v>
      </c>
      <c r="L36" s="28"/>
      <c r="M36" s="16"/>
      <c r="N36" s="16"/>
      <c r="O36" s="16"/>
      <c r="Q36" s="8"/>
      <c r="R36" s="8"/>
      <c r="S36" s="8"/>
      <c r="T36" s="8"/>
      <c r="U36" s="8"/>
      <c r="V36" s="8"/>
      <c r="W36" s="8"/>
    </row>
    <row r="37" spans="1:23">
      <c r="A37" s="51" t="s">
        <v>14</v>
      </c>
      <c r="B37" s="52">
        <f t="shared" ref="B37:K37" si="10">B33-B34</f>
        <v>13355.999999999998</v>
      </c>
      <c r="C37" s="52">
        <f t="shared" si="10"/>
        <v>15345</v>
      </c>
      <c r="D37" s="52">
        <f t="shared" si="10"/>
        <v>-5795.00000000004</v>
      </c>
      <c r="E37" s="52">
        <f t="shared" si="10"/>
        <v>8540</v>
      </c>
      <c r="F37" s="52">
        <f t="shared" si="10"/>
        <v>-6056</v>
      </c>
      <c r="G37" s="53">
        <f t="shared" si="10"/>
        <v>-9282.18</v>
      </c>
      <c r="H37" s="52">
        <f t="shared" si="10"/>
        <v>-9468.0396000000037</v>
      </c>
      <c r="I37" s="52">
        <f t="shared" si="10"/>
        <v>-9657.6595920000054</v>
      </c>
      <c r="J37" s="52">
        <f t="shared" si="10"/>
        <v>-9851.1238238399947</v>
      </c>
      <c r="K37" s="54">
        <f t="shared" si="10"/>
        <v>-10048.519548316795</v>
      </c>
      <c r="L37" s="28"/>
      <c r="M37" s="16"/>
      <c r="N37" s="16"/>
      <c r="O37" s="16"/>
      <c r="Q37" s="8"/>
      <c r="R37" s="8"/>
      <c r="S37" s="8"/>
      <c r="T37" s="8"/>
      <c r="U37" s="8"/>
      <c r="V37" s="8"/>
      <c r="W37" s="8"/>
    </row>
    <row r="38" spans="1:23">
      <c r="A38" s="46" t="s">
        <v>126</v>
      </c>
      <c r="B38" s="47">
        <v>299</v>
      </c>
      <c r="C38" s="47">
        <v>112</v>
      </c>
      <c r="D38" s="47">
        <v>331</v>
      </c>
      <c r="E38" s="47">
        <v>-291</v>
      </c>
      <c r="F38" s="47">
        <v>-270</v>
      </c>
      <c r="G38" s="34">
        <f>F38*(1+$N$7)</f>
        <v>-275.39999999999998</v>
      </c>
      <c r="H38" s="33">
        <f>G38*(1+$N$7)</f>
        <v>-280.90799999999996</v>
      </c>
      <c r="I38" s="33">
        <f>H38*(1+$N$7)</f>
        <v>-286.52615999999995</v>
      </c>
      <c r="J38" s="33">
        <f>I38*(1+$N$7)</f>
        <v>-292.25668319999994</v>
      </c>
      <c r="K38" s="35">
        <f>J38*(1+$N$7)</f>
        <v>-298.10181686399994</v>
      </c>
      <c r="L38" s="28"/>
      <c r="M38" s="16"/>
      <c r="N38" s="16"/>
      <c r="O38" s="16"/>
      <c r="Q38" s="7"/>
      <c r="R38" s="7"/>
      <c r="S38" s="7"/>
      <c r="T38" s="7"/>
      <c r="U38" s="7"/>
      <c r="V38" s="7"/>
      <c r="W38" s="7"/>
    </row>
    <row r="39" spans="1:23" ht="15" thickBot="1">
      <c r="A39" s="66" t="s">
        <v>15</v>
      </c>
      <c r="B39" s="67">
        <f t="shared" ref="B39:K39" si="11">B37-B38</f>
        <v>13056.999999999998</v>
      </c>
      <c r="C39" s="67">
        <f t="shared" si="11"/>
        <v>15233</v>
      </c>
      <c r="D39" s="67">
        <f t="shared" si="11"/>
        <v>-6126.00000000004</v>
      </c>
      <c r="E39" s="67">
        <f t="shared" si="11"/>
        <v>8831</v>
      </c>
      <c r="F39" s="67">
        <f t="shared" si="11"/>
        <v>-5786</v>
      </c>
      <c r="G39" s="68">
        <f t="shared" si="11"/>
        <v>-9006.7800000000007</v>
      </c>
      <c r="H39" s="67">
        <f t="shared" si="11"/>
        <v>-9187.1316000000043</v>
      </c>
      <c r="I39" s="67">
        <f t="shared" si="11"/>
        <v>-9371.133432000006</v>
      </c>
      <c r="J39" s="67">
        <f t="shared" si="11"/>
        <v>-9558.8671406399953</v>
      </c>
      <c r="K39" s="69">
        <f t="shared" si="11"/>
        <v>-9750.4177314527951</v>
      </c>
      <c r="L39" s="28"/>
      <c r="M39" s="16"/>
      <c r="N39" s="16"/>
      <c r="O39" s="16"/>
      <c r="Q39" s="8"/>
      <c r="R39" s="8"/>
      <c r="S39" s="8"/>
      <c r="T39" s="8"/>
      <c r="U39" s="8"/>
      <c r="V39" s="8"/>
      <c r="W39" s="8"/>
    </row>
    <row r="40" spans="1:23" ht="15" thickTop="1">
      <c r="A40" s="32" t="s">
        <v>127</v>
      </c>
      <c r="B40" s="33">
        <v>0</v>
      </c>
      <c r="C40" s="33">
        <v>0</v>
      </c>
      <c r="D40" s="33">
        <v>18</v>
      </c>
      <c r="E40" s="33">
        <v>656</v>
      </c>
      <c r="F40" s="33">
        <v>436</v>
      </c>
      <c r="G40" s="34">
        <f>F40*(1+$N$7)</f>
        <v>444.72</v>
      </c>
      <c r="H40" s="33">
        <f>G40*(1+$N$7)</f>
        <v>453.61440000000005</v>
      </c>
      <c r="I40" s="33">
        <f>H40*(1+$N$7)</f>
        <v>462.68668800000006</v>
      </c>
      <c r="J40" s="33">
        <f>I40*(1+$N$7)</f>
        <v>471.94042176000005</v>
      </c>
      <c r="K40" s="35">
        <f>J40*(1+$N$7)</f>
        <v>481.37923019520008</v>
      </c>
      <c r="L40" s="28"/>
      <c r="M40" s="16"/>
      <c r="N40" s="16"/>
      <c r="O40" s="16"/>
      <c r="Q40" s="8"/>
      <c r="R40" s="8"/>
      <c r="S40" s="8"/>
      <c r="T40" s="8"/>
      <c r="U40" s="8"/>
      <c r="V40" s="8"/>
      <c r="W40" s="8"/>
    </row>
    <row r="41" spans="1:23">
      <c r="A41" s="46" t="s">
        <v>128</v>
      </c>
      <c r="B41" s="47">
        <v>0</v>
      </c>
      <c r="C41" s="47">
        <v>0</v>
      </c>
      <c r="D41" s="47">
        <v>0</v>
      </c>
      <c r="E41" s="47">
        <v>0</v>
      </c>
      <c r="F41" s="47">
        <v>0</v>
      </c>
      <c r="G41" s="48">
        <v>0</v>
      </c>
      <c r="H41" s="47">
        <v>0</v>
      </c>
      <c r="I41" s="47">
        <v>0</v>
      </c>
      <c r="J41" s="47">
        <v>0</v>
      </c>
      <c r="K41" s="49">
        <v>0</v>
      </c>
      <c r="L41" s="28"/>
      <c r="M41" s="16"/>
      <c r="N41" s="16"/>
      <c r="O41" s="16"/>
      <c r="Q41" s="8"/>
      <c r="R41" s="8"/>
      <c r="S41" s="8"/>
      <c r="T41" s="8"/>
      <c r="U41" s="8"/>
      <c r="V41" s="8"/>
      <c r="W41" s="8"/>
    </row>
    <row r="42" spans="1:23">
      <c r="A42" s="24" t="s">
        <v>16</v>
      </c>
      <c r="B42" s="25">
        <f t="shared" ref="B42:K42" si="12">B39-B40-B41</f>
        <v>13056.999999999998</v>
      </c>
      <c r="C42" s="25">
        <f t="shared" si="12"/>
        <v>15233</v>
      </c>
      <c r="D42" s="25">
        <f t="shared" si="12"/>
        <v>-6144.00000000004</v>
      </c>
      <c r="E42" s="25">
        <f t="shared" si="12"/>
        <v>8175</v>
      </c>
      <c r="F42" s="25">
        <f t="shared" si="12"/>
        <v>-6222</v>
      </c>
      <c r="G42" s="26">
        <f t="shared" si="12"/>
        <v>-9451.5</v>
      </c>
      <c r="H42" s="25">
        <f t="shared" si="12"/>
        <v>-9640.7460000000046</v>
      </c>
      <c r="I42" s="25">
        <f t="shared" si="12"/>
        <v>-9833.8201200000058</v>
      </c>
      <c r="J42" s="25">
        <f t="shared" si="12"/>
        <v>-10030.807562399996</v>
      </c>
      <c r="K42" s="27">
        <f t="shared" si="12"/>
        <v>-10231.796961647995</v>
      </c>
      <c r="L42" s="28"/>
      <c r="M42" s="16"/>
      <c r="N42" s="16"/>
      <c r="O42" s="16"/>
      <c r="Q42" s="7"/>
      <c r="R42" s="7"/>
      <c r="S42" s="7"/>
      <c r="T42" s="7"/>
      <c r="U42" s="7"/>
      <c r="V42" s="7"/>
      <c r="W42" s="7"/>
    </row>
    <row r="43" spans="1:23">
      <c r="A43" s="111"/>
      <c r="B43" s="73" t="s">
        <v>9</v>
      </c>
      <c r="C43" s="73" t="s">
        <v>9</v>
      </c>
      <c r="D43" s="73" t="s">
        <v>9</v>
      </c>
      <c r="E43" s="73" t="s">
        <v>9</v>
      </c>
      <c r="F43" s="73" t="s">
        <v>9</v>
      </c>
      <c r="G43" s="43"/>
      <c r="H43" s="70"/>
      <c r="I43" s="70"/>
      <c r="J43" s="70"/>
      <c r="K43" s="45"/>
      <c r="L43" s="40"/>
      <c r="M43" s="16"/>
      <c r="N43" s="16"/>
      <c r="O43" s="16"/>
      <c r="Q43" s="8"/>
      <c r="R43" s="8"/>
      <c r="S43" s="8"/>
      <c r="T43" s="8"/>
      <c r="U43" s="8"/>
      <c r="V43" s="8"/>
      <c r="W43" s="8"/>
    </row>
    <row r="44" spans="1:23">
      <c r="A44" s="51" t="s">
        <v>17</v>
      </c>
      <c r="B44" s="52">
        <v>7567.1</v>
      </c>
      <c r="C44" s="52">
        <v>10686.45</v>
      </c>
      <c r="D44" s="52">
        <v>8436.4650000000001</v>
      </c>
      <c r="E44" s="52">
        <v>12358</v>
      </c>
      <c r="F44" s="52">
        <v>10255.549999999999</v>
      </c>
      <c r="G44" s="53">
        <v>10255.549999999999</v>
      </c>
      <c r="H44" s="52">
        <v>10255.549999999999</v>
      </c>
      <c r="I44" s="52">
        <v>10255.549999999999</v>
      </c>
      <c r="J44" s="52">
        <v>10255.549999999999</v>
      </c>
      <c r="K44" s="54">
        <v>10255.549999999999</v>
      </c>
      <c r="L44" s="28"/>
      <c r="M44" s="16"/>
      <c r="N44" s="16"/>
      <c r="O44" s="16"/>
      <c r="Q44" s="8"/>
      <c r="R44" s="8"/>
      <c r="S44" s="8"/>
      <c r="T44" s="8"/>
      <c r="U44" s="8"/>
      <c r="V44" s="8"/>
      <c r="W44" s="8"/>
    </row>
    <row r="45" spans="1:23">
      <c r="A45" s="32" t="s">
        <v>18</v>
      </c>
      <c r="B45" s="33">
        <v>-14.9</v>
      </c>
      <c r="C45" s="33">
        <v>1308.45</v>
      </c>
      <c r="D45" s="33">
        <v>7085.4650000000001</v>
      </c>
      <c r="E45" s="33">
        <v>3229</v>
      </c>
      <c r="F45" s="33">
        <v>16168.55</v>
      </c>
      <c r="G45" s="40"/>
      <c r="H45" s="28"/>
      <c r="I45" s="28"/>
      <c r="J45" s="28"/>
      <c r="K45" s="42"/>
      <c r="L45" s="28"/>
      <c r="M45" s="16"/>
      <c r="N45" s="16"/>
      <c r="O45" s="16"/>
      <c r="Q45" s="8"/>
      <c r="R45" s="8"/>
      <c r="S45" s="8"/>
      <c r="T45" s="8"/>
      <c r="U45" s="8"/>
      <c r="V45" s="8"/>
      <c r="W45" s="8"/>
    </row>
    <row r="46" spans="1:23">
      <c r="A46" s="46" t="s">
        <v>19</v>
      </c>
      <c r="B46" s="47">
        <v>-5475</v>
      </c>
      <c r="C46" s="47">
        <v>-5855</v>
      </c>
      <c r="D46" s="47">
        <v>7495</v>
      </c>
      <c r="E46" s="47">
        <v>954</v>
      </c>
      <c r="F46" s="47">
        <v>309</v>
      </c>
      <c r="G46" s="43"/>
      <c r="H46" s="70"/>
      <c r="I46" s="70"/>
      <c r="J46" s="70"/>
      <c r="K46" s="45"/>
      <c r="L46" s="28"/>
      <c r="M46" s="16"/>
      <c r="N46" s="16"/>
      <c r="O46" s="16"/>
      <c r="Q46" s="7"/>
      <c r="R46" s="7"/>
      <c r="S46" s="7"/>
      <c r="T46" s="7"/>
      <c r="U46" s="7"/>
      <c r="V46" s="7"/>
      <c r="W46" s="7"/>
    </row>
    <row r="47" spans="1:23">
      <c r="A47" s="71"/>
      <c r="B47" s="52" t="s">
        <v>9</v>
      </c>
      <c r="C47" s="52" t="s">
        <v>9</v>
      </c>
      <c r="D47" s="52" t="s">
        <v>9</v>
      </c>
      <c r="E47" s="52" t="s">
        <v>9</v>
      </c>
      <c r="F47" s="52" t="s">
        <v>9</v>
      </c>
      <c r="G47" s="28"/>
      <c r="H47" s="28"/>
      <c r="I47" s="28"/>
      <c r="J47" s="28"/>
      <c r="K47" s="28"/>
      <c r="L47" s="28"/>
      <c r="M47" s="16"/>
      <c r="N47" s="16"/>
      <c r="O47" s="16"/>
      <c r="Q47" s="8"/>
      <c r="R47" s="8"/>
      <c r="S47" s="8"/>
      <c r="T47" s="8"/>
      <c r="U47" s="8"/>
      <c r="V47" s="8"/>
      <c r="W47" s="8"/>
    </row>
    <row r="48" spans="1:23">
      <c r="A48" s="24" t="s">
        <v>20</v>
      </c>
      <c r="B48" s="25">
        <v>10222</v>
      </c>
      <c r="C48" s="25">
        <v>10045</v>
      </c>
      <c r="D48" s="25">
        <v>9944</v>
      </c>
      <c r="E48" s="25">
        <v>9025</v>
      </c>
      <c r="F48" s="27">
        <v>8687</v>
      </c>
      <c r="G48" s="15"/>
      <c r="H48" s="28"/>
      <c r="I48" s="28"/>
      <c r="J48" s="28"/>
      <c r="K48" s="28"/>
      <c r="L48" s="28"/>
      <c r="M48" s="16"/>
      <c r="N48" s="16"/>
      <c r="O48" s="16"/>
      <c r="Q48" s="7"/>
      <c r="R48" s="7"/>
      <c r="S48" s="7"/>
      <c r="T48" s="7"/>
      <c r="U48" s="7"/>
      <c r="V48" s="7"/>
      <c r="W48" s="7"/>
    </row>
    <row r="49" spans="1:23">
      <c r="A49" s="51" t="s">
        <v>21</v>
      </c>
      <c r="B49" s="52">
        <v>1.28</v>
      </c>
      <c r="C49" s="52">
        <v>1.51</v>
      </c>
      <c r="D49" s="52">
        <v>-0.62</v>
      </c>
      <c r="E49" s="52">
        <v>0.9</v>
      </c>
      <c r="F49" s="54">
        <v>-0.72</v>
      </c>
      <c r="G49" s="15"/>
      <c r="H49" s="28"/>
      <c r="I49" s="28"/>
      <c r="J49" s="28"/>
      <c r="K49" s="28"/>
      <c r="L49" s="28"/>
      <c r="M49" s="16"/>
      <c r="N49" s="16"/>
      <c r="O49" s="16"/>
      <c r="Q49" s="8"/>
      <c r="R49" s="8"/>
      <c r="S49" s="8"/>
      <c r="T49" s="8"/>
      <c r="U49" s="8"/>
      <c r="V49" s="8"/>
      <c r="W49" s="8"/>
    </row>
    <row r="50" spans="1:23">
      <c r="A50" s="51" t="s">
        <v>22</v>
      </c>
      <c r="B50" s="52">
        <v>0.74</v>
      </c>
      <c r="C50" s="52">
        <v>0.95</v>
      </c>
      <c r="D50" s="52">
        <v>0.167237</v>
      </c>
      <c r="E50" s="52">
        <v>1.01</v>
      </c>
      <c r="F50" s="54">
        <v>-0.68</v>
      </c>
      <c r="G50" s="15"/>
      <c r="H50" s="28"/>
      <c r="I50" s="28"/>
      <c r="J50" s="28"/>
      <c r="K50" s="28"/>
      <c r="L50" s="28"/>
      <c r="M50" s="16"/>
      <c r="N50" s="16"/>
      <c r="O50" s="16"/>
      <c r="Q50" s="8"/>
      <c r="R50" s="8"/>
      <c r="S50" s="8"/>
      <c r="T50" s="8"/>
      <c r="U50" s="8"/>
      <c r="V50" s="8"/>
      <c r="W50" s="8"/>
    </row>
    <row r="51" spans="1:23">
      <c r="A51" s="72" t="s">
        <v>23</v>
      </c>
      <c r="B51" s="73">
        <v>0.74027600000000005</v>
      </c>
      <c r="C51" s="73">
        <v>1.0794870000000001</v>
      </c>
      <c r="D51" s="73">
        <v>0.87977300000000003</v>
      </c>
      <c r="E51" s="73">
        <v>1.369197</v>
      </c>
      <c r="F51" s="74">
        <v>1.180563</v>
      </c>
      <c r="G51" s="15"/>
      <c r="H51" s="28"/>
      <c r="I51" s="28"/>
      <c r="J51" s="28"/>
      <c r="K51" s="28"/>
      <c r="L51" s="28"/>
      <c r="M51" s="16"/>
      <c r="N51" s="16"/>
      <c r="O51" s="16"/>
      <c r="Q51" s="7"/>
      <c r="R51" s="7"/>
      <c r="S51" s="7"/>
      <c r="T51" s="7"/>
      <c r="U51" s="7"/>
      <c r="V51" s="7"/>
      <c r="W51" s="7"/>
    </row>
    <row r="52" spans="1:23">
      <c r="A52" s="71"/>
      <c r="B52" s="52" t="s">
        <v>9</v>
      </c>
      <c r="C52" s="52" t="s">
        <v>9</v>
      </c>
      <c r="D52" s="52" t="s">
        <v>9</v>
      </c>
      <c r="E52" s="52" t="s">
        <v>9</v>
      </c>
      <c r="F52" s="52" t="s">
        <v>9</v>
      </c>
      <c r="G52" s="28"/>
      <c r="H52" s="28"/>
      <c r="I52" s="28"/>
      <c r="J52" s="28"/>
      <c r="K52" s="28"/>
      <c r="L52" s="28"/>
      <c r="M52" s="16"/>
      <c r="N52" s="16"/>
      <c r="O52" s="16"/>
      <c r="Q52" s="7"/>
      <c r="R52" s="7"/>
      <c r="S52" s="7"/>
      <c r="T52" s="7"/>
      <c r="U52" s="7"/>
      <c r="V52" s="7"/>
      <c r="W52" s="7"/>
    </row>
    <row r="53" spans="1:23">
      <c r="A53" s="24" t="s">
        <v>24</v>
      </c>
      <c r="B53" s="25">
        <v>10289</v>
      </c>
      <c r="C53" s="25">
        <v>10123</v>
      </c>
      <c r="D53" s="25">
        <v>10016</v>
      </c>
      <c r="E53" s="25">
        <v>9130</v>
      </c>
      <c r="F53" s="27">
        <v>8687</v>
      </c>
      <c r="G53" s="15"/>
      <c r="H53" s="28"/>
      <c r="I53" s="28"/>
      <c r="J53" s="28"/>
      <c r="K53" s="28"/>
      <c r="L53" s="28"/>
      <c r="M53" s="16"/>
      <c r="N53" s="16"/>
      <c r="O53" s="16"/>
      <c r="Q53" s="7"/>
      <c r="R53" s="7"/>
      <c r="S53" s="7"/>
      <c r="T53" s="7"/>
      <c r="U53" s="7"/>
      <c r="V53" s="7"/>
      <c r="W53" s="7"/>
    </row>
    <row r="54" spans="1:23">
      <c r="A54" s="51" t="s">
        <v>25</v>
      </c>
      <c r="B54" s="52">
        <v>1.27</v>
      </c>
      <c r="C54" s="52">
        <v>1.5</v>
      </c>
      <c r="D54" s="52">
        <v>-0.62</v>
      </c>
      <c r="E54" s="52">
        <v>0.89</v>
      </c>
      <c r="F54" s="54">
        <v>-0.72</v>
      </c>
      <c r="G54" s="15"/>
      <c r="H54" s="28"/>
      <c r="I54" s="28"/>
      <c r="J54" s="28"/>
      <c r="K54" s="28"/>
      <c r="L54" s="28"/>
      <c r="M54" s="16"/>
      <c r="N54" s="16"/>
      <c r="O54" s="16"/>
      <c r="Q54" s="8"/>
      <c r="R54" s="8"/>
      <c r="S54" s="8"/>
      <c r="T54" s="8"/>
      <c r="U54" s="8"/>
      <c r="V54" s="8"/>
      <c r="W54" s="8"/>
    </row>
    <row r="55" spans="1:23">
      <c r="A55" s="51" t="s">
        <v>26</v>
      </c>
      <c r="B55" s="52">
        <v>0.74</v>
      </c>
      <c r="C55" s="52">
        <v>0.94</v>
      </c>
      <c r="D55" s="52">
        <v>0.15945300000000001</v>
      </c>
      <c r="E55" s="52">
        <v>1</v>
      </c>
      <c r="F55" s="54">
        <v>-0.68</v>
      </c>
      <c r="G55" s="15"/>
      <c r="H55" s="28"/>
      <c r="I55" s="28"/>
      <c r="J55" s="28"/>
      <c r="K55" s="28"/>
      <c r="L55" s="28"/>
      <c r="M55" s="16"/>
      <c r="N55" s="16"/>
      <c r="O55" s="16"/>
      <c r="Q55" s="8"/>
      <c r="R55" s="8"/>
      <c r="S55" s="8"/>
      <c r="T55" s="8"/>
      <c r="U55" s="8"/>
      <c r="V55" s="8"/>
      <c r="W55" s="8"/>
    </row>
    <row r="56" spans="1:23">
      <c r="A56" s="72" t="s">
        <v>27</v>
      </c>
      <c r="B56" s="73">
        <v>0.73855199999999999</v>
      </c>
      <c r="C56" s="73">
        <v>1.0692550000000001</v>
      </c>
      <c r="D56" s="73">
        <v>0.86686799999999997</v>
      </c>
      <c r="E56" s="73">
        <v>1.353669</v>
      </c>
      <c r="F56" s="74">
        <v>1.180563</v>
      </c>
      <c r="G56" s="15"/>
      <c r="H56" s="28"/>
      <c r="I56" s="28"/>
      <c r="J56" s="28"/>
      <c r="K56" s="28"/>
      <c r="L56" s="28"/>
      <c r="M56" s="16"/>
      <c r="N56" s="16"/>
      <c r="O56" s="16"/>
      <c r="Q56" s="7"/>
      <c r="R56" s="7"/>
      <c r="S56" s="7"/>
      <c r="T56" s="7"/>
      <c r="U56" s="7"/>
      <c r="V56" s="7"/>
      <c r="W56" s="7"/>
    </row>
    <row r="57" spans="1:23">
      <c r="A57" s="71"/>
      <c r="B57" s="52" t="s">
        <v>9</v>
      </c>
      <c r="C57" s="52" t="s">
        <v>9</v>
      </c>
      <c r="D57" s="52" t="s">
        <v>9</v>
      </c>
      <c r="E57" s="52" t="s">
        <v>9</v>
      </c>
      <c r="F57" s="52" t="s">
        <v>9</v>
      </c>
      <c r="G57" s="28"/>
      <c r="H57" s="28"/>
      <c r="I57" s="28"/>
      <c r="J57" s="28"/>
      <c r="K57" s="28"/>
      <c r="L57" s="28"/>
      <c r="M57" s="16"/>
      <c r="N57" s="16"/>
      <c r="O57" s="16"/>
      <c r="Q57" s="7"/>
      <c r="R57" s="7"/>
      <c r="S57" s="7"/>
      <c r="T57" s="7"/>
      <c r="U57" s="7"/>
      <c r="V57" s="7"/>
      <c r="W57" s="7"/>
    </row>
    <row r="58" spans="1:23" ht="17.5">
      <c r="A58" s="77" t="s">
        <v>28</v>
      </c>
      <c r="B58" s="25" t="s">
        <v>9</v>
      </c>
      <c r="C58" s="25" t="s">
        <v>9</v>
      </c>
      <c r="D58" s="25" t="s">
        <v>9</v>
      </c>
      <c r="E58" s="25" t="s">
        <v>9</v>
      </c>
      <c r="F58" s="27" t="s">
        <v>9</v>
      </c>
      <c r="G58" s="28"/>
      <c r="H58" s="28"/>
      <c r="I58" s="28"/>
      <c r="J58" s="28"/>
      <c r="K58" s="28"/>
      <c r="L58" s="28"/>
      <c r="M58" s="16"/>
      <c r="N58" s="16"/>
      <c r="O58" s="16"/>
      <c r="Q58" s="7"/>
      <c r="R58" s="7"/>
      <c r="S58" s="7"/>
      <c r="T58" s="7"/>
      <c r="U58" s="7"/>
      <c r="V58" s="7"/>
      <c r="W58" s="7"/>
    </row>
    <row r="59" spans="1:23">
      <c r="A59" s="51" t="s">
        <v>29</v>
      </c>
      <c r="B59" s="52" t="s">
        <v>9</v>
      </c>
      <c r="C59" s="52" t="s">
        <v>9</v>
      </c>
      <c r="D59" s="52" t="s">
        <v>9</v>
      </c>
      <c r="E59" s="52" t="s">
        <v>9</v>
      </c>
      <c r="F59" s="54" t="s">
        <v>9</v>
      </c>
      <c r="G59" s="28"/>
      <c r="H59" s="28"/>
      <c r="I59" s="28"/>
      <c r="J59" s="28"/>
      <c r="K59" s="28"/>
      <c r="L59" s="28"/>
      <c r="M59" s="16"/>
      <c r="N59" s="16"/>
      <c r="O59" s="16"/>
      <c r="Q59" s="7"/>
      <c r="R59" s="7"/>
      <c r="S59" s="7"/>
      <c r="T59" s="7"/>
      <c r="U59" s="7"/>
      <c r="V59" s="7"/>
      <c r="W59" s="7"/>
    </row>
    <row r="60" spans="1:23">
      <c r="A60" s="51" t="s">
        <v>30</v>
      </c>
      <c r="B60" s="52">
        <f>B14</f>
        <v>8135.3076923076915</v>
      </c>
      <c r="C60" s="52">
        <f>C14</f>
        <v>13449</v>
      </c>
      <c r="D60" s="52">
        <f>D14</f>
        <v>11415.461538461499</v>
      </c>
      <c r="E60" s="52">
        <f>E14</f>
        <v>10428</v>
      </c>
      <c r="F60" s="54">
        <f>F14</f>
        <v>10612</v>
      </c>
      <c r="G60" s="28"/>
      <c r="H60" s="28"/>
      <c r="I60" s="28"/>
      <c r="J60" s="28"/>
      <c r="K60" s="28"/>
      <c r="L60" s="28"/>
      <c r="M60" s="75"/>
      <c r="N60" s="16"/>
      <c r="O60" s="16"/>
      <c r="Q60" s="7"/>
      <c r="R60" s="7"/>
      <c r="S60" s="7"/>
      <c r="T60" s="7"/>
      <c r="U60" s="7"/>
      <c r="V60" s="7"/>
      <c r="W60" s="7"/>
    </row>
    <row r="61" spans="1:23">
      <c r="A61" s="51" t="s">
        <v>31</v>
      </c>
      <c r="B61" s="76">
        <f>B60/B8</f>
        <v>0.31761176279798903</v>
      </c>
      <c r="C61" s="52">
        <v>15.808463481263852</v>
      </c>
      <c r="D61" s="52">
        <v>14.121868683427552</v>
      </c>
      <c r="E61" s="52">
        <v>12.887782298829448</v>
      </c>
      <c r="F61" s="54">
        <v>13.074841451671812</v>
      </c>
      <c r="G61" s="28"/>
      <c r="H61" s="28"/>
      <c r="I61" s="28"/>
      <c r="J61" s="28"/>
      <c r="K61" s="28"/>
      <c r="L61" s="28"/>
      <c r="M61" s="75"/>
      <c r="N61" s="16"/>
      <c r="O61" s="16"/>
      <c r="Q61" s="7"/>
      <c r="R61" s="7"/>
      <c r="S61" s="7"/>
      <c r="T61" s="7"/>
      <c r="U61" s="7"/>
      <c r="V61" s="7"/>
      <c r="W61" s="7"/>
    </row>
    <row r="62" spans="1:23">
      <c r="A62" s="51" t="s">
        <v>32</v>
      </c>
      <c r="B62" s="52">
        <v>9421.3076923076896</v>
      </c>
      <c r="C62" s="52">
        <v>13449</v>
      </c>
      <c r="D62" s="52">
        <v>11415.461538461501</v>
      </c>
      <c r="E62" s="52">
        <v>10428</v>
      </c>
      <c r="F62" s="54">
        <v>10612</v>
      </c>
      <c r="G62" s="28"/>
      <c r="H62" s="28"/>
      <c r="I62" s="28"/>
      <c r="J62" s="28"/>
      <c r="K62" s="28"/>
      <c r="L62" s="28"/>
      <c r="M62" s="16"/>
      <c r="N62" s="16"/>
      <c r="O62" s="16"/>
      <c r="Q62" s="7"/>
      <c r="R62" s="7"/>
      <c r="S62" s="7"/>
      <c r="T62" s="7"/>
      <c r="U62" s="7"/>
      <c r="V62" s="7"/>
      <c r="W62" s="7"/>
    </row>
    <row r="63" spans="1:23">
      <c r="A63" s="51" t="s">
        <v>33</v>
      </c>
      <c r="B63" s="52">
        <v>8135.3076923076896</v>
      </c>
      <c r="C63" s="52">
        <v>13449</v>
      </c>
      <c r="D63" s="52">
        <v>11415.461538461501</v>
      </c>
      <c r="E63" s="52">
        <v>10428</v>
      </c>
      <c r="F63" s="54">
        <v>10612</v>
      </c>
      <c r="G63" s="28"/>
      <c r="H63" s="28"/>
      <c r="I63" s="28"/>
      <c r="J63" s="28"/>
      <c r="K63" s="28"/>
      <c r="L63" s="28"/>
      <c r="M63" s="16"/>
      <c r="N63" s="16"/>
      <c r="O63" s="16"/>
      <c r="Q63" s="7"/>
      <c r="R63" s="7"/>
      <c r="S63" s="7"/>
      <c r="T63" s="7"/>
      <c r="U63" s="7"/>
      <c r="V63" s="7"/>
      <c r="W63" s="7"/>
    </row>
    <row r="64" spans="1:23">
      <c r="A64" s="51" t="s">
        <v>34</v>
      </c>
      <c r="B64" s="52">
        <v>23.256489644715217</v>
      </c>
      <c r="C64" s="52">
        <v>24.512482174458363</v>
      </c>
      <c r="D64" s="52">
        <v>23.931468069956065</v>
      </c>
      <c r="E64" s="52">
        <v>21.403327011287775</v>
      </c>
      <c r="F64" s="54">
        <v>9.5436132416907409</v>
      </c>
      <c r="G64" s="28"/>
      <c r="H64" s="28"/>
      <c r="I64" s="28"/>
      <c r="J64" s="28"/>
      <c r="K64" s="28"/>
      <c r="L64" s="28"/>
      <c r="M64" s="16"/>
      <c r="N64" s="16"/>
      <c r="O64" s="16"/>
      <c r="Q64" s="7"/>
      <c r="R64" s="7"/>
      <c r="S64" s="7"/>
      <c r="T64" s="7"/>
      <c r="U64" s="7"/>
      <c r="V64" s="7"/>
      <c r="W64" s="7"/>
    </row>
    <row r="65" spans="1:23">
      <c r="A65" s="51" t="s">
        <v>35</v>
      </c>
      <c r="B65" s="52">
        <v>7.3865346725511776</v>
      </c>
      <c r="C65" s="52">
        <v>11.5535281686511</v>
      </c>
      <c r="D65" s="52">
        <v>9.9128688744694262</v>
      </c>
      <c r="E65" s="52">
        <v>8.7127256928488475</v>
      </c>
      <c r="F65" s="54">
        <v>8.8089783178935477</v>
      </c>
      <c r="G65" s="28"/>
      <c r="H65" s="28"/>
      <c r="I65" s="28"/>
      <c r="J65" s="28"/>
      <c r="K65" s="28"/>
      <c r="L65" s="28"/>
      <c r="M65" s="16"/>
      <c r="N65" s="16"/>
      <c r="O65" s="16"/>
      <c r="Q65" s="7"/>
      <c r="R65" s="7"/>
      <c r="S65" s="7"/>
      <c r="T65" s="7"/>
      <c r="U65" s="7"/>
      <c r="V65" s="7"/>
      <c r="W65" s="7"/>
    </row>
    <row r="66" spans="1:23">
      <c r="A66" s="51" t="s">
        <v>36</v>
      </c>
      <c r="B66" s="52">
        <v>6.8706247673352285</v>
      </c>
      <c r="C66" s="52">
        <v>9.1803257564043097</v>
      </c>
      <c r="D66" s="52">
        <v>7.3416219455009646</v>
      </c>
      <c r="E66" s="52">
        <v>10.873361350856818</v>
      </c>
      <c r="F66" s="54">
        <v>8.8750124514393853</v>
      </c>
      <c r="G66" s="28"/>
      <c r="H66" s="28"/>
      <c r="I66" s="28"/>
      <c r="J66" s="28"/>
      <c r="K66" s="28"/>
      <c r="L66" s="28"/>
      <c r="M66" s="16"/>
      <c r="N66" s="16"/>
      <c r="O66" s="16"/>
      <c r="Q66" s="7"/>
      <c r="R66" s="7"/>
      <c r="S66" s="7"/>
      <c r="T66" s="7"/>
      <c r="U66" s="7"/>
      <c r="V66" s="7"/>
      <c r="W66" s="7"/>
    </row>
    <row r="67" spans="1:23">
      <c r="A67" s="51" t="s">
        <v>37</v>
      </c>
      <c r="B67" s="52" t="s">
        <v>9</v>
      </c>
      <c r="C67" s="52">
        <v>381659.01639344264</v>
      </c>
      <c r="D67" s="52">
        <v>345819.81981981982</v>
      </c>
      <c r="E67" s="52">
        <v>405718.64406779665</v>
      </c>
      <c r="F67" s="54">
        <v>384881.7891373802</v>
      </c>
      <c r="G67" s="28"/>
      <c r="H67" s="28"/>
      <c r="I67" s="28"/>
      <c r="J67" s="28"/>
      <c r="K67" s="28"/>
      <c r="L67" s="28"/>
      <c r="M67" s="16"/>
      <c r="N67" s="16"/>
      <c r="O67" s="16"/>
      <c r="Q67" s="7"/>
      <c r="R67" s="7"/>
      <c r="S67" s="7"/>
      <c r="T67" s="7"/>
      <c r="U67" s="7"/>
      <c r="V67" s="7"/>
      <c r="W67" s="7"/>
    </row>
    <row r="68" spans="1:23">
      <c r="A68" s="51" t="s">
        <v>38</v>
      </c>
      <c r="B68" s="52">
        <v>0.79</v>
      </c>
      <c r="C68" s="52">
        <v>0.89</v>
      </c>
      <c r="D68" s="52">
        <v>0.92</v>
      </c>
      <c r="E68" s="52">
        <v>0.93</v>
      </c>
      <c r="F68" s="54">
        <v>0.84</v>
      </c>
      <c r="G68" s="28"/>
      <c r="H68" s="28"/>
      <c r="I68" s="28"/>
      <c r="J68" s="28"/>
      <c r="K68" s="28"/>
      <c r="L68" s="28"/>
      <c r="M68" s="16"/>
      <c r="N68" s="16"/>
      <c r="O68" s="16"/>
      <c r="Q68" s="7"/>
      <c r="R68" s="7"/>
      <c r="S68" s="7"/>
      <c r="T68" s="7"/>
      <c r="U68" s="7"/>
      <c r="V68" s="7"/>
      <c r="W68" s="7"/>
    </row>
    <row r="69" spans="1:23">
      <c r="A69" s="51" t="s">
        <v>39</v>
      </c>
      <c r="B69" s="52">
        <v>8060</v>
      </c>
      <c r="C69" s="52">
        <v>8948</v>
      </c>
      <c r="D69" s="52">
        <v>9161</v>
      </c>
      <c r="E69" s="52">
        <v>9054</v>
      </c>
      <c r="F69" s="54">
        <v>7741</v>
      </c>
      <c r="G69" s="28"/>
      <c r="H69" s="16"/>
      <c r="I69" s="16"/>
      <c r="J69" s="16"/>
      <c r="K69" s="16"/>
      <c r="L69" s="16"/>
      <c r="M69" s="16"/>
      <c r="N69" s="16"/>
      <c r="O69" s="16"/>
      <c r="Q69" s="7"/>
      <c r="R69" s="7"/>
      <c r="S69" s="7"/>
      <c r="T69" s="7"/>
      <c r="U69" s="7"/>
      <c r="V69" s="7"/>
      <c r="W69" s="7"/>
    </row>
    <row r="70" spans="1:23">
      <c r="A70" s="51" t="s">
        <v>40</v>
      </c>
      <c r="B70" s="52">
        <v>29</v>
      </c>
      <c r="C70" s="52">
        <v>25</v>
      </c>
      <c r="D70" s="52">
        <v>26</v>
      </c>
      <c r="E70" s="52">
        <v>35</v>
      </c>
      <c r="F70" s="54">
        <v>42</v>
      </c>
      <c r="G70" s="28"/>
      <c r="H70" s="16"/>
      <c r="I70" s="16"/>
      <c r="J70" s="16"/>
      <c r="K70" s="16"/>
      <c r="L70" s="16"/>
      <c r="M70" s="16"/>
      <c r="N70" s="16"/>
      <c r="O70" s="16"/>
      <c r="Q70" s="7"/>
      <c r="R70" s="7"/>
      <c r="S70" s="7"/>
      <c r="T70" s="7"/>
      <c r="U70" s="7"/>
      <c r="V70" s="7"/>
      <c r="W70" s="7"/>
    </row>
    <row r="71" spans="1:23">
      <c r="A71" s="51" t="s">
        <v>41</v>
      </c>
      <c r="B71" s="52">
        <v>3916</v>
      </c>
      <c r="C71" s="52">
        <v>4953</v>
      </c>
      <c r="D71" s="52">
        <v>4847</v>
      </c>
      <c r="E71" s="52">
        <v>4997</v>
      </c>
      <c r="F71" s="54">
        <v>5139</v>
      </c>
      <c r="G71" s="28"/>
      <c r="H71" s="16"/>
      <c r="I71" s="16"/>
      <c r="J71" s="16"/>
      <c r="K71" s="16"/>
      <c r="L71" s="16"/>
      <c r="M71" s="16"/>
      <c r="N71" s="16"/>
      <c r="O71" s="16"/>
      <c r="Q71" s="7"/>
      <c r="R71" s="7"/>
      <c r="S71" s="7"/>
      <c r="T71" s="7"/>
      <c r="U71" s="7"/>
      <c r="V71" s="7"/>
      <c r="W71" s="7"/>
    </row>
    <row r="72" spans="1:23">
      <c r="A72" s="72" t="s">
        <v>42</v>
      </c>
      <c r="B72" s="73">
        <v>1513</v>
      </c>
      <c r="C72" s="73">
        <v>1256</v>
      </c>
      <c r="D72" s="73">
        <v>1196</v>
      </c>
      <c r="E72" s="73">
        <v>1493</v>
      </c>
      <c r="F72" s="74">
        <v>1746</v>
      </c>
      <c r="G72" s="28"/>
      <c r="H72" s="16"/>
      <c r="I72" s="16"/>
      <c r="J72" s="16"/>
      <c r="K72" s="16"/>
      <c r="L72" s="16"/>
      <c r="M72" s="16"/>
      <c r="N72" s="16"/>
      <c r="O72" s="16"/>
      <c r="Q72" s="7"/>
      <c r="R72" s="7"/>
      <c r="S72" s="7"/>
      <c r="T72" s="7"/>
      <c r="U72" s="7"/>
      <c r="V72" s="7"/>
      <c r="W72" s="7"/>
    </row>
    <row r="73" spans="1:23">
      <c r="A73" s="28"/>
      <c r="B73" s="28"/>
      <c r="C73" s="28"/>
      <c r="D73" s="28"/>
      <c r="E73" s="28"/>
      <c r="F73" s="28"/>
      <c r="G73" s="28"/>
      <c r="H73" s="16"/>
      <c r="I73" s="16"/>
      <c r="J73" s="16"/>
      <c r="K73" s="16"/>
      <c r="L73" s="16"/>
      <c r="M73" s="16"/>
      <c r="N73" s="16"/>
      <c r="O73" s="16"/>
      <c r="Q73" s="7"/>
      <c r="R73" s="7"/>
      <c r="S73" s="7"/>
      <c r="T73" s="7"/>
      <c r="U73" s="7"/>
      <c r="V73" s="7"/>
      <c r="W73" s="7"/>
    </row>
    <row r="74" spans="1:23">
      <c r="A74" s="28"/>
      <c r="B74" s="28"/>
      <c r="C74" s="28"/>
      <c r="D74" s="28"/>
      <c r="E74" s="28"/>
      <c r="F74" s="28"/>
      <c r="G74" s="28"/>
      <c r="H74" s="16"/>
      <c r="I74" s="16"/>
      <c r="J74" s="16"/>
      <c r="K74" s="16"/>
      <c r="L74" s="16"/>
      <c r="M74" s="16"/>
      <c r="N74" s="16"/>
      <c r="O74" s="16"/>
      <c r="Q74" s="7"/>
      <c r="R74" s="7"/>
      <c r="S74" s="7"/>
      <c r="T74" s="7"/>
      <c r="U74" s="7"/>
      <c r="V74" s="7"/>
      <c r="W74" s="7"/>
    </row>
    <row r="75" spans="1:23">
      <c r="A75" s="28"/>
      <c r="B75" s="28"/>
      <c r="C75" s="28"/>
      <c r="D75" s="28"/>
      <c r="E75" s="28"/>
      <c r="F75" s="28"/>
      <c r="G75" s="28"/>
      <c r="H75" s="16"/>
      <c r="I75" s="16"/>
      <c r="J75" s="16"/>
      <c r="K75" s="16"/>
      <c r="L75" s="16"/>
      <c r="M75" s="16"/>
      <c r="N75" s="16"/>
      <c r="O75" s="16"/>
      <c r="Q75" s="7"/>
      <c r="R75" s="7"/>
      <c r="S75" s="7"/>
      <c r="T75" s="7"/>
      <c r="U75" s="7"/>
      <c r="V75" s="7"/>
      <c r="W75" s="7"/>
    </row>
    <row r="76" spans="1:23">
      <c r="A76" s="28"/>
      <c r="B76" s="28"/>
      <c r="C76" s="28"/>
      <c r="D76" s="28"/>
      <c r="E76" s="28"/>
      <c r="F76" s="28"/>
      <c r="G76" s="28"/>
      <c r="H76" s="16"/>
      <c r="I76" s="16"/>
      <c r="J76" s="16"/>
      <c r="K76" s="16"/>
      <c r="L76" s="16"/>
      <c r="M76" s="16"/>
      <c r="N76" s="16"/>
      <c r="O76" s="16"/>
      <c r="Q76" s="7"/>
      <c r="R76" s="7"/>
      <c r="S76" s="7"/>
      <c r="T76" s="7"/>
      <c r="U76" s="7"/>
      <c r="V76" s="7"/>
      <c r="W76" s="7"/>
    </row>
    <row r="77" spans="1:23">
      <c r="A77" s="28"/>
      <c r="B77" s="28"/>
      <c r="C77" s="28"/>
      <c r="D77" s="28"/>
      <c r="E77" s="28"/>
      <c r="F77" s="28"/>
      <c r="G77" s="28"/>
      <c r="H77" s="16"/>
      <c r="I77" s="16"/>
      <c r="J77" s="16"/>
      <c r="K77" s="16"/>
      <c r="L77" s="16"/>
      <c r="M77" s="16"/>
      <c r="N77" s="16"/>
      <c r="O77" s="16"/>
      <c r="Q77" s="7"/>
      <c r="R77" s="7"/>
      <c r="S77" s="7"/>
      <c r="T77" s="7"/>
      <c r="U77" s="7"/>
      <c r="V77" s="7"/>
      <c r="W77" s="7"/>
    </row>
    <row r="78" spans="1:23">
      <c r="A78" s="28"/>
      <c r="B78" s="28"/>
      <c r="C78" s="28"/>
      <c r="D78" s="28"/>
      <c r="E78" s="28"/>
      <c r="F78" s="28"/>
      <c r="G78" s="28"/>
      <c r="H78" s="16"/>
      <c r="I78" s="16"/>
      <c r="J78" s="16"/>
      <c r="K78" s="16"/>
      <c r="L78" s="16"/>
      <c r="M78" s="16"/>
      <c r="N78" s="16"/>
      <c r="O78" s="16"/>
      <c r="Q78" s="7"/>
      <c r="R78" s="7"/>
      <c r="S78" s="7"/>
      <c r="T78" s="7"/>
      <c r="U78" s="7"/>
      <c r="V78" s="7"/>
      <c r="W78" s="7"/>
    </row>
    <row r="79" spans="1:23">
      <c r="A79" s="28"/>
      <c r="B79" s="28"/>
      <c r="C79" s="28"/>
      <c r="D79" s="28"/>
      <c r="E79" s="28"/>
      <c r="F79" s="28"/>
      <c r="G79" s="28"/>
      <c r="H79" s="16"/>
      <c r="I79" s="16"/>
      <c r="J79" s="16"/>
      <c r="K79" s="16"/>
      <c r="L79" s="16"/>
      <c r="M79" s="16"/>
      <c r="N79" s="16"/>
      <c r="O79" s="16"/>
      <c r="Q79" s="7"/>
      <c r="R79" s="7"/>
      <c r="S79" s="7"/>
      <c r="T79" s="7"/>
      <c r="U79" s="7"/>
      <c r="V79" s="7"/>
      <c r="W79" s="7"/>
    </row>
    <row r="80" spans="1:23">
      <c r="A80" s="28"/>
      <c r="B80" s="28"/>
      <c r="C80" s="28"/>
      <c r="D80" s="28"/>
      <c r="E80" s="28"/>
      <c r="F80" s="28"/>
      <c r="G80" s="28"/>
      <c r="H80" s="16"/>
      <c r="I80" s="16"/>
      <c r="J80" s="16"/>
      <c r="K80" s="16"/>
      <c r="L80" s="16"/>
      <c r="M80" s="16"/>
      <c r="N80" s="16"/>
      <c r="O80" s="16"/>
      <c r="Q80" s="7"/>
      <c r="R80" s="7"/>
      <c r="S80" s="7"/>
      <c r="T80" s="7"/>
      <c r="U80" s="7"/>
      <c r="V80" s="7"/>
      <c r="W80" s="7"/>
    </row>
    <row r="81" spans="1:23">
      <c r="A81" s="28"/>
      <c r="B81" s="28"/>
      <c r="C81" s="28"/>
      <c r="D81" s="28"/>
      <c r="E81" s="28"/>
      <c r="F81" s="28"/>
      <c r="G81" s="28"/>
      <c r="H81" s="16"/>
      <c r="I81" s="16"/>
      <c r="J81" s="16"/>
      <c r="K81" s="16"/>
      <c r="L81" s="16"/>
      <c r="M81" s="16"/>
      <c r="N81" s="16"/>
      <c r="O81" s="16"/>
      <c r="Q81" s="7"/>
      <c r="R81" s="7"/>
      <c r="S81" s="7"/>
      <c r="T81" s="7"/>
      <c r="U81" s="7"/>
      <c r="V81" s="7"/>
      <c r="W81" s="7"/>
    </row>
    <row r="82" spans="1:23">
      <c r="A82" s="28"/>
      <c r="B82" s="28"/>
      <c r="C82" s="28"/>
      <c r="D82" s="28"/>
      <c r="E82" s="28"/>
      <c r="F82" s="28"/>
      <c r="G82" s="28"/>
      <c r="H82" s="16"/>
      <c r="I82" s="16"/>
      <c r="J82" s="16"/>
      <c r="K82" s="16"/>
      <c r="L82" s="16"/>
      <c r="M82" s="16"/>
      <c r="N82" s="16"/>
      <c r="O82" s="16"/>
      <c r="Q82" s="7"/>
      <c r="R82" s="7"/>
      <c r="S82" s="7"/>
      <c r="T82" s="7"/>
      <c r="U82" s="7"/>
      <c r="V82" s="7"/>
      <c r="W82" s="7"/>
    </row>
    <row r="83" spans="1:23">
      <c r="A83" s="28"/>
      <c r="B83" s="28"/>
      <c r="C83" s="28"/>
      <c r="D83" s="28"/>
      <c r="E83" s="28"/>
      <c r="F83" s="28"/>
      <c r="G83" s="28"/>
      <c r="H83" s="16"/>
      <c r="I83" s="16"/>
      <c r="J83" s="16"/>
      <c r="K83" s="16"/>
      <c r="L83" s="16"/>
      <c r="M83" s="16"/>
      <c r="N83" s="16"/>
      <c r="O83" s="16"/>
      <c r="Q83" s="7"/>
      <c r="R83" s="7"/>
      <c r="S83" s="7"/>
      <c r="T83" s="7"/>
      <c r="U83" s="7"/>
      <c r="V83" s="7"/>
      <c r="W83" s="7"/>
    </row>
    <row r="84" spans="1:23">
      <c r="A84" s="71"/>
      <c r="B84" s="28"/>
      <c r="C84" s="28"/>
      <c r="D84" s="28"/>
      <c r="E84" s="28"/>
      <c r="F84" s="28"/>
      <c r="G84" s="28"/>
      <c r="H84" s="16"/>
      <c r="I84" s="16"/>
      <c r="J84" s="16"/>
      <c r="K84" s="16"/>
      <c r="L84" s="16"/>
      <c r="M84" s="16"/>
      <c r="N84" s="16"/>
      <c r="O84" s="16"/>
      <c r="Q84" s="7"/>
      <c r="R84" s="7"/>
      <c r="S84" s="7"/>
      <c r="T84" s="7"/>
      <c r="U84" s="7"/>
      <c r="V84" s="7"/>
      <c r="W84" s="7"/>
    </row>
    <row r="85" spans="1:23">
      <c r="A85" s="71"/>
      <c r="B85" s="28"/>
      <c r="C85" s="28"/>
      <c r="D85" s="28"/>
      <c r="E85" s="28"/>
      <c r="F85" s="28"/>
      <c r="G85" s="28"/>
      <c r="H85" s="16"/>
      <c r="I85" s="16"/>
      <c r="J85" s="16"/>
      <c r="K85" s="16"/>
      <c r="L85" s="16"/>
      <c r="M85" s="16"/>
      <c r="N85" s="16"/>
      <c r="O85" s="16"/>
      <c r="Q85" s="7"/>
      <c r="R85" s="7"/>
      <c r="S85" s="7"/>
      <c r="T85" s="7"/>
      <c r="U85" s="7"/>
      <c r="V85" s="7"/>
      <c r="W85" s="7"/>
    </row>
    <row r="86" spans="1:23">
      <c r="A86" s="71"/>
      <c r="B86" s="28"/>
      <c r="C86" s="28"/>
      <c r="D86" s="28"/>
      <c r="E86" s="28"/>
      <c r="F86" s="28"/>
      <c r="G86" s="28"/>
      <c r="H86" s="16"/>
      <c r="I86" s="16"/>
      <c r="J86" s="16"/>
      <c r="K86" s="16"/>
      <c r="L86" s="16"/>
      <c r="M86" s="16"/>
      <c r="N86" s="16"/>
      <c r="O86" s="16"/>
      <c r="Q86" s="7"/>
      <c r="R86" s="7"/>
      <c r="S86" s="7"/>
      <c r="T86" s="7"/>
      <c r="U86" s="7"/>
      <c r="V86" s="7"/>
      <c r="W86" s="7"/>
    </row>
    <row r="87" spans="1:23">
      <c r="A87" s="71"/>
      <c r="B87" s="28"/>
      <c r="C87" s="28"/>
      <c r="D87" s="28"/>
      <c r="E87" s="28"/>
      <c r="F87" s="28"/>
      <c r="G87" s="28"/>
      <c r="H87" s="16"/>
      <c r="I87" s="16"/>
      <c r="J87" s="16"/>
      <c r="K87" s="16"/>
      <c r="L87" s="16"/>
      <c r="M87" s="16"/>
      <c r="N87" s="16"/>
      <c r="O87" s="16"/>
      <c r="Q87" s="7"/>
      <c r="R87" s="7"/>
      <c r="S87" s="7"/>
      <c r="T87" s="7"/>
      <c r="U87" s="7"/>
      <c r="V87" s="7"/>
      <c r="W87" s="7"/>
    </row>
    <row r="88" spans="1:23">
      <c r="A88" s="71"/>
      <c r="B88" s="28"/>
      <c r="C88" s="28"/>
      <c r="D88" s="28"/>
      <c r="E88" s="28"/>
      <c r="F88" s="28"/>
      <c r="G88" s="28"/>
      <c r="H88" s="16"/>
      <c r="I88" s="16"/>
      <c r="J88" s="16"/>
      <c r="K88" s="16"/>
      <c r="L88" s="16"/>
      <c r="M88" s="16"/>
      <c r="N88" s="16"/>
      <c r="O88" s="16"/>
      <c r="Q88" s="7"/>
      <c r="R88" s="7"/>
      <c r="S88" s="7"/>
      <c r="T88" s="7"/>
      <c r="U88" s="7"/>
      <c r="V88" s="7"/>
      <c r="W88" s="7"/>
    </row>
    <row r="89" spans="1:23">
      <c r="A89" s="71"/>
      <c r="B89" s="28"/>
      <c r="C89" s="28"/>
      <c r="D89" s="28"/>
      <c r="E89" s="28"/>
      <c r="F89" s="28"/>
      <c r="G89" s="28"/>
      <c r="H89" s="16"/>
      <c r="I89" s="16"/>
      <c r="J89" s="16"/>
      <c r="K89" s="16"/>
      <c r="L89" s="16"/>
      <c r="M89" s="16"/>
      <c r="N89" s="16"/>
      <c r="O89" s="16"/>
      <c r="Q89" s="7"/>
      <c r="R89" s="7"/>
      <c r="S89" s="7"/>
      <c r="T89" s="7"/>
      <c r="U89" s="7"/>
      <c r="V89" s="7"/>
      <c r="W89" s="7"/>
    </row>
    <row r="90" spans="1:23">
      <c r="A90" s="71"/>
      <c r="B90" s="28"/>
      <c r="C90" s="28"/>
      <c r="D90" s="28"/>
      <c r="E90" s="28"/>
      <c r="F90" s="28"/>
      <c r="G90" s="28"/>
      <c r="H90" s="16"/>
      <c r="I90" s="16"/>
      <c r="J90" s="16"/>
      <c r="K90" s="16"/>
      <c r="L90" s="16"/>
      <c r="M90" s="16"/>
      <c r="N90" s="16"/>
      <c r="O90" s="16"/>
      <c r="Q90" s="7"/>
      <c r="R90" s="7"/>
      <c r="S90" s="7"/>
      <c r="T90" s="7"/>
      <c r="U90" s="7"/>
      <c r="V90" s="7"/>
      <c r="W90" s="7"/>
    </row>
    <row r="91" spans="1:23">
      <c r="A91" s="71"/>
      <c r="B91" s="28"/>
      <c r="C91" s="28"/>
      <c r="D91" s="28"/>
      <c r="E91" s="28"/>
      <c r="F91" s="28"/>
      <c r="G91" s="28"/>
      <c r="H91" s="16"/>
      <c r="I91" s="16"/>
      <c r="J91" s="16"/>
      <c r="K91" s="16"/>
      <c r="L91" s="16"/>
      <c r="M91" s="16"/>
      <c r="N91" s="16"/>
      <c r="O91" s="16"/>
      <c r="Q91" s="7"/>
      <c r="R91" s="7"/>
      <c r="S91" s="7"/>
      <c r="T91" s="7"/>
      <c r="U91" s="7"/>
      <c r="V91" s="7"/>
      <c r="W91" s="7"/>
    </row>
    <row r="92" spans="1:23">
      <c r="A92" s="71"/>
      <c r="B92" s="28"/>
      <c r="C92" s="28"/>
      <c r="D92" s="28"/>
      <c r="E92" s="28"/>
      <c r="F92" s="28"/>
      <c r="G92" s="28"/>
      <c r="H92" s="16"/>
      <c r="I92" s="16"/>
      <c r="J92" s="16"/>
      <c r="K92" s="16"/>
      <c r="L92" s="16"/>
      <c r="M92" s="16"/>
      <c r="N92" s="16"/>
      <c r="O92" s="16"/>
      <c r="Q92" s="7"/>
      <c r="R92" s="7"/>
      <c r="S92" s="7"/>
      <c r="T92" s="7"/>
      <c r="U92" s="7"/>
      <c r="V92" s="7"/>
      <c r="W92" s="7"/>
    </row>
  </sheetData>
  <pageMargins left="0.7" right="0.7" top="0.75" bottom="0.75" header="0.3" footer="0.3"/>
  <pageSetup orientation="portrait" r:id="rId1"/>
  <ignoredErrors>
    <ignoredError sqref="G39:K39 G8:K8 G21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5"/>
  <sheetViews>
    <sheetView workbookViewId="0">
      <pane ySplit="2" topLeftCell="A3" activePane="bottomLeft" state="frozen"/>
      <selection pane="bottomLeft" activeCell="M1" sqref="M1"/>
    </sheetView>
  </sheetViews>
  <sheetFormatPr defaultRowHeight="14.5"/>
  <cols>
    <col min="1" max="1" width="39.7265625" style="3" bestFit="1" customWidth="1"/>
    <col min="2" max="2" width="8.81640625" style="3" customWidth="1"/>
    <col min="3" max="3" width="8.7265625" style="3"/>
    <col min="4" max="5" width="9.54296875" style="3" bestFit="1" customWidth="1"/>
    <col min="6" max="7" width="9.7265625" style="3" bestFit="1" customWidth="1"/>
    <col min="8" max="8" width="11.54296875" style="3" bestFit="1" customWidth="1"/>
    <col min="9" max="10" width="9.7265625" style="3" customWidth="1"/>
    <col min="11" max="11" width="11.54296875" style="3" bestFit="1" customWidth="1"/>
    <col min="12" max="12" width="9.7265625" style="3" customWidth="1"/>
    <col min="13" max="13" width="10" style="3" customWidth="1"/>
    <col min="14" max="14" width="9.7265625" style="3" customWidth="1"/>
    <col min="15" max="16" width="9.7265625" style="3" bestFit="1" customWidth="1"/>
    <col min="17" max="18" width="9.7265625" style="3" customWidth="1"/>
    <col min="19" max="21" width="9.7265625" style="3" bestFit="1" customWidth="1"/>
    <col min="22" max="22" width="8.7265625" style="3" customWidth="1"/>
    <col min="23" max="16384" width="8.7265625" style="3"/>
  </cols>
  <sheetData>
    <row r="1" spans="1:20" ht="25">
      <c r="A1" s="149" t="s">
        <v>43</v>
      </c>
      <c r="B1" s="78" t="s">
        <v>1</v>
      </c>
      <c r="C1" s="78" t="s">
        <v>2</v>
      </c>
      <c r="D1" s="78" t="s">
        <v>3</v>
      </c>
      <c r="E1" s="78" t="s">
        <v>4</v>
      </c>
      <c r="F1" s="78" t="s">
        <v>5</v>
      </c>
      <c r="G1" s="79" t="s">
        <v>6</v>
      </c>
      <c r="H1" s="80" t="s">
        <v>283</v>
      </c>
      <c r="I1" s="78" t="s">
        <v>284</v>
      </c>
      <c r="J1" s="78" t="s">
        <v>285</v>
      </c>
      <c r="K1" s="78" t="s">
        <v>286</v>
      </c>
      <c r="L1" s="81" t="s">
        <v>287</v>
      </c>
      <c r="M1" s="16"/>
      <c r="N1" s="16"/>
      <c r="O1" s="16"/>
      <c r="P1" s="16"/>
      <c r="Q1" s="16"/>
      <c r="R1" s="82"/>
      <c r="S1" s="16"/>
      <c r="T1" s="16"/>
    </row>
    <row r="2" spans="1:20">
      <c r="A2" s="83" t="s">
        <v>129</v>
      </c>
      <c r="B2" s="84">
        <v>41306</v>
      </c>
      <c r="C2" s="84">
        <v>41671</v>
      </c>
      <c r="D2" s="84">
        <v>42035</v>
      </c>
      <c r="E2" s="84">
        <v>42399</v>
      </c>
      <c r="F2" s="84">
        <v>42763</v>
      </c>
      <c r="G2" s="85">
        <v>43134</v>
      </c>
      <c r="H2" s="86">
        <v>43499</v>
      </c>
      <c r="I2" s="84">
        <v>43864</v>
      </c>
      <c r="J2" s="84">
        <v>44230</v>
      </c>
      <c r="K2" s="84">
        <v>44595</v>
      </c>
      <c r="L2" s="87">
        <v>44960</v>
      </c>
      <c r="M2" s="16"/>
      <c r="N2" s="16"/>
      <c r="O2" s="16"/>
      <c r="P2" s="16"/>
      <c r="Q2" s="16"/>
      <c r="R2" s="16"/>
      <c r="S2" s="16"/>
      <c r="T2" s="16"/>
    </row>
    <row r="3" spans="1:20" ht="15" thickBot="1">
      <c r="A3" s="51" t="s">
        <v>44</v>
      </c>
      <c r="B3" s="52"/>
      <c r="C3" s="52" t="s">
        <v>9</v>
      </c>
      <c r="D3" s="52" t="s">
        <v>9</v>
      </c>
      <c r="E3" s="52" t="s">
        <v>9</v>
      </c>
      <c r="F3" s="52" t="s">
        <v>9</v>
      </c>
      <c r="G3" s="52" t="s">
        <v>9</v>
      </c>
      <c r="H3" s="53"/>
      <c r="I3" s="52"/>
      <c r="J3" s="52"/>
      <c r="K3" s="52"/>
      <c r="L3" s="54"/>
      <c r="M3" s="16"/>
      <c r="N3" s="88">
        <v>2018</v>
      </c>
      <c r="O3" s="88">
        <v>2019</v>
      </c>
      <c r="P3" s="88">
        <v>2020</v>
      </c>
      <c r="Q3" s="88">
        <v>2021</v>
      </c>
      <c r="R3" s="88">
        <v>2022</v>
      </c>
      <c r="S3" s="16"/>
      <c r="T3" s="16"/>
    </row>
    <row r="4" spans="1:20">
      <c r="A4" s="32" t="s">
        <v>131</v>
      </c>
      <c r="B4" s="33">
        <f>B5+B6</f>
        <v>125778</v>
      </c>
      <c r="C4" s="33">
        <f>C5+C6</f>
        <v>132536</v>
      </c>
      <c r="D4" s="33">
        <v>105530</v>
      </c>
      <c r="E4" s="33">
        <v>102456</v>
      </c>
      <c r="F4" s="33">
        <v>92442</v>
      </c>
      <c r="G4" s="33">
        <v>81995</v>
      </c>
      <c r="H4" s="34">
        <f>SUM(H5:H6)</f>
        <v>83634.899999999994</v>
      </c>
      <c r="I4" s="33">
        <f t="shared" ref="I4:L4" si="0">H4/(1.02)</f>
        <v>81995</v>
      </c>
      <c r="J4" s="33">
        <f t="shared" si="0"/>
        <v>80387.254901960783</v>
      </c>
      <c r="K4" s="33">
        <f t="shared" si="0"/>
        <v>78811.034217608612</v>
      </c>
      <c r="L4" s="35">
        <f t="shared" si="0"/>
        <v>77265.719821184917</v>
      </c>
      <c r="M4" s="89" t="s">
        <v>221</v>
      </c>
      <c r="N4" s="90">
        <f>N8+N10-N34</f>
        <v>918.84000000000196</v>
      </c>
      <c r="O4" s="39">
        <f t="shared" ref="O4:R4" si="1">O8+O10-O34</f>
        <v>973.87380000000303</v>
      </c>
      <c r="P4" s="39">
        <f t="shared" si="1"/>
        <v>1031.841126000003</v>
      </c>
      <c r="Q4" s="39">
        <f t="shared" si="1"/>
        <v>1092.8922910199981</v>
      </c>
      <c r="R4" s="91">
        <f t="shared" si="1"/>
        <v>1157.1851964654015</v>
      </c>
      <c r="S4" s="16"/>
      <c r="T4" s="16"/>
    </row>
    <row r="5" spans="1:20">
      <c r="A5" s="32" t="s">
        <v>132</v>
      </c>
      <c r="B5" s="33">
        <v>77268</v>
      </c>
      <c r="C5" s="33">
        <v>88555</v>
      </c>
      <c r="D5" s="33">
        <v>70025</v>
      </c>
      <c r="E5" s="33">
        <v>70483</v>
      </c>
      <c r="F5" s="33">
        <v>48129</v>
      </c>
      <c r="G5" s="33">
        <v>43299</v>
      </c>
      <c r="H5" s="34">
        <f>G5*(1+IS!$N$7)</f>
        <v>44164.98</v>
      </c>
      <c r="I5" s="33">
        <f>H5*(1+IS!$N$7)</f>
        <v>45048.279600000002</v>
      </c>
      <c r="J5" s="33">
        <f>I5*(1+IS!$N$7)</f>
        <v>45949.245192000002</v>
      </c>
      <c r="K5" s="33">
        <f>J5*(1+IS!$N$7)</f>
        <v>46868.230095840001</v>
      </c>
      <c r="L5" s="35">
        <f>K5*(1+IS!$N$7)</f>
        <v>47805.594697756802</v>
      </c>
      <c r="M5" s="16"/>
      <c r="N5" s="28"/>
      <c r="O5" s="28"/>
      <c r="P5" s="82"/>
      <c r="Q5" s="28"/>
      <c r="R5" s="28"/>
      <c r="S5" s="16"/>
      <c r="T5" s="16"/>
    </row>
    <row r="6" spans="1:20">
      <c r="A6" s="32" t="s">
        <v>133</v>
      </c>
      <c r="B6" s="33">
        <v>48510</v>
      </c>
      <c r="C6" s="33">
        <v>43981</v>
      </c>
      <c r="D6" s="33">
        <v>35505</v>
      </c>
      <c r="E6" s="33">
        <v>31973</v>
      </c>
      <c r="F6" s="33">
        <v>44313</v>
      </c>
      <c r="G6" s="33">
        <v>38696</v>
      </c>
      <c r="H6" s="34">
        <f>G6*(1+IS!$N$7)</f>
        <v>39469.919999999998</v>
      </c>
      <c r="I6" s="33">
        <f>H6*(1+IS!$N$7)</f>
        <v>40259.318399999996</v>
      </c>
      <c r="J6" s="33">
        <f>I6*(1+IS!$N$7)</f>
        <v>41064.504767999999</v>
      </c>
      <c r="K6" s="33">
        <f>J6*(1+IS!$N$7)</f>
        <v>41885.794863360003</v>
      </c>
      <c r="L6" s="35">
        <f>K6*(1+IS!$N$7)</f>
        <v>42723.510760627207</v>
      </c>
      <c r="M6" s="16"/>
      <c r="N6" s="28"/>
      <c r="O6" s="28"/>
      <c r="P6" s="82"/>
      <c r="Q6" s="28"/>
      <c r="R6" s="28"/>
      <c r="S6" s="16"/>
      <c r="T6" s="16"/>
    </row>
    <row r="7" spans="1:20">
      <c r="A7" s="32" t="s">
        <v>134</v>
      </c>
      <c r="B7" s="33">
        <f t="shared" ref="B7:G7" si="2">SUM(B8:B9)</f>
        <v>19902</v>
      </c>
      <c r="C7" s="33">
        <f t="shared" si="2"/>
        <v>21388</v>
      </c>
      <c r="D7" s="33">
        <f t="shared" si="2"/>
        <v>23237</v>
      </c>
      <c r="E7" s="33">
        <f t="shared" si="2"/>
        <v>39074</v>
      </c>
      <c r="F7" s="33">
        <f t="shared" si="2"/>
        <v>36318</v>
      </c>
      <c r="G7" s="33">
        <f t="shared" si="2"/>
        <v>34774</v>
      </c>
      <c r="H7" s="34">
        <f>SUM(H8:H9)</f>
        <v>35503.709523809521</v>
      </c>
      <c r="I7" s="33">
        <f>SUM(I8:I9)</f>
        <v>36317.951689342408</v>
      </c>
      <c r="J7" s="33">
        <f>SUM(J8:J9)</f>
        <v>37218.665168421343</v>
      </c>
      <c r="K7" s="33">
        <f>SUM(K8:K9)</f>
        <v>38207.9945169489</v>
      </c>
      <c r="L7" s="35">
        <f>SUM(L8:L9)</f>
        <v>39288.295280992999</v>
      </c>
      <c r="M7" s="16"/>
      <c r="N7" s="39"/>
      <c r="O7" s="39"/>
      <c r="P7" s="39"/>
      <c r="Q7" s="39"/>
      <c r="R7" s="39"/>
      <c r="S7" s="16"/>
      <c r="T7" s="16"/>
    </row>
    <row r="8" spans="1:20">
      <c r="A8" s="32" t="s">
        <v>135</v>
      </c>
      <c r="B8" s="33">
        <v>19902</v>
      </c>
      <c r="C8" s="33">
        <v>21388</v>
      </c>
      <c r="D8" s="33">
        <v>23237</v>
      </c>
      <c r="E8" s="33">
        <v>27022</v>
      </c>
      <c r="F8" s="33">
        <v>24076</v>
      </c>
      <c r="G8" s="33">
        <v>24438</v>
      </c>
      <c r="H8" s="92">
        <f>G8*(1.05)</f>
        <v>25659.9</v>
      </c>
      <c r="I8" s="93">
        <f>H8*(1.05)</f>
        <v>26942.895000000004</v>
      </c>
      <c r="J8" s="93">
        <f t="shared" ref="J8:L8" si="3">I8*(1.05)</f>
        <v>28290.039750000007</v>
      </c>
      <c r="K8" s="93">
        <f t="shared" si="3"/>
        <v>29704.541737500007</v>
      </c>
      <c r="L8" s="94">
        <f t="shared" si="3"/>
        <v>31189.768824375009</v>
      </c>
      <c r="M8" s="95" t="s">
        <v>220</v>
      </c>
      <c r="N8" s="39">
        <f>H8-G8</f>
        <v>1221.9000000000015</v>
      </c>
      <c r="O8" s="39">
        <f>I8-H8</f>
        <v>1282.9950000000026</v>
      </c>
      <c r="P8" s="39">
        <f>J8-I8</f>
        <v>1347.1447500000031</v>
      </c>
      <c r="Q8" s="39">
        <f>K8-J8</f>
        <v>1414.5019874999998</v>
      </c>
      <c r="R8" s="39">
        <f>L8-K8</f>
        <v>1485.227086875002</v>
      </c>
      <c r="S8" s="16"/>
      <c r="T8" s="16"/>
    </row>
    <row r="9" spans="1:20">
      <c r="A9" s="32" t="s">
        <v>136</v>
      </c>
      <c r="B9" s="33">
        <v>0</v>
      </c>
      <c r="C9" s="33">
        <v>0</v>
      </c>
      <c r="D9" s="33">
        <v>0</v>
      </c>
      <c r="E9" s="33">
        <v>12052</v>
      </c>
      <c r="F9" s="33">
        <v>12242</v>
      </c>
      <c r="G9" s="33">
        <v>10336</v>
      </c>
      <c r="H9" s="34">
        <f t="shared" ref="H9:L9" si="4">G9/(1.05)</f>
        <v>9843.8095238095229</v>
      </c>
      <c r="I9" s="33">
        <f t="shared" si="4"/>
        <v>9375.056689342402</v>
      </c>
      <c r="J9" s="33">
        <f t="shared" si="4"/>
        <v>8928.6254184213358</v>
      </c>
      <c r="K9" s="33">
        <f t="shared" si="4"/>
        <v>8503.4527794488913</v>
      </c>
      <c r="L9" s="35">
        <f t="shared" si="4"/>
        <v>8098.5264566179912</v>
      </c>
      <c r="M9" s="16"/>
      <c r="N9" s="28"/>
      <c r="O9" s="28"/>
      <c r="P9" s="82"/>
      <c r="Q9" s="28"/>
      <c r="R9" s="28"/>
      <c r="S9" s="16"/>
      <c r="T9" s="16"/>
    </row>
    <row r="10" spans="1:20">
      <c r="A10" s="32" t="s">
        <v>137</v>
      </c>
      <c r="B10" s="33">
        <f t="shared" ref="B10:G10" si="5">SUM(B11:B13)</f>
        <v>15374</v>
      </c>
      <c r="C10" s="33">
        <f t="shared" si="5"/>
        <v>17325</v>
      </c>
      <c r="D10" s="33">
        <f t="shared" si="5"/>
        <v>17688</v>
      </c>
      <c r="E10" s="33">
        <f t="shared" si="5"/>
        <v>22515</v>
      </c>
      <c r="F10" s="33">
        <f t="shared" si="5"/>
        <v>22354</v>
      </c>
      <c r="G10" s="33">
        <f t="shared" si="5"/>
        <v>21923</v>
      </c>
      <c r="H10" s="34">
        <f>SUM(H11:H13)</f>
        <v>22361.46</v>
      </c>
      <c r="I10" s="33">
        <f>SUM(I11:I13)</f>
        <v>22808.689200000001</v>
      </c>
      <c r="J10" s="33">
        <f>SUM(J11:J13)</f>
        <v>23264.862983999999</v>
      </c>
      <c r="K10" s="33">
        <f>SUM(K11:K13)</f>
        <v>23730.160243680002</v>
      </c>
      <c r="L10" s="35">
        <f>SUM(L11:L13)</f>
        <v>24204.7634485536</v>
      </c>
      <c r="M10" s="16"/>
      <c r="N10" s="39"/>
      <c r="O10" s="39"/>
      <c r="P10" s="39"/>
      <c r="Q10" s="39"/>
      <c r="R10" s="39"/>
      <c r="S10" s="16"/>
      <c r="T10" s="16"/>
    </row>
    <row r="11" spans="1:20">
      <c r="A11" s="32" t="s">
        <v>138</v>
      </c>
      <c r="B11" s="33">
        <v>9295</v>
      </c>
      <c r="C11" s="33">
        <v>10220</v>
      </c>
      <c r="D11" s="33">
        <v>9963</v>
      </c>
      <c r="E11" s="33">
        <v>13415</v>
      </c>
      <c r="F11" s="33">
        <v>12636</v>
      </c>
      <c r="G11" s="33">
        <v>11757</v>
      </c>
      <c r="H11" s="34">
        <f>G11*(1+IS!$N$7)</f>
        <v>11992.14</v>
      </c>
      <c r="I11" s="33">
        <f>H11*(1+IS!$N$7)</f>
        <v>12231.9828</v>
      </c>
      <c r="J11" s="33">
        <f>I11*(1+IS!$N$7)</f>
        <v>12476.622455999999</v>
      </c>
      <c r="K11" s="33">
        <f>J11*(1+IS!$N$7)</f>
        <v>12726.15490512</v>
      </c>
      <c r="L11" s="35">
        <f>K11*(1+IS!$N$7)</f>
        <v>12980.6780032224</v>
      </c>
      <c r="M11" s="16"/>
      <c r="N11" s="28"/>
      <c r="O11" s="28"/>
      <c r="P11" s="28"/>
      <c r="Q11" s="28"/>
      <c r="R11" s="28"/>
      <c r="S11" s="16"/>
      <c r="T11" s="16"/>
    </row>
    <row r="12" spans="1:20">
      <c r="A12" s="32" t="s">
        <v>139</v>
      </c>
      <c r="B12" s="33">
        <v>6099</v>
      </c>
      <c r="C12" s="33">
        <v>6794</v>
      </c>
      <c r="D12" s="33">
        <v>7032</v>
      </c>
      <c r="E12" s="33">
        <v>8265</v>
      </c>
      <c r="F12" s="33">
        <v>8798</v>
      </c>
      <c r="G12" s="33">
        <v>9169</v>
      </c>
      <c r="H12" s="34">
        <f>G12*(1+IS!$N$7)</f>
        <v>9352.380000000001</v>
      </c>
      <c r="I12" s="33">
        <f>H12*(1+IS!$N$7)</f>
        <v>9539.4276000000009</v>
      </c>
      <c r="J12" s="33">
        <f>I12*(1+IS!$N$7)</f>
        <v>9730.2161520000009</v>
      </c>
      <c r="K12" s="33">
        <f>J12*(1+IS!$N$7)</f>
        <v>9924.8204750400018</v>
      </c>
      <c r="L12" s="35">
        <f>K12*(1+IS!$N$7)</f>
        <v>10123.316884540802</v>
      </c>
      <c r="M12" s="16"/>
      <c r="N12" s="28"/>
      <c r="O12" s="28"/>
      <c r="P12" s="28"/>
      <c r="Q12" s="28"/>
      <c r="R12" s="28"/>
      <c r="S12" s="16"/>
      <c r="T12" s="16"/>
    </row>
    <row r="13" spans="1:20">
      <c r="A13" s="32" t="s">
        <v>140</v>
      </c>
      <c r="B13" s="33">
        <v>-20</v>
      </c>
      <c r="C13" s="33">
        <v>311</v>
      </c>
      <c r="D13" s="33">
        <v>693</v>
      </c>
      <c r="E13" s="33">
        <v>835</v>
      </c>
      <c r="F13" s="33">
        <v>920</v>
      </c>
      <c r="G13" s="33">
        <v>997</v>
      </c>
      <c r="H13" s="34">
        <f>G13*(1+IS!$N$7)</f>
        <v>1016.94</v>
      </c>
      <c r="I13" s="33">
        <f>H13*(1+IS!$N$7)</f>
        <v>1037.2788</v>
      </c>
      <c r="J13" s="33">
        <f>I13*(1+IS!$N$7)</f>
        <v>1058.0243760000001</v>
      </c>
      <c r="K13" s="33">
        <f>J13*(1+IS!$N$7)</f>
        <v>1079.1848635200001</v>
      </c>
      <c r="L13" s="35">
        <f>K13*(1+IS!$N$7)</f>
        <v>1100.7685607904002</v>
      </c>
      <c r="M13" s="16"/>
      <c r="N13" s="28"/>
      <c r="O13" s="28"/>
      <c r="P13" s="28"/>
      <c r="Q13" s="28"/>
      <c r="R13" s="28"/>
      <c r="S13" s="16"/>
      <c r="T13" s="16"/>
    </row>
    <row r="14" spans="1:20">
      <c r="A14" s="110" t="s">
        <v>45</v>
      </c>
      <c r="B14" s="25">
        <f t="shared" ref="B14:L14" si="6">B4+B7+B10</f>
        <v>161054</v>
      </c>
      <c r="C14" s="25">
        <f t="shared" si="6"/>
        <v>171249</v>
      </c>
      <c r="D14" s="25">
        <f t="shared" si="6"/>
        <v>146455</v>
      </c>
      <c r="E14" s="25">
        <f t="shared" si="6"/>
        <v>164045</v>
      </c>
      <c r="F14" s="25">
        <f t="shared" si="6"/>
        <v>151114</v>
      </c>
      <c r="G14" s="25">
        <f t="shared" si="6"/>
        <v>138692</v>
      </c>
      <c r="H14" s="26">
        <f t="shared" si="6"/>
        <v>141500.06952380951</v>
      </c>
      <c r="I14" s="25">
        <f t="shared" si="6"/>
        <v>141121.64088934241</v>
      </c>
      <c r="J14" s="25">
        <f t="shared" si="6"/>
        <v>140870.78305438213</v>
      </c>
      <c r="K14" s="25">
        <f t="shared" si="6"/>
        <v>140749.18897823751</v>
      </c>
      <c r="L14" s="25">
        <f t="shared" si="6"/>
        <v>140758.77855073151</v>
      </c>
      <c r="M14" s="40"/>
      <c r="N14" s="28"/>
      <c r="O14" s="28"/>
      <c r="P14" s="28"/>
      <c r="Q14" s="28"/>
      <c r="R14" s="28"/>
      <c r="S14" s="16"/>
      <c r="T14" s="16"/>
    </row>
    <row r="15" spans="1:20">
      <c r="A15" s="32" t="s">
        <v>141</v>
      </c>
      <c r="B15" s="33">
        <f t="shared" ref="B15:H15" si="7">B16-B17</f>
        <v>68633</v>
      </c>
      <c r="C15" s="33">
        <f t="shared" si="7"/>
        <v>68827</v>
      </c>
      <c r="D15" s="33">
        <f t="shared" si="7"/>
        <v>48070</v>
      </c>
      <c r="E15" s="33">
        <f t="shared" si="7"/>
        <v>54095</v>
      </c>
      <c r="F15" s="33">
        <f t="shared" si="7"/>
        <v>50518</v>
      </c>
      <c r="G15" s="33">
        <f t="shared" si="7"/>
        <v>53874</v>
      </c>
      <c r="H15" s="34">
        <f t="shared" si="7"/>
        <v>54951.48</v>
      </c>
      <c r="I15" s="33">
        <f t="shared" ref="I15:L15" si="8">SUM(I16:I17)</f>
        <v>130405.8168</v>
      </c>
      <c r="J15" s="33">
        <f t="shared" si="8"/>
        <v>133013.93313600001</v>
      </c>
      <c r="K15" s="33">
        <f t="shared" si="8"/>
        <v>135674.21179872</v>
      </c>
      <c r="L15" s="35">
        <f t="shared" si="8"/>
        <v>138387.69603469441</v>
      </c>
      <c r="M15" s="16"/>
      <c r="N15" s="96"/>
      <c r="O15" s="96"/>
      <c r="P15" s="96"/>
      <c r="Q15" s="96"/>
      <c r="R15" s="96"/>
      <c r="S15" s="16"/>
      <c r="T15" s="16"/>
    </row>
    <row r="16" spans="1:20">
      <c r="A16" s="32" t="s">
        <v>142</v>
      </c>
      <c r="B16" s="33">
        <v>114568</v>
      </c>
      <c r="C16" s="33">
        <v>116469</v>
      </c>
      <c r="D16" s="33">
        <v>83191</v>
      </c>
      <c r="E16" s="33">
        <v>90022</v>
      </c>
      <c r="F16" s="33">
        <v>85875</v>
      </c>
      <c r="G16" s="33">
        <v>89608</v>
      </c>
      <c r="H16" s="34">
        <f>G16*(1+IS!$N$7)</f>
        <v>91400.16</v>
      </c>
      <c r="I16" s="33">
        <f>H16*(1+IS!$N$7)</f>
        <v>93228.16320000001</v>
      </c>
      <c r="J16" s="33">
        <f>I16*(1+IS!$N$7)</f>
        <v>95092.726464000007</v>
      </c>
      <c r="K16" s="33">
        <f>J16*(1+IS!$N$7)</f>
        <v>96994.580993280004</v>
      </c>
      <c r="L16" s="35">
        <f>K16*(1+IS!$N$7)</f>
        <v>98934.472613145612</v>
      </c>
      <c r="M16" s="89" t="s">
        <v>222</v>
      </c>
      <c r="N16" s="97">
        <f>H16-G16</f>
        <v>1792.1600000000035</v>
      </c>
      <c r="O16" s="97">
        <f>I16-H16</f>
        <v>1828.0032000000065</v>
      </c>
      <c r="P16" s="97">
        <f>J16-I16</f>
        <v>1864.5632639999967</v>
      </c>
      <c r="Q16" s="97">
        <f>K16-J16</f>
        <v>1901.8545292799972</v>
      </c>
      <c r="R16" s="97">
        <f>L16-K16</f>
        <v>1939.8916198656079</v>
      </c>
      <c r="S16" s="16"/>
      <c r="T16" s="16"/>
    </row>
    <row r="17" spans="1:20">
      <c r="A17" s="32" t="s">
        <v>143</v>
      </c>
      <c r="B17" s="33">
        <v>45935</v>
      </c>
      <c r="C17" s="33">
        <v>47642</v>
      </c>
      <c r="D17" s="33">
        <v>35121</v>
      </c>
      <c r="E17" s="33">
        <v>35927</v>
      </c>
      <c r="F17" s="33">
        <v>35357</v>
      </c>
      <c r="G17" s="33">
        <v>35734</v>
      </c>
      <c r="H17" s="34">
        <f>G17*(1+IS!$N$7)</f>
        <v>36448.68</v>
      </c>
      <c r="I17" s="33">
        <f>H17*(1+IS!$N$7)</f>
        <v>37177.653599999998</v>
      </c>
      <c r="J17" s="33">
        <f>I17*(1+IS!$N$7)</f>
        <v>37921.206672</v>
      </c>
      <c r="K17" s="33">
        <f>J17*(1+IS!$N$7)</f>
        <v>38679.63080544</v>
      </c>
      <c r="L17" s="35">
        <f>K17*(1+IS!$N$7)</f>
        <v>39453.223421548799</v>
      </c>
      <c r="M17" s="16"/>
      <c r="N17" s="28"/>
      <c r="O17" s="28"/>
      <c r="P17" s="28"/>
      <c r="Q17" s="28"/>
      <c r="R17" s="28"/>
      <c r="S17" s="16"/>
      <c r="T17" s="16"/>
    </row>
    <row r="18" spans="1:20">
      <c r="A18" s="32" t="s">
        <v>144</v>
      </c>
      <c r="B18" s="33">
        <f t="shared" ref="B18:G18" si="9">SUM(B19:B20)</f>
        <v>257238</v>
      </c>
      <c r="C18" s="33">
        <f t="shared" si="9"/>
        <v>241940</v>
      </c>
      <c r="D18" s="33">
        <f t="shared" si="9"/>
        <v>13445</v>
      </c>
      <c r="E18" s="33">
        <f t="shared" si="9"/>
        <v>21156</v>
      </c>
      <c r="F18" s="33">
        <f t="shared" si="9"/>
        <v>25162</v>
      </c>
      <c r="G18" s="33">
        <f t="shared" si="9"/>
        <v>28861</v>
      </c>
      <c r="H18" s="34">
        <f>SUM(H19:H20)</f>
        <v>29438.22</v>
      </c>
      <c r="I18" s="33">
        <f>H18*(1.1)</f>
        <v>32382.042000000005</v>
      </c>
      <c r="J18" s="33">
        <f>I18*(1.1)</f>
        <v>35620.246200000009</v>
      </c>
      <c r="K18" s="33">
        <f>J18*(1.1)</f>
        <v>39182.270820000012</v>
      </c>
      <c r="L18" s="35">
        <f>K18*(1.1)</f>
        <v>43100.497902000017</v>
      </c>
      <c r="M18" s="16"/>
      <c r="N18" s="28"/>
      <c r="O18" s="28"/>
      <c r="P18" s="28"/>
      <c r="Q18" s="28"/>
      <c r="R18" s="28"/>
      <c r="S18" s="16"/>
      <c r="T18" s="16"/>
    </row>
    <row r="19" spans="1:20">
      <c r="A19" s="32" t="s">
        <v>145</v>
      </c>
      <c r="B19" s="33">
        <v>0</v>
      </c>
      <c r="C19" s="33">
        <v>0</v>
      </c>
      <c r="D19" s="33">
        <v>0</v>
      </c>
      <c r="E19" s="33">
        <v>0</v>
      </c>
      <c r="F19" s="33">
        <v>0</v>
      </c>
      <c r="G19" s="33">
        <v>0</v>
      </c>
      <c r="H19" s="34">
        <v>0</v>
      </c>
      <c r="I19" s="33">
        <v>0</v>
      </c>
      <c r="J19" s="33">
        <v>0</v>
      </c>
      <c r="K19" s="33">
        <v>0</v>
      </c>
      <c r="L19" s="35">
        <v>0</v>
      </c>
      <c r="M19" s="16"/>
      <c r="N19" s="28"/>
      <c r="O19" s="28"/>
      <c r="P19" s="28"/>
      <c r="Q19" s="28"/>
      <c r="R19" s="28"/>
      <c r="S19" s="16"/>
      <c r="T19" s="16"/>
    </row>
    <row r="20" spans="1:20">
      <c r="A20" s="32" t="s">
        <v>146</v>
      </c>
      <c r="B20" s="33">
        <v>257238</v>
      </c>
      <c r="C20" s="33">
        <v>241940</v>
      </c>
      <c r="D20" s="33">
        <v>13445</v>
      </c>
      <c r="E20" s="33">
        <v>21156</v>
      </c>
      <c r="F20" s="33">
        <v>25162</v>
      </c>
      <c r="G20" s="33">
        <v>28861</v>
      </c>
      <c r="H20" s="34">
        <f>G20*(1+IS!$N$7)</f>
        <v>29438.22</v>
      </c>
      <c r="I20" s="33">
        <f>H20*(1+IS!$N$7)</f>
        <v>30026.984400000001</v>
      </c>
      <c r="J20" s="33">
        <f>I20*(1+IS!$N$7)</f>
        <v>30627.524088000002</v>
      </c>
      <c r="K20" s="33">
        <f>J20*(1+IS!$N$7)</f>
        <v>31240.074569760003</v>
      </c>
      <c r="L20" s="35">
        <f>K20*(1+IS!$N$7)</f>
        <v>31864.876061155202</v>
      </c>
      <c r="M20" s="16"/>
      <c r="N20" s="28"/>
      <c r="O20" s="28"/>
      <c r="P20" s="28"/>
      <c r="Q20" s="28"/>
      <c r="R20" s="28"/>
      <c r="S20" s="16"/>
      <c r="T20" s="16"/>
    </row>
    <row r="21" spans="1:20">
      <c r="A21" s="32" t="s">
        <v>147</v>
      </c>
      <c r="B21" s="33">
        <v>198074</v>
      </c>
      <c r="C21" s="33">
        <v>174544</v>
      </c>
      <c r="D21" s="33">
        <v>446984</v>
      </c>
      <c r="E21" s="33">
        <v>253775</v>
      </c>
      <c r="F21" s="33">
        <v>138389</v>
      </c>
      <c r="G21" s="33">
        <v>156519</v>
      </c>
      <c r="H21" s="34">
        <f>G21*(1+IS!$N$7)</f>
        <v>159649.38</v>
      </c>
      <c r="I21" s="33">
        <f>H21*(1+IS!$N$7)</f>
        <v>162842.3676</v>
      </c>
      <c r="J21" s="33">
        <f>I21*(1+IS!$N$7)</f>
        <v>166099.21495200001</v>
      </c>
      <c r="K21" s="33">
        <f>J21*(1+IS!$N$7)</f>
        <v>169421.19925104</v>
      </c>
      <c r="L21" s="35">
        <f>K21*(1+IS!$N$7)</f>
        <v>172809.62323606081</v>
      </c>
      <c r="M21" s="33"/>
      <c r="N21" s="28"/>
      <c r="O21" s="28"/>
      <c r="P21" s="28"/>
      <c r="Q21" s="28"/>
      <c r="R21" s="28"/>
      <c r="S21" s="16"/>
      <c r="T21" s="16"/>
    </row>
    <row r="22" spans="1:20">
      <c r="A22" s="32" t="s">
        <v>148</v>
      </c>
      <c r="B22" s="33">
        <v>85094</v>
      </c>
      <c r="C22" s="33">
        <v>91958</v>
      </c>
      <c r="D22" s="33">
        <v>66389</v>
      </c>
      <c r="E22" s="33">
        <v>83325</v>
      </c>
      <c r="F22" s="33">
        <v>86875</v>
      </c>
      <c r="G22" s="33">
        <v>104241</v>
      </c>
      <c r="H22" s="34">
        <f>G22*(1+IS!$N$7)</f>
        <v>106325.82</v>
      </c>
      <c r="I22" s="33">
        <f>H22*(1+IS!$N$7)</f>
        <v>108452.33640000001</v>
      </c>
      <c r="J22" s="33">
        <f>I22*(1+IS!$N$7)</f>
        <v>110621.38312800002</v>
      </c>
      <c r="K22" s="33">
        <f>J22*(1+IS!$N$7)</f>
        <v>112833.81079056002</v>
      </c>
      <c r="L22" s="35">
        <f>K22*(1+IS!$N$7)</f>
        <v>115090.48700637122</v>
      </c>
      <c r="M22" s="16"/>
      <c r="N22" s="28"/>
      <c r="O22" s="28"/>
      <c r="P22" s="28"/>
      <c r="Q22" s="28"/>
      <c r="R22" s="28"/>
      <c r="S22" s="16"/>
      <c r="T22" s="16"/>
    </row>
    <row r="23" spans="1:20">
      <c r="A23" s="32" t="s">
        <v>149</v>
      </c>
      <c r="B23" s="33">
        <v>73114</v>
      </c>
      <c r="C23" s="33">
        <v>77648</v>
      </c>
      <c r="D23" s="33">
        <v>53207</v>
      </c>
      <c r="E23" s="33">
        <v>65526</v>
      </c>
      <c r="F23" s="33">
        <v>70438</v>
      </c>
      <c r="G23" s="33">
        <v>83968</v>
      </c>
      <c r="H23" s="34">
        <f>G23*(1+IS!$N$7)</f>
        <v>85647.360000000001</v>
      </c>
      <c r="I23" s="33">
        <f>H23*(1+IS!$N$7)</f>
        <v>87360.307199999996</v>
      </c>
      <c r="J23" s="33">
        <f>I23*(1+IS!$N$7)</f>
        <v>89107.513343999992</v>
      </c>
      <c r="K23" s="33">
        <f>J23*(1+IS!$N$7)</f>
        <v>90889.663610879987</v>
      </c>
      <c r="L23" s="35">
        <f>K23*(1+IS!$N$7)</f>
        <v>92707.456883097591</v>
      </c>
      <c r="M23" s="16"/>
      <c r="N23" s="28"/>
      <c r="O23" s="28"/>
      <c r="P23" s="28"/>
      <c r="Q23" s="28"/>
      <c r="R23" s="28"/>
      <c r="S23" s="16"/>
      <c r="T23" s="16"/>
    </row>
    <row r="24" spans="1:20">
      <c r="A24" s="32" t="s">
        <v>150</v>
      </c>
      <c r="B24" s="33">
        <v>11980</v>
      </c>
      <c r="C24" s="33">
        <v>14310</v>
      </c>
      <c r="D24" s="33">
        <v>13182</v>
      </c>
      <c r="E24" s="33">
        <v>17799</v>
      </c>
      <c r="F24" s="33">
        <v>16437</v>
      </c>
      <c r="G24" s="33">
        <v>20273</v>
      </c>
      <c r="H24" s="34">
        <f>G24*(1+IS!$N$7)</f>
        <v>20678.46</v>
      </c>
      <c r="I24" s="33">
        <f>H24*(1+IS!$N$7)</f>
        <v>21092.029200000001</v>
      </c>
      <c r="J24" s="33">
        <f>I24*(1+IS!$N$7)</f>
        <v>21513.869784000002</v>
      </c>
      <c r="K24" s="33">
        <f>J24*(1+IS!$N$7)</f>
        <v>21944.147179680003</v>
      </c>
      <c r="L24" s="35">
        <f>K24*(1+IS!$N$7)</f>
        <v>22383.030123273606</v>
      </c>
      <c r="M24" s="16"/>
      <c r="N24" s="28"/>
      <c r="O24" s="28"/>
      <c r="P24" s="28"/>
      <c r="Q24" s="28"/>
      <c r="R24" s="28"/>
      <c r="S24" s="16"/>
      <c r="T24" s="16"/>
    </row>
    <row r="25" spans="1:20">
      <c r="A25" s="32" t="s">
        <v>151</v>
      </c>
      <c r="B25" s="33">
        <v>0</v>
      </c>
      <c r="C25" s="33">
        <v>275</v>
      </c>
      <c r="D25" s="33">
        <v>6183</v>
      </c>
      <c r="E25" s="33">
        <v>3105</v>
      </c>
      <c r="F25" s="33">
        <v>1833</v>
      </c>
      <c r="G25" s="33">
        <v>6207</v>
      </c>
      <c r="H25" s="34">
        <f>G25*(1+IS!$N$7)</f>
        <v>6331.14</v>
      </c>
      <c r="I25" s="33">
        <f>H25*(1+IS!$N$7)</f>
        <v>6457.7628000000004</v>
      </c>
      <c r="J25" s="33">
        <f>I25*(1+IS!$N$7)</f>
        <v>6586.9180560000004</v>
      </c>
      <c r="K25" s="33">
        <f>J25*(1+IS!$N$7)</f>
        <v>6718.6564171200007</v>
      </c>
      <c r="L25" s="35">
        <f>K25*(1+IS!$N$7)</f>
        <v>6853.0295454624011</v>
      </c>
      <c r="M25" s="16"/>
      <c r="N25" s="28"/>
      <c r="O25" s="28"/>
      <c r="P25" s="28"/>
      <c r="Q25" s="28"/>
      <c r="R25" s="28"/>
      <c r="S25" s="16"/>
      <c r="T25" s="16"/>
    </row>
    <row r="26" spans="1:20">
      <c r="A26" s="32" t="s">
        <v>152</v>
      </c>
      <c r="B26" s="33">
        <v>3940</v>
      </c>
      <c r="C26" s="33">
        <v>0</v>
      </c>
      <c r="D26" s="33">
        <v>617</v>
      </c>
      <c r="E26" s="33">
        <v>1005</v>
      </c>
      <c r="F26" s="33">
        <v>671</v>
      </c>
      <c r="G26" s="33">
        <v>441</v>
      </c>
      <c r="H26" s="34">
        <f>G26*(1+IS!$N$7)</f>
        <v>449.82</v>
      </c>
      <c r="I26" s="33">
        <f>H26*(1+IS!$N$7)</f>
        <v>458.81639999999999</v>
      </c>
      <c r="J26" s="33">
        <f>I26*(1+IS!$N$7)</f>
        <v>467.992728</v>
      </c>
      <c r="K26" s="33">
        <f>J26*(1+IS!$N$7)</f>
        <v>477.35258256000003</v>
      </c>
      <c r="L26" s="35">
        <f>K26*(1+IS!$N$7)</f>
        <v>486.89963421120007</v>
      </c>
      <c r="M26" s="16"/>
      <c r="N26" s="28"/>
      <c r="O26" s="28"/>
      <c r="P26" s="28"/>
      <c r="Q26" s="28"/>
      <c r="R26" s="28"/>
      <c r="S26" s="16"/>
      <c r="T26" s="16"/>
    </row>
    <row r="27" spans="1:20">
      <c r="A27" s="32" t="s">
        <v>153</v>
      </c>
      <c r="B27" s="33">
        <v>3315</v>
      </c>
      <c r="C27" s="33">
        <v>2339</v>
      </c>
      <c r="D27" s="33">
        <v>323529</v>
      </c>
      <c r="E27" s="33">
        <v>120951</v>
      </c>
      <c r="F27" s="33">
        <v>14815</v>
      </c>
      <c r="G27" s="33">
        <v>5912</v>
      </c>
      <c r="H27" s="34">
        <f>G27*(1+IS!$N$7)</f>
        <v>6030.24</v>
      </c>
      <c r="I27" s="33">
        <f>H27*(1+IS!$N$7)</f>
        <v>6150.8447999999999</v>
      </c>
      <c r="J27" s="33">
        <f>I27*(1+IS!$N$7)</f>
        <v>6273.8616959999999</v>
      </c>
      <c r="K27" s="33">
        <f>J27*(1+IS!$N$7)</f>
        <v>6399.3389299199998</v>
      </c>
      <c r="L27" s="35">
        <f>K27*(1+IS!$N$7)</f>
        <v>6527.3257085183996</v>
      </c>
      <c r="M27" s="16"/>
      <c r="N27" s="28"/>
      <c r="O27" s="28"/>
      <c r="P27" s="28"/>
      <c r="Q27" s="28"/>
      <c r="R27" s="28"/>
      <c r="S27" s="16"/>
      <c r="T27" s="16"/>
    </row>
    <row r="28" spans="1:20">
      <c r="A28" s="46" t="s">
        <v>154</v>
      </c>
      <c r="B28" s="47">
        <v>105725</v>
      </c>
      <c r="C28" s="47">
        <v>79972</v>
      </c>
      <c r="D28" s="47">
        <v>50266</v>
      </c>
      <c r="E28" s="47">
        <v>45389</v>
      </c>
      <c r="F28" s="47">
        <v>34195</v>
      </c>
      <c r="G28" s="47">
        <v>39718</v>
      </c>
      <c r="H28" s="48">
        <f>G28*(1+IS!$N$7)</f>
        <v>40512.36</v>
      </c>
      <c r="I28" s="47">
        <f>H28*(1+IS!$N$7)</f>
        <v>41322.607199999999</v>
      </c>
      <c r="J28" s="47">
        <f>I28*(1+IS!$N$7)</f>
        <v>42149.059344000001</v>
      </c>
      <c r="K28" s="47">
        <f>J28*(1+IS!$N$7)</f>
        <v>42992.040530880004</v>
      </c>
      <c r="L28" s="49">
        <f>K28*(1+IS!$N$7)</f>
        <v>43851.881341497603</v>
      </c>
      <c r="M28" s="50"/>
      <c r="N28" s="28"/>
      <c r="O28" s="28"/>
      <c r="P28" s="28"/>
      <c r="Q28" s="28"/>
      <c r="R28" s="28"/>
      <c r="S28" s="16"/>
      <c r="T28" s="16"/>
    </row>
    <row r="29" spans="1:20">
      <c r="A29" s="71" t="s">
        <v>46</v>
      </c>
      <c r="B29" s="52">
        <f t="shared" ref="B29:L29" si="10">B15+B18+B21</f>
        <v>523945</v>
      </c>
      <c r="C29" s="52">
        <f t="shared" si="10"/>
        <v>485311</v>
      </c>
      <c r="D29" s="52">
        <f t="shared" si="10"/>
        <v>508499</v>
      </c>
      <c r="E29" s="52">
        <f t="shared" si="10"/>
        <v>329026</v>
      </c>
      <c r="F29" s="52">
        <f t="shared" si="10"/>
        <v>214069</v>
      </c>
      <c r="G29" s="52">
        <f t="shared" si="10"/>
        <v>239254</v>
      </c>
      <c r="H29" s="99">
        <f t="shared" si="10"/>
        <v>244039.08000000002</v>
      </c>
      <c r="I29" s="52">
        <f t="shared" si="10"/>
        <v>325630.22640000004</v>
      </c>
      <c r="J29" s="52">
        <f t="shared" si="10"/>
        <v>334733.39428800001</v>
      </c>
      <c r="K29" s="52">
        <f t="shared" si="10"/>
        <v>344277.68186976004</v>
      </c>
      <c r="L29" s="52">
        <f t="shared" si="10"/>
        <v>354297.81717275525</v>
      </c>
      <c r="M29" s="40"/>
      <c r="N29" s="28"/>
      <c r="O29" s="28"/>
      <c r="P29" s="28"/>
      <c r="Q29" s="28"/>
      <c r="R29" s="28"/>
      <c r="S29" s="16"/>
      <c r="T29" s="16"/>
    </row>
    <row r="30" spans="1:20" ht="15" thickBot="1">
      <c r="A30" s="66" t="s">
        <v>44</v>
      </c>
      <c r="B30" s="67">
        <f t="shared" ref="B30:L30" si="11">B14+B29</f>
        <v>684999</v>
      </c>
      <c r="C30" s="67">
        <f t="shared" si="11"/>
        <v>656560</v>
      </c>
      <c r="D30" s="67">
        <f t="shared" si="11"/>
        <v>654954</v>
      </c>
      <c r="E30" s="67">
        <f t="shared" si="11"/>
        <v>493071</v>
      </c>
      <c r="F30" s="67">
        <f t="shared" si="11"/>
        <v>365183</v>
      </c>
      <c r="G30" s="67">
        <f t="shared" si="11"/>
        <v>377946</v>
      </c>
      <c r="H30" s="68">
        <f t="shared" si="11"/>
        <v>385539.14952380955</v>
      </c>
      <c r="I30" s="67">
        <f t="shared" si="11"/>
        <v>466751.86728934245</v>
      </c>
      <c r="J30" s="67">
        <f t="shared" si="11"/>
        <v>475604.17734238214</v>
      </c>
      <c r="K30" s="67">
        <f t="shared" si="11"/>
        <v>485026.87084799755</v>
      </c>
      <c r="L30" s="69">
        <f t="shared" si="11"/>
        <v>495056.59572348674</v>
      </c>
      <c r="M30" s="50"/>
      <c r="N30" s="28"/>
      <c r="O30" s="28"/>
      <c r="P30" s="28"/>
      <c r="Q30" s="28"/>
      <c r="R30" s="28"/>
      <c r="S30" s="16"/>
      <c r="T30" s="16"/>
    </row>
    <row r="31" spans="1:20" ht="15" thickTop="1">
      <c r="A31" s="40"/>
      <c r="B31" s="28"/>
      <c r="C31" s="28"/>
      <c r="D31" s="28"/>
      <c r="E31" s="28"/>
      <c r="F31" s="28"/>
      <c r="G31" s="28"/>
      <c r="H31" s="40"/>
      <c r="I31" s="28"/>
      <c r="J31" s="28"/>
      <c r="K31" s="28"/>
      <c r="L31" s="42"/>
      <c r="M31" s="16"/>
      <c r="N31" s="28"/>
      <c r="O31" s="28"/>
      <c r="P31" s="28"/>
      <c r="Q31" s="28"/>
      <c r="R31" s="28"/>
      <c r="S31" s="16"/>
      <c r="T31" s="16"/>
    </row>
    <row r="32" spans="1:20">
      <c r="A32" s="71" t="s">
        <v>47</v>
      </c>
      <c r="B32" s="52"/>
      <c r="C32" s="52" t="s">
        <v>9</v>
      </c>
      <c r="D32" s="52" t="s">
        <v>9</v>
      </c>
      <c r="E32" s="52" t="s">
        <v>9</v>
      </c>
      <c r="F32" s="52" t="s">
        <v>9</v>
      </c>
      <c r="G32" s="52" t="s">
        <v>9</v>
      </c>
      <c r="H32" s="53"/>
      <c r="I32" s="52"/>
      <c r="J32" s="52"/>
      <c r="K32" s="52"/>
      <c r="L32" s="52"/>
      <c r="M32" s="40"/>
      <c r="N32" s="28"/>
      <c r="O32" s="28"/>
      <c r="P32" s="28"/>
      <c r="Q32" s="28"/>
      <c r="R32" s="28"/>
      <c r="S32" s="16"/>
      <c r="T32" s="16"/>
    </row>
    <row r="33" spans="1:20">
      <c r="A33" s="32" t="s">
        <v>155</v>
      </c>
      <c r="B33" s="33">
        <f t="shared" ref="B33:G33" si="12">SUM(B34:B37)</f>
        <v>17634</v>
      </c>
      <c r="C33" s="33">
        <f t="shared" si="12"/>
        <v>18691</v>
      </c>
      <c r="D33" s="33">
        <f t="shared" si="12"/>
        <v>14384</v>
      </c>
      <c r="E33" s="33">
        <f t="shared" si="12"/>
        <v>15847</v>
      </c>
      <c r="F33" s="33">
        <f t="shared" si="12"/>
        <v>16542</v>
      </c>
      <c r="G33" s="33">
        <f t="shared" si="12"/>
        <v>16205</v>
      </c>
      <c r="H33" s="34">
        <f>SUM(H34:H37)</f>
        <v>16529.099999999999</v>
      </c>
      <c r="I33" s="33">
        <f t="shared" ref="I33:L33" si="13">SUM(I34:I37)</f>
        <v>16859.682000000001</v>
      </c>
      <c r="J33" s="33">
        <f t="shared" si="13"/>
        <v>17196.875639999998</v>
      </c>
      <c r="K33" s="33">
        <f t="shared" si="13"/>
        <v>17540.813152800001</v>
      </c>
      <c r="L33" s="35">
        <f t="shared" si="13"/>
        <v>17891.629415856001</v>
      </c>
      <c r="M33" s="16"/>
      <c r="N33" s="28"/>
      <c r="O33" s="28"/>
      <c r="P33" s="28"/>
      <c r="Q33" s="28"/>
      <c r="R33" s="28"/>
      <c r="S33" s="16"/>
      <c r="T33" s="16"/>
    </row>
    <row r="34" spans="1:20">
      <c r="A34" s="32" t="s">
        <v>156</v>
      </c>
      <c r="B34" s="33">
        <v>15654</v>
      </c>
      <c r="C34" s="33">
        <v>16471</v>
      </c>
      <c r="D34" s="33">
        <v>12067</v>
      </c>
      <c r="E34" s="33">
        <v>13680</v>
      </c>
      <c r="F34" s="33">
        <v>14435</v>
      </c>
      <c r="G34" s="33">
        <v>15153</v>
      </c>
      <c r="H34" s="34">
        <f>G34*(1+IS!$N$7)</f>
        <v>15456.06</v>
      </c>
      <c r="I34" s="33">
        <f>H34*(1+IS!$N$7)</f>
        <v>15765.181199999999</v>
      </c>
      <c r="J34" s="33">
        <f>I34*(1+IS!$N$7)</f>
        <v>16080.484823999999</v>
      </c>
      <c r="K34" s="33">
        <f>J34*(1+IS!$N$7)</f>
        <v>16402.094520480001</v>
      </c>
      <c r="L34" s="35">
        <f>K34*(1+IS!$N$7)</f>
        <v>16730.136410889601</v>
      </c>
      <c r="M34" s="98" t="s">
        <v>220</v>
      </c>
      <c r="N34" s="39">
        <f>H34-G34</f>
        <v>303.05999999999949</v>
      </c>
      <c r="O34" s="39">
        <f>I34-H34</f>
        <v>309.12119999999959</v>
      </c>
      <c r="P34" s="39">
        <f>J34-I34</f>
        <v>315.30362400000013</v>
      </c>
      <c r="Q34" s="39">
        <f>K34-J34</f>
        <v>321.60969648000173</v>
      </c>
      <c r="R34" s="39">
        <f>L34-K34</f>
        <v>328.04189040960046</v>
      </c>
      <c r="S34" s="16"/>
      <c r="T34" s="16"/>
    </row>
    <row r="35" spans="1:20">
      <c r="A35" s="32" t="s">
        <v>157</v>
      </c>
      <c r="B35" s="33">
        <v>0</v>
      </c>
      <c r="C35" s="33">
        <v>0</v>
      </c>
      <c r="D35" s="33">
        <v>0</v>
      </c>
      <c r="E35" s="33">
        <v>0</v>
      </c>
      <c r="F35" s="33">
        <v>0</v>
      </c>
      <c r="G35" s="33">
        <v>0</v>
      </c>
      <c r="H35" s="34">
        <v>0</v>
      </c>
      <c r="I35" s="33">
        <v>0</v>
      </c>
      <c r="J35" s="33">
        <v>0</v>
      </c>
      <c r="K35" s="33">
        <v>0</v>
      </c>
      <c r="L35" s="35">
        <v>0</v>
      </c>
      <c r="M35" s="16"/>
      <c r="N35" s="28"/>
      <c r="O35" s="28"/>
      <c r="P35" s="28"/>
      <c r="Q35" s="28"/>
      <c r="R35" s="28"/>
      <c r="S35" s="16"/>
      <c r="T35" s="16"/>
    </row>
    <row r="36" spans="1:20">
      <c r="A36" s="32" t="s">
        <v>158</v>
      </c>
      <c r="B36" s="33">
        <v>1980</v>
      </c>
      <c r="C36" s="33">
        <v>2220</v>
      </c>
      <c r="D36" s="33">
        <v>2317</v>
      </c>
      <c r="E36" s="33">
        <v>2167</v>
      </c>
      <c r="F36" s="33">
        <v>2107</v>
      </c>
      <c r="G36" s="33">
        <v>1052</v>
      </c>
      <c r="H36" s="34">
        <f>G36*(1+IS!$N$7)</f>
        <v>1073.04</v>
      </c>
      <c r="I36" s="33">
        <f>H36*(1+IS!$N$7)</f>
        <v>1094.5008</v>
      </c>
      <c r="J36" s="33">
        <f>I36*(1+IS!$N$7)</f>
        <v>1116.3908160000001</v>
      </c>
      <c r="K36" s="33">
        <f>J36*(1+IS!$N$7)</f>
        <v>1138.7186323200001</v>
      </c>
      <c r="L36" s="35">
        <f>K36*(1+IS!$N$7)</f>
        <v>1161.4930049664001</v>
      </c>
      <c r="M36" s="16"/>
      <c r="N36" s="28"/>
      <c r="O36" s="28"/>
      <c r="P36" s="28"/>
      <c r="Q36" s="28"/>
      <c r="R36" s="28"/>
      <c r="S36" s="16"/>
      <c r="T36" s="16"/>
    </row>
    <row r="37" spans="1:20">
      <c r="A37" s="32" t="s">
        <v>159</v>
      </c>
      <c r="B37" s="33">
        <v>0</v>
      </c>
      <c r="C37" s="33">
        <v>0</v>
      </c>
      <c r="D37" s="33">
        <v>0</v>
      </c>
      <c r="E37" s="33">
        <v>0</v>
      </c>
      <c r="F37" s="33">
        <v>0</v>
      </c>
      <c r="G37" s="33">
        <v>0</v>
      </c>
      <c r="H37" s="34">
        <v>0</v>
      </c>
      <c r="I37" s="33">
        <v>0</v>
      </c>
      <c r="J37" s="33">
        <v>0</v>
      </c>
      <c r="K37" s="33">
        <v>0</v>
      </c>
      <c r="L37" s="35">
        <v>0</v>
      </c>
      <c r="M37" s="16"/>
      <c r="N37" s="16"/>
      <c r="O37" s="16"/>
      <c r="P37" s="16"/>
      <c r="Q37" s="16"/>
      <c r="R37" s="16"/>
      <c r="S37" s="16"/>
      <c r="T37" s="16"/>
    </row>
    <row r="38" spans="1:20">
      <c r="A38" s="32" t="s">
        <v>160</v>
      </c>
      <c r="B38" s="33">
        <f t="shared" ref="B38:G38" si="14">SUM(B39:B41)</f>
        <v>101392</v>
      </c>
      <c r="C38" s="33">
        <f t="shared" si="14"/>
        <v>77890</v>
      </c>
      <c r="D38" s="33">
        <f t="shared" si="14"/>
        <v>70425</v>
      </c>
      <c r="E38" s="33">
        <f t="shared" si="14"/>
        <v>49860</v>
      </c>
      <c r="F38" s="33">
        <f t="shared" si="14"/>
        <v>30714</v>
      </c>
      <c r="G38" s="33">
        <f t="shared" si="14"/>
        <v>24036</v>
      </c>
      <c r="H38" s="34">
        <f>SUM(H39:H41)</f>
        <v>24516.720000000001</v>
      </c>
      <c r="I38" s="33">
        <f t="shared" ref="I38:L38" si="15">SUM(I39:I41)</f>
        <v>25007.054400000001</v>
      </c>
      <c r="J38" s="33">
        <f t="shared" si="15"/>
        <v>25507.195488000001</v>
      </c>
      <c r="K38" s="33">
        <f t="shared" si="15"/>
        <v>26017.339397759999</v>
      </c>
      <c r="L38" s="35">
        <f t="shared" si="15"/>
        <v>26537.6861857152</v>
      </c>
      <c r="M38" s="50"/>
      <c r="N38" s="16"/>
      <c r="O38" s="16"/>
      <c r="P38" s="16"/>
      <c r="Q38" s="16"/>
      <c r="R38" s="16"/>
      <c r="S38" s="16"/>
      <c r="T38" s="16"/>
    </row>
    <row r="39" spans="1:20">
      <c r="A39" s="32" t="s">
        <v>161</v>
      </c>
      <c r="B39" s="33">
        <v>52060</v>
      </c>
      <c r="C39" s="33">
        <v>38605</v>
      </c>
      <c r="D39" s="33">
        <v>70425</v>
      </c>
      <c r="E39" s="33">
        <v>7121</v>
      </c>
      <c r="F39" s="33">
        <v>7088</v>
      </c>
      <c r="G39" s="33">
        <v>8803</v>
      </c>
      <c r="H39" s="34">
        <f>G39*(1+IS!$N$7)</f>
        <v>8979.06</v>
      </c>
      <c r="I39" s="33">
        <f>H39*(1+IS!$N$7)</f>
        <v>9158.6412</v>
      </c>
      <c r="J39" s="33">
        <f>I39*(1+IS!$N$7)</f>
        <v>9341.8140239999993</v>
      </c>
      <c r="K39" s="33">
        <f>J39*(1+IS!$N$7)</f>
        <v>9528.6503044799992</v>
      </c>
      <c r="L39" s="35">
        <f>K39*(1+IS!$N$7)</f>
        <v>9719.2233105695996</v>
      </c>
      <c r="M39" s="16"/>
      <c r="N39" s="16"/>
      <c r="O39" s="16"/>
      <c r="P39" s="16"/>
      <c r="Q39" s="16"/>
      <c r="R39" s="16"/>
      <c r="S39" s="16"/>
      <c r="T39" s="16"/>
    </row>
    <row r="40" spans="1:20">
      <c r="A40" s="32" t="s">
        <v>162</v>
      </c>
      <c r="B40" s="33">
        <v>0</v>
      </c>
      <c r="C40" s="33">
        <v>0</v>
      </c>
      <c r="D40" s="33">
        <v>0</v>
      </c>
      <c r="E40" s="33">
        <v>0</v>
      </c>
      <c r="F40" s="33">
        <v>0</v>
      </c>
      <c r="G40" s="33">
        <v>0</v>
      </c>
      <c r="H40" s="34">
        <v>0</v>
      </c>
      <c r="I40" s="33">
        <v>0</v>
      </c>
      <c r="J40" s="33">
        <v>0</v>
      </c>
      <c r="K40" s="33">
        <v>0</v>
      </c>
      <c r="L40" s="35">
        <v>0</v>
      </c>
      <c r="M40" s="16"/>
      <c r="N40" s="16"/>
      <c r="O40" s="16"/>
      <c r="P40" s="16"/>
      <c r="Q40" s="16"/>
      <c r="R40" s="16"/>
      <c r="S40" s="16"/>
      <c r="T40" s="16"/>
    </row>
    <row r="41" spans="1:20">
      <c r="A41" s="32" t="s">
        <v>163</v>
      </c>
      <c r="B41" s="33">
        <v>49332</v>
      </c>
      <c r="C41" s="33">
        <v>39285</v>
      </c>
      <c r="D41" s="33">
        <v>0</v>
      </c>
      <c r="E41" s="33">
        <v>42739</v>
      </c>
      <c r="F41" s="33">
        <v>23626</v>
      </c>
      <c r="G41" s="33">
        <v>15233</v>
      </c>
      <c r="H41" s="34">
        <f>G41*(1+IS!$N$7)</f>
        <v>15537.66</v>
      </c>
      <c r="I41" s="33">
        <f>H41*(1+IS!$N$7)</f>
        <v>15848.413200000001</v>
      </c>
      <c r="J41" s="33">
        <f>I41*(1+IS!$N$7)</f>
        <v>16165.381464000002</v>
      </c>
      <c r="K41" s="33">
        <f>J41*(1+IS!$N$7)</f>
        <v>16488.689093280002</v>
      </c>
      <c r="L41" s="35">
        <f>K41*(1+IS!$N$7)</f>
        <v>16818.4628751456</v>
      </c>
      <c r="M41" s="16"/>
      <c r="N41" s="16"/>
      <c r="O41" s="16"/>
      <c r="P41" s="16"/>
      <c r="Q41" s="16"/>
      <c r="R41" s="16"/>
      <c r="S41" s="16"/>
      <c r="T41" s="16"/>
    </row>
    <row r="42" spans="1:20">
      <c r="A42" s="32" t="s">
        <v>164</v>
      </c>
      <c r="B42" s="33">
        <f t="shared" ref="B42:G42" si="16">SUM(B43:B45)</f>
        <v>25772</v>
      </c>
      <c r="C42" s="33">
        <f t="shared" si="16"/>
        <v>26506</v>
      </c>
      <c r="D42" s="33">
        <f t="shared" si="16"/>
        <v>26860</v>
      </c>
      <c r="E42" s="33">
        <f t="shared" si="16"/>
        <v>39373</v>
      </c>
      <c r="F42" s="33">
        <f t="shared" si="16"/>
        <v>34324</v>
      </c>
      <c r="G42" s="33">
        <f t="shared" si="16"/>
        <v>37159</v>
      </c>
      <c r="H42" s="34">
        <f>SUM(H43:H45)</f>
        <v>37902.18</v>
      </c>
      <c r="I42" s="33">
        <f t="shared" ref="I42:L42" si="17">SUM(I43:I45)</f>
        <v>38660.223599999998</v>
      </c>
      <c r="J42" s="33">
        <f t="shared" si="17"/>
        <v>39433.428071999995</v>
      </c>
      <c r="K42" s="33">
        <f t="shared" si="17"/>
        <v>40222.096633439993</v>
      </c>
      <c r="L42" s="35">
        <f t="shared" si="17"/>
        <v>41026.538566108793</v>
      </c>
      <c r="M42" s="16"/>
      <c r="N42" s="16"/>
      <c r="O42" s="16"/>
      <c r="P42" s="16"/>
      <c r="Q42" s="16"/>
      <c r="R42" s="16"/>
      <c r="S42" s="16"/>
      <c r="T42" s="16"/>
    </row>
    <row r="43" spans="1:20">
      <c r="A43" s="32" t="s">
        <v>165</v>
      </c>
      <c r="B43" s="33">
        <v>0</v>
      </c>
      <c r="C43" s="33">
        <v>0</v>
      </c>
      <c r="D43" s="33">
        <v>0</v>
      </c>
      <c r="E43" s="33">
        <v>0</v>
      </c>
      <c r="F43" s="33">
        <v>0</v>
      </c>
      <c r="G43" s="33">
        <v>0</v>
      </c>
      <c r="H43" s="34">
        <v>0</v>
      </c>
      <c r="I43" s="33">
        <v>0</v>
      </c>
      <c r="J43" s="33">
        <v>0</v>
      </c>
      <c r="K43" s="33">
        <v>0</v>
      </c>
      <c r="L43" s="35">
        <v>0</v>
      </c>
      <c r="M43" s="16"/>
      <c r="N43" s="16"/>
      <c r="O43" s="16"/>
      <c r="P43" s="16"/>
      <c r="Q43" s="16"/>
      <c r="R43" s="16"/>
      <c r="S43" s="16"/>
      <c r="T43" s="16"/>
    </row>
    <row r="44" spans="1:20">
      <c r="A44" s="32" t="s">
        <v>166</v>
      </c>
      <c r="B44" s="33">
        <v>0</v>
      </c>
      <c r="C44" s="33">
        <v>0</v>
      </c>
      <c r="D44" s="33">
        <v>0</v>
      </c>
      <c r="E44" s="33">
        <v>0</v>
      </c>
      <c r="F44" s="33">
        <v>0</v>
      </c>
      <c r="G44" s="33">
        <v>0</v>
      </c>
      <c r="H44" s="34">
        <v>0</v>
      </c>
      <c r="I44" s="33">
        <v>0</v>
      </c>
      <c r="J44" s="33">
        <v>0</v>
      </c>
      <c r="K44" s="33">
        <v>0</v>
      </c>
      <c r="L44" s="35">
        <v>0</v>
      </c>
      <c r="M44" s="16"/>
      <c r="N44" s="16"/>
      <c r="O44" s="16"/>
      <c r="P44" s="16"/>
      <c r="Q44" s="16"/>
      <c r="R44" s="16"/>
      <c r="S44" s="16"/>
      <c r="T44" s="16"/>
    </row>
    <row r="45" spans="1:20">
      <c r="A45" s="46" t="s">
        <v>167</v>
      </c>
      <c r="B45" s="47">
        <v>25772</v>
      </c>
      <c r="C45" s="47">
        <v>26506</v>
      </c>
      <c r="D45" s="47">
        <v>26860</v>
      </c>
      <c r="E45" s="47">
        <v>39373</v>
      </c>
      <c r="F45" s="47">
        <v>34324</v>
      </c>
      <c r="G45" s="47">
        <v>37159</v>
      </c>
      <c r="H45" s="48">
        <f>G45*(1+IS!$N$7)</f>
        <v>37902.18</v>
      </c>
      <c r="I45" s="47">
        <f>H45*(1+IS!$N$7)</f>
        <v>38660.223599999998</v>
      </c>
      <c r="J45" s="47">
        <f>I45*(1+IS!$N$7)</f>
        <v>39433.428071999995</v>
      </c>
      <c r="K45" s="47">
        <f>J45*(1+IS!$N$7)</f>
        <v>40222.096633439993</v>
      </c>
      <c r="L45" s="49">
        <f>K45*(1+IS!$N$7)</f>
        <v>41026.538566108793</v>
      </c>
      <c r="M45" s="28"/>
      <c r="N45" s="16"/>
      <c r="O45" s="16"/>
      <c r="P45" s="16"/>
      <c r="Q45" s="16"/>
      <c r="R45" s="16"/>
      <c r="S45" s="16"/>
      <c r="T45" s="16"/>
    </row>
    <row r="46" spans="1:20">
      <c r="A46" s="71" t="s">
        <v>48</v>
      </c>
      <c r="B46" s="52">
        <f t="shared" ref="B46:L46" si="18">B33+B38+B42</f>
        <v>144798</v>
      </c>
      <c r="C46" s="52">
        <f t="shared" si="18"/>
        <v>123087</v>
      </c>
      <c r="D46" s="52">
        <f t="shared" si="18"/>
        <v>111669</v>
      </c>
      <c r="E46" s="52">
        <f t="shared" si="18"/>
        <v>105080</v>
      </c>
      <c r="F46" s="52">
        <f t="shared" si="18"/>
        <v>81580</v>
      </c>
      <c r="G46" s="52">
        <f t="shared" si="18"/>
        <v>77400</v>
      </c>
      <c r="H46" s="26">
        <f t="shared" si="18"/>
        <v>78948</v>
      </c>
      <c r="I46" s="52">
        <f t="shared" si="18"/>
        <v>80526.959999999992</v>
      </c>
      <c r="J46" s="52">
        <f t="shared" si="18"/>
        <v>82137.499199999991</v>
      </c>
      <c r="K46" s="52">
        <f t="shared" si="18"/>
        <v>83780.249183999986</v>
      </c>
      <c r="L46" s="52">
        <f t="shared" si="18"/>
        <v>85455.854167679994</v>
      </c>
      <c r="M46" s="40"/>
      <c r="N46" s="16"/>
      <c r="O46" s="16"/>
      <c r="P46" s="16"/>
      <c r="Q46" s="16"/>
      <c r="R46" s="16"/>
      <c r="S46" s="16"/>
      <c r="T46" s="16"/>
    </row>
    <row r="47" spans="1:20">
      <c r="A47" s="32" t="s">
        <v>168</v>
      </c>
      <c r="B47" s="33">
        <f t="shared" ref="B47:G47" si="19">SUM(B48:B49)</f>
        <v>236084</v>
      </c>
      <c r="C47" s="33">
        <f t="shared" si="19"/>
        <v>221665</v>
      </c>
      <c r="D47" s="33">
        <f t="shared" si="19"/>
        <v>186596</v>
      </c>
      <c r="E47" s="33">
        <f t="shared" si="19"/>
        <v>147742</v>
      </c>
      <c r="F47" s="33">
        <f t="shared" si="19"/>
        <v>105497</v>
      </c>
      <c r="G47" s="33">
        <f t="shared" si="19"/>
        <v>110555</v>
      </c>
      <c r="H47" s="34">
        <f>SUM(H48:H49)</f>
        <v>112766.1</v>
      </c>
      <c r="I47" s="33">
        <f t="shared" ref="I47:L47" si="20">SUM(I48:I49)</f>
        <v>115021.42200000001</v>
      </c>
      <c r="J47" s="33">
        <f t="shared" si="20"/>
        <v>117321.85044000001</v>
      </c>
      <c r="K47" s="33">
        <f t="shared" si="20"/>
        <v>119668.28744880001</v>
      </c>
      <c r="L47" s="35">
        <f t="shared" si="20"/>
        <v>122061.65319777602</v>
      </c>
      <c r="M47" s="16"/>
      <c r="N47" s="16"/>
      <c r="O47" s="16"/>
      <c r="P47" s="16"/>
      <c r="Q47" s="16"/>
      <c r="R47" s="16"/>
      <c r="S47" s="16"/>
      <c r="T47" s="16"/>
    </row>
    <row r="48" spans="1:20">
      <c r="A48" s="32" t="s">
        <v>169</v>
      </c>
      <c r="B48" s="33">
        <v>236084</v>
      </c>
      <c r="C48" s="33">
        <v>221665</v>
      </c>
      <c r="D48" s="33">
        <v>186596</v>
      </c>
      <c r="E48" s="33">
        <v>147742</v>
      </c>
      <c r="F48" s="33">
        <v>105497</v>
      </c>
      <c r="G48" s="33">
        <v>110555</v>
      </c>
      <c r="H48" s="34">
        <f>G48*(1+IS!$N$7)</f>
        <v>112766.1</v>
      </c>
      <c r="I48" s="33">
        <f>H48*(1+IS!$N$7)</f>
        <v>115021.42200000001</v>
      </c>
      <c r="J48" s="33">
        <f>I48*(1+IS!$N$7)</f>
        <v>117321.85044000001</v>
      </c>
      <c r="K48" s="33">
        <f>J48*(1+IS!$N$7)</f>
        <v>119668.28744880001</v>
      </c>
      <c r="L48" s="35">
        <f>K48*(1+IS!$N$7)</f>
        <v>122061.65319777602</v>
      </c>
      <c r="M48" s="16"/>
      <c r="N48" s="16"/>
      <c r="O48" s="16"/>
      <c r="P48" s="16"/>
      <c r="Q48" s="16"/>
      <c r="R48" s="16"/>
      <c r="S48" s="16"/>
      <c r="T48" s="16"/>
    </row>
    <row r="49" spans="1:20">
      <c r="A49" s="32" t="s">
        <v>170</v>
      </c>
      <c r="B49" s="33">
        <v>0</v>
      </c>
      <c r="C49" s="33">
        <v>0</v>
      </c>
      <c r="D49" s="33">
        <v>0</v>
      </c>
      <c r="E49" s="33">
        <v>0</v>
      </c>
      <c r="F49" s="33">
        <v>0</v>
      </c>
      <c r="G49" s="33">
        <v>0</v>
      </c>
      <c r="H49" s="34">
        <v>0</v>
      </c>
      <c r="I49" s="33">
        <v>0</v>
      </c>
      <c r="J49" s="33">
        <v>0</v>
      </c>
      <c r="K49" s="33">
        <v>0</v>
      </c>
      <c r="L49" s="35">
        <v>0</v>
      </c>
      <c r="M49" s="16"/>
      <c r="N49" s="16"/>
      <c r="O49" s="16"/>
      <c r="P49" s="16"/>
      <c r="Q49" s="16"/>
      <c r="R49" s="16"/>
      <c r="S49" s="16"/>
      <c r="T49" s="16"/>
    </row>
    <row r="50" spans="1:20">
      <c r="A50" s="32" t="s">
        <v>171</v>
      </c>
      <c r="B50" s="33">
        <f t="shared" ref="B50:G50" si="21">SUM(B51:B58)</f>
        <v>175647</v>
      </c>
      <c r="C50" s="33">
        <f t="shared" si="21"/>
        <v>175025</v>
      </c>
      <c r="D50" s="33">
        <f t="shared" si="21"/>
        <v>219758</v>
      </c>
      <c r="E50" s="33">
        <f t="shared" si="21"/>
        <v>137139</v>
      </c>
      <c r="F50" s="33">
        <f t="shared" si="21"/>
        <v>97591</v>
      </c>
      <c r="G50" s="33">
        <f t="shared" si="21"/>
        <v>104606</v>
      </c>
      <c r="H50" s="34">
        <f>G50*(1+IS!$N$7)</f>
        <v>106698.12</v>
      </c>
      <c r="I50" s="33">
        <f>H50*(1+IS!$N$7)</f>
        <v>108832.0824</v>
      </c>
      <c r="J50" s="33">
        <f>I50*(1+IS!$N$7)</f>
        <v>111008.724048</v>
      </c>
      <c r="K50" s="33">
        <f>J50*(1+IS!$N$7)</f>
        <v>113228.89852896001</v>
      </c>
      <c r="L50" s="35">
        <f>K50*(1+IS!$N$7)</f>
        <v>115493.47649953922</v>
      </c>
      <c r="M50" s="50"/>
      <c r="N50" s="16"/>
      <c r="O50" s="16"/>
      <c r="P50" s="16"/>
      <c r="Q50" s="16"/>
      <c r="R50" s="16"/>
      <c r="S50" s="16"/>
      <c r="T50" s="16"/>
    </row>
    <row r="51" spans="1:20">
      <c r="A51" s="32" t="s">
        <v>172</v>
      </c>
      <c r="B51" s="33">
        <v>0</v>
      </c>
      <c r="C51" s="33">
        <v>0</v>
      </c>
      <c r="D51" s="33">
        <v>0</v>
      </c>
      <c r="E51" s="33">
        <v>0</v>
      </c>
      <c r="F51" s="33">
        <v>0</v>
      </c>
      <c r="G51" s="33">
        <v>0</v>
      </c>
      <c r="H51" s="34">
        <v>0</v>
      </c>
      <c r="I51" s="33">
        <v>0</v>
      </c>
      <c r="J51" s="33">
        <v>0</v>
      </c>
      <c r="K51" s="33">
        <v>0</v>
      </c>
      <c r="L51" s="35">
        <v>0</v>
      </c>
      <c r="M51" s="16"/>
      <c r="N51" s="16"/>
      <c r="O51" s="16"/>
      <c r="P51" s="16"/>
      <c r="Q51" s="16"/>
      <c r="R51" s="16"/>
      <c r="S51" s="16"/>
      <c r="T51" s="16"/>
    </row>
    <row r="52" spans="1:20">
      <c r="A52" s="32" t="s">
        <v>173</v>
      </c>
      <c r="B52" s="33">
        <v>22566</v>
      </c>
      <c r="C52" s="33">
        <v>12380</v>
      </c>
      <c r="D52" s="33">
        <v>22455</v>
      </c>
      <c r="E52" s="33">
        <v>23002</v>
      </c>
      <c r="F52" s="33">
        <v>25608</v>
      </c>
      <c r="G52" s="33">
        <v>24624</v>
      </c>
      <c r="H52" s="34">
        <f>G52*(1+IS!$N$7)</f>
        <v>25116.48</v>
      </c>
      <c r="I52" s="33">
        <f>H52*(1+IS!$N$7)</f>
        <v>25618.809600000001</v>
      </c>
      <c r="J52" s="33">
        <f>I52*(1+IS!$N$7)</f>
        <v>26131.185792</v>
      </c>
      <c r="K52" s="33">
        <f>J52*(1+IS!$N$7)</f>
        <v>26653.80950784</v>
      </c>
      <c r="L52" s="35">
        <f>K52*(1+IS!$N$7)</f>
        <v>27186.8856979968</v>
      </c>
      <c r="M52" s="50"/>
      <c r="N52" s="16"/>
      <c r="O52" s="16"/>
      <c r="P52" s="16"/>
      <c r="Q52" s="16"/>
      <c r="R52" s="16"/>
      <c r="S52" s="16"/>
      <c r="T52" s="16"/>
    </row>
    <row r="53" spans="1:20">
      <c r="A53" s="32" t="s">
        <v>174</v>
      </c>
      <c r="B53" s="33" t="s">
        <v>9</v>
      </c>
      <c r="C53" s="33" t="s">
        <v>9</v>
      </c>
      <c r="D53" s="33">
        <v>42238</v>
      </c>
      <c r="E53" s="33">
        <v>40487</v>
      </c>
      <c r="F53" s="33">
        <v>43780</v>
      </c>
      <c r="G53" s="33">
        <v>41630</v>
      </c>
      <c r="H53" s="34">
        <f>G53*(1+IS!$N$7)</f>
        <v>42462.6</v>
      </c>
      <c r="I53" s="33">
        <f>H53*(1+IS!$N$7)</f>
        <v>43311.851999999999</v>
      </c>
      <c r="J53" s="33">
        <f>I53*(1+IS!$N$7)</f>
        <v>44178.089039999999</v>
      </c>
      <c r="K53" s="33">
        <f>J53*(1+IS!$N$7)</f>
        <v>45061.650820800001</v>
      </c>
      <c r="L53" s="35">
        <f>K53*(1+IS!$N$7)</f>
        <v>45962.883837216003</v>
      </c>
      <c r="M53" s="16"/>
      <c r="N53" s="16"/>
      <c r="O53" s="16"/>
      <c r="P53" s="16"/>
      <c r="Q53" s="16"/>
      <c r="R53" s="16"/>
      <c r="S53" s="16"/>
      <c r="T53" s="16"/>
    </row>
    <row r="54" spans="1:20">
      <c r="A54" s="32" t="s">
        <v>165</v>
      </c>
      <c r="B54" s="33">
        <v>0</v>
      </c>
      <c r="C54" s="33">
        <v>0</v>
      </c>
      <c r="D54" s="33">
        <v>0</v>
      </c>
      <c r="E54" s="33">
        <v>0</v>
      </c>
      <c r="F54" s="33">
        <v>0</v>
      </c>
      <c r="G54" s="33">
        <v>0</v>
      </c>
      <c r="H54" s="34">
        <v>0</v>
      </c>
      <c r="I54" s="33">
        <v>0</v>
      </c>
      <c r="J54" s="33">
        <v>0</v>
      </c>
      <c r="K54" s="33">
        <v>0</v>
      </c>
      <c r="L54" s="35">
        <v>0</v>
      </c>
      <c r="M54" s="16"/>
      <c r="N54" s="16"/>
      <c r="O54" s="16"/>
      <c r="P54" s="16"/>
      <c r="Q54" s="16"/>
      <c r="R54" s="16"/>
      <c r="S54" s="16"/>
      <c r="T54" s="16"/>
    </row>
    <row r="55" spans="1:20">
      <c r="A55" s="32" t="s">
        <v>175</v>
      </c>
      <c r="B55" s="33">
        <v>0</v>
      </c>
      <c r="C55" s="33">
        <v>0</v>
      </c>
      <c r="D55" s="33">
        <v>0</v>
      </c>
      <c r="E55" s="33">
        <v>0</v>
      </c>
      <c r="F55" s="33">
        <v>0</v>
      </c>
      <c r="G55" s="33">
        <v>0</v>
      </c>
      <c r="H55" s="34">
        <v>0</v>
      </c>
      <c r="I55" s="33">
        <v>0</v>
      </c>
      <c r="J55" s="33">
        <v>0</v>
      </c>
      <c r="K55" s="33">
        <v>0</v>
      </c>
      <c r="L55" s="35">
        <v>0</v>
      </c>
      <c r="M55" s="16"/>
      <c r="N55" s="16"/>
      <c r="O55" s="16"/>
      <c r="P55" s="16"/>
      <c r="Q55" s="16"/>
      <c r="R55" s="16"/>
      <c r="S55" s="16"/>
      <c r="T55" s="16"/>
    </row>
    <row r="56" spans="1:20">
      <c r="A56" s="32" t="s">
        <v>166</v>
      </c>
      <c r="B56" s="33">
        <v>277</v>
      </c>
      <c r="C56" s="33">
        <v>1074</v>
      </c>
      <c r="D56" s="33">
        <v>564</v>
      </c>
      <c r="E56" s="33">
        <v>700</v>
      </c>
      <c r="F56" s="33">
        <v>410</v>
      </c>
      <c r="G56" s="33">
        <v>289</v>
      </c>
      <c r="H56" s="34">
        <f>G56*(1+IS!$N$7)</f>
        <v>294.78000000000003</v>
      </c>
      <c r="I56" s="33">
        <f>H56*(1+IS!$N$7)</f>
        <v>300.67560000000003</v>
      </c>
      <c r="J56" s="33">
        <f>I56*(1+IS!$N$7)</f>
        <v>306.68911200000002</v>
      </c>
      <c r="K56" s="33">
        <f>J56*(1+IS!$N$7)</f>
        <v>312.82289424000004</v>
      </c>
      <c r="L56" s="35">
        <f>K56*(1+IS!$N$7)</f>
        <v>319.07935212480004</v>
      </c>
      <c r="M56" s="16"/>
      <c r="N56" s="16"/>
      <c r="O56" s="16"/>
      <c r="P56" s="16"/>
      <c r="Q56" s="16"/>
      <c r="R56" s="16"/>
      <c r="S56" s="16"/>
      <c r="T56" s="16"/>
    </row>
    <row r="57" spans="1:20">
      <c r="A57" s="32" t="s">
        <v>153</v>
      </c>
      <c r="B57" s="33">
        <v>2733</v>
      </c>
      <c r="C57" s="33">
        <v>3933</v>
      </c>
      <c r="D57" s="33">
        <v>128233</v>
      </c>
      <c r="E57" s="33">
        <v>46487</v>
      </c>
      <c r="F57" s="33">
        <v>4158</v>
      </c>
      <c r="G57" s="33">
        <v>706</v>
      </c>
      <c r="H57" s="34">
        <f>G57*(1+IS!$N$7)</f>
        <v>720.12</v>
      </c>
      <c r="I57" s="33">
        <f>H57*(1+IS!$N$7)</f>
        <v>734.52240000000006</v>
      </c>
      <c r="J57" s="33">
        <f>I57*(1+IS!$N$7)</f>
        <v>749.21284800000012</v>
      </c>
      <c r="K57" s="33">
        <f>J57*(1+IS!$N$7)</f>
        <v>764.19710496000016</v>
      </c>
      <c r="L57" s="35">
        <f>K57*(1+IS!$N$7)</f>
        <v>779.48104705920014</v>
      </c>
      <c r="M57" s="16"/>
      <c r="N57" s="16"/>
      <c r="O57" s="16"/>
      <c r="P57" s="16"/>
      <c r="Q57" s="16"/>
      <c r="R57" s="16"/>
      <c r="S57" s="16"/>
      <c r="T57" s="16"/>
    </row>
    <row r="58" spans="1:20">
      <c r="A58" s="46" t="s">
        <v>176</v>
      </c>
      <c r="B58" s="47">
        <v>150071</v>
      </c>
      <c r="C58" s="47">
        <v>157638</v>
      </c>
      <c r="D58" s="47">
        <v>26268</v>
      </c>
      <c r="E58" s="47">
        <v>26463</v>
      </c>
      <c r="F58" s="47">
        <v>23635</v>
      </c>
      <c r="G58" s="47">
        <v>37357</v>
      </c>
      <c r="H58" s="48">
        <f>G58*(1+IS!$N$7)</f>
        <v>38104.14</v>
      </c>
      <c r="I58" s="47">
        <f>H58*(1+IS!$N$7)</f>
        <v>38866.222800000003</v>
      </c>
      <c r="J58" s="47">
        <f>I58*(1+IS!$N$7)</f>
        <v>39643.547256000005</v>
      </c>
      <c r="K58" s="47">
        <f>J58*(1+IS!$N$7)</f>
        <v>40436.418201120003</v>
      </c>
      <c r="L58" s="49">
        <f>K58*(1+IS!$N$7)</f>
        <v>41245.146565142401</v>
      </c>
      <c r="M58" s="16"/>
      <c r="N58" s="16"/>
      <c r="O58" s="16"/>
      <c r="P58" s="16"/>
      <c r="Q58" s="16"/>
      <c r="R58" s="16"/>
      <c r="S58" s="16"/>
      <c r="T58" s="16"/>
    </row>
    <row r="59" spans="1:20">
      <c r="A59" s="51" t="s">
        <v>49</v>
      </c>
      <c r="B59" s="52">
        <f t="shared" ref="B59:L59" si="22">B47+B50</f>
        <v>411731</v>
      </c>
      <c r="C59" s="52">
        <f t="shared" si="22"/>
        <v>396690</v>
      </c>
      <c r="D59" s="52">
        <f t="shared" si="22"/>
        <v>406354</v>
      </c>
      <c r="E59" s="52">
        <f t="shared" si="22"/>
        <v>284881</v>
      </c>
      <c r="F59" s="52">
        <f t="shared" si="22"/>
        <v>203088</v>
      </c>
      <c r="G59" s="52">
        <f t="shared" si="22"/>
        <v>215161</v>
      </c>
      <c r="H59" s="53">
        <f t="shared" si="22"/>
        <v>219464.22</v>
      </c>
      <c r="I59" s="52">
        <f t="shared" si="22"/>
        <v>223853.50440000001</v>
      </c>
      <c r="J59" s="52">
        <f t="shared" si="22"/>
        <v>228330.57448800001</v>
      </c>
      <c r="K59" s="52">
        <f t="shared" si="22"/>
        <v>232897.18597776</v>
      </c>
      <c r="L59" s="54">
        <f t="shared" si="22"/>
        <v>237555.12969731522</v>
      </c>
      <c r="M59" s="16"/>
      <c r="N59" s="16"/>
      <c r="O59" s="16"/>
      <c r="P59" s="16"/>
      <c r="Q59" s="16"/>
      <c r="R59" s="16"/>
      <c r="S59" s="16"/>
      <c r="T59" s="16"/>
    </row>
    <row r="60" spans="1:20" ht="15" thickBot="1">
      <c r="A60" s="66" t="s">
        <v>50</v>
      </c>
      <c r="B60" s="67">
        <f t="shared" ref="B60:L60" si="23">B46+B59</f>
        <v>556529</v>
      </c>
      <c r="C60" s="67">
        <f t="shared" si="23"/>
        <v>519777</v>
      </c>
      <c r="D60" s="67">
        <f t="shared" si="23"/>
        <v>518023</v>
      </c>
      <c r="E60" s="67">
        <f t="shared" si="23"/>
        <v>389961</v>
      </c>
      <c r="F60" s="67">
        <f t="shared" si="23"/>
        <v>284668</v>
      </c>
      <c r="G60" s="67">
        <f t="shared" si="23"/>
        <v>292561</v>
      </c>
      <c r="H60" s="68">
        <f t="shared" si="23"/>
        <v>298412.21999999997</v>
      </c>
      <c r="I60" s="67">
        <f t="shared" si="23"/>
        <v>304380.4644</v>
      </c>
      <c r="J60" s="67">
        <f t="shared" si="23"/>
        <v>310468.07368799997</v>
      </c>
      <c r="K60" s="67">
        <f t="shared" si="23"/>
        <v>316677.43516175996</v>
      </c>
      <c r="L60" s="69">
        <f t="shared" si="23"/>
        <v>323010.98386499519</v>
      </c>
      <c r="M60" s="16"/>
      <c r="N60" s="16"/>
      <c r="O60" s="16"/>
      <c r="P60" s="16"/>
      <c r="Q60" s="16"/>
      <c r="R60" s="16"/>
      <c r="S60" s="16"/>
      <c r="T60" s="16"/>
    </row>
    <row r="61" spans="1:20" ht="15" thickTop="1">
      <c r="A61" s="32" t="s">
        <v>177</v>
      </c>
      <c r="B61" s="33">
        <v>0</v>
      </c>
      <c r="C61" s="33">
        <v>0</v>
      </c>
      <c r="D61" s="33">
        <v>0</v>
      </c>
      <c r="E61" s="33">
        <v>6</v>
      </c>
      <c r="F61" s="33">
        <v>6</v>
      </c>
      <c r="G61" s="33">
        <v>6</v>
      </c>
      <c r="H61" s="34">
        <v>6</v>
      </c>
      <c r="I61" s="33">
        <v>6</v>
      </c>
      <c r="J61" s="33">
        <v>6</v>
      </c>
      <c r="K61" s="33">
        <v>6</v>
      </c>
      <c r="L61" s="35">
        <v>6</v>
      </c>
      <c r="M61" s="16"/>
      <c r="N61" s="16"/>
      <c r="O61" s="16"/>
      <c r="P61" s="16"/>
      <c r="Q61" s="16"/>
      <c r="R61" s="16"/>
      <c r="S61" s="16"/>
      <c r="T61" s="16"/>
    </row>
    <row r="62" spans="1:20">
      <c r="A62" s="32" t="s">
        <v>178</v>
      </c>
      <c r="B62" s="33">
        <f t="shared" ref="B62:G62" si="24">SUM(B63:B64)</f>
        <v>33772</v>
      </c>
      <c r="C62" s="33">
        <f t="shared" si="24"/>
        <v>33196</v>
      </c>
      <c r="D62" s="33">
        <f t="shared" si="24"/>
        <v>33591</v>
      </c>
      <c r="E62" s="33">
        <f t="shared" si="24"/>
        <v>38315</v>
      </c>
      <c r="F62" s="33">
        <f t="shared" si="24"/>
        <v>37926</v>
      </c>
      <c r="G62" s="33">
        <f t="shared" si="24"/>
        <v>37873</v>
      </c>
      <c r="H62" s="34">
        <f>SUM(H63:H64)</f>
        <v>38616.42</v>
      </c>
      <c r="I62" s="33">
        <f t="shared" ref="I62:L62" si="25">SUM(I63:I64)</f>
        <v>39374.708399999996</v>
      </c>
      <c r="J62" s="33">
        <f t="shared" si="25"/>
        <v>40148.162568</v>
      </c>
      <c r="K62" s="33">
        <f t="shared" si="25"/>
        <v>40937.08581936</v>
      </c>
      <c r="L62" s="35">
        <f t="shared" si="25"/>
        <v>41741.7875357472</v>
      </c>
      <c r="M62" s="16"/>
      <c r="N62" s="16"/>
      <c r="O62" s="16"/>
      <c r="P62" s="16"/>
      <c r="Q62" s="16"/>
      <c r="R62" s="16"/>
      <c r="S62" s="16"/>
      <c r="T62" s="16"/>
    </row>
    <row r="63" spans="1:20">
      <c r="A63" s="32" t="s">
        <v>179</v>
      </c>
      <c r="B63" s="33">
        <v>702</v>
      </c>
      <c r="C63" s="33">
        <v>702</v>
      </c>
      <c r="D63" s="33">
        <v>702</v>
      </c>
      <c r="E63" s="33">
        <v>702</v>
      </c>
      <c r="F63" s="33">
        <v>702</v>
      </c>
      <c r="G63" s="33">
        <v>702</v>
      </c>
      <c r="H63" s="34">
        <v>702</v>
      </c>
      <c r="I63" s="33">
        <v>702</v>
      </c>
      <c r="J63" s="33">
        <v>702</v>
      </c>
      <c r="K63" s="33">
        <v>702</v>
      </c>
      <c r="L63" s="35">
        <v>702</v>
      </c>
      <c r="M63" s="16"/>
      <c r="N63" s="16"/>
      <c r="O63" s="16"/>
      <c r="P63" s="16"/>
      <c r="Q63" s="16"/>
      <c r="R63" s="16"/>
      <c r="S63" s="16"/>
      <c r="T63" s="16"/>
    </row>
    <row r="64" spans="1:20">
      <c r="A64" s="32" t="s">
        <v>180</v>
      </c>
      <c r="B64" s="33">
        <v>33070</v>
      </c>
      <c r="C64" s="33">
        <v>32494</v>
      </c>
      <c r="D64" s="33">
        <v>32889</v>
      </c>
      <c r="E64" s="33">
        <v>37613</v>
      </c>
      <c r="F64" s="33">
        <v>37224</v>
      </c>
      <c r="G64" s="33">
        <v>37171</v>
      </c>
      <c r="H64" s="34">
        <f>G64*(1+IS!$N$7)</f>
        <v>37914.42</v>
      </c>
      <c r="I64" s="33">
        <f>H64*(1+IS!$N$7)</f>
        <v>38672.708399999996</v>
      </c>
      <c r="J64" s="33">
        <f>I64*(1+IS!$N$7)</f>
        <v>39446.162568</v>
      </c>
      <c r="K64" s="33">
        <f>J64*(1+IS!$N$7)</f>
        <v>40235.08581936</v>
      </c>
      <c r="L64" s="35">
        <f>K64*(1+IS!$N$7)</f>
        <v>41039.7875357472</v>
      </c>
      <c r="M64" s="16"/>
      <c r="N64" s="50"/>
      <c r="O64" s="16"/>
      <c r="P64" s="16"/>
      <c r="Q64" s="16"/>
      <c r="R64" s="16"/>
      <c r="S64" s="16"/>
      <c r="T64" s="16"/>
    </row>
    <row r="65" spans="1:20">
      <c r="A65" s="32" t="s">
        <v>181</v>
      </c>
      <c r="B65" s="33">
        <v>34571</v>
      </c>
      <c r="C65" s="33">
        <v>42561</v>
      </c>
      <c r="D65" s="33">
        <v>42593</v>
      </c>
      <c r="E65" s="33">
        <v>63539</v>
      </c>
      <c r="F65" s="33">
        <v>83038</v>
      </c>
      <c r="G65" s="33">
        <v>84902</v>
      </c>
      <c r="H65" s="34">
        <f>G65*(1+IS!$N$7)</f>
        <v>86600.040000000008</v>
      </c>
      <c r="I65" s="33">
        <f>H65*(1+IS!$N$7)</f>
        <v>88332.040800000017</v>
      </c>
      <c r="J65" s="33">
        <f>I65*(1+IS!$N$7)</f>
        <v>90098.681616000016</v>
      </c>
      <c r="K65" s="33">
        <f>J65*(1+IS!$N$7)</f>
        <v>91900.655248320021</v>
      </c>
      <c r="L65" s="35">
        <f>K65*(1+IS!$N$7)</f>
        <v>93738.668353286426</v>
      </c>
      <c r="M65" s="16"/>
      <c r="N65" s="16"/>
      <c r="O65" s="16"/>
      <c r="P65" s="16"/>
      <c r="Q65" s="16"/>
      <c r="R65" s="16"/>
      <c r="S65" s="16"/>
      <c r="T65" s="16"/>
    </row>
    <row r="66" spans="1:20">
      <c r="A66" s="32" t="s">
        <v>182</v>
      </c>
      <c r="B66" s="33">
        <v>144055</v>
      </c>
      <c r="C66" s="33">
        <v>149051</v>
      </c>
      <c r="D66" s="33">
        <v>155333</v>
      </c>
      <c r="E66" s="33">
        <v>140020</v>
      </c>
      <c r="F66" s="33">
        <v>139532</v>
      </c>
      <c r="G66" s="33">
        <v>125682</v>
      </c>
      <c r="H66" s="34">
        <f>G66*(1+IS!$N$7)</f>
        <v>128195.64</v>
      </c>
      <c r="I66" s="33">
        <f>H66*(1+IS!$N$7)</f>
        <v>130759.5528</v>
      </c>
      <c r="J66" s="33">
        <f>I66*(1+IS!$N$7)</f>
        <v>133374.74385600002</v>
      </c>
      <c r="K66" s="33">
        <f>J66*(1+IS!$N$7)</f>
        <v>136042.23873312003</v>
      </c>
      <c r="L66" s="35">
        <f>K66*(1+IS!$N$7)</f>
        <v>138763.08350778243</v>
      </c>
      <c r="M66" s="16"/>
      <c r="N66" s="16"/>
      <c r="O66" s="16"/>
      <c r="P66" s="16"/>
      <c r="Q66" s="16"/>
      <c r="R66" s="16"/>
      <c r="S66" s="16"/>
      <c r="T66" s="16"/>
    </row>
    <row r="67" spans="1:20">
      <c r="A67" s="46" t="s">
        <v>183</v>
      </c>
      <c r="B67" s="47">
        <v>-20230</v>
      </c>
      <c r="C67" s="47">
        <v>-9120</v>
      </c>
      <c r="D67" s="47">
        <v>-18172</v>
      </c>
      <c r="E67" s="47">
        <v>-16528</v>
      </c>
      <c r="F67" s="47">
        <v>-18599</v>
      </c>
      <c r="G67" s="47">
        <v>-14396</v>
      </c>
      <c r="H67" s="48">
        <f>G67*(1+IS!$N$7)</f>
        <v>-14683.92</v>
      </c>
      <c r="I67" s="47">
        <f>H67*(1+IS!$N$7)</f>
        <v>-14977.598400000001</v>
      </c>
      <c r="J67" s="47">
        <f>I67*(1+IS!$N$7)</f>
        <v>-15277.150368000001</v>
      </c>
      <c r="K67" s="47">
        <f>J67*(1+IS!$N$7)</f>
        <v>-15582.693375360001</v>
      </c>
      <c r="L67" s="49">
        <f>K67*(1+IS!$N$7)</f>
        <v>-15894.347242867201</v>
      </c>
      <c r="M67" s="16"/>
      <c r="N67" s="16"/>
      <c r="O67" s="16"/>
      <c r="P67" s="16"/>
      <c r="Q67" s="16"/>
      <c r="R67" s="16"/>
      <c r="S67" s="16"/>
      <c r="T67" s="16"/>
    </row>
    <row r="68" spans="1:20">
      <c r="A68" s="51" t="s">
        <v>51</v>
      </c>
      <c r="B68" s="52">
        <f t="shared" ref="B68:L68" si="26">B61+B62-B65+B66+B67</f>
        <v>123026</v>
      </c>
      <c r="C68" s="52">
        <f t="shared" si="26"/>
        <v>130566</v>
      </c>
      <c r="D68" s="52">
        <f t="shared" si="26"/>
        <v>128159</v>
      </c>
      <c r="E68" s="52">
        <f t="shared" si="26"/>
        <v>98274</v>
      </c>
      <c r="F68" s="52">
        <f t="shared" si="26"/>
        <v>75827</v>
      </c>
      <c r="G68" s="52">
        <f t="shared" si="26"/>
        <v>64263</v>
      </c>
      <c r="H68" s="53">
        <f t="shared" si="26"/>
        <v>65534.099999999991</v>
      </c>
      <c r="I68" s="52">
        <f t="shared" si="26"/>
        <v>66830.621999999988</v>
      </c>
      <c r="J68" s="52">
        <f t="shared" si="26"/>
        <v>68153.074439999997</v>
      </c>
      <c r="K68" s="52">
        <f t="shared" si="26"/>
        <v>69501.975928800006</v>
      </c>
      <c r="L68" s="54">
        <f t="shared" si="26"/>
        <v>70877.855447376001</v>
      </c>
      <c r="M68" s="16"/>
      <c r="N68" s="16"/>
      <c r="O68" s="16"/>
      <c r="P68" s="16"/>
      <c r="Q68" s="16"/>
      <c r="R68" s="16"/>
      <c r="S68" s="16"/>
      <c r="T68" s="16"/>
    </row>
    <row r="69" spans="1:20">
      <c r="A69" s="46" t="s">
        <v>184</v>
      </c>
      <c r="B69" s="47">
        <v>5444</v>
      </c>
      <c r="C69" s="47">
        <v>6217</v>
      </c>
      <c r="D69" s="47">
        <v>8772</v>
      </c>
      <c r="E69" s="47">
        <v>4836</v>
      </c>
      <c r="F69" s="47">
        <v>4688</v>
      </c>
      <c r="G69" s="47">
        <v>21122</v>
      </c>
      <c r="H69" s="48">
        <v>21593</v>
      </c>
      <c r="I69" s="47">
        <v>95541</v>
      </c>
      <c r="J69" s="47">
        <v>96983</v>
      </c>
      <c r="K69" s="47">
        <v>98847</v>
      </c>
      <c r="L69" s="49">
        <v>101168</v>
      </c>
      <c r="M69" s="16"/>
      <c r="N69" s="50"/>
      <c r="O69" s="50"/>
      <c r="P69" s="50"/>
      <c r="Q69" s="50"/>
      <c r="R69" s="50"/>
      <c r="S69" s="16"/>
      <c r="T69" s="16"/>
    </row>
    <row r="70" spans="1:20">
      <c r="A70" s="72" t="s">
        <v>52</v>
      </c>
      <c r="B70" s="73">
        <f t="shared" ref="B70:L70" si="27">B68+B69</f>
        <v>128470</v>
      </c>
      <c r="C70" s="73">
        <f t="shared" si="27"/>
        <v>136783</v>
      </c>
      <c r="D70" s="73">
        <f t="shared" si="27"/>
        <v>136931</v>
      </c>
      <c r="E70" s="73">
        <f t="shared" si="27"/>
        <v>103110</v>
      </c>
      <c r="F70" s="73">
        <f t="shared" si="27"/>
        <v>80515</v>
      </c>
      <c r="G70" s="73">
        <f t="shared" si="27"/>
        <v>85385</v>
      </c>
      <c r="H70" s="99">
        <f t="shared" si="27"/>
        <v>87127.099999999991</v>
      </c>
      <c r="I70" s="73">
        <f t="shared" si="27"/>
        <v>162371.62199999997</v>
      </c>
      <c r="J70" s="73">
        <f t="shared" si="27"/>
        <v>165136.07444</v>
      </c>
      <c r="K70" s="73">
        <f t="shared" si="27"/>
        <v>168348.97592880001</v>
      </c>
      <c r="L70" s="74">
        <f t="shared" si="27"/>
        <v>172045.855447376</v>
      </c>
      <c r="M70" s="50"/>
      <c r="N70" s="50"/>
      <c r="O70" s="50"/>
      <c r="P70" s="50"/>
      <c r="Q70" s="50"/>
      <c r="R70" s="16"/>
      <c r="S70" s="16"/>
      <c r="T70" s="16"/>
    </row>
    <row r="71" spans="1:20" ht="15" thickBot="1">
      <c r="A71" s="100" t="s">
        <v>53</v>
      </c>
      <c r="B71" s="67">
        <f t="shared" ref="B71:L71" si="28">B60+B70</f>
        <v>684999</v>
      </c>
      <c r="C71" s="67">
        <f t="shared" si="28"/>
        <v>656560</v>
      </c>
      <c r="D71" s="67">
        <f t="shared" si="28"/>
        <v>654954</v>
      </c>
      <c r="E71" s="67">
        <f t="shared" si="28"/>
        <v>493071</v>
      </c>
      <c r="F71" s="67">
        <f t="shared" si="28"/>
        <v>365183</v>
      </c>
      <c r="G71" s="67">
        <f t="shared" si="28"/>
        <v>377946</v>
      </c>
      <c r="H71" s="68">
        <f t="shared" si="28"/>
        <v>385539.31999999995</v>
      </c>
      <c r="I71" s="67">
        <f t="shared" si="28"/>
        <v>466752.08639999997</v>
      </c>
      <c r="J71" s="67">
        <f t="shared" si="28"/>
        <v>475604.14812799997</v>
      </c>
      <c r="K71" s="67">
        <f t="shared" si="28"/>
        <v>485026.41109055997</v>
      </c>
      <c r="L71" s="67">
        <f t="shared" si="28"/>
        <v>495056.83931237122</v>
      </c>
      <c r="M71" s="40"/>
      <c r="N71" s="50"/>
      <c r="O71" s="50"/>
      <c r="P71" s="50"/>
      <c r="Q71" s="50"/>
      <c r="R71" s="50"/>
      <c r="S71" s="16"/>
      <c r="T71" s="16"/>
    </row>
    <row r="72" spans="1:20" ht="15" thickTop="1">
      <c r="A72" s="71"/>
      <c r="B72" s="52" t="s">
        <v>9</v>
      </c>
      <c r="C72" s="52" t="s">
        <v>9</v>
      </c>
      <c r="D72" s="52" t="s">
        <v>9</v>
      </c>
      <c r="E72" s="52" t="s">
        <v>9</v>
      </c>
      <c r="F72" s="52" t="s">
        <v>9</v>
      </c>
      <c r="G72" s="52" t="s">
        <v>9</v>
      </c>
      <c r="H72" s="73"/>
      <c r="I72" s="52"/>
      <c r="J72" s="52"/>
      <c r="K72" s="52"/>
      <c r="L72" s="52"/>
      <c r="M72" s="16"/>
      <c r="N72" s="16"/>
      <c r="O72" s="16"/>
      <c r="P72" s="16"/>
      <c r="Q72" s="16"/>
      <c r="R72" s="16"/>
      <c r="S72" s="16"/>
      <c r="T72" s="16"/>
    </row>
    <row r="73" spans="1:20">
      <c r="A73" s="101" t="s">
        <v>546</v>
      </c>
      <c r="B73" s="102">
        <f>B7/(IS!B3/360)</f>
        <v>65.05279787900524</v>
      </c>
      <c r="C73" s="102">
        <f>C7/(IS!C3/360)</f>
        <v>66.145044069893302</v>
      </c>
      <c r="D73" s="102">
        <f>D7/(IS!D3/360)</f>
        <v>72.642109102276876</v>
      </c>
      <c r="E73" s="102">
        <f>E7/(IS!E3/360)</f>
        <v>117.52855364408832</v>
      </c>
      <c r="F73" s="102">
        <f>F7/(IS!F3/360)</f>
        <v>108.53073015240562</v>
      </c>
      <c r="G73" s="102">
        <f>G7/(IS!G3/360)</f>
        <v>101.87914193469</v>
      </c>
      <c r="H73" s="34">
        <f>H7/(IS!H3/360)</f>
        <v>101.97745954505665</v>
      </c>
      <c r="I73" s="102">
        <f>I7/(IS!I3/360)</f>
        <v>102.27079496523933</v>
      </c>
      <c r="J73" s="102">
        <f>J7/(IS!J3/360)</f>
        <v>102.75214736126625</v>
      </c>
      <c r="K73" s="102">
        <f>K7/(IS!K3/360)</f>
        <v>103.41515434549191</v>
      </c>
      <c r="L73" s="103">
        <v>103.41515434549191</v>
      </c>
      <c r="M73" s="16"/>
      <c r="N73" s="16"/>
      <c r="O73" s="16"/>
      <c r="P73" s="16"/>
      <c r="Q73" s="16"/>
      <c r="R73" s="16"/>
      <c r="S73" s="16"/>
      <c r="T73" s="16"/>
    </row>
    <row r="74" spans="1:20">
      <c r="A74" s="104" t="s">
        <v>547</v>
      </c>
      <c r="B74" s="33">
        <f>B10/(IS!B3/360)</f>
        <v>50.252322107920129</v>
      </c>
      <c r="C74" s="33">
        <f>C10/(IS!C3/360)</f>
        <v>53.579712385959482</v>
      </c>
      <c r="D74" s="33">
        <f>D10/(IS!D3/360)</f>
        <v>55.295159693638304</v>
      </c>
      <c r="E74" s="33">
        <f>E10/(IS!E3/360)</f>
        <v>67.721640612597852</v>
      </c>
      <c r="F74" s="33">
        <f>F10/(IS!F3/360)</f>
        <v>66.801474250423354</v>
      </c>
      <c r="G74" s="33">
        <f>G10/(IS!G3/360)</f>
        <v>64.228918980681215</v>
      </c>
      <c r="H74" s="34">
        <f>H10/(IS!H3/360)</f>
        <v>64.228918980681229</v>
      </c>
      <c r="I74" s="33">
        <f>I10/(IS!I3/360)</f>
        <v>64.228918980681229</v>
      </c>
      <c r="J74" s="33">
        <f>J10/(IS!J3/360)</f>
        <v>64.228918980681215</v>
      </c>
      <c r="K74" s="33">
        <f>K10/(IS!K3/360)</f>
        <v>64.228918980681229</v>
      </c>
      <c r="L74" s="35">
        <v>64.228918980681229</v>
      </c>
      <c r="M74" s="16"/>
      <c r="N74" s="50"/>
      <c r="O74" s="50"/>
      <c r="P74" s="50"/>
      <c r="Q74" s="50"/>
      <c r="R74" s="50"/>
      <c r="S74" s="16"/>
      <c r="T74" s="16"/>
    </row>
    <row r="75" spans="1:20">
      <c r="A75" s="104" t="s">
        <v>548</v>
      </c>
      <c r="B75" s="33">
        <f>B33/((IS!B7+IS!B11)/360)</f>
        <v>66.833428084138703</v>
      </c>
      <c r="C75" s="33">
        <f>C33/((IS!C7+IS!C11)/360)</f>
        <v>68.794896175198602</v>
      </c>
      <c r="D75" s="33">
        <f>D33/((IS!D7+IS!D11)/360)</f>
        <v>52.919643130882669</v>
      </c>
      <c r="E75" s="33">
        <f>E33/((IS!E7+IS!E11)/360)</f>
        <v>55.28505392912173</v>
      </c>
      <c r="F75" s="33">
        <f>F33/((IS!F7+IS!F11)/360)</f>
        <v>50.993475021835557</v>
      </c>
      <c r="G75" s="33">
        <f>G33/((IS!F7+IS!F11)/360)</f>
        <v>49.95461629360689</v>
      </c>
      <c r="H75" s="34">
        <f>H33/((IS!G7+IS!G11)/360)</f>
        <v>49.954616293606882</v>
      </c>
      <c r="I75" s="33">
        <f>I33/((IS!H7+IS!H11)/360)</f>
        <v>49.954616293606897</v>
      </c>
      <c r="J75" s="33">
        <f>J33/((IS!I7+IS!I11)/360)</f>
        <v>49.954616293606875</v>
      </c>
      <c r="K75" s="33">
        <f>K33/((IS!J7+IS!J11)/360)</f>
        <v>49.954616293606897</v>
      </c>
      <c r="L75" s="35">
        <v>49.254135737462128</v>
      </c>
      <c r="M75" s="16"/>
      <c r="N75" s="16"/>
      <c r="O75" s="16"/>
      <c r="P75" s="16"/>
      <c r="Q75" s="16"/>
      <c r="R75" s="16"/>
      <c r="S75" s="16"/>
      <c r="T75" s="16"/>
    </row>
    <row r="76" spans="1:20">
      <c r="A76" s="105" t="s">
        <v>549</v>
      </c>
      <c r="B76" s="47">
        <f>B73+B74-B75</f>
        <v>48.471691902786674</v>
      </c>
      <c r="C76" s="47">
        <f t="shared" ref="C76:K76" si="29">C73+C74-C75</f>
        <v>50.929860280654182</v>
      </c>
      <c r="D76" s="47">
        <f t="shared" si="29"/>
        <v>75.017625665032512</v>
      </c>
      <c r="E76" s="47">
        <f t="shared" si="29"/>
        <v>129.96514032756443</v>
      </c>
      <c r="F76" s="47">
        <f t="shared" si="29"/>
        <v>124.33872938099341</v>
      </c>
      <c r="G76" s="47">
        <f t="shared" si="29"/>
        <v>116.15344462176431</v>
      </c>
      <c r="H76" s="48">
        <f t="shared" si="29"/>
        <v>116.251762232131</v>
      </c>
      <c r="I76" s="47">
        <f t="shared" si="29"/>
        <v>116.54509765231367</v>
      </c>
      <c r="J76" s="47">
        <f t="shared" si="29"/>
        <v>117.02645004834059</v>
      </c>
      <c r="K76" s="47">
        <f t="shared" si="29"/>
        <v>117.68945703256625</v>
      </c>
      <c r="L76" s="49">
        <v>118.38993758871104</v>
      </c>
      <c r="M76" s="16"/>
      <c r="N76" s="16"/>
      <c r="O76" s="16"/>
      <c r="P76" s="16"/>
      <c r="Q76" s="16"/>
      <c r="R76" s="16"/>
      <c r="S76" s="16"/>
      <c r="T76" s="16"/>
    </row>
    <row r="77" spans="1:20">
      <c r="A77" s="71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16"/>
      <c r="N77" s="16"/>
      <c r="O77" s="16"/>
      <c r="P77" s="16"/>
      <c r="Q77" s="16"/>
      <c r="R77" s="16"/>
      <c r="S77" s="16"/>
      <c r="T77" s="16"/>
    </row>
    <row r="78" spans="1:20" ht="17.5">
      <c r="A78" s="77" t="s">
        <v>28</v>
      </c>
      <c r="B78" s="25" t="s">
        <v>9</v>
      </c>
      <c r="C78" s="25" t="s">
        <v>9</v>
      </c>
      <c r="D78" s="25" t="s">
        <v>9</v>
      </c>
      <c r="E78" s="25" t="s">
        <v>9</v>
      </c>
      <c r="F78" s="25" t="s">
        <v>9</v>
      </c>
      <c r="G78" s="27" t="s">
        <v>9</v>
      </c>
      <c r="H78" s="106"/>
      <c r="I78" s="52"/>
      <c r="J78" s="52"/>
      <c r="K78" s="52"/>
      <c r="L78" s="52"/>
      <c r="M78" s="16"/>
      <c r="N78" s="16"/>
      <c r="O78" s="16"/>
      <c r="P78" s="16"/>
      <c r="Q78" s="16"/>
      <c r="R78" s="16"/>
      <c r="S78" s="16"/>
      <c r="T78" s="16"/>
    </row>
    <row r="79" spans="1:20">
      <c r="A79" s="51" t="s">
        <v>29</v>
      </c>
      <c r="B79" s="52" t="s">
        <v>9</v>
      </c>
      <c r="C79" s="52" t="s">
        <v>9</v>
      </c>
      <c r="D79" s="52" t="s">
        <v>9</v>
      </c>
      <c r="E79" s="52" t="s">
        <v>9</v>
      </c>
      <c r="F79" s="52" t="s">
        <v>9</v>
      </c>
      <c r="G79" s="54" t="s">
        <v>9</v>
      </c>
      <c r="H79" s="106"/>
      <c r="I79" s="52"/>
      <c r="J79" s="52"/>
      <c r="K79" s="52"/>
      <c r="L79" s="52"/>
      <c r="M79" s="16"/>
      <c r="N79" s="16"/>
      <c r="O79" s="16"/>
      <c r="P79" s="16"/>
      <c r="Q79" s="16"/>
      <c r="R79" s="16"/>
      <c r="S79" s="16"/>
      <c r="T79" s="16"/>
    </row>
    <row r="80" spans="1:20">
      <c r="A80" s="53" t="s">
        <v>54</v>
      </c>
      <c r="B80" s="52">
        <v>10405.625</v>
      </c>
      <c r="C80" s="52">
        <v>10060.880999999999</v>
      </c>
      <c r="D80" s="52">
        <v>10057.379999999999</v>
      </c>
      <c r="E80" s="52">
        <v>9379.2880000000005</v>
      </c>
      <c r="F80" s="52">
        <v>8742.6139999999996</v>
      </c>
      <c r="G80" s="54">
        <v>8680.5709999999999</v>
      </c>
      <c r="H80" s="106"/>
      <c r="I80" s="52"/>
      <c r="J80" s="52"/>
      <c r="K80" s="52"/>
      <c r="L80" s="52"/>
      <c r="M80" s="16"/>
      <c r="N80" s="16"/>
      <c r="O80" s="16"/>
      <c r="P80" s="16"/>
      <c r="Q80" s="16"/>
      <c r="R80" s="16"/>
      <c r="S80" s="16"/>
      <c r="T80" s="16"/>
    </row>
    <row r="81" spans="1:20">
      <c r="A81" s="53" t="s">
        <v>55</v>
      </c>
      <c r="B81" s="52">
        <v>1288.2159999999999</v>
      </c>
      <c r="C81" s="52">
        <v>1632.96</v>
      </c>
      <c r="D81" s="52">
        <v>1636.461</v>
      </c>
      <c r="E81" s="52">
        <v>2314.5529999999999</v>
      </c>
      <c r="F81" s="52">
        <v>2951.2269999999999</v>
      </c>
      <c r="G81" s="54">
        <v>3013.27</v>
      </c>
      <c r="H81" s="106"/>
      <c r="I81" s="52"/>
      <c r="J81" s="52"/>
      <c r="K81" s="52"/>
      <c r="L81" s="52"/>
      <c r="M81" s="16"/>
      <c r="N81" s="16"/>
      <c r="O81" s="16"/>
      <c r="P81" s="16"/>
      <c r="Q81" s="16"/>
      <c r="R81" s="16"/>
      <c r="S81" s="16"/>
      <c r="T81" s="16"/>
    </row>
    <row r="82" spans="1:20">
      <c r="A82" s="53" t="s">
        <v>56</v>
      </c>
      <c r="B82" s="52">
        <v>22566</v>
      </c>
      <c r="C82" s="52">
        <v>12380</v>
      </c>
      <c r="D82" s="52">
        <v>22455</v>
      </c>
      <c r="E82" s="52">
        <v>23002</v>
      </c>
      <c r="F82" s="52">
        <v>25608</v>
      </c>
      <c r="G82" s="54">
        <v>24624</v>
      </c>
      <c r="H82" s="106"/>
      <c r="I82" s="52"/>
      <c r="J82" s="52"/>
      <c r="K82" s="52"/>
      <c r="L82" s="52"/>
      <c r="M82" s="16"/>
      <c r="N82" s="16"/>
      <c r="O82" s="16"/>
      <c r="P82" s="16"/>
      <c r="Q82" s="16"/>
      <c r="R82" s="16"/>
      <c r="S82" s="16"/>
      <c r="T82" s="16"/>
    </row>
    <row r="83" spans="1:20">
      <c r="A83" s="53" t="s">
        <v>57</v>
      </c>
      <c r="B83" s="52">
        <v>3128</v>
      </c>
      <c r="C83" s="52">
        <v>3823</v>
      </c>
      <c r="D83" s="52">
        <v>2998</v>
      </c>
      <c r="E83" s="52">
        <v>3067</v>
      </c>
      <c r="F83" s="52">
        <v>3092</v>
      </c>
      <c r="G83" s="54">
        <v>3953</v>
      </c>
      <c r="H83" s="106"/>
      <c r="I83" s="52"/>
      <c r="J83" s="52"/>
      <c r="K83" s="52"/>
      <c r="L83" s="52"/>
      <c r="M83" s="16"/>
      <c r="N83" s="16"/>
      <c r="O83" s="16"/>
      <c r="P83" s="16"/>
      <c r="Q83" s="16"/>
      <c r="R83" s="16"/>
      <c r="S83" s="16"/>
      <c r="T83" s="16"/>
    </row>
    <row r="84" spans="1:20">
      <c r="A84" s="53" t="s">
        <v>58</v>
      </c>
      <c r="B84" s="52">
        <v>0</v>
      </c>
      <c r="C84" s="52">
        <v>0</v>
      </c>
      <c r="D84" s="52">
        <v>0</v>
      </c>
      <c r="E84" s="52">
        <v>0</v>
      </c>
      <c r="F84" s="52">
        <v>0</v>
      </c>
      <c r="G84" s="54">
        <v>0</v>
      </c>
      <c r="H84" s="106"/>
      <c r="I84" s="52"/>
      <c r="J84" s="52"/>
      <c r="K84" s="52"/>
      <c r="L84" s="52"/>
      <c r="M84" s="16"/>
      <c r="N84" s="16"/>
      <c r="O84" s="16"/>
      <c r="P84" s="16"/>
      <c r="Q84" s="16"/>
      <c r="R84" s="16"/>
      <c r="S84" s="16"/>
      <c r="T84" s="16"/>
    </row>
    <row r="85" spans="1:20">
      <c r="A85" s="53" t="s">
        <v>59</v>
      </c>
      <c r="B85" s="52">
        <v>83.179000000000002</v>
      </c>
      <c r="C85" s="52">
        <v>62.762</v>
      </c>
      <c r="D85" s="52">
        <v>82.141999999999996</v>
      </c>
      <c r="E85" s="52">
        <v>52.561</v>
      </c>
      <c r="F85" s="52">
        <v>30.947999999999997</v>
      </c>
      <c r="G85" s="54">
        <v>30.610999999999997</v>
      </c>
      <c r="H85" s="106"/>
      <c r="I85" s="52"/>
      <c r="J85" s="52"/>
      <c r="K85" s="52"/>
      <c r="L85" s="52"/>
      <c r="M85" s="16"/>
      <c r="N85" s="16"/>
      <c r="O85" s="16"/>
      <c r="P85" s="16"/>
      <c r="Q85" s="16"/>
      <c r="R85" s="16"/>
      <c r="S85" s="16"/>
      <c r="T85" s="16"/>
    </row>
    <row r="86" spans="1:20">
      <c r="A86" s="53" t="s">
        <v>60</v>
      </c>
      <c r="B86" s="52">
        <v>467.83699999999999</v>
      </c>
      <c r="C86" s="52">
        <v>473.61099999999999</v>
      </c>
      <c r="D86" s="52">
        <v>501.286</v>
      </c>
      <c r="E86" s="52">
        <v>467.92199999999997</v>
      </c>
      <c r="F86" s="52">
        <v>420.303</v>
      </c>
      <c r="G86" s="54">
        <v>398.57099999999997</v>
      </c>
      <c r="H86" s="106"/>
      <c r="I86" s="52"/>
      <c r="J86" s="52"/>
      <c r="K86" s="52"/>
      <c r="L86" s="52"/>
      <c r="M86" s="16"/>
      <c r="N86" s="16"/>
      <c r="O86" s="16"/>
      <c r="P86" s="16"/>
      <c r="Q86" s="16"/>
      <c r="R86" s="16"/>
      <c r="S86" s="16"/>
      <c r="T86" s="16"/>
    </row>
    <row r="87" spans="1:20">
      <c r="A87" s="53" t="s">
        <v>61</v>
      </c>
      <c r="B87" s="52">
        <v>2071</v>
      </c>
      <c r="C87" s="52">
        <v>167019</v>
      </c>
      <c r="D87" s="52">
        <v>35735</v>
      </c>
      <c r="E87" s="52">
        <v>92583</v>
      </c>
      <c r="F87" s="52">
        <v>68634</v>
      </c>
      <c r="G87" s="54">
        <v>62912</v>
      </c>
      <c r="H87" s="106"/>
      <c r="I87" s="52"/>
      <c r="J87" s="52"/>
      <c r="K87" s="52"/>
      <c r="L87" s="52"/>
      <c r="M87" s="16"/>
      <c r="N87" s="16"/>
      <c r="O87" s="16"/>
      <c r="P87" s="16"/>
      <c r="Q87" s="16"/>
      <c r="R87" s="16"/>
      <c r="S87" s="16"/>
      <c r="T87" s="16"/>
    </row>
    <row r="88" spans="1:20">
      <c r="A88" s="53" t="s">
        <v>62</v>
      </c>
      <c r="B88" s="52">
        <v>1.6120495057211799</v>
      </c>
      <c r="C88" s="52">
        <v>122.10508615836764</v>
      </c>
      <c r="D88" s="52">
        <v>26.097085393373305</v>
      </c>
      <c r="E88" s="52">
        <v>89.790514983997667</v>
      </c>
      <c r="F88" s="52">
        <v>85.243743401850594</v>
      </c>
      <c r="G88" s="54">
        <v>73.680388827077365</v>
      </c>
      <c r="H88" s="106"/>
      <c r="I88" s="52"/>
      <c r="J88" s="52"/>
      <c r="K88" s="52"/>
      <c r="L88" s="52"/>
      <c r="M88" s="16"/>
      <c r="N88" s="16"/>
      <c r="O88" s="16"/>
      <c r="P88" s="16"/>
      <c r="Q88" s="16"/>
      <c r="R88" s="16"/>
      <c r="S88" s="16"/>
      <c r="T88" s="16"/>
    </row>
    <row r="89" spans="1:20">
      <c r="A89" s="53" t="s">
        <v>63</v>
      </c>
      <c r="B89" s="52">
        <v>6.3230011418474588</v>
      </c>
      <c r="C89" s="52">
        <v>6.8380912572041899</v>
      </c>
      <c r="D89" s="52">
        <v>10.495017542667336</v>
      </c>
      <c r="E89" s="52">
        <v>3.6468934413026606</v>
      </c>
      <c r="F89" s="52">
        <v>-3.9718585164637741</v>
      </c>
      <c r="G89" s="54">
        <v>-14.608428782813613</v>
      </c>
      <c r="H89" s="106"/>
      <c r="I89" s="52"/>
      <c r="J89" s="52"/>
      <c r="K89" s="52"/>
      <c r="L89" s="52"/>
      <c r="M89" s="16"/>
      <c r="N89" s="16"/>
      <c r="O89" s="16"/>
      <c r="P89" s="16"/>
      <c r="Q89" s="16"/>
      <c r="R89" s="16"/>
      <c r="S89" s="16"/>
      <c r="T89" s="16"/>
    </row>
    <row r="90" spans="1:20">
      <c r="A90" s="107" t="s">
        <v>64</v>
      </c>
      <c r="B90" s="76">
        <v>1.1122667440158014</v>
      </c>
      <c r="C90" s="76">
        <v>1.3912842136050112</v>
      </c>
      <c r="D90" s="76">
        <v>1.3115099087481754</v>
      </c>
      <c r="E90" s="76">
        <v>1.5611438903692425</v>
      </c>
      <c r="F90" s="76">
        <v>1.8523412601127727</v>
      </c>
      <c r="G90" s="108">
        <v>1.7918863049095608</v>
      </c>
      <c r="H90" s="109"/>
      <c r="I90" s="76"/>
      <c r="J90" s="76"/>
      <c r="K90" s="76"/>
      <c r="L90" s="76"/>
      <c r="M90" s="16"/>
      <c r="N90" s="16"/>
      <c r="O90" s="16"/>
      <c r="P90" s="16"/>
      <c r="Q90" s="16"/>
      <c r="R90" s="16"/>
      <c r="S90" s="16"/>
      <c r="T90" s="16"/>
    </row>
    <row r="91" spans="1:20">
      <c r="A91" s="53" t="s">
        <v>65</v>
      </c>
      <c r="B91" s="52">
        <v>46.476251229474627</v>
      </c>
      <c r="C91" s="52">
        <v>71.222976606916106</v>
      </c>
      <c r="D91" s="52">
        <v>83.654232018419606</v>
      </c>
      <c r="E91" s="52">
        <v>131.66757499886882</v>
      </c>
      <c r="F91" s="52">
        <v>147.77226193077493</v>
      </c>
      <c r="G91" s="54">
        <v>132.10280175407576</v>
      </c>
      <c r="H91" s="106"/>
      <c r="I91" s="52"/>
      <c r="J91" s="52"/>
      <c r="K91" s="52"/>
      <c r="L91" s="52"/>
      <c r="M91" s="16"/>
      <c r="N91" s="16"/>
      <c r="O91" s="16"/>
      <c r="P91" s="16"/>
      <c r="Q91" s="16"/>
      <c r="R91" s="16"/>
      <c r="S91" s="16"/>
      <c r="T91" s="16"/>
    </row>
    <row r="92" spans="1:20">
      <c r="A92" s="99" t="s">
        <v>66</v>
      </c>
      <c r="B92" s="73">
        <v>305000</v>
      </c>
      <c r="C92" s="73">
        <v>305000</v>
      </c>
      <c r="D92" s="73">
        <v>305000</v>
      </c>
      <c r="E92" s="73">
        <v>333000</v>
      </c>
      <c r="F92" s="73">
        <v>295000</v>
      </c>
      <c r="G92" s="74">
        <v>313000</v>
      </c>
      <c r="H92" s="106"/>
      <c r="I92" s="52"/>
      <c r="J92" s="52"/>
      <c r="K92" s="52"/>
      <c r="L92" s="52"/>
      <c r="M92" s="16"/>
      <c r="N92" s="16"/>
      <c r="O92" s="16"/>
      <c r="P92" s="16"/>
      <c r="Q92" s="16"/>
      <c r="R92" s="16"/>
      <c r="S92" s="16"/>
      <c r="T92" s="16"/>
    </row>
    <row r="93" spans="1:20">
      <c r="A93" s="52"/>
      <c r="B93" s="52"/>
      <c r="C93" s="52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</row>
    <row r="94" spans="1:20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</row>
    <row r="98" spans="1:2">
      <c r="A98" s="7"/>
      <c r="B98" s="7"/>
    </row>
    <row r="99" spans="1:2">
      <c r="A99" s="7"/>
      <c r="B99" s="7"/>
    </row>
    <row r="100" spans="1:2">
      <c r="A100" s="7"/>
      <c r="B100" s="7"/>
    </row>
    <row r="101" spans="1:2">
      <c r="A101" s="7"/>
      <c r="B101" s="7"/>
    </row>
    <row r="102" spans="1:2">
      <c r="A102" s="7"/>
      <c r="B102" s="7"/>
    </row>
    <row r="103" spans="1:2">
      <c r="A103" s="7"/>
      <c r="B103" s="7"/>
    </row>
    <row r="104" spans="1:2">
      <c r="A104" s="7"/>
      <c r="B104" s="7"/>
    </row>
    <row r="105" spans="1:2">
      <c r="A105" s="7"/>
      <c r="B105" s="7"/>
    </row>
  </sheetData>
  <pageMargins left="0.7" right="0.7" top="0.75" bottom="0.75" header="0.3" footer="0.3"/>
  <ignoredErrors>
    <ignoredError sqref="B7 B10 B18:G18 B33 B38 B42 B47 B62:G6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1"/>
  <sheetViews>
    <sheetView workbookViewId="0">
      <pane ySplit="2" topLeftCell="A6" activePane="bottomLeft" state="frozen"/>
      <selection pane="bottomLeft" activeCell="O1" sqref="O1"/>
    </sheetView>
  </sheetViews>
  <sheetFormatPr defaultRowHeight="14.5"/>
  <cols>
    <col min="1" max="1" width="36.81640625" style="16" bestFit="1" customWidth="1"/>
    <col min="2" max="2" width="8.7265625" style="16"/>
    <col min="3" max="3" width="9.7265625" style="16" bestFit="1" customWidth="1"/>
    <col min="4" max="4" width="9.7265625" style="16" customWidth="1"/>
    <col min="5" max="6" width="9.7265625" style="16" bestFit="1" customWidth="1"/>
    <col min="7" max="11" width="8.7265625" style="16"/>
    <col min="12" max="16384" width="8.7265625" style="3"/>
  </cols>
  <sheetData>
    <row r="1" spans="1:16" ht="25">
      <c r="A1" s="148" t="s">
        <v>794</v>
      </c>
      <c r="B1" s="12" t="s">
        <v>2</v>
      </c>
      <c r="C1" s="12" t="s">
        <v>3</v>
      </c>
      <c r="D1" s="12" t="s">
        <v>4</v>
      </c>
      <c r="E1" s="12" t="s">
        <v>5</v>
      </c>
      <c r="F1" s="13" t="s">
        <v>6</v>
      </c>
      <c r="G1" s="112" t="s">
        <v>789</v>
      </c>
      <c r="H1" s="13" t="s">
        <v>790</v>
      </c>
      <c r="I1" s="13" t="s">
        <v>791</v>
      </c>
      <c r="J1" s="13" t="s">
        <v>792</v>
      </c>
      <c r="K1" s="13" t="s">
        <v>793</v>
      </c>
      <c r="P1" s="8"/>
    </row>
    <row r="2" spans="1:16">
      <c r="A2" s="17" t="s">
        <v>129</v>
      </c>
      <c r="B2" s="18">
        <v>41671</v>
      </c>
      <c r="C2" s="18">
        <v>42035</v>
      </c>
      <c r="D2" s="18">
        <v>42399</v>
      </c>
      <c r="E2" s="18">
        <v>42763</v>
      </c>
      <c r="F2" s="19">
        <v>43134</v>
      </c>
      <c r="G2" s="20">
        <v>43499</v>
      </c>
      <c r="H2" s="19">
        <v>43864</v>
      </c>
      <c r="I2" s="19">
        <v>44230</v>
      </c>
      <c r="J2" s="19">
        <v>44595</v>
      </c>
      <c r="K2" s="19">
        <v>44960</v>
      </c>
      <c r="P2" s="8"/>
    </row>
    <row r="3" spans="1:16">
      <c r="A3" s="24" t="s">
        <v>67</v>
      </c>
      <c r="B3" s="25" t="s">
        <v>9</v>
      </c>
      <c r="C3" s="25" t="s">
        <v>9</v>
      </c>
      <c r="D3" s="25" t="s">
        <v>9</v>
      </c>
      <c r="E3" s="25" t="s">
        <v>9</v>
      </c>
      <c r="F3" s="25" t="s">
        <v>9</v>
      </c>
      <c r="G3" s="113"/>
      <c r="H3" s="114"/>
      <c r="I3" s="114"/>
      <c r="J3" s="114"/>
      <c r="K3" s="115"/>
      <c r="P3" s="8"/>
    </row>
    <row r="4" spans="1:16">
      <c r="A4" s="32" t="s">
        <v>185</v>
      </c>
      <c r="B4" s="121">
        <v>13057</v>
      </c>
      <c r="C4" s="121">
        <v>15233</v>
      </c>
      <c r="D4" s="121">
        <v>-6126</v>
      </c>
      <c r="E4" s="121">
        <v>8831</v>
      </c>
      <c r="F4" s="121">
        <v>-5786</v>
      </c>
      <c r="G4" s="122">
        <f>IS!G39</f>
        <v>-9006.7800000000007</v>
      </c>
      <c r="H4" s="121">
        <f>IS!H39</f>
        <v>-9187.1316000000043</v>
      </c>
      <c r="I4" s="121">
        <f>IS!I39</f>
        <v>-9371.133432000006</v>
      </c>
      <c r="J4" s="121">
        <f>IS!J39</f>
        <v>-9558.8671406399953</v>
      </c>
      <c r="K4" s="123">
        <f>IS!K39</f>
        <v>-9750.4177314527951</v>
      </c>
      <c r="P4" s="8"/>
    </row>
    <row r="5" spans="1:16">
      <c r="A5" s="32" t="s">
        <v>186</v>
      </c>
      <c r="B5" s="121">
        <v>5202</v>
      </c>
      <c r="C5" s="121">
        <v>4953</v>
      </c>
      <c r="D5" s="121">
        <v>4847</v>
      </c>
      <c r="E5" s="121">
        <v>4997</v>
      </c>
      <c r="F5" s="121">
        <v>5139</v>
      </c>
      <c r="G5" s="122">
        <f>F5*(1+IS!$N$7)</f>
        <v>5241.78</v>
      </c>
      <c r="H5" s="121">
        <f>G5*(1+IS!$N$7)</f>
        <v>5346.6156000000001</v>
      </c>
      <c r="I5" s="121">
        <f>H5*(1+IS!$N$7)</f>
        <v>5453.547912</v>
      </c>
      <c r="J5" s="121">
        <f>I5*(1+IS!$N$7)</f>
        <v>5562.6188702400004</v>
      </c>
      <c r="K5" s="123">
        <f>J5*(1+IS!$N$7)</f>
        <v>5673.8712476448009</v>
      </c>
      <c r="P5" s="8"/>
    </row>
    <row r="6" spans="1:16">
      <c r="A6" s="32" t="s">
        <v>187</v>
      </c>
      <c r="B6" s="121">
        <f>B7+B8</f>
        <v>1133</v>
      </c>
      <c r="C6" s="121">
        <f>C7+C8</f>
        <v>-1418</v>
      </c>
      <c r="D6" s="121">
        <f>D7+D8</f>
        <v>15039</v>
      </c>
      <c r="E6" s="121">
        <f>E7+E8</f>
        <v>-10888</v>
      </c>
      <c r="F6" s="121">
        <f>F7+F8</f>
        <v>8756</v>
      </c>
      <c r="G6" s="122">
        <f>SUM(G7:G8)</f>
        <v>8931.1200000000008</v>
      </c>
      <c r="H6" s="121">
        <f t="shared" ref="H6:K6" si="0">SUM(H7:H8)</f>
        <v>9109.742400000001</v>
      </c>
      <c r="I6" s="121">
        <f t="shared" si="0"/>
        <v>9291.937248000002</v>
      </c>
      <c r="J6" s="121">
        <f t="shared" si="0"/>
        <v>9477.7759929599997</v>
      </c>
      <c r="K6" s="123">
        <f t="shared" si="0"/>
        <v>9667.3315128192007</v>
      </c>
    </row>
    <row r="7" spans="1:16">
      <c r="A7" s="32" t="s">
        <v>188</v>
      </c>
      <c r="B7" s="121">
        <v>-3540</v>
      </c>
      <c r="C7" s="121">
        <v>-882</v>
      </c>
      <c r="D7" s="121">
        <v>383</v>
      </c>
      <c r="E7" s="121">
        <v>814</v>
      </c>
      <c r="F7" s="121">
        <v>-4845</v>
      </c>
      <c r="G7" s="122">
        <f>F7*(1+IS!$N$7)</f>
        <v>-4941.8999999999996</v>
      </c>
      <c r="H7" s="121">
        <f>G7*(1+IS!$N$7)</f>
        <v>-5040.7379999999994</v>
      </c>
      <c r="I7" s="121">
        <f>H7*(1+IS!$N$7)</f>
        <v>-5141.5527599999996</v>
      </c>
      <c r="J7" s="121">
        <f>I7*(1+IS!$N$7)</f>
        <v>-5244.3838151999998</v>
      </c>
      <c r="K7" s="123">
        <f>J7*(1+IS!$N$7)</f>
        <v>-5349.2714915039996</v>
      </c>
    </row>
    <row r="8" spans="1:16">
      <c r="A8" s="32" t="s">
        <v>189</v>
      </c>
      <c r="B8" s="121">
        <v>4673</v>
      </c>
      <c r="C8" s="121">
        <v>-536</v>
      </c>
      <c r="D8" s="121">
        <v>14656</v>
      </c>
      <c r="E8" s="121">
        <v>-11702</v>
      </c>
      <c r="F8" s="121">
        <v>13601</v>
      </c>
      <c r="G8" s="122">
        <f>F8*(1+IS!$N$7)</f>
        <v>13873.02</v>
      </c>
      <c r="H8" s="121">
        <f>G8*(1+IS!$N$7)</f>
        <v>14150.4804</v>
      </c>
      <c r="I8" s="121">
        <f>H8*(1+IS!$N$7)</f>
        <v>14433.490008000001</v>
      </c>
      <c r="J8" s="121">
        <f>I8*(1+IS!$N$7)</f>
        <v>14722.15980816</v>
      </c>
      <c r="K8" s="123">
        <f>J8*(1+IS!$N$7)</f>
        <v>15016.6030043232</v>
      </c>
    </row>
    <row r="9" spans="1:16">
      <c r="A9" s="32" t="s">
        <v>190</v>
      </c>
      <c r="B9" s="121">
        <f t="shared" ref="B9:G9" si="1">SUM(B10:B13)</f>
        <v>481</v>
      </c>
      <c r="C9" s="121">
        <f t="shared" si="1"/>
        <v>-2735</v>
      </c>
      <c r="D9" s="121">
        <f t="shared" si="1"/>
        <v>-1903</v>
      </c>
      <c r="E9" s="121">
        <f t="shared" si="1"/>
        <v>3159</v>
      </c>
      <c r="F9" s="121">
        <f t="shared" si="1"/>
        <v>3285</v>
      </c>
      <c r="G9" s="122">
        <f t="shared" si="1"/>
        <v>3350.7</v>
      </c>
      <c r="H9" s="121">
        <f t="shared" ref="H9:K9" si="2">SUM(H10:H13)</f>
        <v>3417.7139999999999</v>
      </c>
      <c r="I9" s="121">
        <f t="shared" si="2"/>
        <v>3486.0682800000004</v>
      </c>
      <c r="J9" s="121">
        <f t="shared" si="2"/>
        <v>3555.7896456000008</v>
      </c>
      <c r="K9" s="123">
        <f t="shared" si="2"/>
        <v>3626.9054385120007</v>
      </c>
    </row>
    <row r="10" spans="1:16">
      <c r="A10" s="32" t="s">
        <v>191</v>
      </c>
      <c r="B10" s="121">
        <v>-485</v>
      </c>
      <c r="C10" s="121">
        <v>-1913</v>
      </c>
      <c r="D10" s="121">
        <v>-52</v>
      </c>
      <c r="E10" s="121">
        <v>1514</v>
      </c>
      <c r="F10" s="121">
        <v>1551</v>
      </c>
      <c r="G10" s="122">
        <f>F10*(1+IS!$N$7)</f>
        <v>1582.02</v>
      </c>
      <c r="H10" s="121">
        <f>G10*(1+IS!$N$7)</f>
        <v>1613.6604</v>
      </c>
      <c r="I10" s="121">
        <f>H10*(1+IS!$N$7)</f>
        <v>1645.933608</v>
      </c>
      <c r="J10" s="121">
        <f>I10*(1+IS!$N$7)</f>
        <v>1678.8522801600002</v>
      </c>
      <c r="K10" s="123">
        <f>J10*(1+IS!$N$7)</f>
        <v>1712.4293257632003</v>
      </c>
    </row>
    <row r="11" spans="1:16">
      <c r="A11" s="32" t="s">
        <v>192</v>
      </c>
      <c r="B11" s="121">
        <v>-1368</v>
      </c>
      <c r="C11" s="121">
        <v>-872</v>
      </c>
      <c r="D11" s="121">
        <v>-314</v>
      </c>
      <c r="E11" s="121">
        <v>-1389</v>
      </c>
      <c r="F11" s="121">
        <v>747</v>
      </c>
      <c r="G11" s="122">
        <f>F11*(1+IS!$N$7)</f>
        <v>761.94</v>
      </c>
      <c r="H11" s="121">
        <f>G11*(1+IS!$N$7)</f>
        <v>777.17880000000002</v>
      </c>
      <c r="I11" s="121">
        <f>H11*(1+IS!$N$7)</f>
        <v>792.72237600000005</v>
      </c>
      <c r="J11" s="121">
        <f>I11*(1+IS!$N$7)</f>
        <v>808.57682352000006</v>
      </c>
      <c r="K11" s="123">
        <f>J11*(1+IS!$N$7)</f>
        <v>824.7483599904001</v>
      </c>
    </row>
    <row r="12" spans="1:16">
      <c r="A12" s="32" t="s">
        <v>193</v>
      </c>
      <c r="B12" s="121">
        <v>442</v>
      </c>
      <c r="C12" s="121">
        <v>565</v>
      </c>
      <c r="D12" s="121">
        <v>-541</v>
      </c>
      <c r="E12" s="121">
        <v>1198</v>
      </c>
      <c r="F12" s="121">
        <v>-335</v>
      </c>
      <c r="G12" s="122">
        <f>F12*(1+IS!$N$7)</f>
        <v>-341.7</v>
      </c>
      <c r="H12" s="121">
        <f>G12*(1+IS!$N$7)</f>
        <v>-348.53399999999999</v>
      </c>
      <c r="I12" s="121">
        <f>H12*(1+IS!$N$7)</f>
        <v>-355.50468000000001</v>
      </c>
      <c r="J12" s="121">
        <f>I12*(1+IS!$N$7)</f>
        <v>-362.61477360000004</v>
      </c>
      <c r="K12" s="123">
        <f>J12*(1+IS!$N$7)</f>
        <v>-369.86706907200005</v>
      </c>
    </row>
    <row r="13" spans="1:16">
      <c r="A13" s="32" t="s">
        <v>194</v>
      </c>
      <c r="B13" s="121">
        <v>1892</v>
      </c>
      <c r="C13" s="121">
        <v>-515</v>
      </c>
      <c r="D13" s="121">
        <v>-996</v>
      </c>
      <c r="E13" s="121">
        <v>1836</v>
      </c>
      <c r="F13" s="121">
        <v>1322</v>
      </c>
      <c r="G13" s="122">
        <f>F13*(1+IS!$N$7)</f>
        <v>1348.44</v>
      </c>
      <c r="H13" s="121">
        <f>G13*(1+IS!$N$7)</f>
        <v>1375.4088000000002</v>
      </c>
      <c r="I13" s="121">
        <f>H13*(1+IS!$N$7)</f>
        <v>1402.9169760000002</v>
      </c>
      <c r="J13" s="121">
        <f>I13*(1+IS!$N$7)</f>
        <v>1430.9753155200003</v>
      </c>
      <c r="K13" s="123">
        <f>J13*(1+IS!$N$7)</f>
        <v>1459.5948218304004</v>
      </c>
    </row>
    <row r="14" spans="1:16">
      <c r="A14" s="46" t="s">
        <v>195</v>
      </c>
      <c r="B14" s="124">
        <v>8637</v>
      </c>
      <c r="C14" s="124">
        <v>11676</v>
      </c>
      <c r="D14" s="124">
        <v>8034</v>
      </c>
      <c r="E14" s="124">
        <v>-6343</v>
      </c>
      <c r="F14" s="124">
        <v>-968</v>
      </c>
      <c r="G14" s="125">
        <f>F14*(1+IS!$N$7)</f>
        <v>-987.36</v>
      </c>
      <c r="H14" s="124">
        <f>G14*(1+IS!$N$7)</f>
        <v>-1007.1072</v>
      </c>
      <c r="I14" s="124">
        <f>H14*(1+IS!$N$7)</f>
        <v>-1027.2493440000001</v>
      </c>
      <c r="J14" s="124">
        <f>I14*(1+IS!$N$7)</f>
        <v>-1047.7943308800002</v>
      </c>
      <c r="K14" s="126">
        <f>J14*(1+IS!$N$7)</f>
        <v>-1068.7502174976003</v>
      </c>
    </row>
    <row r="15" spans="1:16">
      <c r="A15" s="51" t="s">
        <v>67</v>
      </c>
      <c r="B15" s="127">
        <f t="shared" ref="B15:K15" si="3">B4+B5+B6+B9+B14</f>
        <v>28510</v>
      </c>
      <c r="C15" s="127">
        <f t="shared" si="3"/>
        <v>27709</v>
      </c>
      <c r="D15" s="127">
        <f t="shared" si="3"/>
        <v>19891</v>
      </c>
      <c r="E15" s="127">
        <f t="shared" si="3"/>
        <v>-244</v>
      </c>
      <c r="F15" s="127">
        <f t="shared" si="3"/>
        <v>10426</v>
      </c>
      <c r="G15" s="128">
        <f t="shared" si="3"/>
        <v>7529.46</v>
      </c>
      <c r="H15" s="127">
        <f t="shared" si="3"/>
        <v>7679.8331999999955</v>
      </c>
      <c r="I15" s="127">
        <f t="shared" si="3"/>
        <v>7833.1706639999975</v>
      </c>
      <c r="J15" s="127">
        <f t="shared" si="3"/>
        <v>7989.5230372800052</v>
      </c>
      <c r="K15" s="129">
        <f t="shared" si="3"/>
        <v>8148.9402500256074</v>
      </c>
    </row>
    <row r="16" spans="1:16">
      <c r="A16" s="51"/>
      <c r="B16" s="127" t="s">
        <v>9</v>
      </c>
      <c r="C16" s="127" t="s">
        <v>9</v>
      </c>
      <c r="D16" s="127" t="s">
        <v>9</v>
      </c>
      <c r="E16" s="127" t="s">
        <v>9</v>
      </c>
      <c r="F16" s="127" t="s">
        <v>9</v>
      </c>
      <c r="G16" s="130"/>
      <c r="H16" s="131"/>
      <c r="I16" s="131"/>
      <c r="J16" s="131"/>
      <c r="K16" s="132"/>
    </row>
    <row r="17" spans="1:13">
      <c r="A17" s="51" t="s">
        <v>68</v>
      </c>
      <c r="B17" s="127" t="s">
        <v>9</v>
      </c>
      <c r="C17" s="127" t="s">
        <v>9</v>
      </c>
      <c r="D17" s="127" t="s">
        <v>9</v>
      </c>
      <c r="E17" s="127" t="s">
        <v>9</v>
      </c>
      <c r="F17" s="127" t="s">
        <v>9</v>
      </c>
      <c r="G17" s="130"/>
      <c r="H17" s="131"/>
      <c r="I17" s="131"/>
      <c r="J17" s="131"/>
      <c r="K17" s="132"/>
    </row>
    <row r="18" spans="1:13">
      <c r="A18" s="32" t="s">
        <v>196</v>
      </c>
      <c r="B18" s="121">
        <f t="shared" ref="B18:E18" si="4">B19+B22</f>
        <v>-4038</v>
      </c>
      <c r="C18" s="121">
        <f t="shared" si="4"/>
        <v>-4211</v>
      </c>
      <c r="D18" s="121">
        <f t="shared" si="4"/>
        <v>-4289</v>
      </c>
      <c r="E18" s="121">
        <f t="shared" si="4"/>
        <v>-2775</v>
      </c>
      <c r="F18" s="121">
        <f>F19+F22</f>
        <v>-1625</v>
      </c>
      <c r="G18" s="122">
        <f>F18*(1+IS!$N$8)</f>
        <v>-1648.328724644851</v>
      </c>
      <c r="H18" s="121">
        <f>G18*(1+IS!$N$8)</f>
        <v>-1671.9923596857361</v>
      </c>
      <c r="I18" s="121">
        <f>H18*(1+IS!$N$8)</f>
        <v>-1695.9957131425997</v>
      </c>
      <c r="J18" s="121">
        <f>I18*(1+IS!$N$8)</f>
        <v>-1720.3436620599853</v>
      </c>
      <c r="K18" s="123">
        <f>J18*(1+IS!$N$8)</f>
        <v>-1745.0411534979621</v>
      </c>
    </row>
    <row r="19" spans="1:13">
      <c r="A19" s="32" t="s">
        <v>197</v>
      </c>
      <c r="B19" s="121">
        <v>2716</v>
      </c>
      <c r="C19" s="121">
        <v>2923</v>
      </c>
      <c r="D19" s="121">
        <v>3020</v>
      </c>
      <c r="E19" s="121">
        <v>4424</v>
      </c>
      <c r="F19" s="121">
        <v>5746</v>
      </c>
      <c r="G19" s="122">
        <f>F19*(1+IS!$N$8)</f>
        <v>5828.4903703441933</v>
      </c>
      <c r="H19" s="121">
        <f>G19*(1+IS!$N$8)</f>
        <v>5912.1649838487629</v>
      </c>
      <c r="I19" s="121">
        <f>H19*(1+IS!$N$8)</f>
        <v>5997.040841672233</v>
      </c>
      <c r="J19" s="121">
        <f>I19*(1+IS!$N$8)</f>
        <v>6083.1351890441083</v>
      </c>
      <c r="K19" s="123">
        <f>J19*(1+IS!$N$8)</f>
        <v>6170.465518768794</v>
      </c>
      <c r="M19" s="11"/>
    </row>
    <row r="20" spans="1:13">
      <c r="A20" s="32" t="s">
        <v>198</v>
      </c>
      <c r="B20" s="121">
        <v>2716</v>
      </c>
      <c r="C20" s="121">
        <v>2923</v>
      </c>
      <c r="D20" s="121">
        <v>3020</v>
      </c>
      <c r="E20" s="121">
        <v>4424</v>
      </c>
      <c r="F20" s="121">
        <v>5746</v>
      </c>
      <c r="G20" s="122">
        <f>F20*(1+IS!$N$8)</f>
        <v>5828.4903703441933</v>
      </c>
      <c r="H20" s="121">
        <f>G20*(1+IS!$N$8)</f>
        <v>5912.1649838487629</v>
      </c>
      <c r="I20" s="121">
        <f>H20*(1+IS!$N$8)</f>
        <v>5997.040841672233</v>
      </c>
      <c r="J20" s="121">
        <f>I20*(1+IS!$N$8)</f>
        <v>6083.1351890441083</v>
      </c>
      <c r="K20" s="123">
        <f>J20*(1+IS!$N$8)</f>
        <v>6170.465518768794</v>
      </c>
    </row>
    <row r="21" spans="1:13">
      <c r="A21" s="32" t="s">
        <v>199</v>
      </c>
      <c r="B21" s="121">
        <v>0</v>
      </c>
      <c r="C21" s="121">
        <v>0</v>
      </c>
      <c r="D21" s="121">
        <v>0</v>
      </c>
      <c r="E21" s="121">
        <v>0</v>
      </c>
      <c r="F21" s="121">
        <v>0</v>
      </c>
      <c r="G21" s="122">
        <f>F21*(1+IS!$N$8)</f>
        <v>0</v>
      </c>
      <c r="H21" s="121">
        <f>G21*(1+IS!$N$8)</f>
        <v>0</v>
      </c>
      <c r="I21" s="121">
        <f>H21*(1+IS!$N$8)</f>
        <v>0</v>
      </c>
      <c r="J21" s="121">
        <f>I21*(1+IS!$N$8)</f>
        <v>0</v>
      </c>
      <c r="K21" s="123">
        <f>J21*(1+IS!$N$8)</f>
        <v>0</v>
      </c>
    </row>
    <row r="22" spans="1:13">
      <c r="A22" s="32" t="s">
        <v>200</v>
      </c>
      <c r="B22" s="121">
        <v>-6754</v>
      </c>
      <c r="C22" s="121">
        <v>-7134</v>
      </c>
      <c r="D22" s="121">
        <v>-7309</v>
      </c>
      <c r="E22" s="121">
        <v>-7199</v>
      </c>
      <c r="F22" s="121">
        <v>-7371</v>
      </c>
      <c r="G22" s="122">
        <f>F22*(1+IS!$N$8)</f>
        <v>-7476.819094989045</v>
      </c>
      <c r="H22" s="121">
        <f>G22*(1+IS!$N$8)</f>
        <v>-7584.1573435344999</v>
      </c>
      <c r="I22" s="121">
        <f>H22*(1+IS!$N$8)</f>
        <v>-7693.0365548148338</v>
      </c>
      <c r="J22" s="121">
        <f>I22*(1+IS!$N$8)</f>
        <v>-7803.4788511040952</v>
      </c>
      <c r="K22" s="123">
        <f>J22*(1+IS!$N$8)</f>
        <v>-7915.506672266758</v>
      </c>
    </row>
    <row r="23" spans="1:13">
      <c r="A23" s="32" t="s">
        <v>201</v>
      </c>
      <c r="B23" s="121">
        <v>-6754</v>
      </c>
      <c r="C23" s="121">
        <v>-7134</v>
      </c>
      <c r="D23" s="121">
        <v>-7309</v>
      </c>
      <c r="E23" s="121">
        <v>-7199</v>
      </c>
      <c r="F23" s="121">
        <v>-7371</v>
      </c>
      <c r="G23" s="122">
        <f>F23*(1+IS!$N$8)</f>
        <v>-7476.819094989045</v>
      </c>
      <c r="H23" s="121">
        <f>G23*(1+IS!$N$8)</f>
        <v>-7584.1573435344999</v>
      </c>
      <c r="I23" s="121">
        <f>H23*(1+IS!$N$8)</f>
        <v>-7693.0365548148338</v>
      </c>
      <c r="J23" s="121">
        <f>I23*(1+IS!$N$8)</f>
        <v>-7803.4788511040952</v>
      </c>
      <c r="K23" s="123">
        <f>J23*(1+IS!$N$8)</f>
        <v>-7915.506672266758</v>
      </c>
    </row>
    <row r="24" spans="1:13">
      <c r="A24" s="32" t="s">
        <v>202</v>
      </c>
      <c r="B24" s="121">
        <v>0</v>
      </c>
      <c r="C24" s="121">
        <v>0</v>
      </c>
      <c r="D24" s="121">
        <v>0</v>
      </c>
      <c r="E24" s="121">
        <v>0</v>
      </c>
      <c r="F24" s="121">
        <v>0</v>
      </c>
      <c r="G24" s="122">
        <f>F24*(1+IS!$N$8)</f>
        <v>0</v>
      </c>
      <c r="H24" s="121">
        <f>G24*(1+IS!$N$8)</f>
        <v>0</v>
      </c>
      <c r="I24" s="121">
        <f>H24*(1+IS!$N$8)</f>
        <v>0</v>
      </c>
      <c r="J24" s="121">
        <f>I24*(1+IS!$N$8)</f>
        <v>0</v>
      </c>
      <c r="K24" s="123">
        <f>J24*(1+IS!$N$8)</f>
        <v>0</v>
      </c>
    </row>
    <row r="25" spans="1:13">
      <c r="A25" s="32" t="s">
        <v>203</v>
      </c>
      <c r="B25" s="121">
        <v>2151</v>
      </c>
      <c r="C25" s="121">
        <v>1260</v>
      </c>
      <c r="D25" s="121">
        <v>1043</v>
      </c>
      <c r="E25" s="121">
        <v>200</v>
      </c>
      <c r="F25" s="121">
        <v>805</v>
      </c>
      <c r="G25" s="122">
        <f>F25*(1+IS!$N$7)</f>
        <v>821.1</v>
      </c>
      <c r="H25" s="121">
        <f>G25*(1+IS!$N$7)</f>
        <v>837.52200000000005</v>
      </c>
      <c r="I25" s="121">
        <f>H25*(1+IS!$N$7)</f>
        <v>854.27244000000007</v>
      </c>
      <c r="J25" s="121">
        <f>I25*(1+IS!$N$7)</f>
        <v>871.35788880000007</v>
      </c>
      <c r="K25" s="123">
        <f>J25*(1+IS!$N$7)</f>
        <v>888.78504657600013</v>
      </c>
    </row>
    <row r="26" spans="1:13">
      <c r="A26" s="32" t="s">
        <v>204</v>
      </c>
      <c r="B26" s="121">
        <f>SUM(B27:B29)</f>
        <v>10491</v>
      </c>
      <c r="C26" s="121">
        <f>SUM(C27:C29)</f>
        <v>-1461</v>
      </c>
      <c r="D26" s="121">
        <f>SUM(D27:D29)</f>
        <v>-9744</v>
      </c>
      <c r="E26" s="121">
        <f>SUM(E27:E29)</f>
        <v>3086</v>
      </c>
      <c r="F26" s="121">
        <f>SUM(F27:F29)</f>
        <v>-2859</v>
      </c>
      <c r="G26" s="122">
        <f>SUM(G27:G28)</f>
        <v>-2916.18</v>
      </c>
      <c r="H26" s="121">
        <f t="shared" ref="H26:K26" si="5">SUM(H27:H28)</f>
        <v>-2974.5035999999996</v>
      </c>
      <c r="I26" s="121">
        <f t="shared" si="5"/>
        <v>-3033.9936720000001</v>
      </c>
      <c r="J26" s="121">
        <f t="shared" si="5"/>
        <v>-3094.6735454399995</v>
      </c>
      <c r="K26" s="123">
        <f t="shared" si="5"/>
        <v>-3156.5670163487998</v>
      </c>
    </row>
    <row r="27" spans="1:13">
      <c r="A27" s="32" t="s">
        <v>205</v>
      </c>
      <c r="B27" s="121">
        <v>18517</v>
      </c>
      <c r="C27" s="121">
        <v>630</v>
      </c>
      <c r="D27" s="121">
        <v>2283</v>
      </c>
      <c r="E27" s="121">
        <v>5357</v>
      </c>
      <c r="F27" s="121">
        <v>3228</v>
      </c>
      <c r="G27" s="122">
        <f>F27*(1+IS!$N$7)</f>
        <v>3292.56</v>
      </c>
      <c r="H27" s="121">
        <f>G27*(1+IS!$N$7)</f>
        <v>3358.4112</v>
      </c>
      <c r="I27" s="121">
        <f>H27*(1+IS!$N$7)</f>
        <v>3425.579424</v>
      </c>
      <c r="J27" s="121">
        <f>I27*(1+IS!$N$7)</f>
        <v>3494.0910124800002</v>
      </c>
      <c r="K27" s="123">
        <f>J27*(1+IS!$N$7)</f>
        <v>3563.9728327296002</v>
      </c>
    </row>
    <row r="28" spans="1:13">
      <c r="A28" s="32" t="s">
        <v>206</v>
      </c>
      <c r="B28" s="121">
        <v>-8026</v>
      </c>
      <c r="C28" s="121">
        <v>-2091</v>
      </c>
      <c r="D28" s="121">
        <v>-12027</v>
      </c>
      <c r="E28" s="121">
        <v>-2271</v>
      </c>
      <c r="F28" s="121">
        <v>-6087</v>
      </c>
      <c r="G28" s="122">
        <f>F28*(1+IS!$N$7)</f>
        <v>-6208.74</v>
      </c>
      <c r="H28" s="121">
        <f>G28*(1+IS!$N$7)</f>
        <v>-6332.9147999999996</v>
      </c>
      <c r="I28" s="121">
        <f>H28*(1+IS!$N$7)</f>
        <v>-6459.5730960000001</v>
      </c>
      <c r="J28" s="121">
        <f>I28*(1+IS!$N$7)</f>
        <v>-6588.7645579199998</v>
      </c>
      <c r="K28" s="123">
        <f>J28*(1+IS!$N$7)</f>
        <v>-6720.5398490784</v>
      </c>
    </row>
    <row r="29" spans="1:13">
      <c r="A29" s="32" t="s">
        <v>207</v>
      </c>
      <c r="B29" s="121">
        <v>0</v>
      </c>
      <c r="C29" s="121">
        <v>0</v>
      </c>
      <c r="D29" s="121">
        <v>0</v>
      </c>
      <c r="E29" s="121">
        <v>0</v>
      </c>
      <c r="F29" s="121">
        <v>0</v>
      </c>
      <c r="G29" s="122">
        <v>0</v>
      </c>
      <c r="H29" s="121">
        <v>0</v>
      </c>
      <c r="I29" s="121">
        <v>0</v>
      </c>
      <c r="J29" s="121">
        <v>0</v>
      </c>
      <c r="K29" s="123">
        <v>0</v>
      </c>
    </row>
    <row r="30" spans="1:13">
      <c r="A30" s="32" t="s">
        <v>208</v>
      </c>
      <c r="B30" s="121">
        <v>35027</v>
      </c>
      <c r="C30" s="121">
        <v>23409</v>
      </c>
      <c r="D30" s="121">
        <v>-5012</v>
      </c>
      <c r="E30" s="121">
        <v>2213</v>
      </c>
      <c r="F30" s="121">
        <v>6155</v>
      </c>
      <c r="G30" s="122">
        <f>F30*(1+IS!$N$7)</f>
        <v>6278.1</v>
      </c>
      <c r="H30" s="121">
        <f>G30*(1+IS!$N$7)</f>
        <v>6403.6620000000003</v>
      </c>
      <c r="I30" s="121">
        <f>H30*(1+IS!$N$7)</f>
        <v>6531.73524</v>
      </c>
      <c r="J30" s="121">
        <f>I30*(1+IS!$N$7)</f>
        <v>6662.3699447999998</v>
      </c>
      <c r="K30" s="123">
        <f>J30*(1+IS!$N$7)</f>
        <v>6795.6173436959998</v>
      </c>
    </row>
    <row r="31" spans="1:13">
      <c r="A31" s="46" t="s">
        <v>195</v>
      </c>
      <c r="B31" s="124">
        <v>-14514</v>
      </c>
      <c r="C31" s="124">
        <v>-24031</v>
      </c>
      <c r="D31" s="124">
        <v>77490</v>
      </c>
      <c r="E31" s="124">
        <v>46478</v>
      </c>
      <c r="F31" s="124">
        <v>-154</v>
      </c>
      <c r="G31" s="125">
        <f>F31*(1+IS!$N$7)</f>
        <v>-157.08000000000001</v>
      </c>
      <c r="H31" s="124">
        <f>G31*(1+IS!$N$7)</f>
        <v>-160.22160000000002</v>
      </c>
      <c r="I31" s="124">
        <f>H31*(1+IS!$N$7)</f>
        <v>-163.42603200000002</v>
      </c>
      <c r="J31" s="124">
        <f>I31*(1+IS!$N$7)</f>
        <v>-166.69455264000001</v>
      </c>
      <c r="K31" s="126">
        <f>J31*(1+IS!$N$7)</f>
        <v>-170.02844369280001</v>
      </c>
    </row>
    <row r="32" spans="1:13">
      <c r="A32" s="51" t="s">
        <v>68</v>
      </c>
      <c r="B32" s="127">
        <f t="shared" ref="B32:K32" si="6">B18+B25+B26+B30+B31</f>
        <v>29117</v>
      </c>
      <c r="C32" s="127">
        <f t="shared" si="6"/>
        <v>-5034</v>
      </c>
      <c r="D32" s="127">
        <f t="shared" si="6"/>
        <v>59488</v>
      </c>
      <c r="E32" s="127">
        <f t="shared" si="6"/>
        <v>49202</v>
      </c>
      <c r="F32" s="127">
        <f t="shared" si="6"/>
        <v>2322</v>
      </c>
      <c r="G32" s="128">
        <f t="shared" si="6"/>
        <v>2377.6112753551497</v>
      </c>
      <c r="H32" s="127">
        <f t="shared" si="6"/>
        <v>2434.4664403142647</v>
      </c>
      <c r="I32" s="127">
        <f t="shared" si="6"/>
        <v>2492.5922628574003</v>
      </c>
      <c r="J32" s="127">
        <f t="shared" si="6"/>
        <v>2552.0160734600149</v>
      </c>
      <c r="K32" s="129">
        <f t="shared" si="6"/>
        <v>2612.7657767324381</v>
      </c>
    </row>
    <row r="33" spans="1:12">
      <c r="A33" s="51"/>
      <c r="B33" s="127" t="s">
        <v>9</v>
      </c>
      <c r="C33" s="127" t="s">
        <v>9</v>
      </c>
      <c r="D33" s="127" t="s">
        <v>9</v>
      </c>
      <c r="E33" s="127" t="s">
        <v>9</v>
      </c>
      <c r="F33" s="127" t="s">
        <v>9</v>
      </c>
      <c r="G33" s="130"/>
      <c r="H33" s="131"/>
      <c r="I33" s="131"/>
      <c r="J33" s="131"/>
      <c r="K33" s="132"/>
    </row>
    <row r="34" spans="1:12">
      <c r="A34" s="51" t="s">
        <v>69</v>
      </c>
      <c r="B34" s="127" t="s">
        <v>9</v>
      </c>
      <c r="C34" s="127" t="s">
        <v>9</v>
      </c>
      <c r="D34" s="127" t="s">
        <v>9</v>
      </c>
      <c r="E34" s="127" t="s">
        <v>9</v>
      </c>
      <c r="F34" s="127" t="s">
        <v>9</v>
      </c>
      <c r="G34" s="130"/>
      <c r="H34" s="131"/>
      <c r="I34" s="131"/>
      <c r="J34" s="131"/>
      <c r="K34" s="132"/>
    </row>
    <row r="35" spans="1:12">
      <c r="A35" s="32" t="s">
        <v>209</v>
      </c>
      <c r="B35" s="121">
        <v>-7821</v>
      </c>
      <c r="C35" s="121">
        <v>-8852</v>
      </c>
      <c r="D35" s="121">
        <v>-9295</v>
      </c>
      <c r="E35" s="121">
        <v>-8806</v>
      </c>
      <c r="F35" s="121">
        <v>-8650</v>
      </c>
      <c r="G35" s="122">
        <f>F35*(1+IS!$N$7)</f>
        <v>-8823</v>
      </c>
      <c r="H35" s="121">
        <f>G35*(1+IS!$N$7)</f>
        <v>-8999.4600000000009</v>
      </c>
      <c r="I35" s="121">
        <f>H35*(1+IS!$N$7)</f>
        <v>-9179.4492000000009</v>
      </c>
      <c r="J35" s="121">
        <f>I35*(1+IS!$N$7)</f>
        <v>-9363.0381840000009</v>
      </c>
      <c r="K35" s="123">
        <f>J35*(1+IS!$N$7)</f>
        <v>-9550.2989476800012</v>
      </c>
    </row>
    <row r="36" spans="1:12">
      <c r="A36" s="32" t="s">
        <v>210</v>
      </c>
      <c r="B36" s="121">
        <f t="shared" ref="B36:G36" si="7">SUM(B37:B39)</f>
        <v>-29316</v>
      </c>
      <c r="C36" s="121">
        <f t="shared" si="7"/>
        <v>-30190</v>
      </c>
      <c r="D36" s="121">
        <f t="shared" si="7"/>
        <v>-57546</v>
      </c>
      <c r="E36" s="121">
        <f t="shared" si="7"/>
        <v>-58411</v>
      </c>
      <c r="F36" s="121">
        <f t="shared" si="7"/>
        <v>-8952</v>
      </c>
      <c r="G36" s="122">
        <f t="shared" si="7"/>
        <v>-9131.0399999999972</v>
      </c>
      <c r="H36" s="121">
        <f t="shared" ref="H36:K36" si="8">SUM(H37:H39)</f>
        <v>-9313.6607999999978</v>
      </c>
      <c r="I36" s="121">
        <f t="shared" si="8"/>
        <v>-9499.9340159999992</v>
      </c>
      <c r="J36" s="121">
        <f t="shared" si="8"/>
        <v>-9689.9326963200001</v>
      </c>
      <c r="K36" s="123">
        <f t="shared" si="8"/>
        <v>-9883.7313502464021</v>
      </c>
    </row>
    <row r="37" spans="1:12">
      <c r="A37" s="32" t="s">
        <v>211</v>
      </c>
      <c r="B37" s="121">
        <v>-14048</v>
      </c>
      <c r="C37" s="121">
        <v>-6409</v>
      </c>
      <c r="D37" s="121">
        <v>-24459</v>
      </c>
      <c r="E37" s="121">
        <v>-1135</v>
      </c>
      <c r="F37" s="121">
        <v>1794</v>
      </c>
      <c r="G37" s="122">
        <f>F37*(1+IS!$N$7)</f>
        <v>1829.88</v>
      </c>
      <c r="H37" s="121">
        <f>G37*(1+IS!$N$7)</f>
        <v>1866.4776000000002</v>
      </c>
      <c r="I37" s="121">
        <f>H37*(1+IS!$N$7)</f>
        <v>1903.8071520000003</v>
      </c>
      <c r="J37" s="121">
        <f>I37*(1+IS!$N$7)</f>
        <v>1941.8832950400003</v>
      </c>
      <c r="K37" s="123">
        <f>J37*(1+IS!$N$7)</f>
        <v>1980.7209609408003</v>
      </c>
    </row>
    <row r="38" spans="1:12">
      <c r="A38" s="32" t="s">
        <v>212</v>
      </c>
      <c r="B38" s="121">
        <v>38356</v>
      </c>
      <c r="C38" s="121">
        <v>14629</v>
      </c>
      <c r="D38" s="121">
        <v>13951</v>
      </c>
      <c r="E38" s="121">
        <v>1492</v>
      </c>
      <c r="F38" s="121">
        <v>14876</v>
      </c>
      <c r="G38" s="122">
        <f>F38*(1+IS!$N$7)</f>
        <v>15173.52</v>
      </c>
      <c r="H38" s="121">
        <f>G38*(1+IS!$N$7)</f>
        <v>15476.990400000001</v>
      </c>
      <c r="I38" s="121">
        <f>H38*(1+IS!$N$7)</f>
        <v>15786.530208</v>
      </c>
      <c r="J38" s="121">
        <f>I38*(1+IS!$N$7)</f>
        <v>16102.260812160001</v>
      </c>
      <c r="K38" s="123">
        <f>J38*(1+IS!$N$7)</f>
        <v>16424.3060284032</v>
      </c>
    </row>
    <row r="39" spans="1:12">
      <c r="A39" s="32" t="s">
        <v>213</v>
      </c>
      <c r="B39" s="121">
        <v>-53624</v>
      </c>
      <c r="C39" s="121">
        <v>-38410</v>
      </c>
      <c r="D39" s="121">
        <v>-47038</v>
      </c>
      <c r="E39" s="121">
        <v>-58768</v>
      </c>
      <c r="F39" s="121">
        <v>-25622</v>
      </c>
      <c r="G39" s="122">
        <f>F39*(1+IS!$N$7)</f>
        <v>-26134.44</v>
      </c>
      <c r="H39" s="121">
        <f>G39*(1+IS!$N$7)</f>
        <v>-26657.128799999999</v>
      </c>
      <c r="I39" s="121">
        <f>H39*(1+IS!$N$7)</f>
        <v>-27190.271376000001</v>
      </c>
      <c r="J39" s="121">
        <f>I39*(1+IS!$N$7)</f>
        <v>-27734.076803520002</v>
      </c>
      <c r="K39" s="123">
        <f>J39*(1+IS!$N$7)</f>
        <v>-28288.758339590404</v>
      </c>
    </row>
    <row r="40" spans="1:12">
      <c r="A40" s="32" t="s">
        <v>214</v>
      </c>
      <c r="B40" s="121">
        <f t="shared" ref="B40:F40" si="9">SUM(B41:B42)</f>
        <v>-8288</v>
      </c>
      <c r="C40" s="121">
        <f t="shared" si="9"/>
        <v>-1218</v>
      </c>
      <c r="D40" s="121">
        <f t="shared" si="9"/>
        <v>-1099</v>
      </c>
      <c r="E40" s="121">
        <f t="shared" si="9"/>
        <v>-21429</v>
      </c>
      <c r="F40" s="121">
        <f t="shared" si="9"/>
        <v>-2550</v>
      </c>
      <c r="G40" s="122">
        <f>F40*(1+IS!$N$7)</f>
        <v>-2601</v>
      </c>
      <c r="H40" s="121">
        <f>G40*(1+IS!$N$7)</f>
        <v>-2653.02</v>
      </c>
      <c r="I40" s="121">
        <f>H40*(1+IS!$N$7)</f>
        <v>-2706.0803999999998</v>
      </c>
      <c r="J40" s="121">
        <f>I40*(1+IS!$N$7)</f>
        <v>-2760.2020079999998</v>
      </c>
      <c r="K40" s="123">
        <f>J40*(1+IS!$N$7)</f>
        <v>-2815.40604816</v>
      </c>
    </row>
    <row r="41" spans="1:12">
      <c r="A41" s="32" t="s">
        <v>215</v>
      </c>
      <c r="B41" s="121">
        <v>990</v>
      </c>
      <c r="C41" s="121">
        <v>0</v>
      </c>
      <c r="D41" s="121">
        <v>0</v>
      </c>
      <c r="E41" s="121">
        <v>0</v>
      </c>
      <c r="F41" s="121">
        <v>0</v>
      </c>
      <c r="G41" s="122">
        <v>0</v>
      </c>
      <c r="H41" s="121">
        <v>0</v>
      </c>
      <c r="I41" s="121">
        <v>0</v>
      </c>
      <c r="J41" s="121">
        <v>0</v>
      </c>
      <c r="K41" s="123">
        <v>0</v>
      </c>
    </row>
    <row r="42" spans="1:12">
      <c r="A42" s="32" t="s">
        <v>216</v>
      </c>
      <c r="B42" s="121">
        <v>-9278</v>
      </c>
      <c r="C42" s="121">
        <v>-1218</v>
      </c>
      <c r="D42" s="121">
        <v>-1099</v>
      </c>
      <c r="E42" s="121">
        <v>-21429</v>
      </c>
      <c r="F42" s="121">
        <v>-2550</v>
      </c>
      <c r="G42" s="122">
        <f>F42*(1+IS!$N$7)</f>
        <v>-2601</v>
      </c>
      <c r="H42" s="121">
        <f>G42*(1+IS!$N$7)</f>
        <v>-2653.02</v>
      </c>
      <c r="I42" s="121">
        <f>H42*(1+IS!$N$7)</f>
        <v>-2706.0803999999998</v>
      </c>
      <c r="J42" s="121">
        <f>I42*(1+IS!$N$7)</f>
        <v>-2760.2020079999998</v>
      </c>
      <c r="K42" s="123">
        <f>J42*(1+IS!$N$7)</f>
        <v>-2815.40604816</v>
      </c>
    </row>
    <row r="43" spans="1:12">
      <c r="A43" s="32" t="s">
        <v>217</v>
      </c>
      <c r="B43" s="121">
        <v>-1388</v>
      </c>
      <c r="C43" s="121">
        <v>-652</v>
      </c>
      <c r="D43" s="121">
        <v>-1607</v>
      </c>
      <c r="E43" s="121">
        <v>-1274</v>
      </c>
      <c r="F43" s="121">
        <v>-903</v>
      </c>
      <c r="G43" s="122">
        <f>F43*(1+IS!$N$7)</f>
        <v>-921.06000000000006</v>
      </c>
      <c r="H43" s="121">
        <f>G43*(1+IS!$N$7)</f>
        <v>-939.48120000000006</v>
      </c>
      <c r="I43" s="121">
        <f>H43*(1+IS!$N$7)</f>
        <v>-958.27082400000006</v>
      </c>
      <c r="J43" s="121">
        <f>I43*(1+IS!$N$7)</f>
        <v>-977.43624048000004</v>
      </c>
      <c r="K43" s="123">
        <f>J43*(1+IS!$N$7)</f>
        <v>-996.98496528960004</v>
      </c>
    </row>
    <row r="44" spans="1:12">
      <c r="A44" s="46" t="s">
        <v>195</v>
      </c>
      <c r="B44" s="124">
        <v>1238</v>
      </c>
      <c r="C44" s="124">
        <v>23956</v>
      </c>
      <c r="D44" s="124">
        <v>-6507</v>
      </c>
      <c r="E44" s="124">
        <v>789</v>
      </c>
      <c r="F44" s="124">
        <v>1909</v>
      </c>
      <c r="G44" s="125">
        <f>F44*(1+IS!$N$7)</f>
        <v>1947.18</v>
      </c>
      <c r="H44" s="124">
        <f>G44*(1+IS!$N$7)</f>
        <v>1986.1236000000001</v>
      </c>
      <c r="I44" s="124">
        <f>H44*(1+IS!$N$7)</f>
        <v>2025.846072</v>
      </c>
      <c r="J44" s="124">
        <f>I44*(1+IS!$N$7)</f>
        <v>2066.3629934400001</v>
      </c>
      <c r="K44" s="126">
        <f>J44*(1+IS!$N$7)</f>
        <v>2107.6902533088</v>
      </c>
    </row>
    <row r="45" spans="1:12">
      <c r="A45" s="51" t="s">
        <v>69</v>
      </c>
      <c r="B45" s="127">
        <f t="shared" ref="B45:K45" si="10">B35+B36+B40+B43+B44</f>
        <v>-45575</v>
      </c>
      <c r="C45" s="127">
        <f t="shared" si="10"/>
        <v>-16956</v>
      </c>
      <c r="D45" s="127">
        <f t="shared" si="10"/>
        <v>-76054</v>
      </c>
      <c r="E45" s="127">
        <f t="shared" si="10"/>
        <v>-89131</v>
      </c>
      <c r="F45" s="127">
        <f t="shared" si="10"/>
        <v>-19146</v>
      </c>
      <c r="G45" s="128">
        <f t="shared" si="10"/>
        <v>-19528.919999999998</v>
      </c>
      <c r="H45" s="127">
        <f t="shared" si="10"/>
        <v>-19919.498399999997</v>
      </c>
      <c r="I45" s="127">
        <f t="shared" si="10"/>
        <v>-20317.888368</v>
      </c>
      <c r="J45" s="127">
        <f t="shared" si="10"/>
        <v>-20724.246135360001</v>
      </c>
      <c r="K45" s="129">
        <f t="shared" si="10"/>
        <v>-21138.731058067202</v>
      </c>
    </row>
    <row r="46" spans="1:12">
      <c r="A46" s="51"/>
      <c r="B46" s="127" t="s">
        <v>9</v>
      </c>
      <c r="C46" s="127" t="s">
        <v>9</v>
      </c>
      <c r="D46" s="127" t="s">
        <v>9</v>
      </c>
      <c r="E46" s="127" t="s">
        <v>9</v>
      </c>
      <c r="F46" s="127" t="s">
        <v>9</v>
      </c>
      <c r="G46" s="130"/>
      <c r="H46" s="131"/>
      <c r="I46" s="131"/>
      <c r="J46" s="131"/>
      <c r="K46" s="132"/>
    </row>
    <row r="47" spans="1:12">
      <c r="A47" s="32" t="s">
        <v>70</v>
      </c>
      <c r="B47" s="121">
        <v>-794</v>
      </c>
      <c r="C47" s="121">
        <v>-3495</v>
      </c>
      <c r="D47" s="121">
        <v>-3463</v>
      </c>
      <c r="E47" s="121">
        <v>-1146</v>
      </c>
      <c r="F47" s="121">
        <v>891</v>
      </c>
      <c r="G47" s="122">
        <f>F47*(1+IS!$N$7)</f>
        <v>908.82</v>
      </c>
      <c r="H47" s="121">
        <f>G47*(1+IS!$N$7)</f>
        <v>926.99640000000011</v>
      </c>
      <c r="I47" s="121">
        <f>H47*(1+IS!$N$7)</f>
        <v>945.53632800000014</v>
      </c>
      <c r="J47" s="121">
        <f>I47*(1+IS!$N$7)</f>
        <v>964.4470545600002</v>
      </c>
      <c r="K47" s="123">
        <f>J47*(1+IS!$N$7)</f>
        <v>983.73599565120026</v>
      </c>
    </row>
    <row r="48" spans="1:12" ht="15" thickBot="1">
      <c r="A48" s="66" t="s">
        <v>71</v>
      </c>
      <c r="B48" s="133">
        <f t="shared" ref="B48:K48" si="11">B15+B32+B45+B47</f>
        <v>11258</v>
      </c>
      <c r="C48" s="133">
        <f t="shared" si="11"/>
        <v>2224</v>
      </c>
      <c r="D48" s="133">
        <f t="shared" si="11"/>
        <v>-138</v>
      </c>
      <c r="E48" s="133">
        <f t="shared" si="11"/>
        <v>-41319</v>
      </c>
      <c r="F48" s="134">
        <f t="shared" si="11"/>
        <v>-5507</v>
      </c>
      <c r="G48" s="135">
        <f t="shared" si="11"/>
        <v>-8713.0287246448497</v>
      </c>
      <c r="H48" s="133">
        <f t="shared" si="11"/>
        <v>-8878.2023596857362</v>
      </c>
      <c r="I48" s="133">
        <f t="shared" si="11"/>
        <v>-9046.5891131426015</v>
      </c>
      <c r="J48" s="133">
        <f t="shared" si="11"/>
        <v>-9218.2599700599803</v>
      </c>
      <c r="K48" s="133">
        <f t="shared" si="11"/>
        <v>-9393.2890356579555</v>
      </c>
      <c r="L48" s="10"/>
    </row>
    <row r="49" spans="1:11" ht="15" thickTop="1">
      <c r="A49" s="51"/>
      <c r="B49" s="127" t="s">
        <v>9</v>
      </c>
      <c r="C49" s="127" t="s">
        <v>9</v>
      </c>
      <c r="D49" s="127" t="s">
        <v>9</v>
      </c>
      <c r="E49" s="127" t="s">
        <v>9</v>
      </c>
      <c r="F49" s="127" t="s">
        <v>9</v>
      </c>
      <c r="G49" s="131"/>
      <c r="H49" s="120"/>
      <c r="I49" s="120"/>
      <c r="J49" s="120"/>
      <c r="K49" s="120"/>
    </row>
    <row r="50" spans="1:11">
      <c r="A50" s="24" t="s">
        <v>72</v>
      </c>
      <c r="B50" s="136">
        <v>2487</v>
      </c>
      <c r="C50" s="136">
        <v>-2955</v>
      </c>
      <c r="D50" s="136">
        <v>-2486</v>
      </c>
      <c r="E50" s="136">
        <v>7469</v>
      </c>
      <c r="F50" s="137">
        <v>2436</v>
      </c>
      <c r="G50" s="138"/>
      <c r="H50" s="120"/>
      <c r="I50" s="120"/>
      <c r="J50" s="120"/>
      <c r="K50" s="120"/>
    </row>
    <row r="51" spans="1:11">
      <c r="A51" s="72" t="s">
        <v>73</v>
      </c>
      <c r="B51" s="139">
        <v>8988</v>
      </c>
      <c r="C51" s="139">
        <v>9539</v>
      </c>
      <c r="D51" s="139">
        <v>8764</v>
      </c>
      <c r="E51" s="139">
        <v>5779</v>
      </c>
      <c r="F51" s="140">
        <v>5049</v>
      </c>
      <c r="G51" s="130"/>
      <c r="H51" s="120"/>
      <c r="I51" s="120"/>
      <c r="J51" s="120"/>
      <c r="K51" s="120"/>
    </row>
    <row r="52" spans="1:11">
      <c r="A52" s="71"/>
      <c r="B52" s="127" t="s">
        <v>9</v>
      </c>
      <c r="C52" s="127" t="s">
        <v>9</v>
      </c>
      <c r="D52" s="127" t="s">
        <v>9</v>
      </c>
      <c r="E52" s="127" t="s">
        <v>9</v>
      </c>
      <c r="F52" s="127" t="s">
        <v>9</v>
      </c>
      <c r="G52" s="131"/>
      <c r="H52" s="120"/>
      <c r="I52" s="120"/>
      <c r="J52" s="120"/>
      <c r="K52" s="120"/>
    </row>
    <row r="53" spans="1:11" ht="17.5">
      <c r="A53" s="77" t="s">
        <v>28</v>
      </c>
      <c r="B53" s="136" t="s">
        <v>9</v>
      </c>
      <c r="C53" s="136" t="s">
        <v>9</v>
      </c>
      <c r="D53" s="136" t="s">
        <v>9</v>
      </c>
      <c r="E53" s="136" t="s">
        <v>9</v>
      </c>
      <c r="F53" s="137" t="s">
        <v>9</v>
      </c>
      <c r="G53" s="131"/>
      <c r="H53" s="120"/>
      <c r="I53" s="120"/>
      <c r="J53" s="120"/>
      <c r="K53" s="120"/>
    </row>
    <row r="54" spans="1:11">
      <c r="A54" s="51" t="s">
        <v>30</v>
      </c>
      <c r="B54" s="127">
        <v>12043</v>
      </c>
      <c r="C54" s="127">
        <v>16302</v>
      </c>
      <c r="D54" s="127">
        <v>14194</v>
      </c>
      <c r="E54" s="127">
        <v>15260</v>
      </c>
      <c r="F54" s="129">
        <v>-3651</v>
      </c>
      <c r="G54" s="131"/>
      <c r="H54" s="120"/>
      <c r="I54" s="120"/>
      <c r="J54" s="120"/>
      <c r="K54" s="120"/>
    </row>
    <row r="55" spans="1:11">
      <c r="A55" s="51" t="s">
        <v>74</v>
      </c>
      <c r="B55" s="127">
        <v>10.934563316596604</v>
      </c>
      <c r="C55" s="127">
        <v>14.004432761197878</v>
      </c>
      <c r="D55" s="127">
        <v>12.32567429097414</v>
      </c>
      <c r="E55" s="127">
        <v>12.749922715081837</v>
      </c>
      <c r="F55" s="129">
        <v>-3.0306803466480727</v>
      </c>
      <c r="G55" s="131"/>
      <c r="H55" s="120"/>
      <c r="I55" s="120"/>
      <c r="J55" s="120"/>
      <c r="K55" s="120"/>
    </row>
    <row r="56" spans="1:11">
      <c r="A56" s="51" t="s">
        <v>75</v>
      </c>
      <c r="B56" s="127">
        <v>8026</v>
      </c>
      <c r="C56" s="127">
        <v>2091</v>
      </c>
      <c r="D56" s="127">
        <v>12027</v>
      </c>
      <c r="E56" s="127">
        <v>2271</v>
      </c>
      <c r="F56" s="129">
        <v>6087</v>
      </c>
      <c r="G56" s="131"/>
      <c r="H56" s="120"/>
      <c r="I56" s="120"/>
      <c r="J56" s="120"/>
      <c r="K56" s="120"/>
    </row>
    <row r="57" spans="1:11">
      <c r="A57" s="51" t="s">
        <v>76</v>
      </c>
      <c r="B57" s="127">
        <v>21756</v>
      </c>
      <c r="C57" s="127">
        <v>20575</v>
      </c>
      <c r="D57" s="127">
        <v>12582</v>
      </c>
      <c r="E57" s="127">
        <v>-7443</v>
      </c>
      <c r="F57" s="129">
        <v>3055</v>
      </c>
      <c r="G57" s="131"/>
      <c r="H57" s="120"/>
      <c r="I57" s="120"/>
      <c r="J57" s="120"/>
      <c r="K57" s="120"/>
    </row>
    <row r="58" spans="1:11">
      <c r="A58" s="51" t="s">
        <v>77</v>
      </c>
      <c r="B58" s="127">
        <v>22910.436593406594</v>
      </c>
      <c r="C58" s="127">
        <v>22035.071129299424</v>
      </c>
      <c r="D58" s="127">
        <v>12936.331093463654</v>
      </c>
      <c r="E58" s="127">
        <v>0</v>
      </c>
      <c r="F58" s="129">
        <v>0</v>
      </c>
      <c r="G58" s="131"/>
      <c r="H58" s="120"/>
      <c r="I58" s="120"/>
      <c r="J58" s="120"/>
      <c r="K58" s="120"/>
    </row>
    <row r="59" spans="1:11">
      <c r="A59" s="51" t="s">
        <v>78</v>
      </c>
      <c r="B59" s="127">
        <v>-4844</v>
      </c>
      <c r="C59" s="127">
        <v>-6692</v>
      </c>
      <c r="D59" s="127">
        <v>-41956</v>
      </c>
      <c r="E59" s="127">
        <v>-62086</v>
      </c>
      <c r="F59" s="129">
        <v>-587</v>
      </c>
      <c r="G59" s="131"/>
      <c r="H59" s="120"/>
      <c r="I59" s="120"/>
      <c r="J59" s="120"/>
      <c r="K59" s="120"/>
    </row>
    <row r="60" spans="1:11">
      <c r="A60" s="51" t="s">
        <v>79</v>
      </c>
      <c r="B60" s="127">
        <v>2.1283506163177459</v>
      </c>
      <c r="C60" s="127">
        <v>2.0482827277252365</v>
      </c>
      <c r="D60" s="127">
        <v>1.2652855993563958</v>
      </c>
      <c r="E60" s="127">
        <v>-0.82470914127423822</v>
      </c>
      <c r="F60" s="129">
        <v>0.35167491654195926</v>
      </c>
      <c r="G60" s="131"/>
      <c r="H60" s="120"/>
      <c r="I60" s="120"/>
      <c r="J60" s="120"/>
      <c r="K60" s="120"/>
    </row>
    <row r="61" spans="1:11">
      <c r="A61" s="51" t="s">
        <v>80</v>
      </c>
      <c r="B61" s="127">
        <v>13.169822577679723</v>
      </c>
      <c r="C61" s="127">
        <v>12.337164034021871</v>
      </c>
      <c r="D61" s="127">
        <v>24.618947703067874</v>
      </c>
      <c r="E61" s="127">
        <v>0</v>
      </c>
      <c r="F61" s="129">
        <v>49.619689034369884</v>
      </c>
      <c r="G61" s="131"/>
      <c r="H61" s="120"/>
      <c r="I61" s="120"/>
      <c r="J61" s="120"/>
      <c r="K61" s="120"/>
    </row>
    <row r="62" spans="1:11">
      <c r="A62" s="72" t="s">
        <v>81</v>
      </c>
      <c r="B62" s="139">
        <v>2.1835031017844835</v>
      </c>
      <c r="C62" s="139">
        <v>1.8190113569224708</v>
      </c>
      <c r="D62" s="139">
        <v>0</v>
      </c>
      <c r="E62" s="139">
        <v>0</v>
      </c>
      <c r="F62" s="140">
        <v>0</v>
      </c>
      <c r="G62" s="131"/>
      <c r="H62" s="120"/>
      <c r="I62" s="120"/>
      <c r="J62" s="120"/>
      <c r="K62" s="120"/>
    </row>
    <row r="63" spans="1:11">
      <c r="A63" s="71"/>
    </row>
    <row r="64" spans="1:11">
      <c r="A64" s="71"/>
    </row>
    <row r="65" spans="1:1">
      <c r="A65" s="71"/>
    </row>
    <row r="66" spans="1:1">
      <c r="A66" s="71"/>
    </row>
    <row r="67" spans="1:1">
      <c r="A67" s="71"/>
    </row>
    <row r="68" spans="1:1">
      <c r="A68" s="71"/>
    </row>
    <row r="69" spans="1:1">
      <c r="A69" s="71"/>
    </row>
    <row r="70" spans="1:1">
      <c r="A70" s="71"/>
    </row>
    <row r="71" spans="1:1">
      <c r="A71" s="71"/>
    </row>
  </sheetData>
  <pageMargins left="0.7" right="0.7" top="0.75" bottom="0.75" header="0.3" footer="0.3"/>
  <pageSetup orientation="portrait" r:id="rId1"/>
  <ignoredErrors>
    <ignoredError sqref="B9:F9 B26:F26 B40:F40" formulaRange="1"/>
    <ignoredError sqref="G36:K36 G6:K6 G9:K9 G26:K26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K33"/>
  <sheetViews>
    <sheetView zoomScaleNormal="100" workbookViewId="0">
      <pane ySplit="2" topLeftCell="A3" activePane="bottomLeft" state="frozen"/>
      <selection pane="bottomLeft" activeCell="P1" sqref="P1"/>
    </sheetView>
  </sheetViews>
  <sheetFormatPr defaultRowHeight="14"/>
  <cols>
    <col min="1" max="1" width="36" style="215" bestFit="1" customWidth="1"/>
    <col min="2" max="7" width="13.7265625" style="215" bestFit="1" customWidth="1"/>
    <col min="8" max="8" width="13.6328125" style="215" bestFit="1" customWidth="1"/>
    <col min="9" max="9" width="11.7265625" style="215" bestFit="1" customWidth="1"/>
    <col min="10" max="10" width="12.453125" style="215" bestFit="1" customWidth="1"/>
    <col min="11" max="11" width="12.1796875" style="215" customWidth="1"/>
    <col min="12" max="12" width="14.7265625" style="215" bestFit="1" customWidth="1"/>
    <col min="13" max="16384" width="8.7265625" style="215"/>
  </cols>
  <sheetData>
    <row r="1" spans="1:11" s="16" customFormat="1" ht="25">
      <c r="A1" s="148" t="s">
        <v>874</v>
      </c>
      <c r="B1" s="116"/>
      <c r="C1" s="116"/>
      <c r="D1" s="116"/>
      <c r="E1" s="116"/>
      <c r="F1" s="116"/>
      <c r="G1" s="116"/>
      <c r="K1" s="215"/>
    </row>
    <row r="2" spans="1:11" s="16" customFormat="1">
      <c r="A2" s="17" t="s">
        <v>129</v>
      </c>
      <c r="B2" s="78">
        <v>2017</v>
      </c>
      <c r="C2" s="78">
        <v>2018</v>
      </c>
      <c r="D2" s="78">
        <v>2019</v>
      </c>
      <c r="E2" s="78">
        <v>2020</v>
      </c>
      <c r="F2" s="78">
        <v>2021</v>
      </c>
      <c r="G2" s="81">
        <v>2022</v>
      </c>
      <c r="H2" s="117"/>
      <c r="I2" s="118" t="s">
        <v>224</v>
      </c>
      <c r="J2" s="119">
        <v>2017</v>
      </c>
    </row>
    <row r="3" spans="1:11">
      <c r="A3" s="223" t="s">
        <v>7</v>
      </c>
      <c r="B3" s="224">
        <f>IS!F3</f>
        <v>120468</v>
      </c>
      <c r="C3" s="224">
        <f>B3*(1+$B$21)</f>
        <v>122832.03268087782</v>
      </c>
      <c r="D3" s="224">
        <f t="shared" ref="D3:G3" si="0">C3*(1+$B$21)</f>
        <v>125242.45652385891</v>
      </c>
      <c r="E3" s="224">
        <f t="shared" si="0"/>
        <v>127700.18189703536</v>
      </c>
      <c r="F3" s="224">
        <f t="shared" si="0"/>
        <v>130206.13703332578</v>
      </c>
      <c r="G3" s="225">
        <f t="shared" si="0"/>
        <v>132761.26838104997</v>
      </c>
      <c r="H3" s="226"/>
      <c r="I3" s="227" t="s">
        <v>225</v>
      </c>
      <c r="J3" s="228">
        <v>0.21</v>
      </c>
    </row>
    <row r="4" spans="1:11">
      <c r="A4" s="227" t="s">
        <v>226</v>
      </c>
      <c r="B4" s="229">
        <f>IS!F10</f>
        <v>1958</v>
      </c>
      <c r="C4" s="229">
        <f>IS!G10</f>
        <v>1997.16</v>
      </c>
      <c r="D4" s="229">
        <f t="shared" ref="D4:G4" si="1">D3*(1-C9)</f>
        <v>2036.3517480903001</v>
      </c>
      <c r="E4" s="229">
        <f t="shared" si="1"/>
        <v>2076.3125848456884</v>
      </c>
      <c r="F4" s="229">
        <f t="shared" si="1"/>
        <v>2117.057602661981</v>
      </c>
      <c r="G4" s="230">
        <f t="shared" si="1"/>
        <v>2158.6021901042377</v>
      </c>
      <c r="H4" s="226"/>
      <c r="I4" s="227" t="s">
        <v>227</v>
      </c>
      <c r="J4" s="231">
        <f>BS!G73</f>
        <v>101.87914193469</v>
      </c>
    </row>
    <row r="5" spans="1:11">
      <c r="A5" s="227" t="s">
        <v>228</v>
      </c>
      <c r="B5" s="229">
        <f>B3-B4</f>
        <v>118510</v>
      </c>
      <c r="C5" s="229">
        <f>C3-C4</f>
        <v>120834.87268087782</v>
      </c>
      <c r="D5" s="229">
        <f t="shared" ref="D5:G5" si="2">D3-D4</f>
        <v>123206.10477576862</v>
      </c>
      <c r="E5" s="229">
        <f t="shared" si="2"/>
        <v>125623.86931218968</v>
      </c>
      <c r="F5" s="229">
        <f t="shared" si="2"/>
        <v>128089.0794306638</v>
      </c>
      <c r="G5" s="230">
        <f t="shared" si="2"/>
        <v>130602.66619094573</v>
      </c>
      <c r="I5" s="227" t="s">
        <v>229</v>
      </c>
      <c r="J5" s="231">
        <f>BS!G75</f>
        <v>49.95461629360689</v>
      </c>
    </row>
    <row r="6" spans="1:11">
      <c r="A6" s="227" t="s">
        <v>230</v>
      </c>
      <c r="B6" s="229">
        <f t="shared" ref="B6:G6" si="3">B5*tax_rate</f>
        <v>24887.1</v>
      </c>
      <c r="C6" s="229">
        <f t="shared" si="3"/>
        <v>25375.323262984341</v>
      </c>
      <c r="D6" s="229">
        <f t="shared" si="3"/>
        <v>25873.282002911408</v>
      </c>
      <c r="E6" s="229">
        <f t="shared" si="3"/>
        <v>26381.012555559832</v>
      </c>
      <c r="F6" s="229">
        <f t="shared" si="3"/>
        <v>26898.706680439398</v>
      </c>
      <c r="G6" s="230">
        <f t="shared" si="3"/>
        <v>27426.559900098604</v>
      </c>
      <c r="I6" s="227" t="s">
        <v>231</v>
      </c>
      <c r="J6" s="231">
        <f>BS!G74</f>
        <v>64.228918980681215</v>
      </c>
    </row>
    <row r="7" spans="1:11" ht="14.5" thickBot="1">
      <c r="A7" s="232" t="s">
        <v>219</v>
      </c>
      <c r="B7" s="233">
        <f>B5-B6</f>
        <v>93622.9</v>
      </c>
      <c r="C7" s="233">
        <f>C5-C6</f>
        <v>95459.549417893475</v>
      </c>
      <c r="D7" s="233">
        <f t="shared" ref="D7:G7" si="4">D5-D6</f>
        <v>97332.822772857209</v>
      </c>
      <c r="E7" s="233">
        <f t="shared" si="4"/>
        <v>99242.856756629844</v>
      </c>
      <c r="F7" s="233">
        <f t="shared" si="4"/>
        <v>101190.3727502244</v>
      </c>
      <c r="G7" s="234">
        <f t="shared" si="4"/>
        <v>103176.10629084712</v>
      </c>
      <c r="I7" s="235" t="s">
        <v>232</v>
      </c>
      <c r="J7" s="236">
        <f>WACC!K9</f>
        <v>4.6724127554395908E-2</v>
      </c>
    </row>
    <row r="8" spans="1:11" ht="14.5" thickTop="1">
      <c r="A8" s="227"/>
      <c r="B8" s="237"/>
      <c r="C8" s="238">
        <f>C7/B7-1</f>
        <v>1.9617523254390479E-2</v>
      </c>
      <c r="D8" s="238">
        <f t="shared" ref="D8:G8" si="5">D7/C7-1</f>
        <v>1.962373975560161E-2</v>
      </c>
      <c r="E8" s="238">
        <f t="shared" si="5"/>
        <v>1.962373975560161E-2</v>
      </c>
      <c r="F8" s="238">
        <f t="shared" si="5"/>
        <v>1.962373975560161E-2</v>
      </c>
      <c r="G8" s="239">
        <f t="shared" si="5"/>
        <v>1.962373975560161E-2</v>
      </c>
    </row>
    <row r="9" spans="1:11">
      <c r="A9" s="227" t="s">
        <v>233</v>
      </c>
      <c r="B9" s="240">
        <f>B5/B3</f>
        <v>0.98374672112096162</v>
      </c>
      <c r="C9" s="240">
        <f>C5/C3</f>
        <v>0.98374072335684049</v>
      </c>
      <c r="D9" s="240">
        <f t="shared" ref="D9:G9" si="6">D5/D3</f>
        <v>0.98374072335684049</v>
      </c>
      <c r="E9" s="240">
        <f t="shared" si="6"/>
        <v>0.98374072335684049</v>
      </c>
      <c r="F9" s="240">
        <f t="shared" si="6"/>
        <v>0.98374072335684049</v>
      </c>
      <c r="G9" s="241">
        <f t="shared" si="6"/>
        <v>0.98374072335684049</v>
      </c>
    </row>
    <row r="10" spans="1:11">
      <c r="A10" s="227" t="s">
        <v>234</v>
      </c>
      <c r="B10" s="240">
        <f>B7/B3</f>
        <v>0.77715990968555959</v>
      </c>
      <c r="C10" s="240">
        <f>C7/C3</f>
        <v>0.77715517145190394</v>
      </c>
      <c r="D10" s="240">
        <f t="shared" ref="D10:G10" si="7">D7/D3</f>
        <v>0.77715517145190405</v>
      </c>
      <c r="E10" s="240">
        <f t="shared" si="7"/>
        <v>0.77715517145190405</v>
      </c>
      <c r="F10" s="240">
        <f t="shared" si="7"/>
        <v>0.77715517145190394</v>
      </c>
      <c r="G10" s="241">
        <f t="shared" si="7"/>
        <v>0.77715517145190394</v>
      </c>
    </row>
    <row r="11" spans="1:11">
      <c r="A11" s="227"/>
      <c r="B11" s="240"/>
      <c r="C11" s="240"/>
      <c r="D11" s="240"/>
      <c r="E11" s="240"/>
      <c r="F11" s="240"/>
      <c r="G11" s="241"/>
    </row>
    <row r="12" spans="1:11">
      <c r="A12" s="242" t="s">
        <v>235</v>
      </c>
      <c r="B12" s="243">
        <f>BS!G15</f>
        <v>53874</v>
      </c>
      <c r="C12" s="243">
        <f>B12+B20</f>
        <v>55746.457999999999</v>
      </c>
      <c r="D12" s="243">
        <f t="shared" ref="D12:G12" si="8">C12+C20</f>
        <v>57655.648988357869</v>
      </c>
      <c r="E12" s="243">
        <f t="shared" si="8"/>
        <v>59602.305443815014</v>
      </c>
      <c r="F12" s="243">
        <f t="shared" si="8"/>
        <v>61587.162578947609</v>
      </c>
      <c r="G12" s="244">
        <f t="shared" si="8"/>
        <v>63610.9700339521</v>
      </c>
    </row>
    <row r="13" spans="1:11">
      <c r="A13" s="227" t="s">
        <v>236</v>
      </c>
      <c r="B13" s="222">
        <f>BS!G7</f>
        <v>34774</v>
      </c>
      <c r="C13" s="222">
        <f>B13</f>
        <v>34774</v>
      </c>
      <c r="D13" s="222">
        <f t="shared" ref="D13:G13" si="9">C13</f>
        <v>34774</v>
      </c>
      <c r="E13" s="222">
        <f t="shared" si="9"/>
        <v>34774</v>
      </c>
      <c r="F13" s="222">
        <f t="shared" si="9"/>
        <v>34774</v>
      </c>
      <c r="G13" s="245">
        <f t="shared" si="9"/>
        <v>34774</v>
      </c>
    </row>
    <row r="14" spans="1:11">
      <c r="A14" s="227" t="s">
        <v>237</v>
      </c>
      <c r="B14" s="222">
        <f>BS!G10</f>
        <v>21923</v>
      </c>
      <c r="C14" s="222">
        <f>B14</f>
        <v>21923</v>
      </c>
      <c r="D14" s="222">
        <f t="shared" ref="D14:G14" si="10">C14</f>
        <v>21923</v>
      </c>
      <c r="E14" s="222">
        <f t="shared" si="10"/>
        <v>21923</v>
      </c>
      <c r="F14" s="222">
        <f t="shared" si="10"/>
        <v>21923</v>
      </c>
      <c r="G14" s="245">
        <f t="shared" si="10"/>
        <v>21923</v>
      </c>
    </row>
    <row r="15" spans="1:11">
      <c r="A15" s="235" t="s">
        <v>238</v>
      </c>
      <c r="B15" s="246">
        <f>BS!G34</f>
        <v>15153</v>
      </c>
      <c r="C15" s="246">
        <f>B15</f>
        <v>15153</v>
      </c>
      <c r="D15" s="246">
        <f t="shared" ref="D15:G15" si="11">C15</f>
        <v>15153</v>
      </c>
      <c r="E15" s="246">
        <f t="shared" si="11"/>
        <v>15153</v>
      </c>
      <c r="F15" s="246">
        <f t="shared" si="11"/>
        <v>15153</v>
      </c>
      <c r="G15" s="247">
        <f t="shared" si="11"/>
        <v>15153</v>
      </c>
    </row>
    <row r="16" spans="1:11">
      <c r="A16" s="248" t="s">
        <v>239</v>
      </c>
      <c r="B16" s="249">
        <f>B12+B13+B14-B15</f>
        <v>95418</v>
      </c>
      <c r="C16" s="249">
        <f>C12+C13+C14-C15</f>
        <v>97290.457999999999</v>
      </c>
      <c r="D16" s="249">
        <f t="shared" ref="D16:G16" si="12">D12+D13+D14-D15</f>
        <v>99199.648988357862</v>
      </c>
      <c r="E16" s="249">
        <f t="shared" si="12"/>
        <v>101146.30544381501</v>
      </c>
      <c r="F16" s="249">
        <f t="shared" si="12"/>
        <v>103131.16257894761</v>
      </c>
      <c r="G16" s="249">
        <f t="shared" si="12"/>
        <v>105154.97003395209</v>
      </c>
    </row>
    <row r="18" spans="1:10">
      <c r="A18" s="242" t="s">
        <v>240</v>
      </c>
      <c r="B18" s="250">
        <f>B7/B16</f>
        <v>0.9811869877800834</v>
      </c>
      <c r="C18" s="251">
        <f>C7/C16</f>
        <v>0.98118100562229316</v>
      </c>
      <c r="D18" s="251">
        <f t="shared" ref="D18:G18" si="13">D7/D16</f>
        <v>0.98118112075457298</v>
      </c>
      <c r="E18" s="251">
        <f t="shared" si="13"/>
        <v>0.98118123367103605</v>
      </c>
      <c r="F18" s="251">
        <f t="shared" si="13"/>
        <v>0.98118134441432747</v>
      </c>
      <c r="G18" s="252">
        <f t="shared" si="13"/>
        <v>0.98118145302627124</v>
      </c>
    </row>
    <row r="19" spans="1:10">
      <c r="A19" s="227" t="s">
        <v>241</v>
      </c>
      <c r="B19" s="253">
        <v>0.02</v>
      </c>
      <c r="C19" s="240">
        <v>0.02</v>
      </c>
      <c r="D19" s="240">
        <v>0.02</v>
      </c>
      <c r="E19" s="240">
        <v>0.02</v>
      </c>
      <c r="F19" s="240">
        <v>0.02</v>
      </c>
      <c r="G19" s="241">
        <v>0.02</v>
      </c>
      <c r="J19" s="215">
        <f>[2]IS!C54/[2]IS!C21</f>
        <v>-0.54523181304183943</v>
      </c>
    </row>
    <row r="20" spans="1:10">
      <c r="A20" s="227" t="s">
        <v>242</v>
      </c>
      <c r="B20" s="222">
        <f>B19*B7</f>
        <v>1872.4579999999999</v>
      </c>
      <c r="C20" s="222">
        <f>C19*C7</f>
        <v>1909.1909883578696</v>
      </c>
      <c r="D20" s="222">
        <f t="shared" ref="D20:G20" si="14">D19*D7</f>
        <v>1946.6564554571441</v>
      </c>
      <c r="E20" s="222">
        <f t="shared" si="14"/>
        <v>1984.857135132597</v>
      </c>
      <c r="F20" s="222">
        <f t="shared" si="14"/>
        <v>2023.807455004488</v>
      </c>
      <c r="G20" s="245">
        <f t="shared" si="14"/>
        <v>2063.5221258169427</v>
      </c>
    </row>
    <row r="21" spans="1:10">
      <c r="A21" s="235" t="s">
        <v>243</v>
      </c>
      <c r="B21" s="254">
        <f t="shared" ref="B21:G21" si="15">B18*B19</f>
        <v>1.9623739755601669E-2</v>
      </c>
      <c r="C21" s="254">
        <f t="shared" si="15"/>
        <v>1.9623620112445863E-2</v>
      </c>
      <c r="D21" s="254">
        <f t="shared" si="15"/>
        <v>1.9623622415091461E-2</v>
      </c>
      <c r="E21" s="254">
        <f t="shared" si="15"/>
        <v>1.9623624673420721E-2</v>
      </c>
      <c r="F21" s="254">
        <f t="shared" si="15"/>
        <v>1.962362688828655E-2</v>
      </c>
      <c r="G21" s="255">
        <f t="shared" si="15"/>
        <v>1.9623629060525425E-2</v>
      </c>
    </row>
    <row r="23" spans="1:10">
      <c r="A23" s="242" t="s">
        <v>244</v>
      </c>
      <c r="B23" s="256">
        <f>B7-B20</f>
        <v>91750.441999999995</v>
      </c>
      <c r="C23" s="256">
        <f>C7-C20</f>
        <v>93550.358429535612</v>
      </c>
      <c r="D23" s="256">
        <f t="shared" ref="D23:G23" si="16">D7-D20</f>
        <v>95386.166317400071</v>
      </c>
      <c r="E23" s="256">
        <f t="shared" si="16"/>
        <v>97257.999621497249</v>
      </c>
      <c r="F23" s="256">
        <f t="shared" si="16"/>
        <v>99166.565295219916</v>
      </c>
      <c r="G23" s="256">
        <f t="shared" si="16"/>
        <v>101112.58416503017</v>
      </c>
      <c r="H23" s="257">
        <f>C23*(1+C21)</f>
        <v>95386.155124739962</v>
      </c>
    </row>
    <row r="24" spans="1:10">
      <c r="A24" s="235" t="s">
        <v>245</v>
      </c>
      <c r="B24" s="258">
        <f>B23/(1+$J$7)^1</f>
        <v>87654.84580389777</v>
      </c>
      <c r="C24" s="258">
        <f>C23/(1+$J$7)^2</f>
        <v>85384.882632478708</v>
      </c>
      <c r="D24" s="258">
        <f>D23/(1+$J$7)^2</f>
        <v>87060.453348321054</v>
      </c>
      <c r="E24" s="258">
        <f>E23/(1+$J$7)^2</f>
        <v>88768.905027833185</v>
      </c>
      <c r="F24" s="258">
        <f>F23/(1+$J$7)^2</f>
        <v>90510.882918489107</v>
      </c>
      <c r="G24" s="258">
        <f>G23/(1+$J$7)^2</f>
        <v>92287.044929931246</v>
      </c>
      <c r="H24" s="259">
        <f>(H23/(J7-B21))/(1+J7)^3</f>
        <v>3069114.7951982147</v>
      </c>
    </row>
    <row r="25" spans="1:10">
      <c r="B25" s="260"/>
      <c r="C25" s="261"/>
      <c r="D25" s="261"/>
      <c r="E25" s="261"/>
      <c r="F25" s="261"/>
      <c r="G25" s="261"/>
    </row>
    <row r="26" spans="1:10">
      <c r="A26" s="262" t="s">
        <v>246</v>
      </c>
      <c r="B26" s="263">
        <f>SUM(B24:H24)</f>
        <v>3600781.8098591659</v>
      </c>
    </row>
    <row r="28" spans="1:10">
      <c r="A28" s="264" t="s">
        <v>247</v>
      </c>
    </row>
    <row r="30" spans="1:10">
      <c r="A30" s="215" t="s">
        <v>875</v>
      </c>
      <c r="B30" s="237"/>
      <c r="C30" s="237"/>
      <c r="D30" s="237"/>
      <c r="E30" s="237"/>
      <c r="F30" s="237"/>
      <c r="G30" s="237"/>
    </row>
    <row r="31" spans="1:10">
      <c r="A31" s="265" t="s">
        <v>248</v>
      </c>
      <c r="C31" s="266"/>
      <c r="D31" s="266"/>
      <c r="E31" s="266"/>
      <c r="F31" s="266"/>
      <c r="G31" s="266"/>
    </row>
    <row r="33" spans="1:2">
      <c r="A33" s="267" t="s">
        <v>873</v>
      </c>
      <c r="B33" s="268">
        <f>(B7*(1-(B21/B18)))/(J7-C21)</f>
        <v>3385561.7721008253</v>
      </c>
    </row>
  </sheetData>
  <sheetProtection algorithmName="SHA-512" hashValue="5C1F1Ozrqhsmzc4QmgR3kJ9llczwDaS0pkuVRMmyyQa+Lugh6luZEaOhWohazO57ufKWm/L4OTKGS3uIetaKsA==" saltValue="nwdWnQAJm+cgNlwpe0OPvw==" spinCount="100000" sheet="1" objects="1" scenarios="1"/>
  <pageMargins left="0.7" right="0.7" top="0.75" bottom="0.75" header="0.3" footer="0.3"/>
  <pageSetup orientation="portrait" r:id="rId1"/>
  <ignoredErrors>
    <ignoredError sqref="B6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X35"/>
  <sheetViews>
    <sheetView workbookViewId="0">
      <pane ySplit="2" topLeftCell="A3" activePane="bottomLeft" state="frozen"/>
      <selection pane="bottomLeft" activeCell="R1" sqref="R1"/>
    </sheetView>
  </sheetViews>
  <sheetFormatPr defaultRowHeight="14.5"/>
  <cols>
    <col min="1" max="1" width="21.1796875" style="3" customWidth="1"/>
    <col min="2" max="2" width="10.54296875" style="3" bestFit="1" customWidth="1"/>
    <col min="3" max="3" width="8.7265625" style="3"/>
    <col min="4" max="4" width="4.7265625" style="3" customWidth="1"/>
    <col min="5" max="5" width="10.7265625" style="3" customWidth="1"/>
    <col min="6" max="7" width="8.7265625" style="3"/>
    <col min="8" max="8" width="11.54296875" style="3" bestFit="1" customWidth="1"/>
    <col min="9" max="9" width="8.7265625" style="3"/>
    <col min="10" max="10" width="11.36328125" style="3" customWidth="1"/>
    <col min="11" max="11" width="9.7265625" style="3" bestFit="1" customWidth="1"/>
    <col min="12" max="16384" width="8.7265625" style="3"/>
  </cols>
  <sheetData>
    <row r="1" spans="1:24" ht="25">
      <c r="A1" s="148" t="s">
        <v>876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X1" s="216"/>
    </row>
    <row r="2" spans="1:24">
      <c r="A2" s="17" t="s">
        <v>877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</row>
    <row r="3" spans="1:24" s="216" customFormat="1" ht="15.5">
      <c r="A3" s="269" t="s">
        <v>288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</row>
    <row r="4" spans="1:24" s="216" customFormat="1">
      <c r="A4" s="262" t="s">
        <v>290</v>
      </c>
      <c r="B4" s="270">
        <f>[2]Comps!G19</f>
        <v>115.32</v>
      </c>
      <c r="C4" s="215" t="s">
        <v>291</v>
      </c>
      <c r="D4" s="215"/>
      <c r="E4" s="271" t="s">
        <v>289</v>
      </c>
      <c r="F4" s="272" t="s">
        <v>318</v>
      </c>
      <c r="G4" s="272" t="s">
        <v>319</v>
      </c>
      <c r="H4" s="272" t="s">
        <v>320</v>
      </c>
      <c r="I4" s="215"/>
      <c r="J4" s="215" t="s">
        <v>289</v>
      </c>
      <c r="K4" s="273">
        <v>134.59100000000001</v>
      </c>
      <c r="L4" s="274">
        <f>K4/$K$6</f>
        <v>0.47048768295539156</v>
      </c>
      <c r="M4" s="275">
        <f>F9</f>
        <v>2.6614748057649119E-2</v>
      </c>
      <c r="N4" s="215"/>
    </row>
    <row r="5" spans="1:24" s="216" customFormat="1">
      <c r="A5" s="262" t="s">
        <v>90</v>
      </c>
      <c r="B5" s="270">
        <f>[2]Comps!J19</f>
        <v>199.36</v>
      </c>
      <c r="C5" s="215" t="s">
        <v>291</v>
      </c>
      <c r="D5" s="215"/>
      <c r="E5" s="215" t="s">
        <v>321</v>
      </c>
      <c r="F5" s="276">
        <v>3</v>
      </c>
      <c r="G5" s="275">
        <v>1.35E-2</v>
      </c>
      <c r="H5" s="277">
        <f>F5/F8</f>
        <v>2.1803751698875651E-2</v>
      </c>
      <c r="I5" s="215"/>
      <c r="J5" s="215" t="s">
        <v>257</v>
      </c>
      <c r="K5" s="273">
        <v>151.476</v>
      </c>
      <c r="L5" s="274">
        <f>K5/$K$6</f>
        <v>0.52951231704460844</v>
      </c>
      <c r="M5" s="275">
        <f>F15</f>
        <v>6.9558000000000009E-2</v>
      </c>
      <c r="N5" s="215"/>
    </row>
    <row r="6" spans="1:24" s="216" customFormat="1">
      <c r="A6" s="215" t="s">
        <v>293</v>
      </c>
      <c r="B6" s="215">
        <f>[2]Comps!C19</f>
        <v>13.76</v>
      </c>
      <c r="C6" s="215"/>
      <c r="D6" s="215"/>
      <c r="E6" s="215" t="s">
        <v>322</v>
      </c>
      <c r="F6" s="278">
        <v>110.55500000000001</v>
      </c>
      <c r="G6" s="275">
        <v>2.7799999999999998E-2</v>
      </c>
      <c r="H6" s="277">
        <f>F6/F8</f>
        <v>0.8035045896897326</v>
      </c>
      <c r="I6" s="215"/>
      <c r="J6" s="279" t="s">
        <v>292</v>
      </c>
      <c r="K6" s="280">
        <f>SUM(K4:K5)</f>
        <v>286.06700000000001</v>
      </c>
      <c r="L6" s="274">
        <f>K6/$K$6</f>
        <v>1</v>
      </c>
      <c r="M6" s="215"/>
      <c r="N6" s="215"/>
    </row>
    <row r="7" spans="1:24" s="216" customFormat="1">
      <c r="A7" s="215" t="s">
        <v>294</v>
      </c>
      <c r="B7" s="215">
        <f>[2]Comps!F19</f>
        <v>14.58</v>
      </c>
      <c r="C7" s="215"/>
      <c r="D7" s="215"/>
      <c r="E7" s="215" t="s">
        <v>308</v>
      </c>
      <c r="F7" s="215">
        <v>24.036000000000001</v>
      </c>
      <c r="G7" s="281">
        <v>2.2800000000000001E-2</v>
      </c>
      <c r="H7" s="282">
        <f>F7/F8</f>
        <v>0.17469165861139174</v>
      </c>
      <c r="I7" s="215"/>
      <c r="J7" s="215"/>
      <c r="K7" s="215"/>
      <c r="L7" s="215"/>
      <c r="M7" s="215"/>
      <c r="N7" s="215"/>
    </row>
    <row r="8" spans="1:24" s="216" customFormat="1" ht="17">
      <c r="A8" s="215" t="s">
        <v>295</v>
      </c>
      <c r="B8" s="215">
        <v>2.4700000000000002</v>
      </c>
      <c r="C8" s="215"/>
      <c r="D8" s="215"/>
      <c r="E8" s="279" t="s">
        <v>296</v>
      </c>
      <c r="F8" s="283">
        <f>SUM(F5:F7)</f>
        <v>137.59100000000001</v>
      </c>
      <c r="G8" s="215"/>
      <c r="H8" s="277">
        <f>SUM(H5:H7)</f>
        <v>1</v>
      </c>
      <c r="I8" s="215"/>
      <c r="J8" s="237" t="s">
        <v>887</v>
      </c>
      <c r="K8" s="215" t="s">
        <v>888</v>
      </c>
      <c r="L8" s="215"/>
      <c r="M8" s="215"/>
      <c r="N8" s="215"/>
    </row>
    <row r="9" spans="1:24" s="216" customFormat="1" ht="16">
      <c r="A9" s="215" t="s">
        <v>298</v>
      </c>
      <c r="B9" s="215">
        <v>0.92</v>
      </c>
      <c r="C9" s="215"/>
      <c r="D9" s="215"/>
      <c r="E9" s="262" t="s">
        <v>885</v>
      </c>
      <c r="F9" s="284">
        <f>SUMPRODUCT(G5:G7,H5:H7)</f>
        <v>2.6614748057649119E-2</v>
      </c>
      <c r="G9" s="215"/>
      <c r="H9" s="215"/>
      <c r="I9" s="215"/>
      <c r="J9" s="262" t="s">
        <v>887</v>
      </c>
      <c r="K9" s="284">
        <f>L5*M5+L4*M4*(1-0.21)</f>
        <v>4.6724127554395908E-2</v>
      </c>
      <c r="L9" s="226"/>
      <c r="M9" s="215"/>
      <c r="N9" s="215"/>
    </row>
    <row r="10" spans="1:24" s="216" customFormat="1">
      <c r="A10" s="215" t="s">
        <v>299</v>
      </c>
      <c r="B10" s="215">
        <v>1.74</v>
      </c>
      <c r="C10" s="215"/>
      <c r="D10" s="215"/>
      <c r="E10" s="215"/>
      <c r="F10" s="215"/>
      <c r="G10" s="215"/>
      <c r="H10" s="215"/>
      <c r="I10" s="215" t="s">
        <v>323</v>
      </c>
      <c r="J10" s="215"/>
      <c r="K10" s="215"/>
      <c r="L10" s="285"/>
      <c r="M10" s="215"/>
      <c r="N10" s="215"/>
    </row>
    <row r="11" spans="1:24" s="216" customFormat="1">
      <c r="A11" s="215" t="s">
        <v>300</v>
      </c>
      <c r="B11" s="215">
        <v>1.89</v>
      </c>
      <c r="C11" s="215"/>
      <c r="D11" s="215"/>
      <c r="E11" s="286" t="s">
        <v>301</v>
      </c>
      <c r="F11" s="287"/>
      <c r="G11" s="287"/>
      <c r="H11" s="287"/>
      <c r="I11" s="215"/>
      <c r="J11" s="288" t="s">
        <v>884</v>
      </c>
      <c r="K11" s="215"/>
      <c r="L11" s="285" t="s">
        <v>297</v>
      </c>
      <c r="M11" s="215"/>
      <c r="N11" s="215"/>
    </row>
    <row r="12" spans="1:24" s="216" customFormat="1">
      <c r="A12" s="215" t="s">
        <v>302</v>
      </c>
      <c r="B12" s="215">
        <f>[2]Comps!E19</f>
        <v>12.21</v>
      </c>
      <c r="C12" s="215"/>
      <c r="D12" s="215"/>
      <c r="E12" s="289" t="s">
        <v>303</v>
      </c>
      <c r="F12" s="266"/>
      <c r="G12" s="266"/>
      <c r="H12" s="266"/>
      <c r="I12" s="215"/>
      <c r="J12" s="215"/>
      <c r="K12" s="215"/>
      <c r="L12" s="215"/>
      <c r="M12" s="215"/>
      <c r="N12" s="215"/>
    </row>
    <row r="13" spans="1:24" s="216" customFormat="1" ht="17">
      <c r="A13" s="215"/>
      <c r="B13" s="215"/>
      <c r="C13" s="215"/>
      <c r="D13" s="215"/>
      <c r="E13" s="262" t="s">
        <v>878</v>
      </c>
      <c r="F13" s="215" t="s">
        <v>879</v>
      </c>
      <c r="G13" s="215"/>
      <c r="H13" s="215"/>
      <c r="I13" s="215"/>
      <c r="J13" s="215"/>
      <c r="K13" s="215"/>
      <c r="L13" s="215"/>
      <c r="M13" s="215"/>
      <c r="N13" s="215"/>
    </row>
    <row r="14" spans="1:24" s="216" customFormat="1" ht="17">
      <c r="A14" s="264" t="s">
        <v>0</v>
      </c>
      <c r="B14" s="215"/>
      <c r="C14" s="215"/>
      <c r="D14" s="215"/>
      <c r="E14" s="262" t="s">
        <v>878</v>
      </c>
      <c r="F14" s="215" t="s">
        <v>886</v>
      </c>
      <c r="G14" s="215"/>
      <c r="H14" s="215"/>
      <c r="I14" s="215"/>
      <c r="J14" s="215"/>
      <c r="K14" s="215"/>
      <c r="L14" s="215"/>
      <c r="M14" s="215"/>
      <c r="N14" s="215"/>
    </row>
    <row r="15" spans="1:24" s="216" customFormat="1" ht="16">
      <c r="A15" s="215" t="s">
        <v>91</v>
      </c>
      <c r="B15" s="273">
        <v>120.468</v>
      </c>
      <c r="C15" s="215" t="s">
        <v>291</v>
      </c>
      <c r="D15" s="215"/>
      <c r="E15" s="267" t="s">
        <v>880</v>
      </c>
      <c r="F15" s="284">
        <f>F16+F19*F18</f>
        <v>6.9558000000000009E-2</v>
      </c>
      <c r="G15" s="215"/>
      <c r="H15" s="215"/>
      <c r="I15" s="215"/>
      <c r="J15" s="215"/>
      <c r="K15" s="215"/>
      <c r="L15" s="215"/>
      <c r="M15" s="215"/>
      <c r="N15" s="215"/>
    </row>
    <row r="16" spans="1:24" s="216" customFormat="1" ht="17">
      <c r="A16" s="215" t="s">
        <v>8</v>
      </c>
      <c r="B16" s="290">
        <v>11.497</v>
      </c>
      <c r="C16" s="215" t="s">
        <v>291</v>
      </c>
      <c r="D16" s="215"/>
      <c r="E16" s="215" t="s">
        <v>881</v>
      </c>
      <c r="F16" s="291">
        <v>2.7789999999999999E-2</v>
      </c>
      <c r="G16" s="215"/>
      <c r="H16" s="215"/>
      <c r="I16" s="215"/>
      <c r="J16" s="215"/>
      <c r="K16" s="215"/>
      <c r="L16" s="215"/>
      <c r="M16" s="215"/>
      <c r="N16" s="215"/>
    </row>
    <row r="17" spans="1:14" s="216" customFormat="1" ht="17">
      <c r="A17" s="215" t="s">
        <v>30</v>
      </c>
      <c r="B17" s="290">
        <v>10.612</v>
      </c>
      <c r="C17" s="215" t="s">
        <v>291</v>
      </c>
      <c r="D17" s="215"/>
      <c r="E17" s="215" t="s">
        <v>882</v>
      </c>
      <c r="F17" s="291">
        <v>0.08</v>
      </c>
      <c r="G17" s="215"/>
      <c r="H17" s="215"/>
      <c r="I17" s="215"/>
      <c r="J17" s="215"/>
      <c r="K17" s="215"/>
      <c r="L17" s="215"/>
      <c r="M17" s="215"/>
      <c r="N17" s="215"/>
    </row>
    <row r="18" spans="1:14" s="216" customFormat="1" ht="17">
      <c r="A18" s="215" t="s">
        <v>273</v>
      </c>
      <c r="B18" s="290">
        <f>-5.786</f>
        <v>-5.7859999999999996</v>
      </c>
      <c r="C18" s="215" t="s">
        <v>291</v>
      </c>
      <c r="D18" s="215"/>
      <c r="E18" s="215" t="s">
        <v>883</v>
      </c>
      <c r="F18" s="277">
        <f>F17-F16</f>
        <v>5.2210000000000006E-2</v>
      </c>
      <c r="G18" s="215"/>
      <c r="H18" s="215"/>
      <c r="I18" s="215"/>
      <c r="J18" s="215"/>
      <c r="K18" s="215"/>
      <c r="L18" s="215"/>
      <c r="M18" s="215"/>
      <c r="N18" s="215"/>
    </row>
    <row r="19" spans="1:14" s="216" customFormat="1">
      <c r="A19" s="215"/>
      <c r="B19" s="215"/>
      <c r="C19" s="215"/>
      <c r="D19" s="215"/>
      <c r="E19" s="215" t="s">
        <v>304</v>
      </c>
      <c r="F19" s="215">
        <v>0.8</v>
      </c>
      <c r="G19" s="215"/>
      <c r="H19" s="215"/>
      <c r="I19" s="215"/>
      <c r="J19" s="215"/>
      <c r="K19" s="215"/>
      <c r="L19" s="215"/>
      <c r="M19" s="215"/>
      <c r="N19" s="215"/>
    </row>
    <row r="20" spans="1:14" s="216" customFormat="1">
      <c r="A20" s="264" t="s">
        <v>305</v>
      </c>
      <c r="B20" s="215"/>
      <c r="C20" s="215"/>
      <c r="D20" s="215"/>
      <c r="E20" s="215"/>
      <c r="F20" s="215"/>
      <c r="G20" s="215"/>
      <c r="H20" s="215"/>
      <c r="I20" s="215"/>
      <c r="J20" s="215"/>
      <c r="K20" s="215"/>
      <c r="L20" s="215"/>
      <c r="M20" s="215"/>
      <c r="N20" s="215"/>
    </row>
    <row r="21" spans="1:14" s="216" customFormat="1">
      <c r="A21" s="215" t="s">
        <v>306</v>
      </c>
      <c r="B21" s="290">
        <v>81.995000000000005</v>
      </c>
      <c r="C21" s="215" t="s">
        <v>291</v>
      </c>
      <c r="D21" s="215"/>
      <c r="E21" s="215" t="s">
        <v>322</v>
      </c>
      <c r="F21" s="290">
        <f>110.555</f>
        <v>110.55500000000001</v>
      </c>
      <c r="G21" s="215"/>
      <c r="H21" s="215"/>
      <c r="I21" s="215"/>
      <c r="J21" s="215"/>
      <c r="K21" s="215"/>
      <c r="L21" s="215"/>
      <c r="M21" s="215"/>
      <c r="N21" s="215"/>
    </row>
    <row r="22" spans="1:14" s="216" customFormat="1" ht="15" thickBot="1">
      <c r="A22" s="215" t="s">
        <v>307</v>
      </c>
      <c r="B22" s="290">
        <v>134.59</v>
      </c>
      <c r="C22" s="215" t="s">
        <v>291</v>
      </c>
      <c r="D22" s="215"/>
      <c r="E22" s="215" t="s">
        <v>308</v>
      </c>
      <c r="F22" s="290">
        <v>24.036000000000001</v>
      </c>
      <c r="G22" s="215"/>
      <c r="H22" s="215"/>
      <c r="I22" s="215"/>
      <c r="J22" s="215"/>
      <c r="K22" s="215"/>
      <c r="L22" s="215"/>
      <c r="M22" s="215"/>
      <c r="N22" s="215"/>
    </row>
    <row r="23" spans="1:14" s="216" customFormat="1">
      <c r="A23" s="292" t="s">
        <v>61</v>
      </c>
      <c r="B23" s="293">
        <f>B22-B21</f>
        <v>52.594999999999999</v>
      </c>
      <c r="C23" s="215" t="s">
        <v>291</v>
      </c>
      <c r="D23" s="215"/>
      <c r="E23" s="294" t="s">
        <v>307</v>
      </c>
      <c r="F23" s="295">
        <f>SUM(F21:F22)</f>
        <v>134.59100000000001</v>
      </c>
      <c r="G23" s="215"/>
      <c r="H23" s="215"/>
      <c r="I23" s="215"/>
      <c r="J23" s="215"/>
      <c r="K23" s="215"/>
      <c r="L23" s="215"/>
      <c r="M23" s="215"/>
      <c r="N23" s="215"/>
    </row>
    <row r="24" spans="1:14" s="216" customFormat="1">
      <c r="A24" s="215" t="s">
        <v>64</v>
      </c>
      <c r="B24" s="290">
        <v>2.2599999999999998</v>
      </c>
      <c r="C24" s="215" t="s">
        <v>291</v>
      </c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</row>
    <row r="25" spans="1:14" s="216" customFormat="1">
      <c r="A25" s="215" t="s">
        <v>236</v>
      </c>
      <c r="B25" s="290">
        <v>34.774000000000001</v>
      </c>
      <c r="C25" s="215" t="s">
        <v>291</v>
      </c>
      <c r="D25" s="215"/>
      <c r="E25" s="215" t="s">
        <v>306</v>
      </c>
      <c r="F25" s="290">
        <f>[2]BS!D8/1000</f>
        <v>81.995000000000005</v>
      </c>
      <c r="G25" s="215"/>
      <c r="H25" s="215"/>
      <c r="I25" s="215"/>
      <c r="J25" s="215"/>
      <c r="K25" s="215"/>
      <c r="L25" s="215"/>
      <c r="M25" s="215"/>
      <c r="N25" s="215"/>
    </row>
    <row r="26" spans="1:14" s="216" customFormat="1">
      <c r="A26" s="215" t="s">
        <v>309</v>
      </c>
      <c r="B26" s="290">
        <v>21.922999999999998</v>
      </c>
      <c r="C26" s="215" t="s">
        <v>291</v>
      </c>
      <c r="D26" s="215"/>
      <c r="E26" s="215" t="s">
        <v>310</v>
      </c>
      <c r="F26" s="290">
        <v>0</v>
      </c>
      <c r="G26" s="215"/>
      <c r="H26" s="215"/>
      <c r="I26" s="215"/>
      <c r="J26" s="215"/>
      <c r="K26" s="215"/>
      <c r="L26" s="215"/>
      <c r="M26" s="215"/>
      <c r="N26" s="215"/>
    </row>
    <row r="27" spans="1:14" s="216" customFormat="1" ht="15" thickBot="1">
      <c r="A27" s="215" t="s">
        <v>238</v>
      </c>
      <c r="B27" s="290">
        <v>15.153</v>
      </c>
      <c r="C27" s="215" t="s">
        <v>291</v>
      </c>
      <c r="D27" s="215"/>
      <c r="E27" s="215" t="s">
        <v>311</v>
      </c>
      <c r="F27" s="290">
        <v>0</v>
      </c>
      <c r="G27" s="215"/>
      <c r="H27" s="215"/>
      <c r="I27" s="215"/>
      <c r="J27" s="215"/>
      <c r="K27" s="215"/>
      <c r="L27" s="215"/>
      <c r="M27" s="215"/>
      <c r="N27" s="215"/>
    </row>
    <row r="28" spans="1:14" s="216" customFormat="1">
      <c r="A28" s="215" t="s">
        <v>312</v>
      </c>
      <c r="B28" s="290">
        <v>67.5</v>
      </c>
      <c r="C28" s="215" t="s">
        <v>291</v>
      </c>
      <c r="D28" s="215"/>
      <c r="E28" s="294" t="s">
        <v>313</v>
      </c>
      <c r="F28" s="295">
        <f>SUM(F25:F27)</f>
        <v>81.995000000000005</v>
      </c>
      <c r="G28" s="215"/>
      <c r="H28" s="215"/>
      <c r="I28" s="215"/>
      <c r="J28" s="215"/>
      <c r="K28" s="215"/>
      <c r="L28" s="215"/>
      <c r="M28" s="215"/>
      <c r="N28" s="215"/>
    </row>
    <row r="29" spans="1:14" s="216" customFormat="1">
      <c r="A29" s="215"/>
      <c r="B29" s="215"/>
      <c r="C29" s="215"/>
      <c r="D29" s="215"/>
      <c r="E29" s="215"/>
      <c r="F29" s="215"/>
      <c r="G29" s="215"/>
      <c r="H29" s="215"/>
      <c r="I29" s="215"/>
      <c r="J29" s="215"/>
      <c r="K29" s="215"/>
      <c r="L29" s="215"/>
      <c r="M29" s="215"/>
      <c r="N29" s="215"/>
    </row>
    <row r="30" spans="1:14" s="216" customFormat="1">
      <c r="A30" s="215" t="s">
        <v>314</v>
      </c>
      <c r="B30" s="290">
        <v>8.6825759999999992</v>
      </c>
      <c r="C30" s="215" t="s">
        <v>291</v>
      </c>
      <c r="D30" s="215"/>
      <c r="E30" s="215"/>
      <c r="F30" s="215"/>
      <c r="G30" s="215"/>
      <c r="H30" s="215"/>
      <c r="I30" s="215"/>
      <c r="J30" s="215"/>
      <c r="K30" s="215"/>
      <c r="L30" s="215"/>
      <c r="M30" s="215"/>
      <c r="N30" s="215"/>
    </row>
    <row r="31" spans="1:14" s="216" customFormat="1">
      <c r="A31" s="215" t="s">
        <v>315</v>
      </c>
      <c r="B31" s="296">
        <v>12.83</v>
      </c>
      <c r="C31" s="215"/>
      <c r="D31" s="215"/>
      <c r="E31" s="215"/>
      <c r="F31" s="215"/>
      <c r="G31" s="215"/>
      <c r="H31" s="215"/>
      <c r="I31" s="215"/>
      <c r="J31" s="215"/>
      <c r="K31" s="215"/>
      <c r="L31" s="215"/>
      <c r="M31" s="215"/>
      <c r="N31" s="215"/>
    </row>
    <row r="32" spans="1:14" s="216" customFormat="1">
      <c r="A32" s="262" t="s">
        <v>316</v>
      </c>
      <c r="B32" s="297">
        <f>B31*B30</f>
        <v>111.39745007999998</v>
      </c>
      <c r="C32" s="215" t="s">
        <v>291</v>
      </c>
      <c r="D32" s="215"/>
      <c r="E32" s="215"/>
      <c r="F32" s="215"/>
      <c r="G32" s="215"/>
      <c r="H32" s="215"/>
      <c r="I32" s="215"/>
      <c r="J32" s="215"/>
      <c r="K32" s="215"/>
      <c r="L32" s="215"/>
      <c r="M32" s="215"/>
      <c r="N32" s="215"/>
    </row>
    <row r="33" spans="1:14" s="216" customFormat="1" ht="15" thickBot="1">
      <c r="A33" s="215"/>
      <c r="B33" s="215"/>
      <c r="C33" s="215"/>
      <c r="D33" s="215"/>
      <c r="E33" s="215"/>
      <c r="F33" s="215"/>
      <c r="G33" s="215"/>
      <c r="H33" s="215"/>
      <c r="I33" s="215"/>
      <c r="J33" s="215"/>
      <c r="K33" s="215"/>
      <c r="L33" s="215"/>
      <c r="M33" s="215"/>
      <c r="N33" s="215"/>
    </row>
    <row r="34" spans="1:14" s="216" customFormat="1">
      <c r="A34" s="298" t="s">
        <v>317</v>
      </c>
      <c r="B34" s="299">
        <f>B32+B23</f>
        <v>163.99245007999997</v>
      </c>
      <c r="C34" s="226"/>
      <c r="D34" s="226"/>
      <c r="E34" s="215"/>
      <c r="F34" s="215"/>
      <c r="G34" s="215"/>
      <c r="H34" s="215"/>
      <c r="I34" s="215"/>
      <c r="J34" s="215"/>
      <c r="K34" s="215"/>
      <c r="L34" s="215"/>
      <c r="M34" s="215"/>
      <c r="N34" s="215"/>
    </row>
    <row r="35" spans="1:14" s="216" customFormat="1"/>
  </sheetData>
  <sheetProtection algorithmName="SHA-512" hashValue="mNbM1QXzosc26xED7QA/zVLz2gJrgNnHKJFpv4oJt0NZP9ywvIjcPFwcWJxOTUSqAhG2gX4BYDD8+C5eoYkh3Q==" saltValue="D2P/JUgccuOPd/KYtFS8cA==" spinCount="100000" sheet="1" objects="1" scenarios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3B3E6-358B-403B-8D46-31D5841D9CDD}">
  <sheetPr>
    <tabColor theme="7"/>
  </sheetPr>
  <dimension ref="A1:XEU75"/>
  <sheetViews>
    <sheetView workbookViewId="0">
      <pane xSplit="5" ySplit="3" topLeftCell="F4" activePane="bottomRight" state="frozen"/>
      <selection pane="topRight" activeCell="F1" sqref="F1"/>
      <selection pane="bottomLeft" activeCell="A5" sqref="A5"/>
      <selection pane="bottomRight" activeCell="ETB1" sqref="ETB1"/>
    </sheetView>
  </sheetViews>
  <sheetFormatPr defaultColWidth="8.81640625" defaultRowHeight="14.5"/>
  <cols>
    <col min="1" max="1" width="19" style="216" customWidth="1"/>
    <col min="2" max="2" width="10.453125" style="216" customWidth="1"/>
    <col min="3" max="3" width="9.7265625" style="216" bestFit="1" customWidth="1"/>
    <col min="4" max="4" width="8.81640625" style="216"/>
    <col min="5" max="5" width="4.26953125" style="216" customWidth="1"/>
    <col min="6" max="6" width="28.26953125" style="216" customWidth="1"/>
    <col min="7" max="9" width="11.453125" style="216" customWidth="1"/>
    <col min="10" max="10" width="12.81640625" style="216" customWidth="1"/>
    <col min="11" max="11" width="15.26953125" style="216" customWidth="1"/>
    <col min="12" max="12" width="10.26953125" style="216" customWidth="1"/>
    <col min="13" max="14" width="10.7265625" style="216" customWidth="1"/>
    <col min="15" max="15" width="15" style="216" customWidth="1"/>
    <col min="16" max="16" width="18.90625" style="216" customWidth="1"/>
    <col min="17" max="17" width="10.7265625" style="216" customWidth="1"/>
    <col min="18" max="18" width="10.36328125" style="216" customWidth="1"/>
    <col min="19" max="19" width="14.90625" style="216" bestFit="1" customWidth="1"/>
    <col min="20" max="20" width="10.36328125" style="216" customWidth="1"/>
    <col min="21" max="21" width="18" style="216" bestFit="1" customWidth="1"/>
    <col min="22" max="16384" width="8.81640625" style="216"/>
  </cols>
  <sheetData>
    <row r="1" spans="1:21 16375:16375" s="3" customFormat="1" ht="25">
      <c r="A1" s="148" t="s">
        <v>889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XEU1" s="216"/>
    </row>
    <row r="2" spans="1:21 16375:16375" s="3" customFormat="1">
      <c r="A2" s="17" t="s">
        <v>890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21 16375:16375" s="3" customFormat="1" ht="15" thickBot="1">
      <c r="F3" s="144" t="s">
        <v>806</v>
      </c>
      <c r="G3" s="145" t="s">
        <v>807</v>
      </c>
      <c r="H3" s="145" t="s">
        <v>7</v>
      </c>
      <c r="I3" s="145" t="s">
        <v>808</v>
      </c>
      <c r="J3" s="145" t="s">
        <v>61</v>
      </c>
      <c r="K3" s="145" t="s">
        <v>90</v>
      </c>
      <c r="L3" s="145" t="s">
        <v>619</v>
      </c>
      <c r="M3" s="146" t="s">
        <v>809</v>
      </c>
      <c r="O3" s="16"/>
      <c r="P3" s="143" t="s">
        <v>811</v>
      </c>
      <c r="Q3" s="143" t="s">
        <v>812</v>
      </c>
      <c r="R3" s="143" t="s">
        <v>289</v>
      </c>
      <c r="S3" s="143" t="s">
        <v>89</v>
      </c>
      <c r="T3" s="143" t="s">
        <v>306</v>
      </c>
      <c r="U3" s="143" t="s">
        <v>813</v>
      </c>
    </row>
    <row r="4" spans="1:21 16375:16375">
      <c r="A4" s="300" t="s">
        <v>807</v>
      </c>
      <c r="B4" s="301"/>
      <c r="C4" s="215"/>
      <c r="D4" s="215"/>
      <c r="E4" s="215"/>
      <c r="F4" s="302" t="s">
        <v>810</v>
      </c>
      <c r="G4" s="303"/>
      <c r="H4" s="303"/>
      <c r="I4" s="303"/>
      <c r="J4" s="303"/>
      <c r="K4" s="303"/>
      <c r="L4" s="303"/>
      <c r="M4" s="304"/>
      <c r="N4" s="305"/>
      <c r="O4" s="265" t="s">
        <v>810</v>
      </c>
      <c r="P4" s="306">
        <f>L12</f>
        <v>10.664999999999999</v>
      </c>
      <c r="Q4" s="307">
        <f t="shared" ref="Q4:Q11" si="0">P4*B34</f>
        <v>32526.847326854429</v>
      </c>
      <c r="R4" s="308">
        <f t="shared" ref="R4:R11" si="1">B45</f>
        <v>18080.788328395633</v>
      </c>
      <c r="S4" s="307">
        <f t="shared" ref="S4:S11" si="2">B56</f>
        <v>6070.4223530069394</v>
      </c>
      <c r="T4" s="308">
        <f t="shared" ref="T4:T11" si="3">B67</f>
        <v>12444.04968577064</v>
      </c>
      <c r="U4" s="308">
        <f t="shared" ref="U4:U11" si="4">Q4-R4+T4-S4</f>
        <v>20819.6863312225</v>
      </c>
    </row>
    <row r="5" spans="1:21 16375:16375">
      <c r="A5" s="309" t="s">
        <v>315</v>
      </c>
      <c r="B5" s="310">
        <v>13.63</v>
      </c>
      <c r="C5" s="215"/>
      <c r="D5" s="215"/>
      <c r="E5" s="215"/>
      <c r="F5" s="227" t="s">
        <v>814</v>
      </c>
      <c r="G5" s="311">
        <v>29857</v>
      </c>
      <c r="H5" s="311">
        <v>33531</v>
      </c>
      <c r="I5" s="311">
        <v>9730</v>
      </c>
      <c r="J5" s="311">
        <v>34709</v>
      </c>
      <c r="K5" s="311">
        <v>71960000</v>
      </c>
      <c r="L5" s="312">
        <v>7.42</v>
      </c>
      <c r="M5" s="245">
        <f t="shared" ref="M5:M10" si="5">K5/H5</f>
        <v>2146.0737824699531</v>
      </c>
      <c r="N5" s="313"/>
      <c r="O5" s="265" t="s">
        <v>816</v>
      </c>
      <c r="P5" s="306">
        <f>L21</f>
        <v>14.75</v>
      </c>
      <c r="Q5" s="307">
        <f t="shared" si="0"/>
        <v>12849.445886270531</v>
      </c>
      <c r="R5" s="308">
        <f t="shared" si="1"/>
        <v>5164.5041404808862</v>
      </c>
      <c r="S5" s="307">
        <f t="shared" si="2"/>
        <v>1733.9244731567471</v>
      </c>
      <c r="T5" s="308">
        <f t="shared" si="3"/>
        <v>3554.4548699561592</v>
      </c>
      <c r="U5" s="308">
        <f t="shared" si="4"/>
        <v>9505.4721425890566</v>
      </c>
    </row>
    <row r="6" spans="1:21 16375:16375">
      <c r="A6" s="309" t="s">
        <v>54</v>
      </c>
      <c r="B6" s="314">
        <f>BS!G80</f>
        <v>8680.5709999999999</v>
      </c>
      <c r="C6" s="215"/>
      <c r="D6" s="215"/>
      <c r="E6" s="215"/>
      <c r="F6" s="227" t="s">
        <v>815</v>
      </c>
      <c r="G6" s="311">
        <v>19220</v>
      </c>
      <c r="H6" s="311">
        <v>17135</v>
      </c>
      <c r="I6" s="311">
        <v>5810</v>
      </c>
      <c r="J6" s="311">
        <v>18680</v>
      </c>
      <c r="K6" s="311">
        <v>41340000</v>
      </c>
      <c r="L6" s="312">
        <v>7.04</v>
      </c>
      <c r="M6" s="245">
        <f t="shared" si="5"/>
        <v>2412.6057776480889</v>
      </c>
      <c r="N6" s="313"/>
      <c r="O6" s="265" t="s">
        <v>819</v>
      </c>
      <c r="P6" s="306">
        <f>L30</f>
        <v>11.84</v>
      </c>
      <c r="Q6" s="307">
        <f t="shared" si="0"/>
        <v>17288.664620888467</v>
      </c>
      <c r="R6" s="308">
        <f t="shared" si="1"/>
        <v>8656.5730393605209</v>
      </c>
      <c r="S6" s="307">
        <f t="shared" si="2"/>
        <v>2906.3475288875402</v>
      </c>
      <c r="T6" s="308">
        <f t="shared" si="3"/>
        <v>5957.8610762854651</v>
      </c>
      <c r="U6" s="308">
        <f t="shared" si="4"/>
        <v>11683.60512892587</v>
      </c>
    </row>
    <row r="7" spans="1:21 16375:16375">
      <c r="A7" s="315" t="s">
        <v>817</v>
      </c>
      <c r="B7" s="316">
        <f>B5*B6</f>
        <v>118316.18273</v>
      </c>
      <c r="C7" s="215"/>
      <c r="D7" s="215"/>
      <c r="E7" s="215"/>
      <c r="F7" s="227" t="s">
        <v>818</v>
      </c>
      <c r="G7" s="311">
        <v>28208</v>
      </c>
      <c r="H7" s="311">
        <v>17195</v>
      </c>
      <c r="I7" s="311">
        <v>9797</v>
      </c>
      <c r="J7" s="311">
        <v>33731</v>
      </c>
      <c r="K7" s="311">
        <v>108260000</v>
      </c>
      <c r="L7" s="312">
        <v>12.57</v>
      </c>
      <c r="M7" s="245">
        <f t="shared" si="5"/>
        <v>6296.0162838034312</v>
      </c>
      <c r="N7" s="313"/>
      <c r="O7" s="265" t="s">
        <v>821</v>
      </c>
      <c r="P7" s="306">
        <f>L39</f>
        <v>10.77</v>
      </c>
      <c r="Q7" s="307">
        <f t="shared" si="0"/>
        <v>24984.40987167304</v>
      </c>
      <c r="R7" s="308">
        <f t="shared" si="1"/>
        <v>13752.753000550998</v>
      </c>
      <c r="S7" s="307">
        <f t="shared" si="2"/>
        <v>4617.3329234110852</v>
      </c>
      <c r="T7" s="308">
        <f t="shared" si="3"/>
        <v>9465.2920296741104</v>
      </c>
      <c r="U7" s="308">
        <f t="shared" si="4"/>
        <v>16079.615977385067</v>
      </c>
    </row>
    <row r="8" spans="1:21 16375:16375">
      <c r="A8" s="309" t="s">
        <v>289</v>
      </c>
      <c r="B8" s="314">
        <f>BS!G87</f>
        <v>62912</v>
      </c>
      <c r="C8" s="215"/>
      <c r="D8" s="215"/>
      <c r="E8" s="215"/>
      <c r="F8" s="227" t="s">
        <v>820</v>
      </c>
      <c r="G8" s="311">
        <v>41739</v>
      </c>
      <c r="H8" s="311">
        <v>23565</v>
      </c>
      <c r="I8" s="311">
        <v>10795</v>
      </c>
      <c r="J8" s="311">
        <v>54084</v>
      </c>
      <c r="K8" s="311">
        <v>107760000</v>
      </c>
      <c r="L8" s="312">
        <v>10.62</v>
      </c>
      <c r="M8" s="245">
        <f t="shared" si="5"/>
        <v>4572.8835136855505</v>
      </c>
      <c r="N8" s="313"/>
      <c r="O8" s="265" t="s">
        <v>823</v>
      </c>
      <c r="P8" s="306">
        <f>L48</f>
        <v>17.670000000000002</v>
      </c>
      <c r="Q8" s="307">
        <f t="shared" si="0"/>
        <v>28624.165624346195</v>
      </c>
      <c r="R8" s="308">
        <f t="shared" si="1"/>
        <v>9603.566259672436</v>
      </c>
      <c r="S8" s="307">
        <f t="shared" si="2"/>
        <v>3224.2899055315547</v>
      </c>
      <c r="T8" s="308">
        <f t="shared" si="3"/>
        <v>6609.6263904748976</v>
      </c>
      <c r="U8" s="308">
        <f t="shared" si="4"/>
        <v>22405.935849617101</v>
      </c>
    </row>
    <row r="9" spans="1:21 16375:16375">
      <c r="A9" s="309" t="s">
        <v>306</v>
      </c>
      <c r="B9" s="317">
        <f>-BS!G5</f>
        <v>-43299</v>
      </c>
      <c r="C9" s="215"/>
      <c r="D9" s="215"/>
      <c r="E9" s="215"/>
      <c r="F9" s="227" t="s">
        <v>822</v>
      </c>
      <c r="G9" s="311">
        <v>24167</v>
      </c>
      <c r="H9" s="311">
        <v>23031</v>
      </c>
      <c r="I9" s="311">
        <v>10173</v>
      </c>
      <c r="J9" s="311">
        <v>92952</v>
      </c>
      <c r="K9" s="311">
        <v>94040000</v>
      </c>
      <c r="L9" s="312">
        <v>15.57</v>
      </c>
      <c r="M9" s="245">
        <f t="shared" si="5"/>
        <v>4083.1922191828407</v>
      </c>
      <c r="N9" s="313"/>
      <c r="O9" s="265" t="s">
        <v>825</v>
      </c>
      <c r="P9" s="306">
        <f>L57</f>
        <v>12.56</v>
      </c>
      <c r="Q9" s="307">
        <f t="shared" si="0"/>
        <v>4446.8997593170807</v>
      </c>
      <c r="R9" s="308">
        <f t="shared" si="1"/>
        <v>2098.9589784950531</v>
      </c>
      <c r="S9" s="307">
        <f t="shared" si="2"/>
        <v>704.70198918763538</v>
      </c>
      <c r="T9" s="308">
        <f t="shared" si="3"/>
        <v>1444.6023780814044</v>
      </c>
      <c r="U9" s="308">
        <f t="shared" si="4"/>
        <v>3087.8411697157967</v>
      </c>
    </row>
    <row r="10" spans="1:21 16375:16375">
      <c r="A10" s="309" t="s">
        <v>89</v>
      </c>
      <c r="B10" s="314">
        <f>[1]BS!G69</f>
        <v>21122</v>
      </c>
      <c r="C10" s="215"/>
      <c r="D10" s="215"/>
      <c r="E10" s="215"/>
      <c r="F10" s="227" t="s">
        <v>824</v>
      </c>
      <c r="G10" s="311">
        <v>18287</v>
      </c>
      <c r="H10" s="311">
        <v>15424.9</v>
      </c>
      <c r="I10" s="311">
        <v>8971.7999999999993</v>
      </c>
      <c r="J10" s="311">
        <v>22355</v>
      </c>
      <c r="K10" s="311">
        <v>56450000</v>
      </c>
      <c r="L10" s="312">
        <v>10.71</v>
      </c>
      <c r="M10" s="245">
        <f t="shared" si="5"/>
        <v>3659.6671615375139</v>
      </c>
      <c r="N10" s="313"/>
      <c r="O10" s="265" t="s">
        <v>826</v>
      </c>
      <c r="P10" s="306">
        <f>L66</f>
        <v>16.63</v>
      </c>
      <c r="Q10" s="307">
        <f t="shared" si="0"/>
        <v>2800.2021266979164</v>
      </c>
      <c r="R10" s="308">
        <f t="shared" si="1"/>
        <v>998.23635477972005</v>
      </c>
      <c r="S10" s="307">
        <f t="shared" si="2"/>
        <v>335.14668561891602</v>
      </c>
      <c r="T10" s="308">
        <f t="shared" si="3"/>
        <v>687.033251615067</v>
      </c>
      <c r="U10" s="308">
        <f t="shared" si="4"/>
        <v>2153.8523379143476</v>
      </c>
    </row>
    <row r="11" spans="1:21 16375:16375" ht="15" thickBot="1">
      <c r="A11" s="318" t="s">
        <v>90</v>
      </c>
      <c r="B11" s="319">
        <f>SUM(B7:B10)</f>
        <v>159051.18273</v>
      </c>
      <c r="C11" s="215"/>
      <c r="D11" s="215"/>
      <c r="E11" s="215"/>
      <c r="F11" s="320" t="s">
        <v>616</v>
      </c>
      <c r="G11" s="321"/>
      <c r="H11" s="321"/>
      <c r="I11" s="321"/>
      <c r="J11" s="321"/>
      <c r="K11" s="321"/>
      <c r="L11" s="322">
        <f>AVERAGE(L5:L10)</f>
        <v>10.654999999999999</v>
      </c>
      <c r="M11" s="323">
        <f>AVERAGE(M5:M10)</f>
        <v>3861.739789721229</v>
      </c>
      <c r="N11" s="324"/>
      <c r="O11" s="265" t="s">
        <v>827</v>
      </c>
      <c r="P11" s="306">
        <f>L74</f>
        <v>14.75</v>
      </c>
      <c r="Q11" s="307">
        <f t="shared" si="0"/>
        <v>11337.011107828184</v>
      </c>
      <c r="R11" s="308">
        <f t="shared" si="1"/>
        <v>4556.6198982647511</v>
      </c>
      <c r="S11" s="307">
        <f t="shared" si="2"/>
        <v>1529.8341411995816</v>
      </c>
      <c r="T11" s="308">
        <f t="shared" si="3"/>
        <v>3136.0803181422539</v>
      </c>
      <c r="U11" s="308">
        <f t="shared" si="4"/>
        <v>8386.6373865061068</v>
      </c>
    </row>
    <row r="12" spans="1:21 16375:16375" ht="15" thickTop="1">
      <c r="A12" s="309"/>
      <c r="B12" s="325"/>
      <c r="C12" s="215"/>
      <c r="D12" s="215"/>
      <c r="E12" s="215"/>
      <c r="F12" s="326" t="s">
        <v>550</v>
      </c>
      <c r="G12" s="327"/>
      <c r="H12" s="327"/>
      <c r="I12" s="327"/>
      <c r="J12" s="327"/>
      <c r="K12" s="327"/>
      <c r="L12" s="328">
        <f>MEDIAN(L5:L10)</f>
        <v>10.664999999999999</v>
      </c>
      <c r="M12" s="329">
        <f>MEDIAN(M5:M10)</f>
        <v>3871.4296903601771</v>
      </c>
      <c r="N12" s="313"/>
      <c r="O12" s="215"/>
      <c r="P12" s="215"/>
      <c r="Q12" s="330">
        <f>SUM(Q4:Q11)</f>
        <v>134857.64632387584</v>
      </c>
      <c r="R12" s="330">
        <f>SUM(R4:R11)</f>
        <v>62912</v>
      </c>
      <c r="S12" s="330">
        <f>SUM(S4:S11)</f>
        <v>21122</v>
      </c>
      <c r="T12" s="330">
        <f>SUM(T4:T11)</f>
        <v>43299</v>
      </c>
      <c r="U12" s="330">
        <f>SUM(U4:U11)</f>
        <v>94122.646323875844</v>
      </c>
    </row>
    <row r="13" spans="1:21 16375:16375">
      <c r="A13" s="309" t="s">
        <v>30</v>
      </c>
      <c r="B13" s="331">
        <f>IS!F62</f>
        <v>10612</v>
      </c>
      <c r="C13" s="215"/>
      <c r="D13" s="215"/>
      <c r="E13" s="215"/>
      <c r="F13" s="215"/>
      <c r="G13" s="215"/>
      <c r="H13" s="215"/>
      <c r="I13" s="215"/>
      <c r="J13" s="215"/>
      <c r="K13" s="215"/>
      <c r="L13" s="278"/>
      <c r="M13" s="308"/>
      <c r="N13" s="313"/>
    </row>
    <row r="14" spans="1:21 16375:16375">
      <c r="A14" s="309"/>
      <c r="B14" s="325"/>
      <c r="C14" s="215"/>
      <c r="D14" s="215"/>
      <c r="E14" s="215"/>
      <c r="F14" s="332" t="s">
        <v>816</v>
      </c>
      <c r="G14" s="333"/>
      <c r="H14" s="333"/>
      <c r="I14" s="333"/>
      <c r="J14" s="333"/>
      <c r="K14" s="333"/>
      <c r="L14" s="334"/>
      <c r="M14" s="335"/>
      <c r="N14" s="336"/>
      <c r="Q14" s="337"/>
      <c r="R14" s="337"/>
      <c r="S14" s="337"/>
      <c r="T14" s="337"/>
      <c r="U14" s="337"/>
    </row>
    <row r="15" spans="1:21 16375:16375">
      <c r="A15" s="338" t="s">
        <v>811</v>
      </c>
      <c r="B15" s="339">
        <f>B11/B13</f>
        <v>14.987861169430833</v>
      </c>
      <c r="C15" s="215"/>
      <c r="D15" s="215"/>
      <c r="E15" s="215"/>
      <c r="F15" s="227" t="s">
        <v>828</v>
      </c>
      <c r="G15" s="311">
        <v>6857</v>
      </c>
      <c r="H15" s="311">
        <v>2625</v>
      </c>
      <c r="I15" s="311">
        <v>1565</v>
      </c>
      <c r="J15" s="311">
        <v>21057</v>
      </c>
      <c r="K15" s="311">
        <v>20510000</v>
      </c>
      <c r="L15" s="312">
        <v>13.11</v>
      </c>
      <c r="M15" s="245">
        <f>K15/H15</f>
        <v>7813.333333333333</v>
      </c>
      <c r="N15" s="313"/>
    </row>
    <row r="16" spans="1:21 16375:16375">
      <c r="A16" s="309"/>
      <c r="B16" s="325"/>
      <c r="C16" s="215"/>
      <c r="D16" s="215"/>
      <c r="E16" s="215"/>
      <c r="F16" s="227" t="s">
        <v>829</v>
      </c>
      <c r="G16" s="311">
        <v>3112</v>
      </c>
      <c r="H16" s="311">
        <v>9953</v>
      </c>
      <c r="I16" s="311">
        <v>1955</v>
      </c>
      <c r="J16" s="311">
        <v>-2659</v>
      </c>
      <c r="K16" s="311">
        <v>80140000</v>
      </c>
      <c r="L16" s="312">
        <v>43.27</v>
      </c>
      <c r="M16" s="245">
        <f>K16/H16</f>
        <v>8051.8436652265646</v>
      </c>
      <c r="N16" s="313"/>
    </row>
    <row r="17" spans="1:14">
      <c r="A17" s="338" t="s">
        <v>830</v>
      </c>
      <c r="B17" s="340">
        <f>Q12</f>
        <v>134857.64632387584</v>
      </c>
      <c r="C17" s="215"/>
      <c r="D17" s="215"/>
      <c r="E17" s="215"/>
      <c r="F17" s="227" t="s">
        <v>831</v>
      </c>
      <c r="G17" s="311">
        <v>5099</v>
      </c>
      <c r="H17" s="311">
        <v>2941.3240000000001</v>
      </c>
      <c r="I17" s="311">
        <v>548.947</v>
      </c>
      <c r="J17" s="311">
        <v>-1875</v>
      </c>
      <c r="K17" s="311">
        <v>4870000</v>
      </c>
      <c r="L17" s="312">
        <v>14.75</v>
      </c>
      <c r="M17" s="245">
        <f>K17/H17</f>
        <v>1655.7169492378262</v>
      </c>
      <c r="N17" s="313"/>
    </row>
    <row r="18" spans="1:14">
      <c r="A18" s="309"/>
      <c r="B18" s="325"/>
      <c r="C18" s="215"/>
      <c r="D18" s="215"/>
      <c r="E18" s="215"/>
      <c r="F18" s="227" t="s">
        <v>832</v>
      </c>
      <c r="G18" s="237">
        <v>427</v>
      </c>
      <c r="H18" s="311">
        <v>1752</v>
      </c>
      <c r="I18" s="311">
        <v>481</v>
      </c>
      <c r="J18" s="311">
        <v>2434</v>
      </c>
      <c r="K18" s="311">
        <v>4390000</v>
      </c>
      <c r="L18" s="312">
        <v>15.68</v>
      </c>
      <c r="M18" s="245">
        <f>K18/H18</f>
        <v>2505.7077625570778</v>
      </c>
      <c r="N18" s="313"/>
    </row>
    <row r="19" spans="1:14" ht="15" thickBot="1">
      <c r="A19" s="341" t="s">
        <v>833</v>
      </c>
      <c r="B19" s="342">
        <f>-(B17/B11-1)</f>
        <v>0.15211164098788443</v>
      </c>
      <c r="C19" s="215"/>
      <c r="D19" s="215"/>
      <c r="E19" s="215"/>
      <c r="F19" s="227" t="s">
        <v>834</v>
      </c>
      <c r="G19" s="311">
        <v>22687</v>
      </c>
      <c r="H19" s="311">
        <v>25129.456006</v>
      </c>
      <c r="I19" s="311">
        <v>7593.8605299999999</v>
      </c>
      <c r="J19" s="311">
        <v>30031</v>
      </c>
      <c r="K19" s="311">
        <v>8050000</v>
      </c>
      <c r="L19" s="312">
        <v>12.59</v>
      </c>
      <c r="M19" s="245">
        <f>K19/H19</f>
        <v>320.34119632665158</v>
      </c>
      <c r="N19" s="313"/>
    </row>
    <row r="20" spans="1:14">
      <c r="A20" s="215"/>
      <c r="B20" s="215"/>
      <c r="C20" s="215"/>
      <c r="D20" s="215"/>
      <c r="E20" s="215"/>
      <c r="F20" s="320" t="s">
        <v>616</v>
      </c>
      <c r="G20" s="321"/>
      <c r="H20" s="321"/>
      <c r="I20" s="321"/>
      <c r="J20" s="321"/>
      <c r="K20" s="321"/>
      <c r="L20" s="322">
        <f>AVERAGE(L15:L19)</f>
        <v>19.880000000000003</v>
      </c>
      <c r="M20" s="323">
        <f>AVERAGE(M15:M19)</f>
        <v>4069.3885813362913</v>
      </c>
      <c r="N20" s="324"/>
    </row>
    <row r="21" spans="1:14">
      <c r="A21" s="215"/>
      <c r="B21" s="215"/>
      <c r="C21" s="215"/>
      <c r="D21" s="215"/>
      <c r="E21" s="215"/>
      <c r="F21" s="326" t="s">
        <v>550</v>
      </c>
      <c r="G21" s="327"/>
      <c r="H21" s="327"/>
      <c r="I21" s="327"/>
      <c r="J21" s="327"/>
      <c r="K21" s="327"/>
      <c r="L21" s="328">
        <f>MEDIAN(L15:L19)</f>
        <v>14.75</v>
      </c>
      <c r="M21" s="329">
        <f>MEDIAN(M15:M19)</f>
        <v>2505.7077625570778</v>
      </c>
      <c r="N21" s="324"/>
    </row>
    <row r="22" spans="1:14">
      <c r="A22" s="215"/>
      <c r="B22" s="343" t="s">
        <v>7</v>
      </c>
      <c r="C22" s="343" t="s">
        <v>808</v>
      </c>
      <c r="D22" s="343" t="s">
        <v>835</v>
      </c>
      <c r="E22" s="215"/>
      <c r="F22" s="215"/>
      <c r="G22" s="215"/>
      <c r="H22" s="215"/>
      <c r="I22" s="215"/>
      <c r="J22" s="215"/>
      <c r="K22" s="215"/>
      <c r="L22" s="278"/>
      <c r="M22" s="308"/>
      <c r="N22" s="313"/>
    </row>
    <row r="23" spans="1:14">
      <c r="A23" s="215" t="s">
        <v>810</v>
      </c>
      <c r="B23" s="344">
        <v>35990</v>
      </c>
      <c r="C23" s="308">
        <v>2786</v>
      </c>
      <c r="D23" s="345">
        <f t="shared" ref="D23:D30" si="6">B23/$B$31</f>
        <v>0.28739808507749925</v>
      </c>
      <c r="E23" s="215"/>
      <c r="F23" s="332" t="s">
        <v>836</v>
      </c>
      <c r="G23" s="333"/>
      <c r="H23" s="333"/>
      <c r="I23" s="333"/>
      <c r="J23" s="333"/>
      <c r="K23" s="333"/>
      <c r="L23" s="334"/>
      <c r="M23" s="335"/>
      <c r="N23" s="336"/>
    </row>
    <row r="24" spans="1:14">
      <c r="A24" s="215" t="s">
        <v>837</v>
      </c>
      <c r="B24" s="344">
        <v>10280</v>
      </c>
      <c r="C24" s="308">
        <v>727</v>
      </c>
      <c r="D24" s="345">
        <f t="shared" si="6"/>
        <v>8.2090922884042572E-2</v>
      </c>
      <c r="E24" s="215"/>
      <c r="F24" s="227" t="s">
        <v>838</v>
      </c>
      <c r="G24" s="311">
        <v>10696</v>
      </c>
      <c r="H24" s="311">
        <v>11908</v>
      </c>
      <c r="I24" s="311">
        <v>8434</v>
      </c>
      <c r="J24" s="311">
        <v>11136</v>
      </c>
      <c r="K24" s="311">
        <v>45950000</v>
      </c>
      <c r="L24" s="312">
        <v>11.84</v>
      </c>
      <c r="M24" s="245">
        <f>K24/H24</f>
        <v>3858.750419885791</v>
      </c>
      <c r="N24" s="313"/>
    </row>
    <row r="25" spans="1:14">
      <c r="A25" s="215" t="s">
        <v>819</v>
      </c>
      <c r="B25" s="344">
        <v>17231</v>
      </c>
      <c r="C25" s="308">
        <v>220</v>
      </c>
      <c r="D25" s="345">
        <f t="shared" si="6"/>
        <v>0.13759812181079159</v>
      </c>
      <c r="E25" s="215"/>
      <c r="F25" s="227" t="s">
        <v>839</v>
      </c>
      <c r="G25" s="311">
        <v>2524</v>
      </c>
      <c r="H25" s="311">
        <v>1764.2190000000001</v>
      </c>
      <c r="I25" s="311">
        <v>1165.2180000000001</v>
      </c>
      <c r="J25" s="311">
        <v>2260</v>
      </c>
      <c r="K25" s="311">
        <v>11870000</v>
      </c>
      <c r="L25" s="312">
        <v>11.69</v>
      </c>
      <c r="M25" s="245">
        <f>K25/H25</f>
        <v>6728.1896408552448</v>
      </c>
      <c r="N25" s="313"/>
    </row>
    <row r="26" spans="1:14">
      <c r="A26" s="215" t="s">
        <v>840</v>
      </c>
      <c r="B26" s="344">
        <v>27375</v>
      </c>
      <c r="C26" s="308">
        <v>6642</v>
      </c>
      <c r="D26" s="345">
        <f t="shared" si="6"/>
        <v>0.21860301692127096</v>
      </c>
      <c r="E26" s="215"/>
      <c r="F26" s="227" t="s">
        <v>841</v>
      </c>
      <c r="G26" s="311">
        <v>13320</v>
      </c>
      <c r="H26" s="311">
        <v>2987.9940000000001</v>
      </c>
      <c r="I26" s="311">
        <v>2156.5520000000001</v>
      </c>
      <c r="J26" s="311">
        <v>7323</v>
      </c>
      <c r="K26" s="311">
        <v>19970000</v>
      </c>
      <c r="L26" s="312">
        <v>8.81</v>
      </c>
      <c r="M26" s="245">
        <f>K26/H26</f>
        <v>6683.4136882470311</v>
      </c>
      <c r="N26" s="313"/>
    </row>
    <row r="27" spans="1:14">
      <c r="A27" s="215" t="s">
        <v>823</v>
      </c>
      <c r="B27" s="344">
        <v>19116</v>
      </c>
      <c r="C27" s="308">
        <v>3448</v>
      </c>
      <c r="D27" s="345">
        <f t="shared" si="6"/>
        <v>0.15265078617231109</v>
      </c>
      <c r="E27" s="215"/>
      <c r="F27" s="227" t="s">
        <v>842</v>
      </c>
      <c r="G27" s="311">
        <v>16283</v>
      </c>
      <c r="H27" s="311">
        <v>11208.32</v>
      </c>
      <c r="I27" s="311">
        <v>9274.3459999999995</v>
      </c>
      <c r="J27" s="311">
        <v>5603</v>
      </c>
      <c r="K27" s="311">
        <v>69190000</v>
      </c>
      <c r="L27" s="312">
        <v>14.08</v>
      </c>
      <c r="M27" s="245">
        <f>K27/H27</f>
        <v>6173.092845314909</v>
      </c>
      <c r="N27" s="313"/>
    </row>
    <row r="28" spans="1:14">
      <c r="A28" s="215" t="s">
        <v>843</v>
      </c>
      <c r="B28" s="344">
        <v>4178</v>
      </c>
      <c r="C28" s="308">
        <v>824</v>
      </c>
      <c r="D28" s="345">
        <f t="shared" si="6"/>
        <v>3.3363412043728592E-2</v>
      </c>
      <c r="E28" s="215"/>
      <c r="F28" s="227" t="s">
        <v>844</v>
      </c>
      <c r="G28" s="311">
        <v>20572</v>
      </c>
      <c r="H28" s="311">
        <v>12508</v>
      </c>
      <c r="I28" s="311">
        <v>6914</v>
      </c>
      <c r="J28" s="311">
        <v>8156</v>
      </c>
      <c r="K28" s="311">
        <v>63080000</v>
      </c>
      <c r="L28" s="312">
        <v>12.38</v>
      </c>
      <c r="M28" s="245">
        <f>K28/H28</f>
        <v>5043.1723696834024</v>
      </c>
      <c r="N28" s="313"/>
    </row>
    <row r="29" spans="1:14">
      <c r="A29" s="215" t="s">
        <v>826</v>
      </c>
      <c r="B29" s="344">
        <v>1987</v>
      </c>
      <c r="C29" s="308">
        <v>93</v>
      </c>
      <c r="D29" s="345">
        <f t="shared" si="6"/>
        <v>1.5867185191691887E-2</v>
      </c>
      <c r="E29" s="215"/>
      <c r="F29" s="320" t="s">
        <v>616</v>
      </c>
      <c r="G29" s="321"/>
      <c r="H29" s="321"/>
      <c r="I29" s="321"/>
      <c r="J29" s="321"/>
      <c r="K29" s="321"/>
      <c r="L29" s="322">
        <f>AVERAGE(L24:L28)</f>
        <v>11.760000000000002</v>
      </c>
      <c r="M29" s="323">
        <f>AVERAGE(M24:M28)</f>
        <v>5697.323792797275</v>
      </c>
      <c r="N29" s="324"/>
    </row>
    <row r="30" spans="1:14">
      <c r="A30" s="215" t="s">
        <v>827</v>
      </c>
      <c r="B30" s="344">
        <v>9070</v>
      </c>
      <c r="C30" s="308">
        <v>-6765</v>
      </c>
      <c r="D30" s="345">
        <f t="shared" si="6"/>
        <v>7.2428469898664027E-2</v>
      </c>
      <c r="E30" s="215"/>
      <c r="F30" s="326" t="s">
        <v>550</v>
      </c>
      <c r="G30" s="327"/>
      <c r="H30" s="327"/>
      <c r="I30" s="327"/>
      <c r="J30" s="327"/>
      <c r="K30" s="327"/>
      <c r="L30" s="328">
        <f>MEDIAN(L24:L28)</f>
        <v>11.84</v>
      </c>
      <c r="M30" s="329">
        <f>MEDIAN(M24:M28)</f>
        <v>6173.092845314909</v>
      </c>
      <c r="N30" s="313"/>
    </row>
    <row r="31" spans="1:14">
      <c r="A31" s="346" t="s">
        <v>296</v>
      </c>
      <c r="B31" s="347">
        <f>SUM(B23:B30)</f>
        <v>125227</v>
      </c>
      <c r="C31" s="347">
        <f>SUM(C23:C30)</f>
        <v>7975</v>
      </c>
      <c r="D31" s="348">
        <f>SUM(D23:D30)</f>
        <v>0.99999999999999989</v>
      </c>
      <c r="E31" s="215"/>
      <c r="F31" s="215"/>
      <c r="G31" s="215"/>
      <c r="H31" s="215"/>
      <c r="I31" s="215"/>
      <c r="J31" s="215"/>
      <c r="K31" s="215"/>
      <c r="L31" s="278"/>
      <c r="M31" s="308"/>
      <c r="N31" s="313"/>
    </row>
    <row r="32" spans="1:14">
      <c r="A32" s="215"/>
      <c r="B32" s="215"/>
      <c r="C32" s="215"/>
      <c r="D32" s="215"/>
      <c r="E32" s="215"/>
      <c r="F32" s="332" t="s">
        <v>821</v>
      </c>
      <c r="G32" s="333"/>
      <c r="H32" s="333"/>
      <c r="I32" s="333"/>
      <c r="J32" s="333"/>
      <c r="K32" s="333"/>
      <c r="L32" s="334"/>
      <c r="M32" s="335"/>
      <c r="N32" s="336"/>
    </row>
    <row r="33" spans="1:14">
      <c r="A33" s="262" t="s">
        <v>476</v>
      </c>
      <c r="B33" s="349">
        <f>B13</f>
        <v>10612</v>
      </c>
      <c r="C33" s="215"/>
      <c r="D33" s="215"/>
      <c r="E33" s="215"/>
      <c r="F33" s="227" t="s">
        <v>845</v>
      </c>
      <c r="G33" s="311">
        <v>6167</v>
      </c>
      <c r="H33" s="350">
        <v>16307</v>
      </c>
      <c r="I33" s="311">
        <v>3173</v>
      </c>
      <c r="J33" s="311">
        <v>3865</v>
      </c>
      <c r="K33" s="311">
        <v>24370000</v>
      </c>
      <c r="L33" s="312">
        <v>9.9600000000000009</v>
      </c>
      <c r="M33" s="245">
        <f>K33/H33</f>
        <v>1494.4502360949286</v>
      </c>
      <c r="N33" s="313"/>
    </row>
    <row r="34" spans="1:14">
      <c r="A34" s="215" t="s">
        <v>810</v>
      </c>
      <c r="B34" s="308">
        <f t="shared" ref="B34:B41" si="7">$B$33*D23</f>
        <v>3049.8684788424221</v>
      </c>
      <c r="C34" s="215"/>
      <c r="D34" s="215"/>
      <c r="E34" s="215"/>
      <c r="F34" s="227" t="s">
        <v>846</v>
      </c>
      <c r="G34" s="311">
        <v>4741</v>
      </c>
      <c r="H34" s="311">
        <v>18322</v>
      </c>
      <c r="I34" s="311">
        <v>10578</v>
      </c>
      <c r="J34" s="311">
        <v>4975</v>
      </c>
      <c r="K34" s="311">
        <v>28520000</v>
      </c>
      <c r="L34" s="312">
        <v>10.77</v>
      </c>
      <c r="M34" s="245">
        <f>K34/H34</f>
        <v>1556.5986246043008</v>
      </c>
      <c r="N34" s="313"/>
    </row>
    <row r="35" spans="1:14">
      <c r="A35" s="215" t="s">
        <v>837</v>
      </c>
      <c r="B35" s="308">
        <f t="shared" si="7"/>
        <v>871.14887364545973</v>
      </c>
      <c r="C35" s="215"/>
      <c r="D35" s="215"/>
      <c r="E35" s="215"/>
      <c r="F35" s="227" t="s">
        <v>847</v>
      </c>
      <c r="G35" s="311">
        <v>10624</v>
      </c>
      <c r="H35" s="311">
        <v>16621</v>
      </c>
      <c r="I35" s="311">
        <v>8031</v>
      </c>
      <c r="J35" s="311">
        <v>5496</v>
      </c>
      <c r="K35" s="311">
        <v>45070000</v>
      </c>
      <c r="L35" s="312">
        <v>10.4</v>
      </c>
      <c r="M35" s="245">
        <f>K35/H35</f>
        <v>2711.6298658323808</v>
      </c>
      <c r="N35" s="313"/>
    </row>
    <row r="36" spans="1:14">
      <c r="A36" s="215" t="s">
        <v>819</v>
      </c>
      <c r="B36" s="308">
        <f t="shared" si="7"/>
        <v>1460.1912686561204</v>
      </c>
      <c r="C36" s="215"/>
      <c r="D36" s="215"/>
      <c r="E36" s="215"/>
      <c r="F36" s="227" t="s">
        <v>848</v>
      </c>
      <c r="G36" s="311">
        <v>7048</v>
      </c>
      <c r="H36" s="311">
        <v>25803</v>
      </c>
      <c r="I36" s="311">
        <v>5954</v>
      </c>
      <c r="J36" s="311">
        <v>18440</v>
      </c>
      <c r="K36" s="311">
        <v>65080000</v>
      </c>
      <c r="L36" s="312">
        <v>17.239999999999998</v>
      </c>
      <c r="M36" s="245">
        <f>K36/H36</f>
        <v>2522.187342557067</v>
      </c>
      <c r="N36" s="313"/>
    </row>
    <row r="37" spans="1:14">
      <c r="A37" s="215" t="s">
        <v>840</v>
      </c>
      <c r="B37" s="308">
        <f t="shared" si="7"/>
        <v>2319.8152155685275</v>
      </c>
      <c r="C37" s="215"/>
      <c r="D37" s="215"/>
      <c r="E37" s="215"/>
      <c r="F37" s="227" t="s">
        <v>849</v>
      </c>
      <c r="G37" s="311">
        <v>5262</v>
      </c>
      <c r="H37" s="311">
        <v>12029.312</v>
      </c>
      <c r="I37" s="311">
        <v>2840.35</v>
      </c>
      <c r="J37" s="311">
        <v>4985</v>
      </c>
      <c r="K37" s="311">
        <v>27160000</v>
      </c>
      <c r="L37" s="312">
        <v>12.82</v>
      </c>
      <c r="M37" s="245">
        <f>K37/H37</f>
        <v>2257.818235988891</v>
      </c>
      <c r="N37" s="313"/>
    </row>
    <row r="38" spans="1:14">
      <c r="A38" s="215" t="s">
        <v>823</v>
      </c>
      <c r="B38" s="308">
        <f t="shared" si="7"/>
        <v>1619.9301428605654</v>
      </c>
      <c r="C38" s="215"/>
      <c r="D38" s="215"/>
      <c r="E38" s="215"/>
      <c r="F38" s="320" t="s">
        <v>616</v>
      </c>
      <c r="G38" s="321"/>
      <c r="H38" s="321"/>
      <c r="I38" s="321"/>
      <c r="J38" s="321"/>
      <c r="K38" s="321"/>
      <c r="L38" s="322">
        <f>AVERAGE(L33:L37)</f>
        <v>12.238000000000001</v>
      </c>
      <c r="M38" s="323">
        <f>AVERAGE(M33:M37)</f>
        <v>2108.5368610155138</v>
      </c>
      <c r="N38" s="324"/>
    </row>
    <row r="39" spans="1:14">
      <c r="A39" s="215" t="s">
        <v>843</v>
      </c>
      <c r="B39" s="308">
        <f t="shared" si="7"/>
        <v>354.05252860804779</v>
      </c>
      <c r="C39" s="215"/>
      <c r="D39" s="215"/>
      <c r="E39" s="215"/>
      <c r="F39" s="326" t="s">
        <v>550</v>
      </c>
      <c r="G39" s="327"/>
      <c r="H39" s="327"/>
      <c r="I39" s="327"/>
      <c r="J39" s="327"/>
      <c r="K39" s="327"/>
      <c r="L39" s="328">
        <f>MEDIAN(L33:L37)</f>
        <v>10.77</v>
      </c>
      <c r="M39" s="329">
        <f>MEDIAN(M33:M37)</f>
        <v>2257.818235988891</v>
      </c>
      <c r="N39" s="324"/>
    </row>
    <row r="40" spans="1:14">
      <c r="A40" s="215" t="s">
        <v>826</v>
      </c>
      <c r="B40" s="308">
        <f t="shared" si="7"/>
        <v>168.38256925423431</v>
      </c>
      <c r="C40" s="215"/>
      <c r="D40" s="215"/>
      <c r="E40" s="215"/>
      <c r="F40" s="215"/>
      <c r="G40" s="215"/>
      <c r="H40" s="215"/>
      <c r="I40" s="215"/>
      <c r="J40" s="215"/>
      <c r="K40" s="215"/>
      <c r="L40" s="278"/>
      <c r="M40" s="308"/>
      <c r="N40" s="313"/>
    </row>
    <row r="41" spans="1:14">
      <c r="A41" s="215" t="s">
        <v>827</v>
      </c>
      <c r="B41" s="308">
        <f t="shared" si="7"/>
        <v>768.61092256462268</v>
      </c>
      <c r="C41" s="215"/>
      <c r="D41" s="215"/>
      <c r="E41" s="215"/>
      <c r="F41" s="332" t="s">
        <v>823</v>
      </c>
      <c r="G41" s="333"/>
      <c r="H41" s="333"/>
      <c r="I41" s="333"/>
      <c r="J41" s="333"/>
      <c r="K41" s="333"/>
      <c r="L41" s="334"/>
      <c r="M41" s="335"/>
      <c r="N41" s="336"/>
    </row>
    <row r="42" spans="1:14">
      <c r="A42" s="351" t="s">
        <v>296</v>
      </c>
      <c r="B42" s="330">
        <f>SUM(B34:B41)</f>
        <v>10612</v>
      </c>
      <c r="C42" s="215"/>
      <c r="D42" s="215"/>
      <c r="E42" s="215"/>
      <c r="F42" s="227" t="s">
        <v>850</v>
      </c>
      <c r="G42" s="311">
        <v>7012</v>
      </c>
      <c r="H42" s="311">
        <v>9048</v>
      </c>
      <c r="I42" s="311">
        <v>6455</v>
      </c>
      <c r="J42" s="311">
        <v>5428</v>
      </c>
      <c r="K42" s="311">
        <v>43030000</v>
      </c>
      <c r="L42" s="312">
        <v>17.670000000000002</v>
      </c>
      <c r="M42" s="245">
        <f>K42/H42</f>
        <v>4755.7471264367814</v>
      </c>
      <c r="N42" s="313"/>
    </row>
    <row r="43" spans="1:14">
      <c r="A43" s="215"/>
      <c r="B43" s="215"/>
      <c r="C43" s="215"/>
      <c r="D43" s="215"/>
      <c r="E43" s="215"/>
      <c r="F43" s="227" t="s">
        <v>851</v>
      </c>
      <c r="G43" s="311">
        <v>2749</v>
      </c>
      <c r="H43" s="311">
        <v>2752</v>
      </c>
      <c r="I43" s="311">
        <v>1826</v>
      </c>
      <c r="J43" s="237">
        <v>-33</v>
      </c>
      <c r="K43" s="311">
        <v>32880000</v>
      </c>
      <c r="L43" s="312">
        <v>41.94</v>
      </c>
      <c r="M43" s="245">
        <f>K43/H43</f>
        <v>11947.674418604651</v>
      </c>
      <c r="N43" s="313"/>
    </row>
    <row r="44" spans="1:14">
      <c r="A44" s="262" t="s">
        <v>891</v>
      </c>
      <c r="B44" s="349">
        <f>B8</f>
        <v>62912</v>
      </c>
      <c r="C44" s="215"/>
      <c r="D44" s="215"/>
      <c r="E44" s="215"/>
      <c r="F44" s="227" t="s">
        <v>852</v>
      </c>
      <c r="G44" s="311">
        <v>25413</v>
      </c>
      <c r="H44" s="311">
        <v>20918</v>
      </c>
      <c r="I44" s="311">
        <v>9445</v>
      </c>
      <c r="J44" s="311">
        <v>19675</v>
      </c>
      <c r="K44" s="311">
        <v>105510000</v>
      </c>
      <c r="L44" s="312">
        <v>20.07</v>
      </c>
      <c r="M44" s="245">
        <f>K44/H44</f>
        <v>5043.9812601587146</v>
      </c>
      <c r="N44" s="313"/>
    </row>
    <row r="45" spans="1:14">
      <c r="A45" s="215" t="s">
        <v>810</v>
      </c>
      <c r="B45" s="344">
        <f t="shared" ref="B45:B52" si="8">$B$44*D23</f>
        <v>18080.788328395633</v>
      </c>
      <c r="C45" s="215"/>
      <c r="D45" s="215"/>
      <c r="E45" s="215"/>
      <c r="F45" s="227" t="s">
        <v>853</v>
      </c>
      <c r="G45" s="311">
        <v>50294</v>
      </c>
      <c r="H45" s="311">
        <v>29710</v>
      </c>
      <c r="I45" s="311">
        <v>20419</v>
      </c>
      <c r="J45" s="311">
        <v>54394</v>
      </c>
      <c r="K45" s="311">
        <v>122240000</v>
      </c>
      <c r="L45" s="312">
        <v>12.86</v>
      </c>
      <c r="M45" s="245">
        <f>K45/H45</f>
        <v>4114.4395826321106</v>
      </c>
      <c r="N45" s="313"/>
    </row>
    <row r="46" spans="1:14">
      <c r="A46" s="215" t="s">
        <v>837</v>
      </c>
      <c r="B46" s="344">
        <f t="shared" si="8"/>
        <v>5164.5041404808862</v>
      </c>
      <c r="C46" s="215"/>
      <c r="D46" s="215"/>
      <c r="E46" s="215"/>
      <c r="F46" s="227" t="s">
        <v>854</v>
      </c>
      <c r="G46" s="311">
        <v>14409</v>
      </c>
      <c r="H46" s="311">
        <v>21350</v>
      </c>
      <c r="I46" s="311">
        <v>9824</v>
      </c>
      <c r="J46" s="311">
        <v>3659</v>
      </c>
      <c r="K46" s="311">
        <v>40040000</v>
      </c>
      <c r="L46" s="312">
        <v>13.78</v>
      </c>
      <c r="M46" s="245">
        <f>K46/H46</f>
        <v>1875.4098360655737</v>
      </c>
      <c r="N46" s="313"/>
    </row>
    <row r="47" spans="1:14">
      <c r="A47" s="215" t="s">
        <v>819</v>
      </c>
      <c r="B47" s="344">
        <f t="shared" si="8"/>
        <v>8656.5730393605209</v>
      </c>
      <c r="C47" s="215"/>
      <c r="D47" s="215"/>
      <c r="E47" s="215"/>
      <c r="F47" s="320" t="s">
        <v>616</v>
      </c>
      <c r="G47" s="321"/>
      <c r="H47" s="321"/>
      <c r="I47" s="321"/>
      <c r="J47" s="321"/>
      <c r="K47" s="321"/>
      <c r="L47" s="322">
        <f>AVERAGE(L42:L46)</f>
        <v>21.264000000000003</v>
      </c>
      <c r="M47" s="323">
        <f>AVERAGE(M42:M46)</f>
        <v>5547.4504447795662</v>
      </c>
      <c r="N47" s="324"/>
    </row>
    <row r="48" spans="1:14">
      <c r="A48" s="215" t="s">
        <v>840</v>
      </c>
      <c r="B48" s="344">
        <f t="shared" si="8"/>
        <v>13752.753000550998</v>
      </c>
      <c r="C48" s="215"/>
      <c r="D48" s="215"/>
      <c r="E48" s="215"/>
      <c r="F48" s="326" t="s">
        <v>550</v>
      </c>
      <c r="G48" s="327"/>
      <c r="H48" s="327"/>
      <c r="I48" s="327"/>
      <c r="J48" s="327"/>
      <c r="K48" s="327"/>
      <c r="L48" s="328">
        <f>MEDIAN(L42:L46)</f>
        <v>17.670000000000002</v>
      </c>
      <c r="M48" s="329">
        <f>MEDIAN(M42:M46)</f>
        <v>4755.7471264367814</v>
      </c>
      <c r="N48" s="324"/>
    </row>
    <row r="49" spans="1:14">
      <c r="A49" s="215" t="s">
        <v>823</v>
      </c>
      <c r="B49" s="344">
        <f t="shared" si="8"/>
        <v>9603.566259672436</v>
      </c>
      <c r="C49" s="215"/>
      <c r="D49" s="215"/>
      <c r="E49" s="215"/>
      <c r="F49" s="215"/>
      <c r="G49" s="215"/>
      <c r="H49" s="215"/>
      <c r="I49" s="215"/>
      <c r="J49" s="215"/>
      <c r="K49" s="215"/>
      <c r="L49" s="278"/>
      <c r="M49" s="308"/>
      <c r="N49" s="313"/>
    </row>
    <row r="50" spans="1:14">
      <c r="A50" s="215" t="s">
        <v>843</v>
      </c>
      <c r="B50" s="344">
        <f t="shared" si="8"/>
        <v>2098.9589784950531</v>
      </c>
      <c r="C50" s="215"/>
      <c r="D50" s="215"/>
      <c r="E50" s="215"/>
      <c r="F50" s="332" t="s">
        <v>825</v>
      </c>
      <c r="G50" s="333"/>
      <c r="H50" s="333"/>
      <c r="I50" s="333"/>
      <c r="J50" s="333"/>
      <c r="K50" s="333"/>
      <c r="L50" s="334"/>
      <c r="M50" s="335"/>
      <c r="N50" s="336"/>
    </row>
    <row r="51" spans="1:14">
      <c r="A51" s="215" t="s">
        <v>826</v>
      </c>
      <c r="B51" s="344">
        <f t="shared" si="8"/>
        <v>998.23635477972005</v>
      </c>
      <c r="C51" s="215"/>
      <c r="D51" s="215"/>
      <c r="E51" s="215"/>
      <c r="F51" s="227" t="s">
        <v>855</v>
      </c>
      <c r="G51" s="311">
        <v>7259</v>
      </c>
      <c r="H51" s="311">
        <v>20428</v>
      </c>
      <c r="I51" s="311">
        <v>5090</v>
      </c>
      <c r="J51" s="237">
        <v>637</v>
      </c>
      <c r="K51" s="311">
        <v>26730000</v>
      </c>
      <c r="L51" s="312">
        <v>10.29</v>
      </c>
      <c r="M51" s="245">
        <f>K51/H51</f>
        <v>1308.4981398081065</v>
      </c>
      <c r="N51" s="313"/>
    </row>
    <row r="52" spans="1:14">
      <c r="A52" s="215" t="s">
        <v>827</v>
      </c>
      <c r="B52" s="344">
        <f t="shared" si="8"/>
        <v>4556.6198982647511</v>
      </c>
      <c r="C52" s="215"/>
      <c r="D52" s="215"/>
      <c r="E52" s="215"/>
      <c r="F52" s="227" t="s">
        <v>856</v>
      </c>
      <c r="G52" s="311">
        <v>8051</v>
      </c>
      <c r="H52" s="311">
        <v>19025.3</v>
      </c>
      <c r="I52" s="311">
        <v>3431.6</v>
      </c>
      <c r="J52" s="311">
        <v>6515</v>
      </c>
      <c r="K52" s="311">
        <v>29350000</v>
      </c>
      <c r="L52" s="312">
        <v>11.02</v>
      </c>
      <c r="M52" s="245">
        <f>K52/H52</f>
        <v>1542.6826383815237</v>
      </c>
      <c r="N52" s="313"/>
    </row>
    <row r="53" spans="1:14">
      <c r="A53" s="351" t="s">
        <v>296</v>
      </c>
      <c r="B53" s="330">
        <f>SUM(B45:B52)</f>
        <v>62912</v>
      </c>
      <c r="C53" s="215"/>
      <c r="D53" s="215"/>
      <c r="E53" s="215"/>
      <c r="F53" s="227" t="s">
        <v>857</v>
      </c>
      <c r="G53" s="311">
        <v>5262</v>
      </c>
      <c r="H53" s="311">
        <v>12029.312</v>
      </c>
      <c r="I53" s="311">
        <v>2840.35</v>
      </c>
      <c r="J53" s="311">
        <v>4985</v>
      </c>
      <c r="K53" s="311">
        <v>27160000</v>
      </c>
      <c r="L53" s="312">
        <v>12.82</v>
      </c>
      <c r="M53" s="245">
        <f>K53/H53</f>
        <v>2257.818235988891</v>
      </c>
      <c r="N53" s="313"/>
    </row>
    <row r="54" spans="1:14">
      <c r="A54" s="215"/>
      <c r="B54" s="215"/>
      <c r="C54" s="215"/>
      <c r="D54" s="215"/>
      <c r="E54" s="215"/>
      <c r="F54" s="227" t="s">
        <v>858</v>
      </c>
      <c r="G54" s="311">
        <v>1690</v>
      </c>
      <c r="H54" s="311">
        <v>10424.858</v>
      </c>
      <c r="I54" s="311">
        <v>4097.5569999999998</v>
      </c>
      <c r="J54" s="311">
        <v>2015</v>
      </c>
      <c r="K54" s="311">
        <v>17940000</v>
      </c>
      <c r="L54" s="312">
        <v>12.56</v>
      </c>
      <c r="M54" s="245">
        <f>K54/H54</f>
        <v>1720.8867497283895</v>
      </c>
      <c r="N54" s="313"/>
    </row>
    <row r="55" spans="1:14">
      <c r="A55" s="262" t="s">
        <v>89</v>
      </c>
      <c r="B55" s="349">
        <f>B10</f>
        <v>21122</v>
      </c>
      <c r="C55" s="215"/>
      <c r="D55" s="215"/>
      <c r="E55" s="215"/>
      <c r="F55" s="227" t="s">
        <v>859</v>
      </c>
      <c r="G55" s="311">
        <v>13697</v>
      </c>
      <c r="H55" s="311">
        <v>45462</v>
      </c>
      <c r="I55" s="311">
        <v>13767</v>
      </c>
      <c r="J55" s="311">
        <v>26617</v>
      </c>
      <c r="K55" s="311">
        <v>117280000</v>
      </c>
      <c r="L55" s="312">
        <v>13.87</v>
      </c>
      <c r="M55" s="245">
        <f>K55/H55</f>
        <v>2579.7369231446041</v>
      </c>
      <c r="N55" s="313"/>
    </row>
    <row r="56" spans="1:14">
      <c r="A56" s="215" t="s">
        <v>810</v>
      </c>
      <c r="B56" s="308">
        <f t="shared" ref="B56:B63" si="9">$B$55*D23</f>
        <v>6070.4223530069394</v>
      </c>
      <c r="C56" s="215"/>
      <c r="D56" s="215"/>
      <c r="E56" s="215"/>
      <c r="F56" s="320" t="s">
        <v>616</v>
      </c>
      <c r="G56" s="321"/>
      <c r="H56" s="321"/>
      <c r="I56" s="321"/>
      <c r="J56" s="321"/>
      <c r="K56" s="321"/>
      <c r="L56" s="322">
        <f>AVERAGE(L51:L55)</f>
        <v>12.111999999999998</v>
      </c>
      <c r="M56" s="323">
        <f>AVERAGE(M51:M55)</f>
        <v>1881.9245374103034</v>
      </c>
      <c r="N56" s="324"/>
    </row>
    <row r="57" spans="1:14">
      <c r="A57" s="215" t="s">
        <v>837</v>
      </c>
      <c r="B57" s="308">
        <f t="shared" si="9"/>
        <v>1733.9244731567471</v>
      </c>
      <c r="C57" s="215"/>
      <c r="D57" s="215"/>
      <c r="E57" s="215"/>
      <c r="F57" s="326" t="s">
        <v>550</v>
      </c>
      <c r="G57" s="327"/>
      <c r="H57" s="327"/>
      <c r="I57" s="327"/>
      <c r="J57" s="327"/>
      <c r="K57" s="327"/>
      <c r="L57" s="328">
        <f>MEDIAN(L51:L55)</f>
        <v>12.56</v>
      </c>
      <c r="M57" s="329">
        <f>MEDIAN(M51:M55)</f>
        <v>1720.8867497283895</v>
      </c>
      <c r="N57" s="313"/>
    </row>
    <row r="58" spans="1:14">
      <c r="A58" s="215" t="s">
        <v>819</v>
      </c>
      <c r="B58" s="308">
        <f t="shared" si="9"/>
        <v>2906.3475288875402</v>
      </c>
      <c r="C58" s="215"/>
      <c r="D58" s="215"/>
      <c r="E58" s="215"/>
      <c r="F58" s="215"/>
      <c r="G58" s="215"/>
      <c r="H58" s="215"/>
      <c r="I58" s="215"/>
      <c r="J58" s="215"/>
      <c r="K58" s="215"/>
      <c r="L58" s="278"/>
      <c r="M58" s="308"/>
      <c r="N58" s="313"/>
    </row>
    <row r="59" spans="1:14">
      <c r="A59" s="215" t="s">
        <v>840</v>
      </c>
      <c r="B59" s="308">
        <f t="shared" si="9"/>
        <v>4617.3329234110852</v>
      </c>
      <c r="C59" s="215"/>
      <c r="D59" s="215"/>
      <c r="E59" s="215"/>
      <c r="F59" s="332" t="s">
        <v>826</v>
      </c>
      <c r="G59" s="333"/>
      <c r="H59" s="333"/>
      <c r="I59" s="333"/>
      <c r="J59" s="333"/>
      <c r="K59" s="333"/>
      <c r="L59" s="334"/>
      <c r="M59" s="335"/>
      <c r="N59" s="336"/>
    </row>
    <row r="60" spans="1:14">
      <c r="A60" s="215" t="s">
        <v>823</v>
      </c>
      <c r="B60" s="308">
        <f t="shared" si="9"/>
        <v>3224.2899055315547</v>
      </c>
      <c r="C60" s="215"/>
      <c r="D60" s="215"/>
      <c r="E60" s="215"/>
      <c r="F60" s="227" t="s">
        <v>860</v>
      </c>
      <c r="G60" s="311">
        <v>2452</v>
      </c>
      <c r="H60" s="311">
        <v>4128</v>
      </c>
      <c r="I60" s="311">
        <v>1436</v>
      </c>
      <c r="J60" s="237">
        <v>-225</v>
      </c>
      <c r="K60" s="311">
        <v>6680000</v>
      </c>
      <c r="L60" s="312">
        <v>9.5399999999999991</v>
      </c>
      <c r="M60" s="245">
        <f>K60/H60</f>
        <v>1618.2170542635658</v>
      </c>
      <c r="N60" s="313"/>
    </row>
    <row r="61" spans="1:14">
      <c r="A61" s="215" t="s">
        <v>843</v>
      </c>
      <c r="B61" s="308">
        <f t="shared" si="9"/>
        <v>704.70198918763538</v>
      </c>
      <c r="C61" s="215"/>
      <c r="D61" s="215"/>
      <c r="E61" s="215"/>
      <c r="F61" s="227" t="s">
        <v>861</v>
      </c>
      <c r="G61" s="311">
        <v>2508</v>
      </c>
      <c r="H61" s="311">
        <v>2349.33</v>
      </c>
      <c r="I61" s="311">
        <v>1641.114</v>
      </c>
      <c r="J61" s="311">
        <v>1480</v>
      </c>
      <c r="K61" s="311">
        <v>15650000</v>
      </c>
      <c r="L61" s="312">
        <v>19.77</v>
      </c>
      <c r="M61" s="245">
        <f>K61/H61</f>
        <v>6661.4736967560966</v>
      </c>
      <c r="N61" s="313"/>
    </row>
    <row r="62" spans="1:14">
      <c r="A62" s="215" t="s">
        <v>826</v>
      </c>
      <c r="B62" s="308">
        <f t="shared" si="9"/>
        <v>335.14668561891602</v>
      </c>
      <c r="C62" s="215"/>
      <c r="D62" s="215"/>
      <c r="E62" s="215"/>
      <c r="F62" s="227" t="s">
        <v>862</v>
      </c>
      <c r="G62" s="311">
        <v>1666</v>
      </c>
      <c r="H62" s="311">
        <v>3505.1</v>
      </c>
      <c r="I62" s="311">
        <v>1481.2</v>
      </c>
      <c r="J62" s="237">
        <v>445</v>
      </c>
      <c r="K62" s="311">
        <v>5580000</v>
      </c>
      <c r="L62" s="312">
        <v>9.66</v>
      </c>
      <c r="M62" s="245">
        <f>K62/H62</f>
        <v>1591.9659924110583</v>
      </c>
      <c r="N62" s="313"/>
    </row>
    <row r="63" spans="1:14">
      <c r="A63" s="215" t="s">
        <v>827</v>
      </c>
      <c r="B63" s="308">
        <f t="shared" si="9"/>
        <v>1529.8341411995816</v>
      </c>
      <c r="C63" s="215"/>
      <c r="D63" s="215"/>
      <c r="E63" s="215"/>
      <c r="F63" s="227" t="s">
        <v>863</v>
      </c>
      <c r="G63" s="311">
        <v>4028</v>
      </c>
      <c r="H63" s="311">
        <v>4300.17</v>
      </c>
      <c r="I63" s="311">
        <v>1448.739</v>
      </c>
      <c r="J63" s="311">
        <v>1528</v>
      </c>
      <c r="K63" s="311">
        <v>18540000</v>
      </c>
      <c r="L63" s="312">
        <v>16.63</v>
      </c>
      <c r="M63" s="245">
        <f>K63/H63</f>
        <v>4311.4574540076319</v>
      </c>
      <c r="N63" s="313"/>
    </row>
    <row r="64" spans="1:14">
      <c r="A64" s="351" t="s">
        <v>296</v>
      </c>
      <c r="B64" s="330">
        <f>SUM(B56:B63)</f>
        <v>21122</v>
      </c>
      <c r="C64" s="215"/>
      <c r="D64" s="215"/>
      <c r="E64" s="215"/>
      <c r="F64" s="227" t="s">
        <v>864</v>
      </c>
      <c r="G64" s="311">
        <v>12820</v>
      </c>
      <c r="H64" s="311">
        <v>10870</v>
      </c>
      <c r="I64" s="311">
        <v>4895.3</v>
      </c>
      <c r="J64" s="237">
        <v>920</v>
      </c>
      <c r="K64" s="311">
        <v>87610000</v>
      </c>
      <c r="L64" s="312">
        <v>24.59</v>
      </c>
      <c r="M64" s="245">
        <f>K64/H64</f>
        <v>8059.797608095676</v>
      </c>
      <c r="N64" s="313"/>
    </row>
    <row r="65" spans="1:14">
      <c r="A65" s="215"/>
      <c r="B65" s="215"/>
      <c r="C65" s="215"/>
      <c r="D65" s="215"/>
      <c r="E65" s="215"/>
      <c r="F65" s="320" t="s">
        <v>616</v>
      </c>
      <c r="G65" s="321"/>
      <c r="H65" s="321"/>
      <c r="I65" s="321"/>
      <c r="J65" s="321"/>
      <c r="K65" s="321"/>
      <c r="L65" s="322">
        <f>AVERAGE(L60:L64)</f>
        <v>16.038</v>
      </c>
      <c r="M65" s="323">
        <f>AVERAGE(M60:M64)</f>
        <v>4448.5823611068063</v>
      </c>
      <c r="N65" s="324"/>
    </row>
    <row r="66" spans="1:14">
      <c r="A66" s="262" t="s">
        <v>892</v>
      </c>
      <c r="B66" s="349">
        <f>-B9</f>
        <v>43299</v>
      </c>
      <c r="C66" s="215"/>
      <c r="D66" s="215"/>
      <c r="E66" s="215"/>
      <c r="F66" s="326" t="s">
        <v>550</v>
      </c>
      <c r="G66" s="327"/>
      <c r="H66" s="327"/>
      <c r="I66" s="327"/>
      <c r="J66" s="327"/>
      <c r="K66" s="327"/>
      <c r="L66" s="328">
        <f>MEDIAN(L60:L64)</f>
        <v>16.63</v>
      </c>
      <c r="M66" s="329">
        <f>MEDIAN(M60:M64)</f>
        <v>4311.4574540076319</v>
      </c>
      <c r="N66" s="313"/>
    </row>
    <row r="67" spans="1:14">
      <c r="A67" s="215" t="s">
        <v>810</v>
      </c>
      <c r="B67" s="308">
        <f t="shared" ref="B67:B74" si="10">$B$66*D23</f>
        <v>12444.04968577064</v>
      </c>
      <c r="C67" s="215"/>
      <c r="D67" s="215"/>
      <c r="E67" s="215"/>
      <c r="F67" s="215"/>
      <c r="G67" s="215"/>
      <c r="H67" s="215"/>
      <c r="I67" s="215"/>
      <c r="J67" s="215"/>
      <c r="K67" s="215"/>
      <c r="L67" s="278"/>
      <c r="M67" s="308"/>
      <c r="N67" s="313"/>
    </row>
    <row r="68" spans="1:14">
      <c r="A68" s="215" t="s">
        <v>837</v>
      </c>
      <c r="B68" s="308">
        <f t="shared" si="10"/>
        <v>3554.4548699561592</v>
      </c>
      <c r="C68" s="215"/>
      <c r="D68" s="215"/>
      <c r="E68" s="215"/>
      <c r="F68" s="332" t="s">
        <v>827</v>
      </c>
      <c r="G68" s="333"/>
      <c r="H68" s="333"/>
      <c r="I68" s="333"/>
      <c r="J68" s="333"/>
      <c r="K68" s="333"/>
      <c r="L68" s="334"/>
      <c r="M68" s="335"/>
      <c r="N68" s="336"/>
    </row>
    <row r="69" spans="1:14">
      <c r="A69" s="215" t="s">
        <v>819</v>
      </c>
      <c r="B69" s="308">
        <f t="shared" si="10"/>
        <v>5957.8610762854651</v>
      </c>
      <c r="C69" s="215"/>
      <c r="D69" s="215"/>
      <c r="E69" s="215"/>
      <c r="F69" s="227" t="s">
        <v>865</v>
      </c>
      <c r="G69" s="311">
        <v>2253</v>
      </c>
      <c r="H69" s="311">
        <v>2086.6080000000002</v>
      </c>
      <c r="I69" s="311">
        <v>764.99900000000002</v>
      </c>
      <c r="J69" s="311">
        <v>2850</v>
      </c>
      <c r="K69" s="352">
        <v>4250000</v>
      </c>
      <c r="L69" s="312">
        <v>2.0299999999999998</v>
      </c>
      <c r="M69" s="245">
        <f>K69/H69</f>
        <v>2036.7984786792726</v>
      </c>
      <c r="N69" s="313"/>
    </row>
    <row r="70" spans="1:14">
      <c r="A70" s="215" t="s">
        <v>840</v>
      </c>
      <c r="B70" s="308">
        <f t="shared" si="10"/>
        <v>9465.2920296741104</v>
      </c>
      <c r="C70" s="215"/>
      <c r="D70" s="215"/>
      <c r="E70" s="215"/>
      <c r="F70" s="227" t="s">
        <v>866</v>
      </c>
      <c r="G70" s="311">
        <v>7372</v>
      </c>
      <c r="H70" s="311">
        <v>1215.768</v>
      </c>
      <c r="I70" s="311">
        <v>1146.288</v>
      </c>
      <c r="J70" s="311">
        <v>6105</v>
      </c>
      <c r="K70" s="311">
        <v>20910000</v>
      </c>
      <c r="L70" s="312">
        <v>18.98</v>
      </c>
      <c r="M70" s="245">
        <f>K70/H70</f>
        <v>17199.005073336361</v>
      </c>
      <c r="N70" s="313"/>
    </row>
    <row r="71" spans="1:14">
      <c r="A71" s="215" t="s">
        <v>823</v>
      </c>
      <c r="B71" s="308">
        <f t="shared" si="10"/>
        <v>6609.6263904748976</v>
      </c>
      <c r="C71" s="215"/>
      <c r="D71" s="215"/>
      <c r="E71" s="215"/>
      <c r="F71" s="227" t="s">
        <v>867</v>
      </c>
      <c r="G71" s="311">
        <v>14819</v>
      </c>
      <c r="H71" s="311">
        <v>34312</v>
      </c>
      <c r="I71" s="311">
        <v>10266</v>
      </c>
      <c r="J71" s="311">
        <v>9500</v>
      </c>
      <c r="K71" s="311">
        <v>50670000</v>
      </c>
      <c r="L71" s="312">
        <v>11.64</v>
      </c>
      <c r="M71" s="245">
        <f>K71/H71</f>
        <v>1476.7428304966193</v>
      </c>
      <c r="N71" s="313"/>
    </row>
    <row r="72" spans="1:14">
      <c r="A72" s="215" t="s">
        <v>843</v>
      </c>
      <c r="B72" s="308">
        <f t="shared" si="10"/>
        <v>1444.6023780814044</v>
      </c>
      <c r="C72" s="215"/>
      <c r="D72" s="215"/>
      <c r="E72" s="215"/>
      <c r="F72" s="227" t="s">
        <v>868</v>
      </c>
      <c r="G72" s="311">
        <v>1226</v>
      </c>
      <c r="H72" s="311">
        <v>1314.479</v>
      </c>
      <c r="I72" s="311">
        <v>323.483</v>
      </c>
      <c r="J72" s="237">
        <v>333</v>
      </c>
      <c r="K72" s="311">
        <v>1750000</v>
      </c>
      <c r="L72" s="312">
        <v>17.86</v>
      </c>
      <c r="M72" s="245">
        <f>K72/H72</f>
        <v>1331.325947390563</v>
      </c>
      <c r="N72" s="313"/>
    </row>
    <row r="73" spans="1:14">
      <c r="A73" s="215" t="s">
        <v>826</v>
      </c>
      <c r="B73" s="308">
        <f t="shared" si="10"/>
        <v>687.033251615067</v>
      </c>
      <c r="C73" s="215"/>
      <c r="D73" s="215"/>
      <c r="E73" s="215"/>
      <c r="F73" s="320" t="s">
        <v>616</v>
      </c>
      <c r="G73" s="321"/>
      <c r="H73" s="321"/>
      <c r="I73" s="321"/>
      <c r="J73" s="321"/>
      <c r="K73" s="321"/>
      <c r="L73" s="322">
        <f>AVERAGE(L69:L72)</f>
        <v>12.627500000000001</v>
      </c>
      <c r="M73" s="323">
        <f>AVERAGE(M69:M72)</f>
        <v>5510.9680824757043</v>
      </c>
      <c r="N73" s="324"/>
    </row>
    <row r="74" spans="1:14">
      <c r="A74" s="215" t="s">
        <v>827</v>
      </c>
      <c r="B74" s="308">
        <f t="shared" si="10"/>
        <v>3136.0803181422539</v>
      </c>
      <c r="C74" s="215"/>
      <c r="D74" s="215"/>
      <c r="E74" s="215"/>
      <c r="F74" s="326" t="s">
        <v>550</v>
      </c>
      <c r="G74" s="327"/>
      <c r="H74" s="327"/>
      <c r="I74" s="327"/>
      <c r="J74" s="327"/>
      <c r="K74" s="327"/>
      <c r="L74" s="328">
        <f>MEDIAN(L69:L72)</f>
        <v>14.75</v>
      </c>
      <c r="M74" s="329">
        <f>MEDIAN(M69:M72)</f>
        <v>1756.770654587946</v>
      </c>
      <c r="N74" s="313"/>
    </row>
    <row r="75" spans="1:14">
      <c r="A75" s="351" t="s">
        <v>296</v>
      </c>
      <c r="B75" s="330">
        <f>SUM(B67:B74)</f>
        <v>43299</v>
      </c>
      <c r="C75" s="215"/>
      <c r="D75" s="215"/>
      <c r="E75" s="215"/>
    </row>
  </sheetData>
  <sheetProtection algorithmName="SHA-512" hashValue="jhc6U1IhkqjJQY7G5Fz8l/DJdJyq74MlG5XodBhC4Hr4jeML6x3XfKlofieqMCeFgAVLACnEgRJduagPwxQZng==" saltValue="rJuqd7imOnisg9D0wbSsdg==" spinCount="100000" sheet="1" objects="1" scenarios="1"/>
  <pageMargins left="0.7" right="0.7" top="0.75" bottom="0.75" header="0.3" footer="0.3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Z42"/>
  <sheetViews>
    <sheetView workbookViewId="0">
      <selection activeCell="AF2" sqref="AF2"/>
    </sheetView>
  </sheetViews>
  <sheetFormatPr defaultRowHeight="14"/>
  <cols>
    <col min="1" max="1" width="12.81640625" style="16" bestFit="1" customWidth="1"/>
    <col min="2" max="2" width="12" style="16" bestFit="1" customWidth="1"/>
    <col min="3" max="8" width="8.7265625" style="16"/>
    <col min="9" max="9" width="14.54296875" style="16" customWidth="1"/>
    <col min="10" max="10" width="12.81640625" style="16" bestFit="1" customWidth="1"/>
    <col min="11" max="11" width="6" style="16" customWidth="1"/>
    <col min="12" max="12" width="6.54296875" style="16" bestFit="1" customWidth="1"/>
    <col min="13" max="13" width="5.7265625" style="16" customWidth="1"/>
    <col min="14" max="15" width="8.7265625" style="16"/>
    <col min="16" max="16" width="11.81640625" style="16" bestFit="1" customWidth="1"/>
    <col min="17" max="16384" width="8.7265625" style="16"/>
  </cols>
  <sheetData>
    <row r="1" spans="1:26" s="156" customFormat="1" ht="25">
      <c r="A1" s="148" t="s">
        <v>795</v>
      </c>
      <c r="B1" s="148"/>
      <c r="C1" s="148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Z1" s="217"/>
    </row>
    <row r="2" spans="1:26" s="156" customFormat="1" ht="15" customHeight="1">
      <c r="A2" s="17" t="s">
        <v>896</v>
      </c>
      <c r="B2" s="1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</row>
    <row r="3" spans="1:26" s="156" customFormat="1" ht="8" customHeight="1">
      <c r="A3" s="739"/>
      <c r="B3" s="739"/>
      <c r="C3" s="739"/>
      <c r="D3" s="739"/>
      <c r="E3" s="739"/>
      <c r="F3" s="739"/>
      <c r="G3" s="739"/>
      <c r="H3" s="739"/>
      <c r="I3" s="739"/>
      <c r="J3" s="739"/>
      <c r="K3" s="739"/>
      <c r="L3" s="739"/>
      <c r="M3" s="739"/>
      <c r="N3" s="739"/>
      <c r="O3" s="739"/>
      <c r="P3" s="739"/>
      <c r="Q3" s="739"/>
      <c r="R3" s="739"/>
      <c r="S3" s="739"/>
      <c r="T3" s="739"/>
      <c r="U3" s="739"/>
      <c r="V3" s="739"/>
      <c r="W3" s="739"/>
    </row>
    <row r="4" spans="1:26" s="215" customFormat="1">
      <c r="A4" s="353" t="s">
        <v>250</v>
      </c>
      <c r="F4" s="354"/>
      <c r="G4" s="354"/>
      <c r="H4" s="354"/>
      <c r="I4" s="355" t="s">
        <v>249</v>
      </c>
      <c r="J4" s="356"/>
      <c r="K4" s="356"/>
      <c r="L4" s="356"/>
      <c r="M4" s="356"/>
      <c r="N4" s="356"/>
      <c r="O4" s="356"/>
      <c r="P4" s="356"/>
      <c r="V4" s="354"/>
      <c r="W4" s="354"/>
    </row>
    <row r="5" spans="1:26" s="215" customFormat="1">
      <c r="A5" s="215">
        <v>2018</v>
      </c>
      <c r="B5" s="357">
        <f>IS!G14</f>
        <v>10824.240000000002</v>
      </c>
      <c r="F5" s="354"/>
      <c r="G5" s="354"/>
      <c r="H5" s="354"/>
      <c r="I5" s="358" t="s">
        <v>251</v>
      </c>
      <c r="J5" s="359"/>
      <c r="N5" s="358" t="s">
        <v>252</v>
      </c>
      <c r="O5" s="359"/>
      <c r="P5" s="360"/>
      <c r="V5" s="354"/>
      <c r="W5" s="354"/>
    </row>
    <row r="6" spans="1:26" s="215" customFormat="1">
      <c r="A6" s="215">
        <v>2022</v>
      </c>
      <c r="B6" s="361">
        <f>F16</f>
        <v>11716.505483558409</v>
      </c>
      <c r="E6" s="362"/>
      <c r="F6" s="354"/>
      <c r="G6" s="354"/>
      <c r="H6" s="354"/>
      <c r="I6" s="354" t="s">
        <v>253</v>
      </c>
      <c r="J6" s="357">
        <f>C10*B5</f>
        <v>37884.840000000004</v>
      </c>
      <c r="K6" s="363">
        <f>J6/$B$5</f>
        <v>3.5</v>
      </c>
      <c r="L6" s="274">
        <f>J6/$J$9</f>
        <v>0.4555248037871687</v>
      </c>
      <c r="M6" s="363"/>
      <c r="N6" s="354" t="s">
        <v>254</v>
      </c>
      <c r="O6" s="354"/>
      <c r="P6" s="357">
        <f>C8*B5</f>
        <v>82344.017850195509</v>
      </c>
      <c r="V6" s="354"/>
      <c r="W6" s="354"/>
    </row>
    <row r="7" spans="1:26" s="215" customFormat="1">
      <c r="F7" s="354"/>
      <c r="G7" s="354"/>
      <c r="H7" s="354"/>
      <c r="I7" s="354" t="s">
        <v>797</v>
      </c>
      <c r="J7" s="357">
        <f>C11*B5</f>
        <v>21648.480000000003</v>
      </c>
      <c r="K7" s="363">
        <f>J7/$B$5</f>
        <v>2</v>
      </c>
      <c r="L7" s="274">
        <f>J7/$J$9</f>
        <v>0.26029988787838215</v>
      </c>
      <c r="M7" s="363"/>
      <c r="N7" s="354" t="s">
        <v>255</v>
      </c>
      <c r="O7" s="354"/>
      <c r="P7" s="357">
        <f>P6*C13</f>
        <v>823.44017850195507</v>
      </c>
      <c r="S7" s="353" t="s">
        <v>256</v>
      </c>
      <c r="V7" s="354"/>
      <c r="W7" s="354"/>
    </row>
    <row r="8" spans="1:26" s="215" customFormat="1">
      <c r="A8" s="354" t="s">
        <v>259</v>
      </c>
      <c r="C8" s="364">
        <v>7.6073717739255127</v>
      </c>
      <c r="D8" s="354" t="s">
        <v>260</v>
      </c>
      <c r="E8" s="362"/>
      <c r="F8" s="354"/>
      <c r="G8" s="354"/>
      <c r="H8" s="354"/>
      <c r="I8" s="365" t="s">
        <v>257</v>
      </c>
      <c r="J8" s="366">
        <f>J9-J6-J7</f>
        <v>23634.13802869746</v>
      </c>
      <c r="K8" s="363">
        <f>J8/$B$5</f>
        <v>2.1834454916647688</v>
      </c>
      <c r="L8" s="274">
        <f>J8/$J$9</f>
        <v>0.28417530833444915</v>
      </c>
      <c r="M8" s="363"/>
      <c r="N8" s="359"/>
      <c r="O8" s="365"/>
      <c r="P8" s="366"/>
      <c r="Q8" s="367" t="s">
        <v>258</v>
      </c>
      <c r="R8" s="368">
        <f>J30</f>
        <v>0.25064065644908906</v>
      </c>
      <c r="S8" s="262">
        <v>11</v>
      </c>
      <c r="T8" s="262">
        <v>11.5</v>
      </c>
      <c r="U8" s="262">
        <v>12</v>
      </c>
      <c r="V8" s="262">
        <v>12.5</v>
      </c>
      <c r="W8" s="353">
        <v>13</v>
      </c>
    </row>
    <row r="9" spans="1:26" s="215" customFormat="1">
      <c r="A9" s="354" t="s">
        <v>263</v>
      </c>
      <c r="C9" s="369">
        <f>C8</f>
        <v>7.6073717739255127</v>
      </c>
      <c r="D9" s="354" t="s">
        <v>260</v>
      </c>
      <c r="F9" s="354"/>
      <c r="G9" s="354"/>
      <c r="H9" s="354"/>
      <c r="I9" s="353" t="s">
        <v>261</v>
      </c>
      <c r="J9" s="263">
        <f>P9</f>
        <v>83167.458028697467</v>
      </c>
      <c r="K9" s="370">
        <f>SUM(K6:K8)</f>
        <v>7.6834454916647683</v>
      </c>
      <c r="L9" s="371">
        <f>J9/$J$9</f>
        <v>1</v>
      </c>
      <c r="M9" s="372"/>
      <c r="N9" s="353" t="s">
        <v>262</v>
      </c>
      <c r="O9" s="353"/>
      <c r="P9" s="263">
        <f>SUM(P6:P7)</f>
        <v>83167.458028697467</v>
      </c>
      <c r="Q9" s="367"/>
      <c r="R9" s="262">
        <v>11</v>
      </c>
      <c r="S9" s="373">
        <v>0.52591274694371526</v>
      </c>
      <c r="T9" s="374">
        <v>0.46234383238566967</v>
      </c>
      <c r="U9" s="374">
        <v>0.41195121693656939</v>
      </c>
      <c r="V9" s="375">
        <v>0.37045921410705235</v>
      </c>
      <c r="W9" s="376">
        <v>0.33535274137124627</v>
      </c>
    </row>
    <row r="10" spans="1:26" s="215" customFormat="1">
      <c r="A10" s="354" t="s">
        <v>264</v>
      </c>
      <c r="C10" s="369">
        <v>3.5</v>
      </c>
      <c r="D10" s="354" t="s">
        <v>260</v>
      </c>
      <c r="E10" s="345"/>
      <c r="F10" s="354"/>
      <c r="G10" s="354"/>
      <c r="H10" s="354"/>
      <c r="I10" s="354"/>
      <c r="Q10" s="367"/>
      <c r="R10" s="262">
        <v>11.5</v>
      </c>
      <c r="S10" s="377">
        <v>0.53949273600340619</v>
      </c>
      <c r="T10" s="240">
        <v>0.47535808453351258</v>
      </c>
      <c r="U10" s="240">
        <v>0.42451699575794039</v>
      </c>
      <c r="V10" s="378">
        <v>0.38265573135327258</v>
      </c>
      <c r="W10" s="379">
        <v>0.34723682560260327</v>
      </c>
    </row>
    <row r="11" spans="1:26" s="215" customFormat="1">
      <c r="A11" s="354" t="s">
        <v>796</v>
      </c>
      <c r="C11" s="369">
        <v>2</v>
      </c>
      <c r="D11" s="354" t="s">
        <v>260</v>
      </c>
      <c r="E11" s="345"/>
      <c r="F11" s="354"/>
      <c r="G11" s="354"/>
      <c r="H11" s="354"/>
      <c r="I11" s="354" t="s">
        <v>265</v>
      </c>
      <c r="J11" s="291">
        <v>0.06</v>
      </c>
      <c r="Q11" s="367"/>
      <c r="R11" s="262">
        <v>12</v>
      </c>
      <c r="S11" s="377">
        <v>0.55260981099056428</v>
      </c>
      <c r="T11" s="240">
        <v>0.48792870742287492</v>
      </c>
      <c r="U11" s="240">
        <v>0.43665443286096522</v>
      </c>
      <c r="V11" s="378">
        <v>0.39443649425356897</v>
      </c>
      <c r="W11" s="379">
        <v>0.35871580569778416</v>
      </c>
    </row>
    <row r="12" spans="1:26" s="215" customFormat="1">
      <c r="A12" s="354" t="s">
        <v>266</v>
      </c>
      <c r="C12" s="369">
        <f>C8*0.47</f>
        <v>3.5754647337449907</v>
      </c>
      <c r="D12" s="354" t="s">
        <v>260</v>
      </c>
      <c r="I12" s="354" t="s">
        <v>797</v>
      </c>
      <c r="J12" s="291">
        <v>0.1</v>
      </c>
      <c r="Q12" s="367"/>
      <c r="R12" s="262">
        <v>12.5</v>
      </c>
      <c r="S12" s="377">
        <v>0.56529803111159105</v>
      </c>
      <c r="T12" s="240">
        <v>0.50008834136598523</v>
      </c>
      <c r="U12" s="240">
        <v>0.44839504376839179</v>
      </c>
      <c r="V12" s="378">
        <v>0.40583209220653677</v>
      </c>
      <c r="W12" s="379">
        <v>0.36981948744871534</v>
      </c>
    </row>
    <row r="13" spans="1:26" s="215" customFormat="1">
      <c r="A13" s="354" t="s">
        <v>255</v>
      </c>
      <c r="C13" s="345">
        <v>0.01</v>
      </c>
      <c r="Q13" s="367"/>
      <c r="R13" s="262">
        <v>13</v>
      </c>
      <c r="S13" s="380">
        <v>0.57758770996431463</v>
      </c>
      <c r="T13" s="381">
        <v>0.51186603712103274</v>
      </c>
      <c r="U13" s="381">
        <v>0.45976687813203365</v>
      </c>
      <c r="V13" s="382">
        <v>0.41686975058894732</v>
      </c>
      <c r="W13" s="383">
        <v>0.38057439881533561</v>
      </c>
    </row>
    <row r="14" spans="1:26" s="215" customFormat="1">
      <c r="I14" s="384" t="s">
        <v>267</v>
      </c>
      <c r="J14" s="385"/>
      <c r="K14" s="385"/>
      <c r="L14" s="385"/>
      <c r="M14" s="385"/>
      <c r="N14" s="385"/>
      <c r="O14" s="385"/>
      <c r="P14" s="385"/>
      <c r="V14" s="354"/>
      <c r="W14" s="354"/>
    </row>
    <row r="15" spans="1:26" s="215" customFormat="1">
      <c r="B15" s="386">
        <v>2018</v>
      </c>
      <c r="C15" s="386">
        <v>2019</v>
      </c>
      <c r="D15" s="386">
        <v>2020</v>
      </c>
      <c r="E15" s="386">
        <v>2021</v>
      </c>
      <c r="F15" s="386">
        <v>2022</v>
      </c>
      <c r="I15" s="387" t="s">
        <v>252</v>
      </c>
      <c r="J15" s="360"/>
      <c r="K15" s="360"/>
      <c r="N15" s="387" t="s">
        <v>251</v>
      </c>
      <c r="O15" s="360"/>
      <c r="P15" s="360"/>
      <c r="V15" s="354"/>
      <c r="W15" s="354"/>
    </row>
    <row r="16" spans="1:26" s="215" customFormat="1">
      <c r="A16" s="354" t="s">
        <v>33</v>
      </c>
      <c r="B16" s="388">
        <f>IS!G14</f>
        <v>10824.240000000002</v>
      </c>
      <c r="C16" s="388">
        <f>IS!H14</f>
        <v>11040.724799999998</v>
      </c>
      <c r="D16" s="388">
        <f>IS!I14</f>
        <v>11261.539295999995</v>
      </c>
      <c r="E16" s="388">
        <f>IS!J14</f>
        <v>11486.770081920009</v>
      </c>
      <c r="F16" s="388">
        <f>IS!K14</f>
        <v>11716.505483558409</v>
      </c>
      <c r="G16" s="389"/>
      <c r="I16" s="354" t="s">
        <v>253</v>
      </c>
      <c r="J16" s="308">
        <f>F35</f>
        <v>0</v>
      </c>
      <c r="K16" s="274">
        <f>J16/SUM($J$16:$J$18)</f>
        <v>0</v>
      </c>
      <c r="N16" s="354" t="s">
        <v>268</v>
      </c>
      <c r="P16" s="357">
        <f>B6*C9</f>
        <v>89131.813104665722</v>
      </c>
      <c r="V16" s="354"/>
      <c r="W16" s="354"/>
    </row>
    <row r="17" spans="1:23" s="215" customFormat="1">
      <c r="A17" s="354" t="s">
        <v>269</v>
      </c>
      <c r="B17" s="388">
        <f>B33*$J$11</f>
        <v>2273.0904</v>
      </c>
      <c r="C17" s="388">
        <f>C33*$J$11</f>
        <v>1818.5329041600005</v>
      </c>
      <c r="D17" s="388">
        <f>D33*$J$11</f>
        <v>1331.3304874971852</v>
      </c>
      <c r="E17" s="388">
        <f>E33*$J$11</f>
        <v>809.82377385415202</v>
      </c>
      <c r="F17" s="388">
        <f>F33*$J$11</f>
        <v>252.27799105543025</v>
      </c>
      <c r="I17" s="354" t="s">
        <v>797</v>
      </c>
      <c r="J17" s="308">
        <f>F40</f>
        <v>15929.80895386603</v>
      </c>
      <c r="K17" s="274">
        <f>J17/SUM($J$16:$J$18)</f>
        <v>0.18052719398988534</v>
      </c>
      <c r="N17" s="354"/>
      <c r="P17" s="357"/>
      <c r="V17" s="354"/>
      <c r="W17" s="354"/>
    </row>
    <row r="18" spans="1:23" s="215" customFormat="1">
      <c r="A18" s="354" t="s">
        <v>801</v>
      </c>
      <c r="B18" s="388">
        <f>B38*$J$12</f>
        <v>2164.8480000000004</v>
      </c>
      <c r="C18" s="388">
        <f>C38*$J$12</f>
        <v>2164.8480000000004</v>
      </c>
      <c r="D18" s="388">
        <f>D38*$J$12</f>
        <v>2164.8480000000004</v>
      </c>
      <c r="E18" s="388">
        <f>E38*$J$12</f>
        <v>2164.8480000000004</v>
      </c>
      <c r="F18" s="388">
        <f>F38*$J$12</f>
        <v>2164.8480000000004</v>
      </c>
      <c r="I18" s="390" t="s">
        <v>257</v>
      </c>
      <c r="J18" s="222">
        <f>J20-J16-J17-J19</f>
        <v>72310.686019753033</v>
      </c>
      <c r="K18" s="274">
        <f>J18/SUM($J$16:$J$18)</f>
        <v>0.81947280601011474</v>
      </c>
      <c r="N18" s="365"/>
      <c r="O18" s="365"/>
      <c r="P18" s="391"/>
      <c r="V18" s="354"/>
      <c r="W18" s="354"/>
    </row>
    <row r="19" spans="1:23" s="215" customFormat="1">
      <c r="A19" s="354" t="s">
        <v>270</v>
      </c>
      <c r="B19" s="388">
        <f>B16-B17-B18</f>
        <v>6386.3016000000007</v>
      </c>
      <c r="C19" s="388">
        <f>C16-C17-C18</f>
        <v>7057.3438958399984</v>
      </c>
      <c r="D19" s="388">
        <f>D16-D17-D18</f>
        <v>7765.36080850281</v>
      </c>
      <c r="E19" s="388">
        <f>E16-E17-E18</f>
        <v>8512.0983080658571</v>
      </c>
      <c r="F19" s="388">
        <f>F16-F17-F18</f>
        <v>9299.3794925029779</v>
      </c>
      <c r="I19" s="365" t="s">
        <v>255</v>
      </c>
      <c r="J19" s="392">
        <f>P16*C13</f>
        <v>891.31813104665719</v>
      </c>
      <c r="K19" s="354"/>
      <c r="L19" s="354"/>
      <c r="M19" s="354"/>
      <c r="N19" s="354" t="s">
        <v>261</v>
      </c>
      <c r="P19" s="357">
        <f>SUM(P16:P17)</f>
        <v>89131.813104665722</v>
      </c>
      <c r="V19" s="354"/>
      <c r="W19" s="354"/>
    </row>
    <row r="20" spans="1:23" s="215" customFormat="1">
      <c r="A20" s="354" t="s">
        <v>271</v>
      </c>
      <c r="B20" s="388">
        <f>B19*0.21</f>
        <v>1341.1233360000001</v>
      </c>
      <c r="C20" s="388">
        <f>C19*0.21</f>
        <v>1482.0422181263996</v>
      </c>
      <c r="D20" s="388">
        <f>D19*0.21</f>
        <v>1630.72576978559</v>
      </c>
      <c r="E20" s="388">
        <f>E19*0.21</f>
        <v>1787.54064469383</v>
      </c>
      <c r="F20" s="388">
        <f>F19*0.21</f>
        <v>1952.8696934256252</v>
      </c>
      <c r="I20" s="353" t="s">
        <v>262</v>
      </c>
      <c r="J20" s="393">
        <f>P19</f>
        <v>89131.813104665722</v>
      </c>
      <c r="V20" s="354"/>
      <c r="W20" s="354"/>
    </row>
    <row r="21" spans="1:23" s="215" customFormat="1">
      <c r="A21" s="354" t="s">
        <v>273</v>
      </c>
      <c r="B21" s="388">
        <f>B19-B20</f>
        <v>5045.1782640000001</v>
      </c>
      <c r="C21" s="388">
        <f t="shared" ref="C21:F21" si="0">C19-C20</f>
        <v>5575.301677713599</v>
      </c>
      <c r="D21" s="388">
        <f t="shared" si="0"/>
        <v>6134.6350387172197</v>
      </c>
      <c r="E21" s="388">
        <f t="shared" si="0"/>
        <v>6724.5576633720266</v>
      </c>
      <c r="F21" s="388">
        <f t="shared" si="0"/>
        <v>7346.5097990773529</v>
      </c>
      <c r="V21" s="354"/>
      <c r="W21" s="354"/>
    </row>
    <row r="22" spans="1:23" s="215" customFormat="1">
      <c r="A22" s="354" t="s">
        <v>274</v>
      </c>
      <c r="B22" s="388">
        <f>CF!G5</f>
        <v>5241.78</v>
      </c>
      <c r="C22" s="388">
        <f>CF!H5</f>
        <v>5346.6156000000001</v>
      </c>
      <c r="D22" s="388">
        <f>CF!I5</f>
        <v>5453.547912</v>
      </c>
      <c r="E22" s="388">
        <f>CF!J5</f>
        <v>5562.6188702400004</v>
      </c>
      <c r="F22" s="388">
        <f>CF!K5</f>
        <v>5673.8712476448009</v>
      </c>
      <c r="I22" s="353" t="s">
        <v>272</v>
      </c>
      <c r="V22" s="354"/>
      <c r="W22" s="354"/>
    </row>
    <row r="23" spans="1:23" s="215" customFormat="1">
      <c r="A23" s="354" t="s">
        <v>275</v>
      </c>
      <c r="B23" s="388">
        <f>-BS!N16</f>
        <v>-1792.1600000000035</v>
      </c>
      <c r="C23" s="388">
        <f>-BS!O16</f>
        <v>-1828.0032000000065</v>
      </c>
      <c r="D23" s="388">
        <f>-BS!P16</f>
        <v>-1864.5632639999967</v>
      </c>
      <c r="E23" s="388">
        <f>-BS!Q16</f>
        <v>-1901.8545292799972</v>
      </c>
      <c r="F23" s="388">
        <f>-BS!R16</f>
        <v>-1939.8916198656079</v>
      </c>
      <c r="I23" s="215">
        <v>2005</v>
      </c>
      <c r="J23" s="357">
        <f>-J8</f>
        <v>-23634.13802869746</v>
      </c>
      <c r="V23" s="354"/>
      <c r="W23" s="354"/>
    </row>
    <row r="24" spans="1:23" s="215" customFormat="1">
      <c r="A24" s="354" t="s">
        <v>276</v>
      </c>
      <c r="B24" s="388">
        <f>-BS!N4</f>
        <v>-918.84000000000196</v>
      </c>
      <c r="C24" s="388">
        <f>-BS!O4</f>
        <v>-973.87380000000303</v>
      </c>
      <c r="D24" s="388">
        <f>-BS!P4</f>
        <v>-1031.841126000003</v>
      </c>
      <c r="E24" s="388">
        <f>-BS!Q4</f>
        <v>-1092.8922910199981</v>
      </c>
      <c r="F24" s="388">
        <f>-BS!R4</f>
        <v>-1157.1851964654015</v>
      </c>
      <c r="I24" s="215">
        <v>2006</v>
      </c>
      <c r="J24" s="394">
        <f>B29</f>
        <v>0</v>
      </c>
      <c r="V24" s="354"/>
      <c r="W24" s="354"/>
    </row>
    <row r="25" spans="1:23" s="215" customFormat="1">
      <c r="A25" s="395" t="s">
        <v>244</v>
      </c>
      <c r="B25" s="396">
        <f>B21+B22+B23+B24</f>
        <v>7575.9582639999953</v>
      </c>
      <c r="C25" s="396">
        <f t="shared" ref="C25:F25" si="1">C21+C22+C23+C24</f>
        <v>8120.0402777135896</v>
      </c>
      <c r="D25" s="396">
        <f t="shared" si="1"/>
        <v>8691.7785607172191</v>
      </c>
      <c r="E25" s="396">
        <f t="shared" si="1"/>
        <v>9292.4297133120308</v>
      </c>
      <c r="F25" s="396">
        <f t="shared" si="1"/>
        <v>9923.3042303911443</v>
      </c>
      <c r="I25" s="215">
        <v>2007</v>
      </c>
      <c r="J25" s="394">
        <f>C29</f>
        <v>0</v>
      </c>
      <c r="V25" s="354"/>
      <c r="W25" s="354"/>
    </row>
    <row r="26" spans="1:23" s="215" customFormat="1">
      <c r="A26" s="354" t="s">
        <v>277</v>
      </c>
      <c r="B26" s="388">
        <f>-MIN(MAX(0,B25),B33)</f>
        <v>-7575.9582639999953</v>
      </c>
      <c r="C26" s="388">
        <f t="shared" ref="C26:F26" si="2">-MIN(MAX(0,C25),C33)</f>
        <v>-8120.0402777135896</v>
      </c>
      <c r="D26" s="388">
        <f t="shared" si="2"/>
        <v>-8691.7785607172191</v>
      </c>
      <c r="E26" s="388">
        <f t="shared" si="2"/>
        <v>-9292.4297133120308</v>
      </c>
      <c r="F26" s="388">
        <f t="shared" si="2"/>
        <v>-4204.6331842571708</v>
      </c>
      <c r="I26" s="215">
        <v>2008</v>
      </c>
      <c r="J26" s="394">
        <f>D29</f>
        <v>0</v>
      </c>
      <c r="V26" s="354"/>
      <c r="W26" s="354"/>
    </row>
    <row r="27" spans="1:23" s="215" customFormat="1">
      <c r="A27" s="354" t="s">
        <v>278</v>
      </c>
      <c r="B27" s="361">
        <f>SUM(B25:B26)</f>
        <v>0</v>
      </c>
      <c r="C27" s="361">
        <f t="shared" ref="C27:F27" si="3">SUM(C25:C26)</f>
        <v>0</v>
      </c>
      <c r="D27" s="361">
        <f t="shared" si="3"/>
        <v>0</v>
      </c>
      <c r="E27" s="361">
        <f t="shared" si="3"/>
        <v>0</v>
      </c>
      <c r="F27" s="361">
        <f t="shared" si="3"/>
        <v>5718.6710461339735</v>
      </c>
      <c r="I27" s="215">
        <v>2009</v>
      </c>
      <c r="J27" s="394">
        <f>E29</f>
        <v>0</v>
      </c>
      <c r="V27" s="354"/>
      <c r="W27" s="354"/>
    </row>
    <row r="28" spans="1:23" s="215" customFormat="1">
      <c r="A28" s="354" t="s">
        <v>798</v>
      </c>
      <c r="B28" s="361">
        <f>-MIN(MAX(0,B27),B38)</f>
        <v>0</v>
      </c>
      <c r="C28" s="361">
        <f t="shared" ref="C28:F28" si="4">-MIN(MAX(0,C27),C38)</f>
        <v>0</v>
      </c>
      <c r="D28" s="361">
        <f t="shared" si="4"/>
        <v>0</v>
      </c>
      <c r="E28" s="361">
        <f t="shared" si="4"/>
        <v>0</v>
      </c>
      <c r="F28" s="361">
        <f t="shared" si="4"/>
        <v>-5718.6710461339735</v>
      </c>
      <c r="I28" s="215">
        <v>2010</v>
      </c>
      <c r="J28" s="361">
        <f>F29+J18</f>
        <v>72310.686019753033</v>
      </c>
      <c r="V28" s="354"/>
      <c r="W28" s="354"/>
    </row>
    <row r="29" spans="1:23" s="215" customFormat="1" ht="14.5" thickBot="1">
      <c r="A29" s="354" t="s">
        <v>278</v>
      </c>
      <c r="B29" s="361">
        <f>SUM(B27:B28)</f>
        <v>0</v>
      </c>
      <c r="C29" s="361">
        <f t="shared" ref="C29:F29" si="5">SUM(C27:C28)</f>
        <v>0</v>
      </c>
      <c r="D29" s="361">
        <f t="shared" si="5"/>
        <v>0</v>
      </c>
      <c r="E29" s="361">
        <f t="shared" si="5"/>
        <v>0</v>
      </c>
      <c r="F29" s="361">
        <f t="shared" si="5"/>
        <v>0</v>
      </c>
      <c r="V29" s="354"/>
      <c r="W29" s="354"/>
    </row>
    <row r="30" spans="1:23" s="215" customFormat="1" ht="14.5" thickBot="1">
      <c r="A30" s="354"/>
      <c r="B30" s="394"/>
      <c r="I30" s="353" t="s">
        <v>279</v>
      </c>
      <c r="J30" s="397">
        <f>IRR(J23:J28)</f>
        <v>0.25064065644908906</v>
      </c>
      <c r="V30" s="354"/>
      <c r="W30" s="354"/>
    </row>
    <row r="31" spans="1:23" s="215" customFormat="1">
      <c r="V31" s="354"/>
      <c r="W31" s="354"/>
    </row>
    <row r="32" spans="1:23" s="215" customFormat="1">
      <c r="A32" s="353" t="s">
        <v>253</v>
      </c>
      <c r="V32" s="354"/>
      <c r="W32" s="354"/>
    </row>
    <row r="33" spans="1:23" s="215" customFormat="1">
      <c r="A33" s="354" t="s">
        <v>280</v>
      </c>
      <c r="B33" s="357">
        <f>J6</f>
        <v>37884.840000000004</v>
      </c>
      <c r="C33" s="357">
        <f>B35</f>
        <v>30308.88173600001</v>
      </c>
      <c r="D33" s="357">
        <f>C35</f>
        <v>22188.841458286421</v>
      </c>
      <c r="E33" s="357">
        <f t="shared" ref="E33:F33" si="6">D35</f>
        <v>13497.062897569202</v>
      </c>
      <c r="F33" s="357">
        <f t="shared" si="6"/>
        <v>4204.6331842571708</v>
      </c>
      <c r="V33" s="354"/>
      <c r="W33" s="354"/>
    </row>
    <row r="34" spans="1:23" s="215" customFormat="1">
      <c r="A34" s="354" t="s">
        <v>281</v>
      </c>
      <c r="B34" s="308">
        <f>B26</f>
        <v>-7575.9582639999953</v>
      </c>
      <c r="C34" s="308">
        <f>C26</f>
        <v>-8120.0402777135896</v>
      </c>
      <c r="D34" s="308">
        <f>D26</f>
        <v>-8691.7785607172191</v>
      </c>
      <c r="E34" s="308">
        <f t="shared" ref="E34:F34" si="7">E26</f>
        <v>-9292.4297133120308</v>
      </c>
      <c r="F34" s="308">
        <f t="shared" si="7"/>
        <v>-4204.6331842571708</v>
      </c>
      <c r="V34" s="354"/>
      <c r="W34" s="354"/>
    </row>
    <row r="35" spans="1:23" s="215" customFormat="1">
      <c r="A35" s="395" t="s">
        <v>282</v>
      </c>
      <c r="B35" s="398">
        <f>SUM(B33:B34)</f>
        <v>30308.88173600001</v>
      </c>
      <c r="C35" s="398">
        <f>SUM(C33:C34)</f>
        <v>22188.841458286421</v>
      </c>
      <c r="D35" s="398">
        <f>SUM(D33:D34)</f>
        <v>13497.062897569202</v>
      </c>
      <c r="E35" s="398">
        <f t="shared" ref="E35:F35" si="8">SUM(E33:E34)</f>
        <v>4204.6331842571708</v>
      </c>
      <c r="F35" s="398">
        <f t="shared" si="8"/>
        <v>0</v>
      </c>
      <c r="V35" s="354"/>
      <c r="W35" s="354"/>
    </row>
    <row r="36" spans="1:23" s="215" customFormat="1">
      <c r="V36" s="354"/>
      <c r="W36" s="354"/>
    </row>
    <row r="37" spans="1:23" s="215" customFormat="1">
      <c r="A37" s="353" t="s">
        <v>797</v>
      </c>
      <c r="V37" s="354"/>
      <c r="W37" s="354"/>
    </row>
    <row r="38" spans="1:23" s="215" customFormat="1">
      <c r="A38" s="354" t="s">
        <v>799</v>
      </c>
      <c r="B38" s="357">
        <f>J7</f>
        <v>21648.480000000003</v>
      </c>
      <c r="C38" s="357">
        <f>B40</f>
        <v>21648.480000000003</v>
      </c>
      <c r="D38" s="357">
        <f>C40</f>
        <v>21648.480000000003</v>
      </c>
      <c r="E38" s="357">
        <f>D40</f>
        <v>21648.480000000003</v>
      </c>
      <c r="F38" s="357">
        <f>E40</f>
        <v>21648.480000000003</v>
      </c>
      <c r="V38" s="354"/>
      <c r="W38" s="354"/>
    </row>
    <row r="39" spans="1:23" s="215" customFormat="1">
      <c r="A39" s="354" t="s">
        <v>800</v>
      </c>
      <c r="B39" s="308">
        <f>B28</f>
        <v>0</v>
      </c>
      <c r="C39" s="308">
        <f t="shared" ref="C39:F39" si="9">C28</f>
        <v>0</v>
      </c>
      <c r="D39" s="308">
        <f t="shared" si="9"/>
        <v>0</v>
      </c>
      <c r="E39" s="308">
        <f t="shared" si="9"/>
        <v>0</v>
      </c>
      <c r="F39" s="308">
        <f t="shared" si="9"/>
        <v>-5718.6710461339735</v>
      </c>
      <c r="V39" s="354"/>
      <c r="W39" s="354"/>
    </row>
    <row r="40" spans="1:23" s="215" customFormat="1">
      <c r="A40" s="395" t="s">
        <v>282</v>
      </c>
      <c r="B40" s="398">
        <f>SUM(B38:B39)</f>
        <v>21648.480000000003</v>
      </c>
      <c r="C40" s="398">
        <f t="shared" ref="C40:F40" si="10">SUM(C38:C39)</f>
        <v>21648.480000000003</v>
      </c>
      <c r="D40" s="398">
        <f t="shared" si="10"/>
        <v>21648.480000000003</v>
      </c>
      <c r="E40" s="398">
        <f t="shared" si="10"/>
        <v>21648.480000000003</v>
      </c>
      <c r="F40" s="398">
        <f t="shared" si="10"/>
        <v>15929.80895386603</v>
      </c>
      <c r="V40" s="354"/>
      <c r="W40" s="354"/>
    </row>
    <row r="41" spans="1:23">
      <c r="V41" s="206"/>
      <c r="W41" s="206"/>
    </row>
    <row r="42" spans="1:23">
      <c r="V42" s="206"/>
      <c r="W42" s="206"/>
    </row>
  </sheetData>
  <sheetProtection algorithmName="SHA-512" hashValue="I/tWDONdvJi16muJitpZFGhssUw5tocBbu+g9Zr0FmAgtM3HQ70Q24oo/Lk3PMxAJOLQahozV86vI/hJtDboLg==" saltValue="qzDLYpKFDn2ZmKazrgcrYQ==" spinCount="100000" sheet="1" objects="1" scenarios="1"/>
  <mergeCells count="1">
    <mergeCell ref="Q8:Q13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6"/>
  </sheetPr>
  <dimension ref="A1:Z75"/>
  <sheetViews>
    <sheetView zoomScale="79" zoomScaleNormal="79" workbookViewId="0">
      <selection activeCell="AA2" sqref="AA2"/>
    </sheetView>
  </sheetViews>
  <sheetFormatPr defaultColWidth="8.81640625" defaultRowHeight="15.5"/>
  <cols>
    <col min="1" max="2" width="8.81640625" style="218"/>
    <col min="3" max="3" width="14.36328125" style="218" bestFit="1" customWidth="1"/>
    <col min="4" max="8" width="14.90625" style="218" bestFit="1" customWidth="1"/>
    <col min="9" max="12" width="8.81640625" style="218"/>
    <col min="13" max="14" width="14.90625" style="218" bestFit="1" customWidth="1"/>
    <col min="15" max="15" width="13.36328125" style="218" bestFit="1" customWidth="1"/>
    <col min="16" max="16" width="15.1796875" style="218" bestFit="1" customWidth="1"/>
    <col min="17" max="17" width="25.6328125" style="218" bestFit="1" customWidth="1"/>
    <col min="18" max="18" width="20.453125" style="218" bestFit="1" customWidth="1"/>
    <col min="19" max="19" width="14.1796875" style="218" bestFit="1" customWidth="1"/>
    <col min="20" max="20" width="17.7265625" style="218" bestFit="1" customWidth="1"/>
    <col min="21" max="21" width="8.90625" style="218" bestFit="1" customWidth="1"/>
    <col min="22" max="22" width="17.26953125" style="218" bestFit="1" customWidth="1"/>
    <col min="23" max="24" width="14.36328125" style="218" bestFit="1" customWidth="1"/>
    <col min="25" max="25" width="8.90625" style="218" bestFit="1" customWidth="1"/>
    <col min="26" max="26" width="38" style="218" bestFit="1" customWidth="1"/>
    <col min="27" max="16384" width="8.81640625" style="218"/>
  </cols>
  <sheetData>
    <row r="1" spans="1:26" s="151" customFormat="1" ht="20">
      <c r="A1" s="220" t="s">
        <v>324</v>
      </c>
      <c r="B1" s="221"/>
      <c r="C1" s="152" t="s">
        <v>325</v>
      </c>
      <c r="D1" s="150"/>
    </row>
    <row r="2" spans="1:26">
      <c r="A2" s="399" t="s">
        <v>326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  <c r="P2" s="400"/>
      <c r="Q2" s="400"/>
      <c r="R2" s="400"/>
      <c r="S2" s="400"/>
      <c r="T2" s="400"/>
      <c r="U2" s="400"/>
      <c r="V2" s="400"/>
      <c r="W2" s="400"/>
      <c r="X2" s="400"/>
      <c r="Y2" s="400"/>
      <c r="Z2" s="401"/>
    </row>
    <row r="3" spans="1:26">
      <c r="A3" s="402"/>
      <c r="B3" s="403"/>
      <c r="C3" s="403"/>
      <c r="D3" s="403"/>
      <c r="E3" s="403"/>
      <c r="F3" s="403"/>
      <c r="G3" s="403"/>
      <c r="H3" s="403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4"/>
      <c r="Y3" s="404"/>
      <c r="Z3" s="405"/>
    </row>
    <row r="4" spans="1:26" ht="17.5">
      <c r="A4" s="406" t="s">
        <v>327</v>
      </c>
      <c r="B4" s="407"/>
      <c r="C4" s="407"/>
      <c r="D4" s="407"/>
      <c r="E4" s="407"/>
      <c r="F4" s="407"/>
      <c r="G4" s="408"/>
      <c r="H4" s="409"/>
      <c r="I4" s="410" t="s">
        <v>328</v>
      </c>
      <c r="J4" s="411"/>
      <c r="K4" s="411"/>
      <c r="L4" s="411"/>
      <c r="M4" s="411"/>
      <c r="N4" s="411"/>
      <c r="O4" s="411"/>
      <c r="P4" s="412"/>
      <c r="Q4" s="413" t="s">
        <v>329</v>
      </c>
      <c r="R4" s="414"/>
      <c r="S4" s="414"/>
      <c r="T4" s="414"/>
      <c r="U4" s="414"/>
      <c r="V4" s="414"/>
      <c r="W4" s="414"/>
      <c r="X4" s="414"/>
      <c r="Y4" s="414"/>
      <c r="Z4" s="415"/>
    </row>
    <row r="5" spans="1:26">
      <c r="A5" s="416" t="s">
        <v>330</v>
      </c>
      <c r="B5" s="417"/>
      <c r="C5" s="417"/>
      <c r="D5" s="417"/>
      <c r="E5" s="417"/>
      <c r="F5" s="417"/>
      <c r="G5" s="418"/>
      <c r="H5" s="419"/>
      <c r="I5" s="420"/>
      <c r="J5" s="421"/>
      <c r="K5" s="421"/>
      <c r="L5" s="421"/>
      <c r="M5" s="421"/>
      <c r="N5" s="421"/>
      <c r="O5" s="422"/>
      <c r="P5" s="423"/>
      <c r="Q5" s="424" t="s">
        <v>331</v>
      </c>
      <c r="R5" s="425" t="s">
        <v>332</v>
      </c>
      <c r="S5" s="425" t="s">
        <v>333</v>
      </c>
      <c r="T5" s="425" t="s">
        <v>334</v>
      </c>
      <c r="U5" s="425" t="s">
        <v>335</v>
      </c>
      <c r="V5" s="425" t="s">
        <v>336</v>
      </c>
      <c r="W5" s="425" t="s">
        <v>337</v>
      </c>
      <c r="X5" s="425" t="s">
        <v>338</v>
      </c>
      <c r="Y5" s="425" t="s">
        <v>339</v>
      </c>
      <c r="Z5" s="426" t="s">
        <v>340</v>
      </c>
    </row>
    <row r="6" spans="1:26">
      <c r="A6" s="416" t="s">
        <v>341</v>
      </c>
      <c r="B6" s="417"/>
      <c r="C6" s="417"/>
      <c r="D6" s="417"/>
      <c r="E6" s="417"/>
      <c r="F6" s="417"/>
      <c r="G6" s="418"/>
      <c r="H6" s="419"/>
      <c r="I6" s="427"/>
      <c r="J6" s="428"/>
      <c r="K6" s="428"/>
      <c r="L6" s="428"/>
      <c r="M6" s="428"/>
      <c r="N6" s="428"/>
      <c r="O6" s="429"/>
      <c r="P6" s="423"/>
      <c r="Q6" s="430" t="s">
        <v>342</v>
      </c>
      <c r="R6" s="431" t="s">
        <v>343</v>
      </c>
      <c r="S6" s="431" t="s">
        <v>344</v>
      </c>
      <c r="T6" s="432">
        <v>613678452</v>
      </c>
      <c r="U6" s="431">
        <v>7.07</v>
      </c>
      <c r="V6" s="432">
        <v>6800716</v>
      </c>
      <c r="W6" s="433">
        <v>43100</v>
      </c>
      <c r="X6" s="431" t="s">
        <v>345</v>
      </c>
      <c r="Y6" s="431" t="s">
        <v>346</v>
      </c>
      <c r="Z6" s="434" t="s">
        <v>347</v>
      </c>
    </row>
    <row r="7" spans="1:26">
      <c r="A7" s="416" t="s">
        <v>348</v>
      </c>
      <c r="B7" s="417"/>
      <c r="C7" s="417"/>
      <c r="D7" s="417"/>
      <c r="E7" s="417"/>
      <c r="F7" s="417"/>
      <c r="G7" s="418"/>
      <c r="H7" s="419"/>
      <c r="I7" s="427"/>
      <c r="J7" s="428"/>
      <c r="K7" s="428"/>
      <c r="L7" s="428"/>
      <c r="M7" s="428"/>
      <c r="N7" s="428"/>
      <c r="O7" s="429"/>
      <c r="P7" s="423"/>
      <c r="Q7" s="435" t="s">
        <v>349</v>
      </c>
      <c r="R7" s="436" t="s">
        <v>343</v>
      </c>
      <c r="S7" s="436" t="s">
        <v>350</v>
      </c>
      <c r="T7" s="437">
        <v>531736188</v>
      </c>
      <c r="U7" s="436">
        <v>6.12</v>
      </c>
      <c r="V7" s="437">
        <v>0</v>
      </c>
      <c r="W7" s="438">
        <v>43100</v>
      </c>
      <c r="X7" s="436" t="s">
        <v>345</v>
      </c>
      <c r="Y7" s="436" t="s">
        <v>346</v>
      </c>
      <c r="Z7" s="439" t="s">
        <v>351</v>
      </c>
    </row>
    <row r="8" spans="1:26">
      <c r="A8" s="416"/>
      <c r="B8" s="417"/>
      <c r="C8" s="417"/>
      <c r="D8" s="417"/>
      <c r="E8" s="417"/>
      <c r="F8" s="417"/>
      <c r="G8" s="418"/>
      <c r="H8" s="419"/>
      <c r="I8" s="427"/>
      <c r="J8" s="428"/>
      <c r="K8" s="428"/>
      <c r="L8" s="428"/>
      <c r="M8" s="428"/>
      <c r="N8" s="428"/>
      <c r="O8" s="429"/>
      <c r="P8" s="423"/>
      <c r="Q8" s="435" t="s">
        <v>352</v>
      </c>
      <c r="R8" s="436" t="s">
        <v>343</v>
      </c>
      <c r="S8" s="436" t="s">
        <v>344</v>
      </c>
      <c r="T8" s="437">
        <v>337665872</v>
      </c>
      <c r="U8" s="436">
        <v>3.89</v>
      </c>
      <c r="V8" s="437">
        <v>4054353</v>
      </c>
      <c r="W8" s="438">
        <v>43100</v>
      </c>
      <c r="X8" s="436" t="s">
        <v>345</v>
      </c>
      <c r="Y8" s="436" t="s">
        <v>346</v>
      </c>
      <c r="Z8" s="439" t="s">
        <v>353</v>
      </c>
    </row>
    <row r="9" spans="1:26">
      <c r="A9" s="440"/>
      <c r="B9" s="441"/>
      <c r="C9" s="441"/>
      <c r="D9" s="441"/>
      <c r="E9" s="441"/>
      <c r="F9" s="441"/>
      <c r="G9" s="442"/>
      <c r="H9" s="443"/>
      <c r="I9" s="427"/>
      <c r="J9" s="428"/>
      <c r="K9" s="428"/>
      <c r="L9" s="428"/>
      <c r="M9" s="428"/>
      <c r="N9" s="428"/>
      <c r="O9" s="429"/>
      <c r="P9" s="423"/>
      <c r="Q9" s="435" t="s">
        <v>354</v>
      </c>
      <c r="R9" s="436" t="s">
        <v>355</v>
      </c>
      <c r="S9" s="436" t="s">
        <v>356</v>
      </c>
      <c r="T9" s="437">
        <v>334380620</v>
      </c>
      <c r="U9" s="436">
        <v>3.85</v>
      </c>
      <c r="V9" s="437">
        <v>0</v>
      </c>
      <c r="W9" s="438">
        <v>42735</v>
      </c>
      <c r="X9" s="436" t="s">
        <v>357</v>
      </c>
      <c r="Y9" s="436" t="s">
        <v>346</v>
      </c>
      <c r="Z9" s="439" t="s">
        <v>351</v>
      </c>
    </row>
    <row r="10" spans="1:26" ht="17.5">
      <c r="A10" s="444" t="s">
        <v>358</v>
      </c>
      <c r="B10" s="445"/>
      <c r="C10" s="445"/>
      <c r="D10" s="445"/>
      <c r="E10" s="445"/>
      <c r="F10" s="445"/>
      <c r="G10" s="445"/>
      <c r="H10" s="446"/>
      <c r="I10" s="427"/>
      <c r="J10" s="428"/>
      <c r="K10" s="428"/>
      <c r="L10" s="428"/>
      <c r="M10" s="428"/>
      <c r="N10" s="428"/>
      <c r="O10" s="429"/>
      <c r="P10" s="423"/>
      <c r="Q10" s="435" t="s">
        <v>359</v>
      </c>
      <c r="R10" s="436" t="s">
        <v>355</v>
      </c>
      <c r="S10" s="436" t="s">
        <v>360</v>
      </c>
      <c r="T10" s="437">
        <v>279396515</v>
      </c>
      <c r="U10" s="436">
        <v>3.22</v>
      </c>
      <c r="V10" s="437">
        <v>-14489138</v>
      </c>
      <c r="W10" s="438">
        <v>43100</v>
      </c>
      <c r="X10" s="436" t="s">
        <v>345</v>
      </c>
      <c r="Y10" s="436" t="s">
        <v>346</v>
      </c>
      <c r="Z10" s="439" t="s">
        <v>361</v>
      </c>
    </row>
    <row r="11" spans="1:26">
      <c r="A11" s="406" t="s">
        <v>82</v>
      </c>
      <c r="B11" s="407"/>
      <c r="C11" s="407"/>
      <c r="D11" s="407"/>
      <c r="E11" s="407"/>
      <c r="F11" s="407"/>
      <c r="G11" s="447"/>
      <c r="H11" s="448" t="s">
        <v>83</v>
      </c>
      <c r="I11" s="449"/>
      <c r="J11" s="428"/>
      <c r="K11" s="428"/>
      <c r="L11" s="428"/>
      <c r="M11" s="428"/>
      <c r="N11" s="428"/>
      <c r="O11" s="429"/>
      <c r="P11" s="423"/>
      <c r="Q11" s="435" t="s">
        <v>362</v>
      </c>
      <c r="R11" s="436" t="s">
        <v>343</v>
      </c>
      <c r="S11" s="436" t="s">
        <v>344</v>
      </c>
      <c r="T11" s="437">
        <v>184752839</v>
      </c>
      <c r="U11" s="436">
        <v>2.13</v>
      </c>
      <c r="V11" s="437">
        <v>72446490</v>
      </c>
      <c r="W11" s="438">
        <v>43100</v>
      </c>
      <c r="X11" s="436" t="s">
        <v>345</v>
      </c>
      <c r="Y11" s="436" t="s">
        <v>346</v>
      </c>
      <c r="Z11" s="439" t="s">
        <v>363</v>
      </c>
    </row>
    <row r="12" spans="1:26">
      <c r="A12" s="416" t="s">
        <v>364</v>
      </c>
      <c r="B12" s="450"/>
      <c r="C12" s="451">
        <v>43100</v>
      </c>
      <c r="D12" s="452"/>
      <c r="E12" s="453" t="s">
        <v>365</v>
      </c>
      <c r="F12" s="453"/>
      <c r="G12" s="452"/>
      <c r="H12" s="454">
        <v>43100</v>
      </c>
      <c r="I12" s="449"/>
      <c r="J12" s="428"/>
      <c r="K12" s="428"/>
      <c r="L12" s="428"/>
      <c r="M12" s="428"/>
      <c r="N12" s="428"/>
      <c r="O12" s="429"/>
      <c r="P12" s="455"/>
      <c r="Q12" s="435" t="s">
        <v>366</v>
      </c>
      <c r="R12" s="436" t="s">
        <v>366</v>
      </c>
      <c r="S12" s="436" t="s">
        <v>360</v>
      </c>
      <c r="T12" s="437">
        <v>109490981</v>
      </c>
      <c r="U12" s="436">
        <v>1.26</v>
      </c>
      <c r="V12" s="437">
        <v>-6740104</v>
      </c>
      <c r="W12" s="438">
        <v>43100</v>
      </c>
      <c r="X12" s="436" t="s">
        <v>345</v>
      </c>
      <c r="Y12" s="436" t="s">
        <v>346</v>
      </c>
      <c r="Z12" s="439" t="s">
        <v>367</v>
      </c>
    </row>
    <row r="13" spans="1:26">
      <c r="A13" s="416" t="s">
        <v>368</v>
      </c>
      <c r="B13" s="417"/>
      <c r="C13" s="417"/>
      <c r="D13" s="417"/>
      <c r="E13" s="417"/>
      <c r="F13" s="417"/>
      <c r="G13" s="452"/>
      <c r="H13" s="456">
        <v>30.54</v>
      </c>
      <c r="I13" s="449"/>
      <c r="J13" s="428"/>
      <c r="K13" s="428"/>
      <c r="L13" s="428"/>
      <c r="M13" s="428"/>
      <c r="N13" s="428"/>
      <c r="O13" s="429"/>
      <c r="P13" s="423"/>
      <c r="Q13" s="435" t="s">
        <v>369</v>
      </c>
      <c r="R13" s="436" t="s">
        <v>370</v>
      </c>
      <c r="S13" s="436" t="s">
        <v>360</v>
      </c>
      <c r="T13" s="437">
        <v>88368927</v>
      </c>
      <c r="U13" s="436">
        <v>1.02</v>
      </c>
      <c r="V13" s="437">
        <v>-59262481</v>
      </c>
      <c r="W13" s="438">
        <v>43100</v>
      </c>
      <c r="X13" s="436" t="s">
        <v>371</v>
      </c>
      <c r="Y13" s="436" t="s">
        <v>346</v>
      </c>
      <c r="Z13" s="439" t="s">
        <v>372</v>
      </c>
    </row>
    <row r="14" spans="1:26">
      <c r="A14" s="416" t="s">
        <v>373</v>
      </c>
      <c r="B14" s="417"/>
      <c r="C14" s="417"/>
      <c r="D14" s="417"/>
      <c r="E14" s="417"/>
      <c r="F14" s="417"/>
      <c r="G14" s="452"/>
      <c r="H14" s="456">
        <v>12.73</v>
      </c>
      <c r="I14" s="449"/>
      <c r="J14" s="428"/>
      <c r="K14" s="428"/>
      <c r="L14" s="428"/>
      <c r="M14" s="428"/>
      <c r="N14" s="428"/>
      <c r="O14" s="429"/>
      <c r="P14" s="423"/>
      <c r="Q14" s="435" t="s">
        <v>374</v>
      </c>
      <c r="R14" s="436" t="s">
        <v>374</v>
      </c>
      <c r="S14" s="436" t="s">
        <v>360</v>
      </c>
      <c r="T14" s="437">
        <v>87849199</v>
      </c>
      <c r="U14" s="436">
        <v>1.01</v>
      </c>
      <c r="V14" s="437">
        <v>2103155</v>
      </c>
      <c r="W14" s="438">
        <v>43100</v>
      </c>
      <c r="X14" s="436" t="s">
        <v>345</v>
      </c>
      <c r="Y14" s="436" t="s">
        <v>346</v>
      </c>
      <c r="Z14" s="439" t="s">
        <v>353</v>
      </c>
    </row>
    <row r="15" spans="1:26">
      <c r="A15" s="440" t="s">
        <v>84</v>
      </c>
      <c r="B15" s="441"/>
      <c r="C15" s="441"/>
      <c r="D15" s="441"/>
      <c r="E15" s="441"/>
      <c r="F15" s="457"/>
      <c r="G15" s="458">
        <v>57612598</v>
      </c>
      <c r="H15" s="459"/>
      <c r="I15" s="460"/>
      <c r="J15" s="461"/>
      <c r="K15" s="461"/>
      <c r="L15" s="461"/>
      <c r="M15" s="461"/>
      <c r="N15" s="461"/>
      <c r="O15" s="462"/>
      <c r="P15" s="423"/>
      <c r="Q15" s="435" t="s">
        <v>375</v>
      </c>
      <c r="R15" s="436" t="s">
        <v>343</v>
      </c>
      <c r="S15" s="436" t="s">
        <v>344</v>
      </c>
      <c r="T15" s="437">
        <v>85099869</v>
      </c>
      <c r="U15" s="436">
        <v>0.98</v>
      </c>
      <c r="V15" s="437">
        <v>-11449514</v>
      </c>
      <c r="W15" s="438">
        <v>43100</v>
      </c>
      <c r="X15" s="436" t="s">
        <v>345</v>
      </c>
      <c r="Y15" s="436" t="s">
        <v>346</v>
      </c>
      <c r="Z15" s="439" t="s">
        <v>353</v>
      </c>
    </row>
    <row r="16" spans="1:26" ht="17.5">
      <c r="A16" s="463" t="s">
        <v>376</v>
      </c>
      <c r="B16" s="464"/>
      <c r="C16" s="464"/>
      <c r="D16" s="464"/>
      <c r="E16" s="464"/>
      <c r="F16" s="464"/>
      <c r="G16" s="464"/>
      <c r="H16" s="465">
        <v>13.05000019073486</v>
      </c>
      <c r="I16" s="466" t="s">
        <v>377</v>
      </c>
      <c r="J16" s="467"/>
      <c r="K16" s="467"/>
      <c r="L16" s="467"/>
      <c r="M16" s="467"/>
      <c r="N16" s="467"/>
      <c r="O16" s="467"/>
      <c r="P16" s="468"/>
      <c r="Q16" s="469" t="s">
        <v>378</v>
      </c>
      <c r="R16" s="436" t="s">
        <v>343</v>
      </c>
      <c r="S16" s="436" t="s">
        <v>344</v>
      </c>
      <c r="T16" s="437">
        <v>82038488</v>
      </c>
      <c r="U16" s="436">
        <v>0.94</v>
      </c>
      <c r="V16" s="437">
        <v>1193233</v>
      </c>
      <c r="W16" s="438">
        <v>43100</v>
      </c>
      <c r="X16" s="436" t="s">
        <v>345</v>
      </c>
      <c r="Y16" s="436" t="s">
        <v>346</v>
      </c>
      <c r="Z16" s="439" t="s">
        <v>379</v>
      </c>
    </row>
    <row r="17" spans="1:26">
      <c r="A17" s="406" t="s">
        <v>85</v>
      </c>
      <c r="B17" s="407"/>
      <c r="C17" s="407"/>
      <c r="D17" s="407"/>
      <c r="E17" s="407"/>
      <c r="F17" s="407"/>
      <c r="G17" s="447"/>
      <c r="H17" s="470">
        <v>-0.57269154581745707</v>
      </c>
      <c r="I17" s="406" t="s">
        <v>380</v>
      </c>
      <c r="J17" s="407"/>
      <c r="K17" s="407"/>
      <c r="L17" s="407"/>
      <c r="M17" s="407"/>
      <c r="N17" s="407"/>
      <c r="O17" s="447"/>
      <c r="P17" s="471">
        <v>6.4367815151173469</v>
      </c>
      <c r="Q17" s="469" t="s">
        <v>381</v>
      </c>
      <c r="R17" s="436" t="s">
        <v>381</v>
      </c>
      <c r="S17" s="436" t="s">
        <v>360</v>
      </c>
      <c r="T17" s="437">
        <v>77222914</v>
      </c>
      <c r="U17" s="436">
        <v>0.89</v>
      </c>
      <c r="V17" s="437">
        <v>1805376</v>
      </c>
      <c r="W17" s="438">
        <v>43100</v>
      </c>
      <c r="X17" s="436" t="s">
        <v>382</v>
      </c>
      <c r="Y17" s="436" t="s">
        <v>383</v>
      </c>
      <c r="Z17" s="439" t="s">
        <v>384</v>
      </c>
    </row>
    <row r="18" spans="1:26">
      <c r="A18" s="416" t="s">
        <v>385</v>
      </c>
      <c r="B18" s="417"/>
      <c r="C18" s="417"/>
      <c r="D18" s="417"/>
      <c r="E18" s="417"/>
      <c r="F18" s="417"/>
      <c r="G18" s="452"/>
      <c r="H18" s="472">
        <v>2.5137485525126416E-2</v>
      </c>
      <c r="I18" s="416" t="s">
        <v>304</v>
      </c>
      <c r="J18" s="417"/>
      <c r="K18" s="417"/>
      <c r="L18" s="417"/>
      <c r="M18" s="417"/>
      <c r="N18" s="417"/>
      <c r="O18" s="452"/>
      <c r="P18" s="456">
        <v>1.0396242141723633</v>
      </c>
      <c r="Q18" s="469" t="s">
        <v>386</v>
      </c>
      <c r="R18" s="436" t="s">
        <v>387</v>
      </c>
      <c r="S18" s="436" t="s">
        <v>360</v>
      </c>
      <c r="T18" s="437">
        <v>75625367</v>
      </c>
      <c r="U18" s="436">
        <v>0.87</v>
      </c>
      <c r="V18" s="437">
        <v>-12327908</v>
      </c>
      <c r="W18" s="438">
        <v>43100</v>
      </c>
      <c r="X18" s="436" t="s">
        <v>345</v>
      </c>
      <c r="Y18" s="436" t="s">
        <v>346</v>
      </c>
      <c r="Z18" s="439" t="s">
        <v>367</v>
      </c>
    </row>
    <row r="19" spans="1:26">
      <c r="A19" s="416" t="s">
        <v>388</v>
      </c>
      <c r="B19" s="417"/>
      <c r="C19" s="417"/>
      <c r="D19" s="417"/>
      <c r="E19" s="417"/>
      <c r="F19" s="417"/>
      <c r="G19" s="452"/>
      <c r="H19" s="472">
        <v>5.614843964576721E-3</v>
      </c>
      <c r="I19" s="416" t="s">
        <v>389</v>
      </c>
      <c r="J19" s="417"/>
      <c r="K19" s="417"/>
      <c r="L19" s="417"/>
      <c r="M19" s="417"/>
      <c r="N19" s="417"/>
      <c r="O19" s="452"/>
      <c r="P19" s="456">
        <v>8601.2375040000006</v>
      </c>
      <c r="Q19" s="469" t="s">
        <v>390</v>
      </c>
      <c r="R19" s="436" t="s">
        <v>343</v>
      </c>
      <c r="S19" s="436" t="s">
        <v>391</v>
      </c>
      <c r="T19" s="437">
        <v>70851055</v>
      </c>
      <c r="U19" s="436">
        <v>0.82</v>
      </c>
      <c r="V19" s="437">
        <v>0</v>
      </c>
      <c r="W19" s="438">
        <v>43192</v>
      </c>
      <c r="X19" s="436" t="s">
        <v>392</v>
      </c>
      <c r="Y19" s="436" t="s">
        <v>346</v>
      </c>
      <c r="Z19" s="439" t="s">
        <v>351</v>
      </c>
    </row>
    <row r="20" spans="1:26">
      <c r="A20" s="440" t="s">
        <v>393</v>
      </c>
      <c r="B20" s="441"/>
      <c r="C20" s="441"/>
      <c r="D20" s="441"/>
      <c r="E20" s="441"/>
      <c r="F20" s="441"/>
      <c r="G20" s="457"/>
      <c r="H20" s="473">
        <v>8683.5123349999994</v>
      </c>
      <c r="I20" s="416" t="s">
        <v>394</v>
      </c>
      <c r="J20" s="417"/>
      <c r="K20" s="417"/>
      <c r="L20" s="417"/>
      <c r="M20" s="417"/>
      <c r="N20" s="417"/>
      <c r="O20" s="452"/>
      <c r="P20" s="456">
        <v>151.313309</v>
      </c>
      <c r="Q20" s="469" t="s">
        <v>395</v>
      </c>
      <c r="R20" s="436" t="s">
        <v>355</v>
      </c>
      <c r="S20" s="436" t="s">
        <v>396</v>
      </c>
      <c r="T20" s="437">
        <v>68343989</v>
      </c>
      <c r="U20" s="436">
        <v>0.79</v>
      </c>
      <c r="V20" s="437">
        <v>-3685042</v>
      </c>
      <c r="W20" s="438">
        <v>43100</v>
      </c>
      <c r="X20" s="436" t="s">
        <v>397</v>
      </c>
      <c r="Y20" s="436" t="s">
        <v>346</v>
      </c>
      <c r="Z20" s="439" t="s">
        <v>398</v>
      </c>
    </row>
    <row r="21" spans="1:26">
      <c r="A21" s="474" t="s">
        <v>86</v>
      </c>
      <c r="B21" s="475"/>
      <c r="C21" s="475"/>
      <c r="D21" s="475"/>
      <c r="E21" s="475"/>
      <c r="F21" s="475"/>
      <c r="G21" s="476">
        <v>113319.8376279985</v>
      </c>
      <c r="H21" s="476"/>
      <c r="I21" s="416" t="s">
        <v>399</v>
      </c>
      <c r="J21" s="417"/>
      <c r="K21" s="417"/>
      <c r="L21" s="417"/>
      <c r="M21" s="417"/>
      <c r="N21" s="417"/>
      <c r="O21" s="452"/>
      <c r="P21" s="477">
        <v>-0.55009965211249967</v>
      </c>
      <c r="Q21" s="469" t="s">
        <v>400</v>
      </c>
      <c r="R21" s="436" t="s">
        <v>355</v>
      </c>
      <c r="S21" s="436" t="s">
        <v>356</v>
      </c>
      <c r="T21" s="437">
        <v>66790808</v>
      </c>
      <c r="U21" s="436">
        <v>0.77</v>
      </c>
      <c r="V21" s="437">
        <v>0</v>
      </c>
      <c r="W21" s="438">
        <v>42825</v>
      </c>
      <c r="X21" s="436" t="s">
        <v>401</v>
      </c>
      <c r="Y21" s="436" t="s">
        <v>402</v>
      </c>
      <c r="Z21" s="439" t="s">
        <v>403</v>
      </c>
    </row>
    <row r="22" spans="1:26">
      <c r="A22" s="406" t="s">
        <v>87</v>
      </c>
      <c r="B22" s="407"/>
      <c r="C22" s="407"/>
      <c r="D22" s="407"/>
      <c r="E22" s="407"/>
      <c r="F22" s="407"/>
      <c r="G22" s="478">
        <v>134591</v>
      </c>
      <c r="H22" s="478"/>
      <c r="I22" s="416" t="s">
        <v>404</v>
      </c>
      <c r="J22" s="417"/>
      <c r="K22" s="417"/>
      <c r="L22" s="417"/>
      <c r="M22" s="417"/>
      <c r="N22" s="417"/>
      <c r="O22" s="452"/>
      <c r="P22" s="477">
        <v>-0.2459556030672807</v>
      </c>
      <c r="Q22" s="469" t="s">
        <v>405</v>
      </c>
      <c r="R22" s="436" t="s">
        <v>405</v>
      </c>
      <c r="S22" s="436" t="s">
        <v>360</v>
      </c>
      <c r="T22" s="437">
        <v>64755611</v>
      </c>
      <c r="U22" s="436">
        <v>0.75</v>
      </c>
      <c r="V22" s="437">
        <v>10631247</v>
      </c>
      <c r="W22" s="438">
        <v>43100</v>
      </c>
      <c r="X22" s="436" t="s">
        <v>345</v>
      </c>
      <c r="Y22" s="436" t="s">
        <v>346</v>
      </c>
      <c r="Z22" s="439" t="s">
        <v>406</v>
      </c>
    </row>
    <row r="23" spans="1:26">
      <c r="A23" s="416" t="s">
        <v>88</v>
      </c>
      <c r="B23" s="417"/>
      <c r="C23" s="417"/>
      <c r="D23" s="417"/>
      <c r="E23" s="417"/>
      <c r="F23" s="417"/>
      <c r="G23" s="479">
        <v>6</v>
      </c>
      <c r="H23" s="479"/>
      <c r="I23" s="416" t="s">
        <v>407</v>
      </c>
      <c r="J23" s="417"/>
      <c r="K23" s="417"/>
      <c r="L23" s="417"/>
      <c r="M23" s="417"/>
      <c r="N23" s="417"/>
      <c r="O23" s="452"/>
      <c r="P23" s="480">
        <v>1.0396242141723633</v>
      </c>
      <c r="Q23" s="469" t="s">
        <v>408</v>
      </c>
      <c r="R23" s="436" t="s">
        <v>343</v>
      </c>
      <c r="S23" s="436" t="s">
        <v>344</v>
      </c>
      <c r="T23" s="437">
        <v>62730118</v>
      </c>
      <c r="U23" s="436">
        <v>0.72</v>
      </c>
      <c r="V23" s="437">
        <v>39268675</v>
      </c>
      <c r="W23" s="438">
        <v>43100</v>
      </c>
      <c r="X23" s="436" t="s">
        <v>397</v>
      </c>
      <c r="Y23" s="436" t="s">
        <v>409</v>
      </c>
      <c r="Z23" s="439" t="s">
        <v>410</v>
      </c>
    </row>
    <row r="24" spans="1:26">
      <c r="A24" s="416" t="s">
        <v>89</v>
      </c>
      <c r="B24" s="417"/>
      <c r="C24" s="417"/>
      <c r="D24" s="417"/>
      <c r="E24" s="417"/>
      <c r="F24" s="417"/>
      <c r="G24" s="479">
        <v>21122</v>
      </c>
      <c r="H24" s="479"/>
      <c r="I24" s="416" t="s">
        <v>411</v>
      </c>
      <c r="J24" s="417"/>
      <c r="K24" s="417"/>
      <c r="L24" s="417"/>
      <c r="M24" s="417"/>
      <c r="N24" s="417"/>
      <c r="O24" s="452"/>
      <c r="P24" s="481">
        <v>21</v>
      </c>
      <c r="Q24" s="469" t="s">
        <v>412</v>
      </c>
      <c r="R24" s="436" t="s">
        <v>343</v>
      </c>
      <c r="S24" s="436" t="s">
        <v>344</v>
      </c>
      <c r="T24" s="437">
        <v>58973828</v>
      </c>
      <c r="U24" s="436">
        <v>0.68</v>
      </c>
      <c r="V24" s="437">
        <v>-25126850</v>
      </c>
      <c r="W24" s="438">
        <v>43100</v>
      </c>
      <c r="X24" s="436" t="s">
        <v>345</v>
      </c>
      <c r="Y24" s="436" t="s">
        <v>346</v>
      </c>
      <c r="Z24" s="439" t="s">
        <v>351</v>
      </c>
    </row>
    <row r="25" spans="1:26">
      <c r="A25" s="416" t="s">
        <v>413</v>
      </c>
      <c r="B25" s="417"/>
      <c r="C25" s="417"/>
      <c r="D25" s="417"/>
      <c r="E25" s="417"/>
      <c r="F25" s="417"/>
      <c r="G25" s="479">
        <v>81995</v>
      </c>
      <c r="H25" s="479"/>
      <c r="I25" s="440" t="s">
        <v>414</v>
      </c>
      <c r="J25" s="441"/>
      <c r="K25" s="441"/>
      <c r="L25" s="441"/>
      <c r="M25" s="441"/>
      <c r="N25" s="441"/>
      <c r="O25" s="457"/>
      <c r="P25" s="482">
        <v>3.095238208770752</v>
      </c>
      <c r="Q25" s="469" t="s">
        <v>415</v>
      </c>
      <c r="R25" s="436" t="s">
        <v>343</v>
      </c>
      <c r="S25" s="436" t="s">
        <v>344</v>
      </c>
      <c r="T25" s="437">
        <v>54499676</v>
      </c>
      <c r="U25" s="436">
        <v>0.63</v>
      </c>
      <c r="V25" s="437">
        <v>-3615095</v>
      </c>
      <c r="W25" s="438">
        <v>43195</v>
      </c>
      <c r="X25" s="436" t="s">
        <v>345</v>
      </c>
      <c r="Y25" s="436" t="s">
        <v>416</v>
      </c>
      <c r="Z25" s="439" t="s">
        <v>417</v>
      </c>
    </row>
    <row r="26" spans="1:26" ht="17.5">
      <c r="A26" s="440" t="s">
        <v>90</v>
      </c>
      <c r="B26" s="441"/>
      <c r="C26" s="441"/>
      <c r="D26" s="441"/>
      <c r="E26" s="441"/>
      <c r="F26" s="441"/>
      <c r="G26" s="483">
        <v>197359.83762799847</v>
      </c>
      <c r="H26" s="484"/>
      <c r="I26" s="466" t="s">
        <v>418</v>
      </c>
      <c r="J26" s="467"/>
      <c r="K26" s="467"/>
      <c r="L26" s="467"/>
      <c r="M26" s="467"/>
      <c r="N26" s="467"/>
      <c r="O26" s="467"/>
      <c r="P26" s="468"/>
      <c r="Q26" s="469"/>
      <c r="R26" s="436"/>
      <c r="S26" s="436"/>
      <c r="T26" s="437"/>
      <c r="U26" s="436"/>
      <c r="V26" s="437"/>
      <c r="W26" s="436"/>
      <c r="X26" s="436"/>
      <c r="Y26" s="436"/>
      <c r="Z26" s="439"/>
    </row>
    <row r="27" spans="1:26" ht="17.5">
      <c r="A27" s="466" t="s">
        <v>419</v>
      </c>
      <c r="B27" s="467"/>
      <c r="C27" s="467"/>
      <c r="D27" s="467"/>
      <c r="E27" s="467"/>
      <c r="F27" s="467"/>
      <c r="G27" s="467"/>
      <c r="H27" s="468"/>
      <c r="I27" s="406" t="s">
        <v>420</v>
      </c>
      <c r="J27" s="407"/>
      <c r="K27" s="407"/>
      <c r="L27" s="407"/>
      <c r="M27" s="407"/>
      <c r="N27" s="407"/>
      <c r="O27" s="447"/>
      <c r="P27" s="485">
        <v>60021950.399999999</v>
      </c>
      <c r="Q27" s="469"/>
      <c r="R27" s="436"/>
      <c r="S27" s="436"/>
      <c r="T27" s="437"/>
      <c r="U27" s="436"/>
      <c r="V27" s="437"/>
      <c r="W27" s="436"/>
      <c r="X27" s="436"/>
      <c r="Y27" s="436"/>
      <c r="Z27" s="439"/>
    </row>
    <row r="28" spans="1:26">
      <c r="A28" s="406" t="s">
        <v>421</v>
      </c>
      <c r="B28" s="407"/>
      <c r="C28" s="407"/>
      <c r="D28" s="407"/>
      <c r="E28" s="407"/>
      <c r="F28" s="407"/>
      <c r="G28" s="447"/>
      <c r="H28" s="486">
        <v>-4.3999998092651396</v>
      </c>
      <c r="I28" s="416" t="s">
        <v>422</v>
      </c>
      <c r="J28" s="417"/>
      <c r="K28" s="417"/>
      <c r="L28" s="417"/>
      <c r="M28" s="417"/>
      <c r="N28" s="417"/>
      <c r="O28" s="452"/>
      <c r="P28" s="487">
        <v>79329979.533333331</v>
      </c>
      <c r="Q28" s="469"/>
      <c r="R28" s="436"/>
      <c r="S28" s="436"/>
      <c r="T28" s="437"/>
      <c r="U28" s="436"/>
      <c r="V28" s="437"/>
      <c r="W28" s="436"/>
      <c r="X28" s="436"/>
      <c r="Y28" s="436"/>
      <c r="Z28" s="439"/>
    </row>
    <row r="29" spans="1:26">
      <c r="A29" s="416" t="s">
        <v>423</v>
      </c>
      <c r="B29" s="417"/>
      <c r="C29" s="417"/>
      <c r="D29" s="417"/>
      <c r="E29" s="417"/>
      <c r="F29" s="417"/>
      <c r="G29" s="452"/>
      <c r="H29" s="477">
        <v>-0.25214898620430598</v>
      </c>
      <c r="I29" s="416" t="s">
        <v>424</v>
      </c>
      <c r="J29" s="417"/>
      <c r="K29" s="417"/>
      <c r="L29" s="417"/>
      <c r="M29" s="417"/>
      <c r="N29" s="417"/>
      <c r="O29" s="452"/>
      <c r="P29" s="487">
        <v>93212247.387096778</v>
      </c>
      <c r="Q29" s="469"/>
      <c r="R29" s="436"/>
      <c r="S29" s="436"/>
      <c r="T29" s="437"/>
      <c r="U29" s="436"/>
      <c r="V29" s="437"/>
      <c r="W29" s="436"/>
      <c r="X29" s="436"/>
      <c r="Y29" s="436"/>
      <c r="Z29" s="439"/>
    </row>
    <row r="30" spans="1:26">
      <c r="A30" s="440" t="s">
        <v>425</v>
      </c>
      <c r="B30" s="441"/>
      <c r="C30" s="441"/>
      <c r="D30" s="441"/>
      <c r="E30" s="441"/>
      <c r="F30" s="441"/>
      <c r="G30" s="457"/>
      <c r="H30" s="488">
        <v>-6.2611535760638713E-3</v>
      </c>
      <c r="I30" s="440" t="s">
        <v>426</v>
      </c>
      <c r="J30" s="441"/>
      <c r="K30" s="441"/>
      <c r="L30" s="441"/>
      <c r="M30" s="441"/>
      <c r="N30" s="441"/>
      <c r="O30" s="457"/>
      <c r="P30" s="489">
        <v>86830400.544</v>
      </c>
      <c r="Q30" s="490"/>
      <c r="R30" s="491"/>
      <c r="S30" s="491"/>
      <c r="T30" s="492"/>
      <c r="U30" s="491"/>
      <c r="V30" s="492"/>
      <c r="W30" s="491"/>
      <c r="X30" s="491"/>
      <c r="Y30" s="491"/>
      <c r="Z30" s="493"/>
    </row>
    <row r="31" spans="1:26">
      <c r="B31" s="494"/>
      <c r="Q31" s="495"/>
      <c r="R31" s="495"/>
      <c r="S31" s="495"/>
      <c r="T31" s="495"/>
      <c r="U31" s="495"/>
      <c r="V31" s="495"/>
      <c r="W31" s="495"/>
      <c r="X31" s="495"/>
      <c r="Y31" s="495"/>
      <c r="Z31" s="495"/>
    </row>
    <row r="32" spans="1:26" ht="17.5">
      <c r="A32" s="496" t="s">
        <v>428</v>
      </c>
      <c r="B32" s="497"/>
      <c r="C32" s="497"/>
      <c r="D32" s="497"/>
      <c r="E32" s="497"/>
      <c r="F32" s="497"/>
      <c r="G32" s="497"/>
      <c r="H32" s="497"/>
      <c r="I32" s="497"/>
      <c r="J32" s="497"/>
      <c r="K32" s="497"/>
      <c r="L32" s="497"/>
      <c r="M32" s="497"/>
      <c r="N32" s="497"/>
      <c r="O32" s="497"/>
      <c r="P32" s="498"/>
      <c r="Q32" s="414" t="s">
        <v>429</v>
      </c>
      <c r="R32" s="414"/>
      <c r="S32" s="414"/>
      <c r="T32" s="414"/>
      <c r="U32" s="414"/>
      <c r="V32" s="414"/>
      <c r="W32" s="414"/>
      <c r="X32" s="414"/>
      <c r="Y32" s="414"/>
      <c r="Z32" s="415"/>
    </row>
    <row r="33" spans="1:26">
      <c r="A33" s="499" t="s">
        <v>430</v>
      </c>
      <c r="B33" s="500"/>
      <c r="C33" s="501"/>
      <c r="D33" s="502" t="s">
        <v>431</v>
      </c>
      <c r="E33" s="503"/>
      <c r="F33" s="503"/>
      <c r="G33" s="503"/>
      <c r="H33" s="504"/>
      <c r="I33" s="505" t="s">
        <v>432</v>
      </c>
      <c r="J33" s="504"/>
      <c r="K33" s="505" t="s">
        <v>92</v>
      </c>
      <c r="L33" s="504"/>
      <c r="M33" s="424" t="s">
        <v>93</v>
      </c>
      <c r="N33" s="425" t="s">
        <v>94</v>
      </c>
      <c r="O33" s="425" t="s">
        <v>433</v>
      </c>
      <c r="P33" s="426" t="s">
        <v>434</v>
      </c>
      <c r="Q33" s="506" t="s">
        <v>435</v>
      </c>
      <c r="R33" s="507" t="s">
        <v>436</v>
      </c>
      <c r="S33" s="507" t="s">
        <v>437</v>
      </c>
      <c r="T33" s="507" t="s">
        <v>438</v>
      </c>
      <c r="U33" s="507" t="s">
        <v>439</v>
      </c>
      <c r="V33" s="507" t="s">
        <v>440</v>
      </c>
      <c r="W33" s="507" t="s">
        <v>441</v>
      </c>
      <c r="X33" s="507" t="s">
        <v>441</v>
      </c>
      <c r="Y33" s="507" t="s">
        <v>442</v>
      </c>
      <c r="Z33" s="508" t="s">
        <v>443</v>
      </c>
    </row>
    <row r="34" spans="1:26">
      <c r="A34" s="509" t="s">
        <v>444</v>
      </c>
      <c r="B34" s="510"/>
      <c r="C34" s="511"/>
      <c r="D34" s="512">
        <v>41639</v>
      </c>
      <c r="E34" s="513">
        <v>42004</v>
      </c>
      <c r="F34" s="513">
        <v>42369</v>
      </c>
      <c r="G34" s="513">
        <v>42735</v>
      </c>
      <c r="H34" s="514">
        <v>43100</v>
      </c>
      <c r="I34" s="515">
        <v>42735</v>
      </c>
      <c r="J34" s="516"/>
      <c r="K34" s="515">
        <v>43100</v>
      </c>
      <c r="L34" s="516"/>
      <c r="M34" s="517">
        <v>43465</v>
      </c>
      <c r="N34" s="507">
        <v>43830</v>
      </c>
      <c r="O34" s="507">
        <v>43190</v>
      </c>
      <c r="P34" s="518">
        <v>43281</v>
      </c>
      <c r="Q34" s="519" t="s">
        <v>445</v>
      </c>
      <c r="R34" s="520" t="s">
        <v>446</v>
      </c>
      <c r="S34" s="520" t="s">
        <v>447</v>
      </c>
      <c r="T34" s="520">
        <v>3</v>
      </c>
      <c r="U34" s="520" t="s">
        <v>448</v>
      </c>
      <c r="V34" s="520">
        <v>14</v>
      </c>
      <c r="W34" s="520" t="s">
        <v>449</v>
      </c>
      <c r="X34" s="521">
        <v>43200</v>
      </c>
      <c r="Y34" s="520">
        <v>4</v>
      </c>
      <c r="Z34" s="522">
        <v>0</v>
      </c>
    </row>
    <row r="35" spans="1:26">
      <c r="A35" s="523" t="s">
        <v>91</v>
      </c>
      <c r="B35" s="524"/>
      <c r="C35" s="525"/>
      <c r="D35" s="526">
        <v>110137</v>
      </c>
      <c r="E35" s="527">
        <v>116406</v>
      </c>
      <c r="F35" s="527">
        <v>115158</v>
      </c>
      <c r="G35" s="527">
        <v>119687</v>
      </c>
      <c r="H35" s="528">
        <v>120468</v>
      </c>
      <c r="I35" s="529">
        <v>119687</v>
      </c>
      <c r="J35" s="530"/>
      <c r="K35" s="531">
        <v>120468</v>
      </c>
      <c r="L35" s="532"/>
      <c r="M35" s="533">
        <v>123224.6666666667</v>
      </c>
      <c r="N35" s="533">
        <v>126788.0833333333</v>
      </c>
      <c r="O35" s="533">
        <v>27498.125</v>
      </c>
      <c r="P35" s="534">
        <v>29994.875</v>
      </c>
      <c r="Q35" s="535" t="s">
        <v>450</v>
      </c>
      <c r="R35" s="436" t="s">
        <v>451</v>
      </c>
      <c r="S35" s="436" t="s">
        <v>452</v>
      </c>
      <c r="T35" s="436">
        <v>1</v>
      </c>
      <c r="U35" s="436" t="s">
        <v>448</v>
      </c>
      <c r="V35" s="436">
        <v>11</v>
      </c>
      <c r="W35" s="436" t="s">
        <v>449</v>
      </c>
      <c r="X35" s="438">
        <v>43199</v>
      </c>
      <c r="Y35" s="436">
        <v>2</v>
      </c>
      <c r="Z35" s="536">
        <v>55.77</v>
      </c>
    </row>
    <row r="36" spans="1:26">
      <c r="A36" s="537" t="s">
        <v>453</v>
      </c>
      <c r="B36" s="538"/>
      <c r="C36" s="539"/>
      <c r="D36" s="540">
        <v>4.0145970178760315</v>
      </c>
      <c r="E36" s="541">
        <v>2.4942002090205833</v>
      </c>
      <c r="F36" s="541">
        <v>3.1604448433076731</v>
      </c>
      <c r="G36" s="541">
        <v>2.8692195139555414</v>
      </c>
      <c r="H36" s="542">
        <v>1.7419607384533653</v>
      </c>
      <c r="I36" s="543">
        <v>2.8692195139555414</v>
      </c>
      <c r="J36" s="544"/>
      <c r="K36" s="545">
        <v>1.6382760370222671</v>
      </c>
      <c r="L36" s="544"/>
      <c r="M36" s="541">
        <v>1.3954625354966808</v>
      </c>
      <c r="N36" s="541">
        <v>1.4618125056369</v>
      </c>
      <c r="O36" s="541">
        <v>7.1836899250403441</v>
      </c>
      <c r="P36" s="542">
        <v>6.6755405221725379</v>
      </c>
      <c r="Q36" s="535" t="s">
        <v>454</v>
      </c>
      <c r="R36" s="436" t="s">
        <v>455</v>
      </c>
      <c r="S36" s="436" t="s">
        <v>456</v>
      </c>
      <c r="T36" s="436">
        <v>3</v>
      </c>
      <c r="U36" s="436" t="s">
        <v>448</v>
      </c>
      <c r="V36" s="436">
        <v>16</v>
      </c>
      <c r="W36" s="436" t="s">
        <v>457</v>
      </c>
      <c r="X36" s="438">
        <v>43199</v>
      </c>
      <c r="Y36" s="436" t="s">
        <v>95</v>
      </c>
      <c r="Z36" s="536" t="s">
        <v>95</v>
      </c>
    </row>
    <row r="37" spans="1:26">
      <c r="A37" s="537" t="s">
        <v>30</v>
      </c>
      <c r="B37" s="538"/>
      <c r="C37" s="539"/>
      <c r="D37" s="546">
        <v>12043</v>
      </c>
      <c r="E37" s="547">
        <v>16302</v>
      </c>
      <c r="F37" s="547">
        <v>14194</v>
      </c>
      <c r="G37" s="547">
        <v>15260</v>
      </c>
      <c r="H37" s="548">
        <v>-3651</v>
      </c>
      <c r="I37" s="549">
        <v>15260</v>
      </c>
      <c r="J37" s="550"/>
      <c r="K37" s="551">
        <v>-3651</v>
      </c>
      <c r="L37" s="552"/>
      <c r="M37" s="547">
        <v>16324.571428571429</v>
      </c>
      <c r="N37" s="547">
        <v>19856.571428571431</v>
      </c>
      <c r="O37" s="547">
        <v>2565</v>
      </c>
      <c r="P37" s="548">
        <v>3543.5</v>
      </c>
      <c r="Q37" s="535" t="s">
        <v>458</v>
      </c>
      <c r="R37" s="436" t="s">
        <v>459</v>
      </c>
      <c r="S37" s="436" t="s">
        <v>460</v>
      </c>
      <c r="T37" s="436">
        <v>3</v>
      </c>
      <c r="U37" s="436" t="s">
        <v>448</v>
      </c>
      <c r="V37" s="436">
        <v>15</v>
      </c>
      <c r="W37" s="436" t="s">
        <v>449</v>
      </c>
      <c r="X37" s="438">
        <v>43195</v>
      </c>
      <c r="Y37" s="436">
        <v>9</v>
      </c>
      <c r="Z37" s="536">
        <v>-39.21</v>
      </c>
    </row>
    <row r="38" spans="1:26">
      <c r="A38" s="537" t="s">
        <v>461</v>
      </c>
      <c r="B38" s="538"/>
      <c r="C38" s="539"/>
      <c r="D38" s="540">
        <v>36.714744810911938</v>
      </c>
      <c r="E38" s="541">
        <v>17.810076648954116</v>
      </c>
      <c r="F38" s="541">
        <v>25.641151702523953</v>
      </c>
      <c r="G38" s="541">
        <v>22.50381887069442</v>
      </c>
      <c r="H38" s="542">
        <v>-57.477547586962473</v>
      </c>
      <c r="I38" s="549">
        <v>22.50381887069442</v>
      </c>
      <c r="J38" s="553"/>
      <c r="K38" s="545">
        <v>-54.056378424540803</v>
      </c>
      <c r="L38" s="544"/>
      <c r="M38" s="554">
        <v>10.533532628087372</v>
      </c>
      <c r="N38" s="541">
        <v>9.3339581029439707</v>
      </c>
      <c r="O38" s="541">
        <v>77.012866869395708</v>
      </c>
      <c r="P38" s="542">
        <v>56.506844509665584</v>
      </c>
      <c r="Q38" s="535" t="s">
        <v>462</v>
      </c>
      <c r="R38" s="436" t="s">
        <v>463</v>
      </c>
      <c r="S38" s="436" t="s">
        <v>464</v>
      </c>
      <c r="T38" s="436">
        <v>1</v>
      </c>
      <c r="U38" s="436" t="s">
        <v>448</v>
      </c>
      <c r="V38" s="436">
        <v>11.2</v>
      </c>
      <c r="W38" s="436" t="s">
        <v>457</v>
      </c>
      <c r="X38" s="438">
        <v>43195</v>
      </c>
      <c r="Y38" s="436">
        <v>8</v>
      </c>
      <c r="Z38" s="536">
        <v>-37.14</v>
      </c>
    </row>
    <row r="39" spans="1:26">
      <c r="A39" s="537" t="s">
        <v>273</v>
      </c>
      <c r="B39" s="538"/>
      <c r="C39" s="539"/>
      <c r="D39" s="546">
        <v>13057</v>
      </c>
      <c r="E39" s="547">
        <v>15233</v>
      </c>
      <c r="F39" s="547">
        <v>-6126</v>
      </c>
      <c r="G39" s="547">
        <v>8831</v>
      </c>
      <c r="H39" s="548">
        <v>-5786</v>
      </c>
      <c r="I39" s="549">
        <v>8831</v>
      </c>
      <c r="J39" s="550"/>
      <c r="K39" s="555">
        <v>-5786</v>
      </c>
      <c r="L39" s="556"/>
      <c r="M39" s="547">
        <v>7468.375</v>
      </c>
      <c r="N39" s="547">
        <v>8222.2857142857138</v>
      </c>
      <c r="O39" s="547">
        <v>1070.25</v>
      </c>
      <c r="P39" s="548">
        <v>1717.25</v>
      </c>
      <c r="Q39" s="535" t="s">
        <v>465</v>
      </c>
      <c r="R39" s="436" t="s">
        <v>466</v>
      </c>
      <c r="S39" s="436" t="s">
        <v>467</v>
      </c>
      <c r="T39" s="436">
        <v>3</v>
      </c>
      <c r="U39" s="436" t="s">
        <v>448</v>
      </c>
      <c r="V39" s="436">
        <v>13</v>
      </c>
      <c r="W39" s="436" t="s">
        <v>457</v>
      </c>
      <c r="X39" s="438">
        <v>43193</v>
      </c>
      <c r="Y39" s="436">
        <v>6</v>
      </c>
      <c r="Z39" s="536">
        <v>-24.21</v>
      </c>
    </row>
    <row r="40" spans="1:26">
      <c r="A40" s="557" t="s">
        <v>96</v>
      </c>
      <c r="B40" s="558"/>
      <c r="C40" s="559"/>
      <c r="D40" s="560">
        <v>17.669710718723746</v>
      </c>
      <c r="E40" s="561">
        <v>12.204759566927308</v>
      </c>
      <c r="F40" s="561">
        <v>15.054195322396097</v>
      </c>
      <c r="G40" s="561">
        <v>9.6404661632458595</v>
      </c>
      <c r="H40" s="562">
        <v>11.054048103095607</v>
      </c>
      <c r="I40" s="563">
        <v>9.6404661632458595</v>
      </c>
      <c r="J40" s="564"/>
      <c r="K40" s="565">
        <v>11.054048103095607</v>
      </c>
      <c r="L40" s="566"/>
      <c r="M40" s="567">
        <v>13.736842306036694</v>
      </c>
      <c r="N40" s="567">
        <v>12.470489221050737</v>
      </c>
      <c r="O40" s="567">
        <v>12.864320871384253</v>
      </c>
      <c r="P40" s="568">
        <v>12.714699313950987</v>
      </c>
      <c r="Q40" s="535" t="s">
        <v>468</v>
      </c>
      <c r="R40" s="436" t="s">
        <v>469</v>
      </c>
      <c r="S40" s="436" t="s">
        <v>470</v>
      </c>
      <c r="T40" s="436">
        <v>5</v>
      </c>
      <c r="U40" s="436" t="s">
        <v>448</v>
      </c>
      <c r="V40" s="436">
        <v>23.5</v>
      </c>
      <c r="W40" s="436" t="s">
        <v>457</v>
      </c>
      <c r="X40" s="438">
        <v>43193</v>
      </c>
      <c r="Y40" s="436" t="s">
        <v>95</v>
      </c>
      <c r="Z40" s="536" t="s">
        <v>95</v>
      </c>
    </row>
    <row r="41" spans="1:26" ht="17.5">
      <c r="A41" s="466" t="s">
        <v>471</v>
      </c>
      <c r="B41" s="467"/>
      <c r="C41" s="467"/>
      <c r="D41" s="467"/>
      <c r="E41" s="467"/>
      <c r="F41" s="467"/>
      <c r="G41" s="467"/>
      <c r="H41" s="468"/>
      <c r="I41" s="466" t="s">
        <v>472</v>
      </c>
      <c r="J41" s="467"/>
      <c r="K41" s="467"/>
      <c r="L41" s="467"/>
      <c r="M41" s="467"/>
      <c r="N41" s="467"/>
      <c r="O41" s="467"/>
      <c r="P41" s="569"/>
      <c r="Q41" s="535" t="s">
        <v>473</v>
      </c>
      <c r="R41" s="436" t="s">
        <v>474</v>
      </c>
      <c r="S41" s="436" t="s">
        <v>475</v>
      </c>
      <c r="T41" s="436">
        <v>1</v>
      </c>
      <c r="U41" s="436" t="s">
        <v>448</v>
      </c>
      <c r="V41" s="436" t="s">
        <v>95</v>
      </c>
      <c r="W41" s="436" t="s">
        <v>457</v>
      </c>
      <c r="X41" s="438">
        <v>43192</v>
      </c>
      <c r="Y41" s="436">
        <v>3</v>
      </c>
      <c r="Z41" s="536">
        <v>41.64</v>
      </c>
    </row>
    <row r="42" spans="1:26">
      <c r="A42" s="406" t="s">
        <v>476</v>
      </c>
      <c r="B42" s="407"/>
      <c r="C42" s="407"/>
      <c r="D42" s="407"/>
      <c r="E42" s="407"/>
      <c r="F42" s="407"/>
      <c r="G42" s="447"/>
      <c r="H42" s="570">
        <v>-3651</v>
      </c>
      <c r="I42" s="406" t="s">
        <v>477</v>
      </c>
      <c r="J42" s="407"/>
      <c r="K42" s="407"/>
      <c r="L42" s="407"/>
      <c r="M42" s="407"/>
      <c r="N42" s="407"/>
      <c r="O42" s="447"/>
      <c r="P42" s="408" t="s">
        <v>478</v>
      </c>
      <c r="Q42" s="535" t="s">
        <v>479</v>
      </c>
      <c r="R42" s="436" t="s">
        <v>480</v>
      </c>
      <c r="S42" s="436" t="s">
        <v>470</v>
      </c>
      <c r="T42" s="436">
        <v>5</v>
      </c>
      <c r="U42" s="436" t="s">
        <v>448</v>
      </c>
      <c r="V42" s="436">
        <v>27</v>
      </c>
      <c r="W42" s="436" t="s">
        <v>449</v>
      </c>
      <c r="X42" s="438">
        <v>43187</v>
      </c>
      <c r="Y42" s="436" t="s">
        <v>95</v>
      </c>
      <c r="Z42" s="536" t="s">
        <v>95</v>
      </c>
    </row>
    <row r="43" spans="1:26">
      <c r="A43" s="416" t="s">
        <v>33</v>
      </c>
      <c r="B43" s="417"/>
      <c r="C43" s="417"/>
      <c r="D43" s="417"/>
      <c r="E43" s="417"/>
      <c r="F43" s="417"/>
      <c r="G43" s="452"/>
      <c r="H43" s="571">
        <v>-8790</v>
      </c>
      <c r="I43" s="416" t="s">
        <v>481</v>
      </c>
      <c r="J43" s="417"/>
      <c r="K43" s="417"/>
      <c r="L43" s="417"/>
      <c r="M43" s="417"/>
      <c r="N43" s="417"/>
      <c r="O43" s="452"/>
      <c r="P43" s="417" t="s">
        <v>427</v>
      </c>
      <c r="Q43" s="535" t="s">
        <v>482</v>
      </c>
      <c r="R43" s="436" t="s">
        <v>483</v>
      </c>
      <c r="S43" s="436" t="s">
        <v>467</v>
      </c>
      <c r="T43" s="436">
        <v>3</v>
      </c>
      <c r="U43" s="436" t="s">
        <v>448</v>
      </c>
      <c r="V43" s="436">
        <v>15</v>
      </c>
      <c r="W43" s="436" t="s">
        <v>449</v>
      </c>
      <c r="X43" s="438">
        <v>43181</v>
      </c>
      <c r="Y43" s="436">
        <v>9</v>
      </c>
      <c r="Z43" s="536">
        <v>-39.21</v>
      </c>
    </row>
    <row r="44" spans="1:26">
      <c r="A44" s="416" t="s">
        <v>35</v>
      </c>
      <c r="B44" s="417"/>
      <c r="C44" s="417"/>
      <c r="D44" s="417"/>
      <c r="E44" s="417"/>
      <c r="F44" s="417"/>
      <c r="G44" s="452"/>
      <c r="H44" s="572">
        <v>-7.2965434804263374E-2</v>
      </c>
      <c r="I44" s="416" t="s">
        <v>484</v>
      </c>
      <c r="J44" s="417"/>
      <c r="K44" s="417"/>
      <c r="L44" s="417"/>
      <c r="M44" s="417"/>
      <c r="N44" s="417"/>
      <c r="O44" s="452"/>
      <c r="P44" s="417" t="s">
        <v>485</v>
      </c>
      <c r="Q44" s="535" t="s">
        <v>486</v>
      </c>
      <c r="R44" s="436" t="s">
        <v>487</v>
      </c>
      <c r="S44" s="436" t="s">
        <v>464</v>
      </c>
      <c r="T44" s="436">
        <v>1</v>
      </c>
      <c r="U44" s="436" t="s">
        <v>448</v>
      </c>
      <c r="V44" s="436" t="s">
        <v>95</v>
      </c>
      <c r="W44" s="436" t="s">
        <v>457</v>
      </c>
      <c r="X44" s="438">
        <v>43181</v>
      </c>
      <c r="Y44" s="436">
        <v>1</v>
      </c>
      <c r="Z44" s="536">
        <v>64.77</v>
      </c>
    </row>
    <row r="45" spans="1:26">
      <c r="A45" s="416" t="s">
        <v>488</v>
      </c>
      <c r="B45" s="417"/>
      <c r="C45" s="417"/>
      <c r="D45" s="417"/>
      <c r="E45" s="417"/>
      <c r="F45" s="417"/>
      <c r="G45" s="452"/>
      <c r="H45" s="572">
        <v>-7.2973735763854297E-2</v>
      </c>
      <c r="I45" s="416" t="s">
        <v>489</v>
      </c>
      <c r="J45" s="417"/>
      <c r="K45" s="417"/>
      <c r="L45" s="417"/>
      <c r="M45" s="417"/>
      <c r="N45" s="417"/>
      <c r="O45" s="452"/>
      <c r="P45" s="417" t="s">
        <v>478</v>
      </c>
      <c r="Q45" s="535" t="s">
        <v>490</v>
      </c>
      <c r="R45" s="436" t="s">
        <v>491</v>
      </c>
      <c r="S45" s="436" t="s">
        <v>492</v>
      </c>
      <c r="T45" s="436">
        <v>5</v>
      </c>
      <c r="U45" s="436" t="s">
        <v>448</v>
      </c>
      <c r="V45" s="436" t="s">
        <v>95</v>
      </c>
      <c r="W45" s="436" t="s">
        <v>457</v>
      </c>
      <c r="X45" s="438">
        <v>43168</v>
      </c>
      <c r="Y45" s="436">
        <v>11</v>
      </c>
      <c r="Z45" s="536">
        <v>-55.77</v>
      </c>
    </row>
    <row r="46" spans="1:26">
      <c r="A46" s="416" t="s">
        <v>493</v>
      </c>
      <c r="B46" s="417"/>
      <c r="C46" s="417"/>
      <c r="D46" s="417"/>
      <c r="E46" s="417"/>
      <c r="F46" s="417"/>
      <c r="G46" s="452"/>
      <c r="H46" s="572">
        <v>-1.5571993556973284E-2</v>
      </c>
      <c r="I46" s="440" t="s">
        <v>494</v>
      </c>
      <c r="J46" s="441"/>
      <c r="K46" s="441"/>
      <c r="L46" s="441"/>
      <c r="M46" s="441"/>
      <c r="N46" s="441"/>
      <c r="O46" s="457"/>
      <c r="P46" s="441" t="s">
        <v>495</v>
      </c>
      <c r="Q46" s="535" t="s">
        <v>415</v>
      </c>
      <c r="R46" s="436" t="s">
        <v>496</v>
      </c>
      <c r="S46" s="436" t="s">
        <v>497</v>
      </c>
      <c r="T46" s="436">
        <v>3</v>
      </c>
      <c r="U46" s="436" t="s">
        <v>448</v>
      </c>
      <c r="V46" s="436">
        <v>16</v>
      </c>
      <c r="W46" s="436" t="s">
        <v>449</v>
      </c>
      <c r="X46" s="438">
        <v>43166</v>
      </c>
      <c r="Y46" s="436" t="s">
        <v>95</v>
      </c>
      <c r="Z46" s="536" t="s">
        <v>95</v>
      </c>
    </row>
    <row r="47" spans="1:26" ht="17.5">
      <c r="A47" s="416" t="s">
        <v>498</v>
      </c>
      <c r="B47" s="417"/>
      <c r="C47" s="417"/>
      <c r="D47" s="417"/>
      <c r="E47" s="417"/>
      <c r="F47" s="417"/>
      <c r="G47" s="452"/>
      <c r="H47" s="572">
        <v>-8.8836219820385781E-2</v>
      </c>
      <c r="I47" s="466" t="s">
        <v>499</v>
      </c>
      <c r="J47" s="467"/>
      <c r="K47" s="467"/>
      <c r="L47" s="467"/>
      <c r="M47" s="467"/>
      <c r="N47" s="467"/>
      <c r="O47" s="467"/>
      <c r="P47" s="569"/>
      <c r="Q47" s="535" t="s">
        <v>500</v>
      </c>
      <c r="R47" s="436" t="s">
        <v>501</v>
      </c>
      <c r="S47" s="436" t="s">
        <v>502</v>
      </c>
      <c r="T47" s="436">
        <v>3</v>
      </c>
      <c r="U47" s="436" t="s">
        <v>448</v>
      </c>
      <c r="V47" s="436">
        <v>15</v>
      </c>
      <c r="W47" s="436" t="s">
        <v>449</v>
      </c>
      <c r="X47" s="438">
        <v>43158</v>
      </c>
      <c r="Y47" s="436">
        <v>4</v>
      </c>
      <c r="Z47" s="536">
        <v>0</v>
      </c>
    </row>
    <row r="48" spans="1:26">
      <c r="A48" s="416" t="s">
        <v>503</v>
      </c>
      <c r="B48" s="417"/>
      <c r="C48" s="417"/>
      <c r="D48" s="417"/>
      <c r="E48" s="417"/>
      <c r="F48" s="417"/>
      <c r="G48" s="452"/>
      <c r="H48" s="572">
        <v>-1.9539869293019037E-2</v>
      </c>
      <c r="I48" s="573" t="s">
        <v>504</v>
      </c>
      <c r="J48" s="407"/>
      <c r="K48" s="407"/>
      <c r="L48" s="407"/>
      <c r="M48" s="407"/>
      <c r="N48" s="574"/>
      <c r="O48" s="447"/>
      <c r="P48" s="575">
        <v>-1.3062611806797852</v>
      </c>
      <c r="Q48" s="535" t="s">
        <v>505</v>
      </c>
      <c r="R48" s="436" t="s">
        <v>506</v>
      </c>
      <c r="S48" s="436" t="s">
        <v>467</v>
      </c>
      <c r="T48" s="436">
        <v>3</v>
      </c>
      <c r="U48" s="436" t="s">
        <v>448</v>
      </c>
      <c r="V48" s="436">
        <v>16</v>
      </c>
      <c r="W48" s="436" t="s">
        <v>449</v>
      </c>
      <c r="X48" s="438">
        <v>43156</v>
      </c>
      <c r="Y48" s="436">
        <v>4</v>
      </c>
      <c r="Z48" s="536">
        <v>0</v>
      </c>
    </row>
    <row r="49" spans="1:26">
      <c r="A49" s="440" t="s">
        <v>507</v>
      </c>
      <c r="B49" s="441"/>
      <c r="C49" s="441"/>
      <c r="D49" s="441"/>
      <c r="E49" s="441"/>
      <c r="F49" s="441"/>
      <c r="G49" s="457"/>
      <c r="H49" s="576">
        <v>3.2421827165942923E-3</v>
      </c>
      <c r="I49" s="577" t="s">
        <v>508</v>
      </c>
      <c r="J49" s="417"/>
      <c r="K49" s="417"/>
      <c r="L49" s="417"/>
      <c r="M49" s="417"/>
      <c r="N49" s="578"/>
      <c r="O49" s="452"/>
      <c r="P49" s="579">
        <v>-3.9434704830053668</v>
      </c>
      <c r="Q49" s="535" t="s">
        <v>509</v>
      </c>
      <c r="R49" s="436" t="s">
        <v>510</v>
      </c>
      <c r="S49" s="436" t="s">
        <v>470</v>
      </c>
      <c r="T49" s="436">
        <v>5</v>
      </c>
      <c r="U49" s="436" t="s">
        <v>448</v>
      </c>
      <c r="V49" s="436">
        <v>20</v>
      </c>
      <c r="W49" s="436" t="s">
        <v>457</v>
      </c>
      <c r="X49" s="438">
        <v>43125</v>
      </c>
      <c r="Y49" s="436">
        <v>11</v>
      </c>
      <c r="Z49" s="536">
        <v>-55.77</v>
      </c>
    </row>
    <row r="50" spans="1:26" ht="17.5">
      <c r="A50" s="466" t="s">
        <v>511</v>
      </c>
      <c r="B50" s="467"/>
      <c r="C50" s="467"/>
      <c r="D50" s="467"/>
      <c r="E50" s="467"/>
      <c r="F50" s="467"/>
      <c r="G50" s="467"/>
      <c r="H50" s="468"/>
      <c r="I50" s="577" t="s">
        <v>512</v>
      </c>
      <c r="J50" s="417"/>
      <c r="K50" s="417"/>
      <c r="L50" s="417"/>
      <c r="M50" s="417"/>
      <c r="N50" s="578"/>
      <c r="O50" s="452"/>
      <c r="P50" s="579" t="s">
        <v>95</v>
      </c>
      <c r="Q50" s="535" t="s">
        <v>513</v>
      </c>
      <c r="R50" s="436" t="s">
        <v>514</v>
      </c>
      <c r="S50" s="436" t="s">
        <v>497</v>
      </c>
      <c r="T50" s="436">
        <v>3</v>
      </c>
      <c r="U50" s="436" t="s">
        <v>448</v>
      </c>
      <c r="V50" s="436">
        <v>17</v>
      </c>
      <c r="W50" s="436" t="s">
        <v>449</v>
      </c>
      <c r="X50" s="438">
        <v>43124</v>
      </c>
      <c r="Y50" s="436">
        <v>5</v>
      </c>
      <c r="Z50" s="536">
        <v>-19.079999999999998</v>
      </c>
    </row>
    <row r="51" spans="1:26">
      <c r="A51" s="406" t="s">
        <v>34</v>
      </c>
      <c r="B51" s="407"/>
      <c r="C51" s="407"/>
      <c r="D51" s="407"/>
      <c r="E51" s="407"/>
      <c r="F51" s="407"/>
      <c r="G51" s="447"/>
      <c r="H51" s="580">
        <v>9.5436132416907349E-2</v>
      </c>
      <c r="I51" s="581" t="s">
        <v>515</v>
      </c>
      <c r="J51" s="441"/>
      <c r="K51" s="441"/>
      <c r="L51" s="441"/>
      <c r="M51" s="441"/>
      <c r="N51" s="582"/>
      <c r="O51" s="457"/>
      <c r="P51" s="583" t="s">
        <v>95</v>
      </c>
      <c r="Q51" s="535" t="s">
        <v>516</v>
      </c>
      <c r="R51" s="436" t="s">
        <v>517</v>
      </c>
      <c r="S51" s="436" t="s">
        <v>467</v>
      </c>
      <c r="T51" s="436">
        <v>3</v>
      </c>
      <c r="U51" s="436" t="s">
        <v>518</v>
      </c>
      <c r="V51" s="436" t="s">
        <v>95</v>
      </c>
      <c r="W51" s="436" t="s">
        <v>457</v>
      </c>
      <c r="X51" s="438">
        <v>43119</v>
      </c>
      <c r="Y51" s="436">
        <v>10</v>
      </c>
      <c r="Z51" s="536">
        <v>-44.4</v>
      </c>
    </row>
    <row r="52" spans="1:26" ht="17.5">
      <c r="A52" s="416" t="s">
        <v>97</v>
      </c>
      <c r="B52" s="417"/>
      <c r="C52" s="417"/>
      <c r="D52" s="417"/>
      <c r="E52" s="417"/>
      <c r="F52" s="417"/>
      <c r="G52" s="452"/>
      <c r="H52" s="584">
        <v>-3.0306803466480726E-2</v>
      </c>
      <c r="I52" s="466" t="s">
        <v>519</v>
      </c>
      <c r="J52" s="467"/>
      <c r="K52" s="467"/>
      <c r="L52" s="467"/>
      <c r="M52" s="467"/>
      <c r="N52" s="467"/>
      <c r="O52" s="467"/>
      <c r="P52" s="569"/>
      <c r="Q52" s="535" t="s">
        <v>520</v>
      </c>
      <c r="R52" s="436" t="s">
        <v>521</v>
      </c>
      <c r="S52" s="436" t="s">
        <v>497</v>
      </c>
      <c r="T52" s="436">
        <v>3</v>
      </c>
      <c r="U52" s="436" t="s">
        <v>448</v>
      </c>
      <c r="V52" s="436" t="s">
        <v>95</v>
      </c>
      <c r="W52" s="436" t="s">
        <v>457</v>
      </c>
      <c r="X52" s="438">
        <v>43097</v>
      </c>
      <c r="Y52" s="436">
        <v>4</v>
      </c>
      <c r="Z52" s="536">
        <v>0</v>
      </c>
    </row>
    <row r="53" spans="1:26">
      <c r="A53" s="416" t="s">
        <v>522</v>
      </c>
      <c r="B53" s="417"/>
      <c r="C53" s="417"/>
      <c r="D53" s="417"/>
      <c r="E53" s="417"/>
      <c r="F53" s="417"/>
      <c r="G53" s="452"/>
      <c r="H53" s="584">
        <v>-7.2965434804263374E-2</v>
      </c>
      <c r="I53" s="406" t="s">
        <v>523</v>
      </c>
      <c r="J53" s="407"/>
      <c r="K53" s="407"/>
      <c r="L53" s="407"/>
      <c r="M53" s="407"/>
      <c r="N53" s="407"/>
      <c r="O53" s="447"/>
      <c r="P53" s="585">
        <v>2.0945733538758424</v>
      </c>
      <c r="Q53" s="535" t="s">
        <v>524</v>
      </c>
      <c r="R53" s="436" t="s">
        <v>525</v>
      </c>
      <c r="S53" s="436" t="s">
        <v>464</v>
      </c>
      <c r="T53" s="436">
        <v>1</v>
      </c>
      <c r="U53" s="436" t="s">
        <v>448</v>
      </c>
      <c r="V53" s="436">
        <v>18</v>
      </c>
      <c r="W53" s="436" t="s">
        <v>526</v>
      </c>
      <c r="X53" s="438">
        <v>43028</v>
      </c>
      <c r="Y53" s="436" t="s">
        <v>95</v>
      </c>
      <c r="Z53" s="536" t="s">
        <v>95</v>
      </c>
    </row>
    <row r="54" spans="1:26">
      <c r="A54" s="440" t="s">
        <v>527</v>
      </c>
      <c r="B54" s="441"/>
      <c r="C54" s="441"/>
      <c r="D54" s="441"/>
      <c r="E54" s="441"/>
      <c r="F54" s="441"/>
      <c r="G54" s="457"/>
      <c r="H54" s="586">
        <v>-4.8029352193113523E-2</v>
      </c>
      <c r="I54" s="416" t="s">
        <v>528</v>
      </c>
      <c r="J54" s="417"/>
      <c r="K54" s="417"/>
      <c r="L54" s="417"/>
      <c r="M54" s="417"/>
      <c r="N54" s="417"/>
      <c r="O54" s="452"/>
      <c r="P54" s="587">
        <v>0.61184401934756516</v>
      </c>
      <c r="Q54" s="535" t="s">
        <v>529</v>
      </c>
      <c r="R54" s="436" t="s">
        <v>530</v>
      </c>
      <c r="S54" s="436" t="s">
        <v>470</v>
      </c>
      <c r="T54" s="436">
        <v>5</v>
      </c>
      <c r="U54" s="436" t="s">
        <v>531</v>
      </c>
      <c r="V54" s="436" t="s">
        <v>95</v>
      </c>
      <c r="W54" s="436" t="s">
        <v>457</v>
      </c>
      <c r="X54" s="438">
        <v>42594</v>
      </c>
      <c r="Y54" s="436">
        <v>11</v>
      </c>
      <c r="Z54" s="536">
        <v>-55.77</v>
      </c>
    </row>
    <row r="55" spans="1:26" ht="17.5">
      <c r="A55" s="466" t="s">
        <v>532</v>
      </c>
      <c r="B55" s="467"/>
      <c r="C55" s="467"/>
      <c r="D55" s="467"/>
      <c r="E55" s="467"/>
      <c r="F55" s="467"/>
      <c r="G55" s="467"/>
      <c r="H55" s="468"/>
      <c r="I55" s="416" t="s">
        <v>507</v>
      </c>
      <c r="J55" s="417"/>
      <c r="K55" s="417"/>
      <c r="L55" s="417"/>
      <c r="M55" s="417"/>
      <c r="N55" s="417"/>
      <c r="O55" s="452"/>
      <c r="P55" s="579">
        <v>0.32421827165942924</v>
      </c>
      <c r="Q55" s="535" t="s">
        <v>533</v>
      </c>
      <c r="R55" s="436" t="s">
        <v>534</v>
      </c>
      <c r="S55" s="436" t="s">
        <v>470</v>
      </c>
      <c r="T55" s="436">
        <v>5</v>
      </c>
      <c r="U55" s="436" t="s">
        <v>448</v>
      </c>
      <c r="V55" s="436" t="s">
        <v>95</v>
      </c>
      <c r="W55" s="436" t="s">
        <v>457</v>
      </c>
      <c r="X55" s="438">
        <v>42482</v>
      </c>
      <c r="Y55" s="436">
        <v>11</v>
      </c>
      <c r="Z55" s="536">
        <v>-55.77</v>
      </c>
    </row>
    <row r="56" spans="1:26">
      <c r="A56" s="406" t="s">
        <v>64</v>
      </c>
      <c r="B56" s="407"/>
      <c r="C56" s="407"/>
      <c r="D56" s="407"/>
      <c r="E56" s="407"/>
      <c r="F56" s="407"/>
      <c r="G56" s="447"/>
      <c r="H56" s="570">
        <v>1.7918863049095608</v>
      </c>
      <c r="I56" s="416" t="s">
        <v>535</v>
      </c>
      <c r="J56" s="417"/>
      <c r="K56" s="417"/>
      <c r="L56" s="417"/>
      <c r="M56" s="417"/>
      <c r="N56" s="417"/>
      <c r="O56" s="452"/>
      <c r="P56" s="579" t="s">
        <v>95</v>
      </c>
      <c r="Q56" s="588"/>
      <c r="R56" s="589"/>
      <c r="S56" s="589"/>
      <c r="T56" s="589"/>
      <c r="U56" s="589"/>
      <c r="V56" s="589"/>
      <c r="W56" s="589"/>
      <c r="X56" s="590"/>
      <c r="Y56" s="589"/>
      <c r="Z56" s="591"/>
    </row>
    <row r="57" spans="1:26">
      <c r="A57" s="416" t="s">
        <v>536</v>
      </c>
      <c r="B57" s="417"/>
      <c r="C57" s="417"/>
      <c r="D57" s="417"/>
      <c r="E57" s="417"/>
      <c r="F57" s="417"/>
      <c r="G57" s="452"/>
      <c r="H57" s="571">
        <v>1.5086434108527131</v>
      </c>
      <c r="I57" s="416" t="s">
        <v>537</v>
      </c>
      <c r="J57" s="417"/>
      <c r="K57" s="417"/>
      <c r="L57" s="417"/>
      <c r="M57" s="417"/>
      <c r="N57" s="417"/>
      <c r="O57" s="452"/>
      <c r="P57" s="579">
        <v>107.69905701099047</v>
      </c>
      <c r="Q57" s="588"/>
      <c r="R57" s="589"/>
      <c r="S57" s="589"/>
      <c r="T57" s="589"/>
      <c r="U57" s="589"/>
      <c r="V57" s="589"/>
      <c r="W57" s="589"/>
      <c r="X57" s="590"/>
      <c r="Y57" s="589"/>
      <c r="Z57" s="591"/>
    </row>
    <row r="58" spans="1:26">
      <c r="A58" s="416" t="s">
        <v>538</v>
      </c>
      <c r="B58" s="417"/>
      <c r="C58" s="417"/>
      <c r="D58" s="417"/>
      <c r="E58" s="417"/>
      <c r="F58" s="417"/>
      <c r="G58" s="452"/>
      <c r="H58" s="584">
        <v>0.35611171966365568</v>
      </c>
      <c r="I58" s="416" t="s">
        <v>539</v>
      </c>
      <c r="J58" s="417"/>
      <c r="K58" s="417"/>
      <c r="L58" s="417"/>
      <c r="M58" s="417"/>
      <c r="N58" s="417"/>
      <c r="O58" s="452"/>
      <c r="P58" s="579">
        <v>74.153238017454186</v>
      </c>
      <c r="Q58" s="588"/>
      <c r="R58" s="589"/>
      <c r="S58" s="589"/>
      <c r="T58" s="589"/>
      <c r="U58" s="589"/>
      <c r="V58" s="589"/>
      <c r="W58" s="589"/>
      <c r="X58" s="590"/>
      <c r="Y58" s="589"/>
      <c r="Z58" s="591"/>
    </row>
    <row r="59" spans="1:26">
      <c r="A59" s="416" t="s">
        <v>540</v>
      </c>
      <c r="B59" s="417"/>
      <c r="C59" s="417"/>
      <c r="D59" s="417"/>
      <c r="E59" s="417"/>
      <c r="F59" s="417"/>
      <c r="G59" s="452"/>
      <c r="H59" s="584">
        <v>2.0945733538758424</v>
      </c>
      <c r="I59" s="416" t="s">
        <v>541</v>
      </c>
      <c r="J59" s="417"/>
      <c r="K59" s="417"/>
      <c r="L59" s="417"/>
      <c r="M59" s="417"/>
      <c r="N59" s="417"/>
      <c r="O59" s="452"/>
      <c r="P59" s="579">
        <v>49.749493274368895</v>
      </c>
      <c r="Q59" s="588"/>
      <c r="R59" s="589"/>
      <c r="S59" s="589"/>
      <c r="T59" s="589"/>
      <c r="U59" s="589"/>
      <c r="V59" s="589"/>
      <c r="W59" s="589"/>
      <c r="X59" s="590"/>
      <c r="Y59" s="589"/>
      <c r="Z59" s="591"/>
    </row>
    <row r="60" spans="1:26">
      <c r="A60" s="416" t="s">
        <v>542</v>
      </c>
      <c r="B60" s="417"/>
      <c r="C60" s="417"/>
      <c r="D60" s="417"/>
      <c r="E60" s="417"/>
      <c r="F60" s="417"/>
      <c r="G60" s="452"/>
      <c r="H60" s="571">
        <v>3.3890733134529905</v>
      </c>
      <c r="I60" s="416" t="s">
        <v>65</v>
      </c>
      <c r="J60" s="417"/>
      <c r="K60" s="417"/>
      <c r="L60" s="417"/>
      <c r="M60" s="417"/>
      <c r="N60" s="417"/>
      <c r="O60" s="452"/>
      <c r="P60" s="579">
        <v>132.10280175407576</v>
      </c>
      <c r="Q60" s="588"/>
      <c r="R60" s="589"/>
      <c r="S60" s="589"/>
      <c r="T60" s="589"/>
      <c r="U60" s="589"/>
      <c r="V60" s="589"/>
      <c r="W60" s="589"/>
      <c r="X60" s="590"/>
      <c r="Y60" s="589"/>
      <c r="Z60" s="591"/>
    </row>
    <row r="61" spans="1:26">
      <c r="A61" s="440" t="s">
        <v>543</v>
      </c>
      <c r="B61" s="441"/>
      <c r="C61" s="441"/>
      <c r="D61" s="441"/>
      <c r="E61" s="441"/>
      <c r="F61" s="441"/>
      <c r="G61" s="457"/>
      <c r="H61" s="592">
        <v>4.9222395374573704</v>
      </c>
      <c r="I61" s="440"/>
      <c r="J61" s="441"/>
      <c r="K61" s="441"/>
      <c r="L61" s="441"/>
      <c r="M61" s="441"/>
      <c r="N61" s="441"/>
      <c r="O61" s="441"/>
      <c r="P61" s="593"/>
      <c r="Q61" s="588"/>
      <c r="R61" s="589"/>
      <c r="S61" s="589"/>
      <c r="T61" s="589"/>
      <c r="U61" s="589"/>
      <c r="V61" s="589"/>
      <c r="W61" s="589"/>
      <c r="X61" s="590"/>
      <c r="Y61" s="589"/>
      <c r="Z61" s="591"/>
    </row>
    <row r="62" spans="1:26">
      <c r="A62" s="594"/>
      <c r="B62" s="595"/>
      <c r="C62" s="595"/>
      <c r="D62" s="595"/>
      <c r="E62" s="595"/>
      <c r="F62" s="595"/>
      <c r="G62" s="595"/>
      <c r="H62" s="596"/>
      <c r="I62" s="594"/>
      <c r="J62" s="595"/>
      <c r="K62" s="595"/>
      <c r="L62" s="595"/>
      <c r="M62" s="595"/>
      <c r="N62" s="595"/>
      <c r="O62" s="595"/>
      <c r="P62" s="597"/>
      <c r="Q62" s="588"/>
      <c r="R62" s="589"/>
      <c r="S62" s="589"/>
      <c r="T62" s="589"/>
      <c r="U62" s="589"/>
      <c r="V62" s="589"/>
      <c r="W62" s="589"/>
      <c r="X62" s="590"/>
      <c r="Y62" s="589"/>
      <c r="Z62" s="591"/>
    </row>
    <row r="63" spans="1:26">
      <c r="A63" s="598" t="s">
        <v>544</v>
      </c>
      <c r="B63" s="452"/>
      <c r="C63" s="452"/>
      <c r="D63" s="452"/>
      <c r="E63" s="452"/>
      <c r="F63" s="452"/>
      <c r="G63" s="452"/>
      <c r="H63" s="599"/>
      <c r="I63" s="598" t="s">
        <v>545</v>
      </c>
      <c r="J63" s="452"/>
      <c r="K63" s="452"/>
      <c r="L63" s="452"/>
      <c r="M63" s="452"/>
      <c r="N63" s="452"/>
      <c r="O63" s="452"/>
      <c r="P63" s="452"/>
      <c r="Q63" s="588"/>
      <c r="R63" s="589"/>
      <c r="S63" s="589"/>
      <c r="T63" s="589"/>
      <c r="U63" s="589"/>
      <c r="V63" s="589"/>
      <c r="W63" s="589"/>
      <c r="X63" s="590"/>
      <c r="Y63" s="589"/>
      <c r="Z63" s="591"/>
    </row>
    <row r="64" spans="1:26">
      <c r="A64" s="600"/>
      <c r="B64" s="452"/>
      <c r="C64" s="452"/>
      <c r="D64" s="452"/>
      <c r="E64" s="452"/>
      <c r="F64" s="452"/>
      <c r="G64" s="452"/>
      <c r="H64" s="599"/>
      <c r="I64" s="600"/>
      <c r="J64" s="452"/>
      <c r="K64" s="452"/>
      <c r="L64" s="452"/>
      <c r="M64" s="452"/>
      <c r="N64" s="452"/>
      <c r="O64" s="452"/>
      <c r="P64" s="452"/>
      <c r="Q64" s="588"/>
      <c r="R64" s="589"/>
      <c r="S64" s="589"/>
      <c r="T64" s="589"/>
      <c r="U64" s="589"/>
      <c r="V64" s="589"/>
      <c r="W64" s="589"/>
      <c r="X64" s="590"/>
      <c r="Y64" s="589"/>
      <c r="Z64" s="591"/>
    </row>
    <row r="65" spans="1:26">
      <c r="A65" s="600"/>
      <c r="B65" s="452"/>
      <c r="C65" s="452"/>
      <c r="D65" s="452"/>
      <c r="E65" s="452"/>
      <c r="F65" s="452"/>
      <c r="G65" s="452"/>
      <c r="H65" s="599"/>
      <c r="I65" s="600"/>
      <c r="J65" s="452"/>
      <c r="K65" s="452"/>
      <c r="L65" s="452"/>
      <c r="M65" s="452"/>
      <c r="N65" s="452"/>
      <c r="O65" s="452"/>
      <c r="P65" s="452"/>
      <c r="Q65" s="588"/>
      <c r="R65" s="589"/>
      <c r="S65" s="589"/>
      <c r="T65" s="589"/>
      <c r="U65" s="589"/>
      <c r="V65" s="589"/>
      <c r="W65" s="589"/>
      <c r="X65" s="590"/>
      <c r="Y65" s="589"/>
      <c r="Z65" s="591"/>
    </row>
    <row r="66" spans="1:26">
      <c r="A66" s="600"/>
      <c r="B66" s="452"/>
      <c r="C66" s="452"/>
      <c r="D66" s="452"/>
      <c r="E66" s="452"/>
      <c r="F66" s="452"/>
      <c r="G66" s="452"/>
      <c r="H66" s="599"/>
      <c r="I66" s="600"/>
      <c r="J66" s="452"/>
      <c r="K66" s="452"/>
      <c r="L66" s="452"/>
      <c r="M66" s="452"/>
      <c r="N66" s="452"/>
      <c r="O66" s="452"/>
      <c r="P66" s="452"/>
      <c r="Q66" s="588"/>
      <c r="R66" s="589"/>
      <c r="S66" s="589"/>
      <c r="T66" s="589"/>
      <c r="U66" s="589"/>
      <c r="V66" s="589"/>
      <c r="W66" s="589"/>
      <c r="X66" s="590"/>
      <c r="Y66" s="589"/>
      <c r="Z66" s="591"/>
    </row>
    <row r="67" spans="1:26">
      <c r="A67" s="600"/>
      <c r="B67" s="452"/>
      <c r="C67" s="452"/>
      <c r="D67" s="452"/>
      <c r="E67" s="452"/>
      <c r="F67" s="452"/>
      <c r="G67" s="452"/>
      <c r="H67" s="599"/>
      <c r="I67" s="600"/>
      <c r="J67" s="452"/>
      <c r="K67" s="452"/>
      <c r="L67" s="452"/>
      <c r="M67" s="452"/>
      <c r="N67" s="452"/>
      <c r="O67" s="452"/>
      <c r="P67" s="452"/>
      <c r="Q67" s="588"/>
      <c r="R67" s="589"/>
      <c r="S67" s="589"/>
      <c r="T67" s="589"/>
      <c r="U67" s="589"/>
      <c r="V67" s="589"/>
      <c r="W67" s="589"/>
      <c r="X67" s="590"/>
      <c r="Y67" s="589"/>
      <c r="Z67" s="591"/>
    </row>
    <row r="68" spans="1:26">
      <c r="A68" s="600"/>
      <c r="B68" s="452"/>
      <c r="C68" s="452"/>
      <c r="D68" s="452"/>
      <c r="E68" s="423"/>
      <c r="F68" s="452"/>
      <c r="G68" s="423"/>
      <c r="H68" s="419"/>
      <c r="I68" s="601"/>
      <c r="J68" s="423"/>
      <c r="K68" s="423"/>
      <c r="L68" s="423"/>
      <c r="M68" s="423"/>
      <c r="N68" s="423"/>
      <c r="O68" s="602"/>
      <c r="P68" s="423"/>
      <c r="Q68" s="588"/>
      <c r="R68" s="589"/>
      <c r="S68" s="589"/>
      <c r="T68" s="589"/>
      <c r="U68" s="589"/>
      <c r="V68" s="589"/>
      <c r="W68" s="589"/>
      <c r="X68" s="590"/>
      <c r="Y68" s="589"/>
      <c r="Z68" s="591"/>
    </row>
    <row r="69" spans="1:26">
      <c r="A69" s="600"/>
      <c r="B69" s="452"/>
      <c r="C69" s="452"/>
      <c r="D69" s="452"/>
      <c r="E69" s="452"/>
      <c r="F69" s="452"/>
      <c r="G69" s="423"/>
      <c r="H69" s="419"/>
      <c r="I69" s="601"/>
      <c r="J69" s="423"/>
      <c r="K69" s="423"/>
      <c r="L69" s="423"/>
      <c r="M69" s="423"/>
      <c r="N69" s="423"/>
      <c r="O69" s="423"/>
      <c r="P69" s="423"/>
      <c r="Q69" s="588"/>
      <c r="R69" s="589"/>
      <c r="S69" s="589"/>
      <c r="T69" s="589"/>
      <c r="U69" s="589"/>
      <c r="V69" s="589"/>
      <c r="W69" s="589"/>
      <c r="X69" s="590"/>
      <c r="Y69" s="589"/>
      <c r="Z69" s="591"/>
    </row>
    <row r="70" spans="1:26">
      <c r="A70" s="600"/>
      <c r="B70" s="452"/>
      <c r="C70" s="452"/>
      <c r="D70" s="452"/>
      <c r="E70" s="452"/>
      <c r="F70" s="452"/>
      <c r="G70" s="423"/>
      <c r="H70" s="419"/>
      <c r="I70" s="601"/>
      <c r="J70" s="423"/>
      <c r="K70" s="423"/>
      <c r="L70" s="423"/>
      <c r="M70" s="423"/>
      <c r="N70" s="423"/>
      <c r="O70" s="423"/>
      <c r="P70" s="423"/>
      <c r="Q70" s="588"/>
      <c r="R70" s="589"/>
      <c r="S70" s="589"/>
      <c r="T70" s="589"/>
      <c r="U70" s="589"/>
      <c r="V70" s="589"/>
      <c r="W70" s="589"/>
      <c r="X70" s="590"/>
      <c r="Y70" s="589"/>
      <c r="Z70" s="591"/>
    </row>
    <row r="71" spans="1:26">
      <c r="A71" s="600"/>
      <c r="B71" s="452"/>
      <c r="C71" s="452"/>
      <c r="D71" s="452"/>
      <c r="E71" s="452"/>
      <c r="F71" s="452"/>
      <c r="G71" s="423"/>
      <c r="H71" s="419"/>
      <c r="I71" s="601"/>
      <c r="J71" s="423"/>
      <c r="K71" s="423"/>
      <c r="L71" s="423"/>
      <c r="M71" s="423"/>
      <c r="N71" s="423"/>
      <c r="O71" s="423"/>
      <c r="P71" s="423"/>
      <c r="Q71" s="588"/>
      <c r="R71" s="589"/>
      <c r="S71" s="589"/>
      <c r="T71" s="589"/>
      <c r="U71" s="589"/>
      <c r="V71" s="589"/>
      <c r="W71" s="589"/>
      <c r="X71" s="590"/>
      <c r="Y71" s="589"/>
      <c r="Z71" s="591"/>
    </row>
    <row r="72" spans="1:26">
      <c r="A72" s="600"/>
      <c r="B72" s="452"/>
      <c r="C72" s="452"/>
      <c r="D72" s="452"/>
      <c r="E72" s="452"/>
      <c r="F72" s="452"/>
      <c r="G72" s="423"/>
      <c r="H72" s="419"/>
      <c r="I72" s="601"/>
      <c r="J72" s="423"/>
      <c r="K72" s="423"/>
      <c r="L72" s="423"/>
      <c r="M72" s="423"/>
      <c r="N72" s="423"/>
      <c r="O72" s="423"/>
      <c r="P72" s="423"/>
      <c r="Q72" s="588"/>
      <c r="R72" s="589"/>
      <c r="S72" s="589"/>
      <c r="T72" s="589"/>
      <c r="U72" s="589"/>
      <c r="V72" s="589"/>
      <c r="W72" s="589"/>
      <c r="X72" s="590"/>
      <c r="Y72" s="589"/>
      <c r="Z72" s="591"/>
    </row>
    <row r="73" spans="1:26">
      <c r="A73" s="600"/>
      <c r="B73" s="452"/>
      <c r="C73" s="452"/>
      <c r="D73" s="452"/>
      <c r="E73" s="452"/>
      <c r="F73" s="452"/>
      <c r="G73" s="423"/>
      <c r="H73" s="419"/>
      <c r="I73" s="601"/>
      <c r="J73" s="423"/>
      <c r="K73" s="423"/>
      <c r="L73" s="423"/>
      <c r="M73" s="423"/>
      <c r="N73" s="423"/>
      <c r="O73" s="423"/>
      <c r="P73" s="423"/>
      <c r="Q73" s="588"/>
      <c r="R73" s="589"/>
      <c r="S73" s="589"/>
      <c r="T73" s="589"/>
      <c r="U73" s="589"/>
      <c r="V73" s="589"/>
      <c r="W73" s="589"/>
      <c r="X73" s="590"/>
      <c r="Y73" s="589"/>
      <c r="Z73" s="591"/>
    </row>
    <row r="74" spans="1:26">
      <c r="A74" s="603"/>
      <c r="B74" s="457"/>
      <c r="C74" s="457"/>
      <c r="D74" s="457"/>
      <c r="E74" s="457"/>
      <c r="F74" s="457"/>
      <c r="G74" s="593"/>
      <c r="H74" s="443"/>
      <c r="I74" s="604"/>
      <c r="J74" s="593"/>
      <c r="K74" s="593"/>
      <c r="L74" s="593"/>
      <c r="M74" s="593"/>
      <c r="N74" s="593"/>
      <c r="O74" s="593"/>
      <c r="P74" s="593"/>
      <c r="Q74" s="605"/>
      <c r="R74" s="606"/>
      <c r="S74" s="606"/>
      <c r="T74" s="606"/>
      <c r="U74" s="606"/>
      <c r="V74" s="606"/>
      <c r="W74" s="606"/>
      <c r="X74" s="607"/>
      <c r="Y74" s="606"/>
      <c r="Z74" s="608"/>
    </row>
    <row r="75" spans="1:26">
      <c r="A75" s="609" t="s">
        <v>893</v>
      </c>
    </row>
  </sheetData>
  <sheetProtection algorithmName="SHA-512" hashValue="OoEoD+DLs1ro9lvyz1tOIe+3Y+/T/XaS4hI37kM8EETmST6DbIYXs7y7KwitCGXKHhOwvRNa58Rl/HglpTzWKA==" saltValue="6gNctXDBth5qIxXxHuXbfw==" spinCount="100000" sheet="1" objects="1" scenarios="1"/>
  <mergeCells count="52">
    <mergeCell ref="A62:H62"/>
    <mergeCell ref="I62:P62"/>
    <mergeCell ref="A41:H41"/>
    <mergeCell ref="I41:P41"/>
    <mergeCell ref="I47:P47"/>
    <mergeCell ref="A50:H50"/>
    <mergeCell ref="I52:P52"/>
    <mergeCell ref="A55:H55"/>
    <mergeCell ref="A39:C39"/>
    <mergeCell ref="I39:J39"/>
    <mergeCell ref="K39:L39"/>
    <mergeCell ref="A40:C40"/>
    <mergeCell ref="I40:J40"/>
    <mergeCell ref="K40:L40"/>
    <mergeCell ref="A37:C37"/>
    <mergeCell ref="I37:J37"/>
    <mergeCell ref="K37:L37"/>
    <mergeCell ref="A38:C38"/>
    <mergeCell ref="I38:J38"/>
    <mergeCell ref="K38:L38"/>
    <mergeCell ref="A35:C35"/>
    <mergeCell ref="I35:J35"/>
    <mergeCell ref="K35:L35"/>
    <mergeCell ref="A36:C36"/>
    <mergeCell ref="I36:J36"/>
    <mergeCell ref="K36:L36"/>
    <mergeCell ref="Q32:Z32"/>
    <mergeCell ref="A33:C33"/>
    <mergeCell ref="D33:H33"/>
    <mergeCell ref="I33:J33"/>
    <mergeCell ref="K33:L33"/>
    <mergeCell ref="A34:C34"/>
    <mergeCell ref="I34:J34"/>
    <mergeCell ref="K34:L34"/>
    <mergeCell ref="G24:H24"/>
    <mergeCell ref="G25:H25"/>
    <mergeCell ref="G26:H26"/>
    <mergeCell ref="I26:P26"/>
    <mergeCell ref="A27:H27"/>
    <mergeCell ref="A32:P32"/>
    <mergeCell ref="G23:H23"/>
    <mergeCell ref="A1:B1"/>
    <mergeCell ref="A2:Z3"/>
    <mergeCell ref="I4:P4"/>
    <mergeCell ref="Q4:Z4"/>
    <mergeCell ref="A10:H10"/>
    <mergeCell ref="G15:H15"/>
    <mergeCell ref="A16:G16"/>
    <mergeCell ref="I16:P16"/>
    <mergeCell ref="A21:F21"/>
    <mergeCell ref="G21:H21"/>
    <mergeCell ref="G22:H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Group 5</vt:lpstr>
      <vt:lpstr>IS</vt:lpstr>
      <vt:lpstr>BS</vt:lpstr>
      <vt:lpstr>CF</vt:lpstr>
      <vt:lpstr>DCF</vt:lpstr>
      <vt:lpstr>WACC</vt:lpstr>
      <vt:lpstr>SOTP</vt:lpstr>
      <vt:lpstr>LBO</vt:lpstr>
      <vt:lpstr>GE Sheet</vt:lpstr>
      <vt:lpstr>Comps - Bloom</vt:lpstr>
      <vt:lpstr>Revenue - Segment</vt:lpstr>
      <vt:lpstr>tax_rate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classroom</dc:creator>
  <cp:lastModifiedBy>Kyle W. Brown</cp:lastModifiedBy>
  <dcterms:created xsi:type="dcterms:W3CDTF">2018-04-11T21:41:00Z</dcterms:created>
  <dcterms:modified xsi:type="dcterms:W3CDTF">2020-09-18T00:19:54Z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bf647721-3871-47c0-a1d8-42ee3545707a</vt:lpwstr>
  </property>
</Properties>
</file>