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ABSTRACT" sheetId="1" r:id="rId1"/>
  </sheets>
  <externalReferences>
    <externalReference r:id="rId2"/>
  </externalReferences>
  <definedNames>
    <definedName name="_xlnm.Print_Area" localSheetId="0">ABSTRACT!$A$1:$P$14</definedName>
  </definedNames>
  <calcPr calcId="125725"/>
</workbook>
</file>

<file path=xl/calcChain.xml><?xml version="1.0" encoding="utf-8"?>
<calcChain xmlns="http://schemas.openxmlformats.org/spreadsheetml/2006/main">
  <c r="K13" i="1"/>
  <c r="O12"/>
  <c r="M12"/>
  <c r="H12"/>
  <c r="I12" s="1"/>
  <c r="E12"/>
  <c r="N12" s="1"/>
  <c r="C12"/>
  <c r="B12"/>
  <c r="O11"/>
  <c r="M11"/>
  <c r="L11"/>
  <c r="I11"/>
  <c r="H11"/>
  <c r="E11"/>
  <c r="N11" s="1"/>
  <c r="C11"/>
  <c r="B11"/>
  <c r="O10"/>
  <c r="M10"/>
  <c r="H10"/>
  <c r="N10" s="1"/>
  <c r="C10"/>
  <c r="B10"/>
  <c r="Q9"/>
  <c r="O9"/>
  <c r="M9"/>
  <c r="H9"/>
  <c r="I9" s="1"/>
  <c r="E9"/>
  <c r="N9" s="1"/>
  <c r="P9" s="1"/>
  <c r="C9"/>
  <c r="B9"/>
  <c r="Q8"/>
  <c r="O8"/>
  <c r="M8"/>
  <c r="H8"/>
  <c r="N8" s="1"/>
  <c r="G8"/>
  <c r="I8" s="1"/>
  <c r="C8"/>
  <c r="B8"/>
  <c r="Q7"/>
  <c r="O7"/>
  <c r="M7"/>
  <c r="H7"/>
  <c r="N7" s="1"/>
  <c r="C7"/>
  <c r="B7"/>
  <c r="Q6"/>
  <c r="O6"/>
  <c r="M6"/>
  <c r="H6"/>
  <c r="N6" s="1"/>
  <c r="C6"/>
  <c r="B6"/>
  <c r="Q5"/>
  <c r="Q13" s="1"/>
  <c r="O5"/>
  <c r="O13" s="1"/>
  <c r="L5"/>
  <c r="L13" s="1"/>
  <c r="H5"/>
  <c r="H13" s="1"/>
  <c r="E5"/>
  <c r="E13" s="1"/>
  <c r="C5"/>
  <c r="C13" s="1"/>
  <c r="B5"/>
  <c r="I7" l="1"/>
  <c r="I5"/>
  <c r="M5"/>
  <c r="M13" s="1"/>
  <c r="I6"/>
  <c r="P11"/>
  <c r="N5"/>
  <c r="N13" s="1"/>
  <c r="I10"/>
  <c r="I13" s="1"/>
  <c r="G13"/>
  <c r="P5" l="1"/>
  <c r="P13" s="1"/>
</calcChain>
</file>

<file path=xl/sharedStrings.xml><?xml version="1.0" encoding="utf-8"?>
<sst xmlns="http://schemas.openxmlformats.org/spreadsheetml/2006/main" count="17" uniqueCount="14">
  <si>
    <t>Name</t>
  </si>
  <si>
    <t xml:space="preserve">Supplier </t>
  </si>
  <si>
    <t xml:space="preserve">Payments </t>
  </si>
  <si>
    <t>To Be paid</t>
  </si>
  <si>
    <t>Billed by Ambrosia (Excluding GST)</t>
  </si>
  <si>
    <t>Advance paid</t>
  </si>
  <si>
    <t>Balance payable as per terms</t>
  </si>
  <si>
    <t xml:space="preserve">Final </t>
  </si>
  <si>
    <t>Total paid</t>
  </si>
  <si>
    <t xml:space="preserve">Payable </t>
  </si>
  <si>
    <t>Paid</t>
  </si>
  <si>
    <t>Due</t>
  </si>
  <si>
    <t>PO Value          ( Incl GST)</t>
  </si>
  <si>
    <t>Supplies received</t>
  </si>
</sst>
</file>

<file path=xl/styles.xml><?xml version="1.0" encoding="utf-8"?>
<styleSheet xmlns="http://schemas.openxmlformats.org/spreadsheetml/2006/main">
  <numFmts count="3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164" fontId="3" fillId="5" borderId="0" xfId="1" applyNumberFormat="1" applyFont="1" applyFill="1"/>
    <xf numFmtId="9" fontId="3" fillId="5" borderId="8" xfId="2" applyFont="1" applyFill="1" applyBorder="1"/>
    <xf numFmtId="164" fontId="3" fillId="5" borderId="7" xfId="1" applyNumberFormat="1" applyFont="1" applyFill="1" applyBorder="1"/>
    <xf numFmtId="9" fontId="3" fillId="5" borderId="0" xfId="2" applyFont="1" applyFill="1"/>
    <xf numFmtId="41" fontId="3" fillId="5" borderId="0" xfId="1" applyNumberFormat="1" applyFont="1" applyFill="1"/>
    <xf numFmtId="164" fontId="3" fillId="5" borderId="14" xfId="1" applyNumberFormat="1" applyFont="1" applyFill="1" applyBorder="1"/>
    <xf numFmtId="164" fontId="3" fillId="5" borderId="1" xfId="1" applyNumberFormat="1" applyFont="1" applyFill="1" applyBorder="1"/>
    <xf numFmtId="164" fontId="3" fillId="0" borderId="5" xfId="1" applyNumberFormat="1" applyFont="1" applyBorder="1"/>
    <xf numFmtId="164" fontId="3" fillId="0" borderId="0" xfId="1" applyNumberFormat="1" applyFont="1"/>
    <xf numFmtId="0" fontId="3" fillId="5" borderId="5" xfId="0" applyFont="1" applyFill="1" applyBorder="1" applyAlignment="1">
      <alignment horizontal="center"/>
    </xf>
    <xf numFmtId="0" fontId="3" fillId="5" borderId="5" xfId="0" applyFont="1" applyFill="1" applyBorder="1"/>
    <xf numFmtId="9" fontId="3" fillId="5" borderId="15" xfId="2" applyFont="1" applyFill="1" applyBorder="1"/>
    <xf numFmtId="43" fontId="3" fillId="5" borderId="0" xfId="1" applyFont="1" applyFill="1"/>
    <xf numFmtId="164" fontId="3" fillId="5" borderId="5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9" fontId="3" fillId="0" borderId="15" xfId="2" applyFont="1" applyBorder="1"/>
    <xf numFmtId="164" fontId="3" fillId="0" borderId="14" xfId="1" applyNumberFormat="1" applyFont="1" applyBorder="1"/>
    <xf numFmtId="9" fontId="3" fillId="0" borderId="0" xfId="2" applyFont="1"/>
    <xf numFmtId="41" fontId="3" fillId="0" borderId="0" xfId="1" applyNumberFormat="1" applyFont="1"/>
    <xf numFmtId="43" fontId="3" fillId="0" borderId="0" xfId="1" applyFont="1"/>
    <xf numFmtId="164" fontId="3" fillId="0" borderId="3" xfId="1" applyNumberFormat="1" applyFont="1" applyBorder="1" applyAlignment="1">
      <alignment vertical="center"/>
    </xf>
    <xf numFmtId="164" fontId="3" fillId="0" borderId="13" xfId="1" applyNumberFormat="1" applyFont="1" applyBorder="1" applyAlignment="1">
      <alignment vertical="center"/>
    </xf>
    <xf numFmtId="164" fontId="3" fillId="0" borderId="4" xfId="1" applyNumberFormat="1" applyFont="1" applyBorder="1" applyAlignment="1">
      <alignment vertical="center"/>
    </xf>
    <xf numFmtId="164" fontId="3" fillId="0" borderId="12" xfId="1" applyNumberFormat="1" applyFont="1" applyBorder="1" applyAlignment="1">
      <alignment vertical="center"/>
    </xf>
    <xf numFmtId="164" fontId="3" fillId="0" borderId="12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4062022-%20desktop%20files\DCA\Asta%20&amp;%20Ambros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 receipts and payments"/>
      <sheetName val="PO DETAILS"/>
      <sheetName val="others"/>
      <sheetName val="Amb Vs Asta"/>
      <sheetName val="ABSTRACT"/>
      <sheetName val="credit ledger"/>
      <sheetName val="liability ledger"/>
      <sheetName val="SUMMARY"/>
      <sheetName val="Invoice"/>
      <sheetName val="Sheet1"/>
    </sheetNames>
    <sheetDataSet>
      <sheetData sheetId="0"/>
      <sheetData sheetId="1">
        <row r="6">
          <cell r="B6" t="str">
            <v>N V A K Biotech Instruments</v>
          </cell>
          <cell r="T6">
            <v>1542955</v>
          </cell>
        </row>
        <row r="7">
          <cell r="T7">
            <v>771478.10000000009</v>
          </cell>
        </row>
        <row r="8">
          <cell r="T8">
            <v>462885.67999999993</v>
          </cell>
        </row>
        <row r="9">
          <cell r="T9">
            <v>308591</v>
          </cell>
        </row>
        <row r="11">
          <cell r="L11">
            <v>3085910</v>
          </cell>
          <cell r="AB11">
            <v>3085910.04</v>
          </cell>
        </row>
        <row r="13">
          <cell r="B13" t="str">
            <v>Sri Nidhi Engineering</v>
          </cell>
        </row>
        <row r="14">
          <cell r="T14">
            <v>505001</v>
          </cell>
        </row>
        <row r="16">
          <cell r="L16">
            <v>605001</v>
          </cell>
          <cell r="AB16">
            <v>605000.95999999996</v>
          </cell>
        </row>
        <row r="18">
          <cell r="B18" t="str">
            <v>Velind Virtual Systems Pvt Ltd</v>
          </cell>
        </row>
        <row r="23">
          <cell r="L23">
            <v>2420519</v>
          </cell>
          <cell r="AB23">
            <v>1390677.2</v>
          </cell>
        </row>
        <row r="25">
          <cell r="B25" t="str">
            <v>I Care Electricals</v>
          </cell>
        </row>
        <row r="49">
          <cell r="L49">
            <v>6979277</v>
          </cell>
          <cell r="AB49">
            <v>7742276.1999999993</v>
          </cell>
        </row>
        <row r="51">
          <cell r="B51" t="str">
            <v>APS Tech Systems Pvt ltd</v>
          </cell>
          <cell r="T51">
            <v>153518</v>
          </cell>
        </row>
        <row r="52">
          <cell r="T52">
            <v>537314</v>
          </cell>
        </row>
        <row r="54">
          <cell r="L54">
            <v>767592</v>
          </cell>
          <cell r="AB54">
            <v>767592</v>
          </cell>
        </row>
        <row r="56">
          <cell r="B56" t="str">
            <v>Vajra Engineering</v>
          </cell>
        </row>
        <row r="59">
          <cell r="L59">
            <v>1253870</v>
          </cell>
          <cell r="AB59">
            <v>0</v>
          </cell>
        </row>
        <row r="61">
          <cell r="B61" t="str">
            <v>Labofab India Pvt Ltd</v>
          </cell>
          <cell r="T61">
            <v>2357226</v>
          </cell>
        </row>
        <row r="62">
          <cell r="T62">
            <v>1000000</v>
          </cell>
        </row>
        <row r="63">
          <cell r="T63">
            <v>1500000</v>
          </cell>
        </row>
        <row r="64">
          <cell r="T64">
            <v>500000</v>
          </cell>
        </row>
        <row r="65">
          <cell r="T65">
            <v>1500000</v>
          </cell>
        </row>
        <row r="66">
          <cell r="T66">
            <v>1000194</v>
          </cell>
        </row>
        <row r="67">
          <cell r="L67">
            <v>6658830</v>
          </cell>
          <cell r="AB67">
            <v>7857420.4399999995</v>
          </cell>
        </row>
        <row r="69">
          <cell r="B69" t="str">
            <v xml:space="preserve">Ahlada Cleanroom Tech Private Ltd </v>
          </cell>
          <cell r="L69">
            <v>5808118.1199999992</v>
          </cell>
          <cell r="T69">
            <v>1036365</v>
          </cell>
        </row>
        <row r="70">
          <cell r="T70">
            <v>806194</v>
          </cell>
        </row>
        <row r="71">
          <cell r="T71">
            <v>2984442</v>
          </cell>
        </row>
        <row r="79">
          <cell r="AB79">
            <v>5721033.0800000001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3">
          <cell r="F3">
            <v>2293743</v>
          </cell>
        </row>
        <row r="4">
          <cell r="F4">
            <v>7720631</v>
          </cell>
        </row>
        <row r="5">
          <cell r="F5">
            <v>2161019</v>
          </cell>
        </row>
        <row r="6">
          <cell r="F6">
            <v>521000</v>
          </cell>
        </row>
        <row r="7">
          <cell r="F7">
            <v>4041897.2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5"/>
  <sheetViews>
    <sheetView tabSelected="1" topLeftCell="H1" workbookViewId="0">
      <selection activeCell="Q13" sqref="Q13"/>
    </sheetView>
  </sheetViews>
  <sheetFormatPr defaultRowHeight="18.75"/>
  <cols>
    <col min="1" max="1" width="8" style="2" bestFit="1" customWidth="1"/>
    <col min="2" max="2" width="41" style="2" bestFit="1" customWidth="1"/>
    <col min="3" max="3" width="16.140625" style="2" bestFit="1" customWidth="1"/>
    <col min="4" max="4" width="6.5703125" style="2" customWidth="1"/>
    <col min="5" max="5" width="16.140625" style="2" customWidth="1"/>
    <col min="6" max="6" width="6.140625" style="2" bestFit="1" customWidth="1"/>
    <col min="7" max="8" width="16" style="2" customWidth="1"/>
    <col min="9" max="9" width="16.140625" style="2" customWidth="1"/>
    <col min="10" max="10" width="7.140625" style="2" customWidth="1"/>
    <col min="11" max="11" width="14" style="2" bestFit="1" customWidth="1"/>
    <col min="12" max="12" width="14" style="2" customWidth="1"/>
    <col min="13" max="14" width="16.140625" style="2" customWidth="1"/>
    <col min="15" max="15" width="15.85546875" style="2" bestFit="1" customWidth="1"/>
    <col min="16" max="16" width="12" style="2" customWidth="1"/>
    <col min="17" max="17" width="21.42578125" style="2" customWidth="1"/>
    <col min="18" max="18" width="17.7109375" style="2" bestFit="1" customWidth="1"/>
    <col min="19" max="16384" width="9.140625" style="2"/>
  </cols>
  <sheetData>
    <row r="1" spans="1:18" ht="28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8" ht="28.5" customHeight="1">
      <c r="A2" s="3" t="s">
        <v>0</v>
      </c>
      <c r="B2" s="3" t="s">
        <v>1</v>
      </c>
      <c r="C2" s="7" t="s">
        <v>12</v>
      </c>
      <c r="D2" s="4" t="s">
        <v>2</v>
      </c>
      <c r="E2" s="5"/>
      <c r="F2" s="5"/>
      <c r="G2" s="5"/>
      <c r="H2" s="5"/>
      <c r="I2" s="5"/>
      <c r="J2" s="5"/>
      <c r="K2" s="5"/>
      <c r="L2" s="5"/>
      <c r="M2" s="5"/>
      <c r="N2" s="6"/>
      <c r="O2" s="7" t="s">
        <v>13</v>
      </c>
      <c r="P2" s="3" t="s">
        <v>3</v>
      </c>
      <c r="Q2" s="7" t="s">
        <v>4</v>
      </c>
      <c r="R2" s="8"/>
    </row>
    <row r="3" spans="1:18">
      <c r="A3" s="9"/>
      <c r="B3" s="9"/>
      <c r="C3" s="19"/>
      <c r="D3" s="10" t="s">
        <v>5</v>
      </c>
      <c r="E3" s="11"/>
      <c r="F3" s="12" t="s">
        <v>6</v>
      </c>
      <c r="G3" s="13"/>
      <c r="H3" s="13"/>
      <c r="I3" s="14"/>
      <c r="J3" s="15" t="s">
        <v>7</v>
      </c>
      <c r="K3" s="16"/>
      <c r="L3" s="16"/>
      <c r="M3" s="17"/>
      <c r="N3" s="18" t="s">
        <v>8</v>
      </c>
      <c r="O3" s="19"/>
      <c r="P3" s="9"/>
      <c r="Q3" s="19"/>
      <c r="R3" s="8"/>
    </row>
    <row r="4" spans="1:18">
      <c r="A4" s="20"/>
      <c r="B4" s="20"/>
      <c r="C4" s="30"/>
      <c r="D4" s="21"/>
      <c r="E4" s="22"/>
      <c r="F4" s="23"/>
      <c r="G4" s="24" t="s">
        <v>9</v>
      </c>
      <c r="H4" s="25" t="s">
        <v>10</v>
      </c>
      <c r="I4" s="25" t="s">
        <v>11</v>
      </c>
      <c r="J4" s="26"/>
      <c r="K4" s="27" t="s">
        <v>9</v>
      </c>
      <c r="L4" s="28" t="s">
        <v>10</v>
      </c>
      <c r="M4" s="28" t="s">
        <v>11</v>
      </c>
      <c r="N4" s="29"/>
      <c r="O4" s="30"/>
      <c r="P4" s="20"/>
      <c r="Q4" s="30"/>
      <c r="R4" s="8"/>
    </row>
    <row r="5" spans="1:18">
      <c r="A5" s="31">
        <v>1</v>
      </c>
      <c r="B5" s="32" t="str">
        <f>+'[1]PO DETAILS'!B6</f>
        <v>N V A K Biotech Instruments</v>
      </c>
      <c r="C5" s="33">
        <f>+'[1]PO DETAILS'!L11</f>
        <v>3085910</v>
      </c>
      <c r="D5" s="34">
        <v>0.5</v>
      </c>
      <c r="E5" s="35">
        <f>+'[1]PO DETAILS'!T6</f>
        <v>1542955</v>
      </c>
      <c r="F5" s="36">
        <v>0.4</v>
      </c>
      <c r="G5" s="37">
        <v>1234364</v>
      </c>
      <c r="H5" s="33">
        <f>+'[1]PO DETAILS'!T7+'[1]PO DETAILS'!T8</f>
        <v>1234363.78</v>
      </c>
      <c r="I5" s="38">
        <f>+G5-H5</f>
        <v>0.21999999997206032</v>
      </c>
      <c r="J5" s="36">
        <v>0.1</v>
      </c>
      <c r="K5" s="33">
        <v>308591</v>
      </c>
      <c r="L5" s="33">
        <f>+'[1]PO DETAILS'!T9</f>
        <v>308591</v>
      </c>
      <c r="M5" s="35">
        <f>+K5-L5</f>
        <v>0</v>
      </c>
      <c r="N5" s="39">
        <f>+E5+H5+L5</f>
        <v>3085909.7800000003</v>
      </c>
      <c r="O5" s="39">
        <f>+'[1]PO DETAILS'!AB11</f>
        <v>3085910.04</v>
      </c>
      <c r="P5" s="39">
        <f>+O5-N5</f>
        <v>0.25999999977648258</v>
      </c>
      <c r="Q5" s="40">
        <f>+[1]Invoice!F3</f>
        <v>2293743</v>
      </c>
      <c r="R5" s="41"/>
    </row>
    <row r="6" spans="1:18">
      <c r="A6" s="42">
        <v>2</v>
      </c>
      <c r="B6" s="43" t="str">
        <f>+'[1]PO DETAILS'!B13</f>
        <v>Sri Nidhi Engineering</v>
      </c>
      <c r="C6" s="33">
        <f>+'[1]PO DETAILS'!L16</f>
        <v>605001</v>
      </c>
      <c r="D6" s="44">
        <v>0.1</v>
      </c>
      <c r="E6" s="38">
        <v>100000</v>
      </c>
      <c r="F6" s="36">
        <v>0.9</v>
      </c>
      <c r="G6" s="37">
        <v>505001</v>
      </c>
      <c r="H6" s="33">
        <f>+'[1]PO DETAILS'!T14</f>
        <v>505001</v>
      </c>
      <c r="I6" s="38">
        <f t="shared" ref="I6:I12" si="0">+G6-H6</f>
        <v>0</v>
      </c>
      <c r="J6" s="45">
        <v>0</v>
      </c>
      <c r="K6" s="33">
        <v>0</v>
      </c>
      <c r="L6" s="33"/>
      <c r="M6" s="38">
        <f t="shared" ref="M6:M12" si="1">+K6-L6</f>
        <v>0</v>
      </c>
      <c r="N6" s="46">
        <f t="shared" ref="N6:N12" si="2">+E6+H6+L6</f>
        <v>605001</v>
      </c>
      <c r="O6" s="46">
        <f>+'[1]PO DETAILS'!AB16</f>
        <v>605000.95999999996</v>
      </c>
      <c r="P6" s="46">
        <v>0</v>
      </c>
      <c r="Q6" s="40">
        <f>+[1]Invoice!F4</f>
        <v>7720631</v>
      </c>
      <c r="R6" s="41"/>
    </row>
    <row r="7" spans="1:18">
      <c r="A7" s="47">
        <v>3</v>
      </c>
      <c r="B7" s="48" t="str">
        <f>+'[1]PO DETAILS'!B18</f>
        <v>Velind Virtual Systems Pvt Ltd</v>
      </c>
      <c r="C7" s="41">
        <f>+'[1]PO DETAILS'!L23</f>
        <v>2420519</v>
      </c>
      <c r="D7" s="49">
        <v>0.1</v>
      </c>
      <c r="E7" s="50">
        <v>150000</v>
      </c>
      <c r="F7" s="51">
        <v>0.9</v>
      </c>
      <c r="G7" s="52">
        <v>2271519</v>
      </c>
      <c r="H7" s="41">
        <f>500000+850000+500000</f>
        <v>1850000</v>
      </c>
      <c r="I7" s="50">
        <f t="shared" si="0"/>
        <v>421519</v>
      </c>
      <c r="J7" s="53">
        <v>0</v>
      </c>
      <c r="K7" s="41">
        <v>0</v>
      </c>
      <c r="L7" s="41"/>
      <c r="M7" s="50">
        <f t="shared" si="1"/>
        <v>0</v>
      </c>
      <c r="N7" s="40">
        <f t="shared" si="2"/>
        <v>2000000</v>
      </c>
      <c r="O7" s="40">
        <f>+'[1]PO DETAILS'!AB23</f>
        <v>1390677.2</v>
      </c>
      <c r="P7" s="40"/>
      <c r="Q7" s="40">
        <f>+[1]Invoice!F5</f>
        <v>2161019</v>
      </c>
      <c r="R7" s="41"/>
    </row>
    <row r="8" spans="1:18">
      <c r="A8" s="47">
        <v>4</v>
      </c>
      <c r="B8" s="48" t="str">
        <f>+'[1]PO DETAILS'!B25</f>
        <v>I Care Electricals</v>
      </c>
      <c r="C8" s="41">
        <f>+'[1]PO DETAILS'!L49+1256270</f>
        <v>8235547</v>
      </c>
      <c r="D8" s="49">
        <v>0.1</v>
      </c>
      <c r="E8" s="50">
        <v>700000</v>
      </c>
      <c r="F8" s="51">
        <v>0.9</v>
      </c>
      <c r="G8" s="52">
        <f>6281349+1256270</f>
        <v>7537619</v>
      </c>
      <c r="H8" s="41">
        <f>700000+1200000+800000+600000+1123030+400000+2566213</f>
        <v>7389243</v>
      </c>
      <c r="I8" s="50">
        <f t="shared" si="0"/>
        <v>148376</v>
      </c>
      <c r="J8" s="53">
        <v>0</v>
      </c>
      <c r="K8" s="41">
        <v>0</v>
      </c>
      <c r="L8" s="41"/>
      <c r="M8" s="50">
        <f t="shared" si="1"/>
        <v>0</v>
      </c>
      <c r="N8" s="40">
        <f t="shared" si="2"/>
        <v>8089243</v>
      </c>
      <c r="O8" s="40">
        <f>+'[1]PO DETAILS'!AB49</f>
        <v>7742276.1999999993</v>
      </c>
      <c r="P8" s="40"/>
      <c r="Q8" s="40">
        <f>+[1]Invoice!F6</f>
        <v>521000</v>
      </c>
      <c r="R8" s="41"/>
    </row>
    <row r="9" spans="1:18">
      <c r="A9" s="42">
        <v>5</v>
      </c>
      <c r="B9" s="43" t="str">
        <f>+'[1]PO DETAILS'!B51</f>
        <v>APS Tech Systems Pvt ltd</v>
      </c>
      <c r="C9" s="33">
        <f>+'[1]PO DETAILS'!L54</f>
        <v>767592</v>
      </c>
      <c r="D9" s="44">
        <v>0.2</v>
      </c>
      <c r="E9" s="38">
        <f>+'[1]PO DETAILS'!T51</f>
        <v>153518</v>
      </c>
      <c r="F9" s="36">
        <v>0.9</v>
      </c>
      <c r="G9" s="37">
        <v>537314</v>
      </c>
      <c r="H9" s="33">
        <f>+'[1]PO DETAILS'!T52</f>
        <v>537314</v>
      </c>
      <c r="I9" s="38">
        <f t="shared" si="0"/>
        <v>0</v>
      </c>
      <c r="J9" s="36">
        <v>0.1</v>
      </c>
      <c r="K9" s="33">
        <v>76760</v>
      </c>
      <c r="L9" s="33">
        <v>76760</v>
      </c>
      <c r="M9" s="38">
        <f t="shared" si="1"/>
        <v>0</v>
      </c>
      <c r="N9" s="46">
        <f t="shared" si="2"/>
        <v>767592</v>
      </c>
      <c r="O9" s="46">
        <f>+'[1]PO DETAILS'!AB54</f>
        <v>767592</v>
      </c>
      <c r="P9" s="46">
        <f>+O9-N9</f>
        <v>0</v>
      </c>
      <c r="Q9" s="40">
        <f>+[1]Invoice!F7</f>
        <v>4041897.2</v>
      </c>
      <c r="R9" s="41"/>
    </row>
    <row r="10" spans="1:18">
      <c r="A10" s="47">
        <v>6</v>
      </c>
      <c r="B10" s="48" t="str">
        <f>+'[1]PO DETAILS'!B56</f>
        <v>Vajra Engineering</v>
      </c>
      <c r="C10" s="41">
        <f>+'[1]PO DETAILS'!L59+225697</f>
        <v>1479567</v>
      </c>
      <c r="D10" s="49">
        <v>0.3</v>
      </c>
      <c r="E10" s="50">
        <v>443870</v>
      </c>
      <c r="F10" s="51">
        <v>0.5</v>
      </c>
      <c r="G10" s="52">
        <v>739783</v>
      </c>
      <c r="H10" s="41">
        <f>700000</f>
        <v>700000</v>
      </c>
      <c r="I10" s="50">
        <f t="shared" si="0"/>
        <v>39783</v>
      </c>
      <c r="J10" s="51">
        <v>0.2</v>
      </c>
      <c r="K10" s="41">
        <v>295913</v>
      </c>
      <c r="L10" s="41"/>
      <c r="M10" s="50">
        <f t="shared" si="1"/>
        <v>295913</v>
      </c>
      <c r="N10" s="40">
        <f t="shared" si="2"/>
        <v>1143870</v>
      </c>
      <c r="O10" s="40">
        <f>+'[1]PO DETAILS'!AB59</f>
        <v>0</v>
      </c>
      <c r="P10" s="40"/>
      <c r="Q10" s="40"/>
      <c r="R10" s="41"/>
    </row>
    <row r="11" spans="1:18">
      <c r="A11" s="42">
        <v>7</v>
      </c>
      <c r="B11" s="43" t="str">
        <f>+'[1]PO DETAILS'!B61</f>
        <v>Labofab India Pvt Ltd</v>
      </c>
      <c r="C11" s="33">
        <f>+'[1]PO DETAILS'!L67+1198589</f>
        <v>7857419</v>
      </c>
      <c r="D11" s="44">
        <v>0.3</v>
      </c>
      <c r="E11" s="38">
        <f>+'[1]PO DETAILS'!T61</f>
        <v>2357226</v>
      </c>
      <c r="F11" s="36">
        <v>0.5</v>
      </c>
      <c r="G11" s="37">
        <v>3928709</v>
      </c>
      <c r="H11" s="33">
        <f>+'[1]PO DETAILS'!T62+'[1]PO DETAILS'!T63+'[1]PO DETAILS'!T65</f>
        <v>4000000</v>
      </c>
      <c r="I11" s="38">
        <f t="shared" si="0"/>
        <v>-71291</v>
      </c>
      <c r="J11" s="36">
        <v>0.2</v>
      </c>
      <c r="K11" s="33">
        <v>1571484</v>
      </c>
      <c r="L11" s="33">
        <f>+'[1]PO DETAILS'!T64+'[1]PO DETAILS'!T66</f>
        <v>1500194</v>
      </c>
      <c r="M11" s="38">
        <f t="shared" si="1"/>
        <v>71290</v>
      </c>
      <c r="N11" s="46">
        <f t="shared" si="2"/>
        <v>7857420</v>
      </c>
      <c r="O11" s="46">
        <f>+'[1]PO DETAILS'!AB67</f>
        <v>7857420.4399999995</v>
      </c>
      <c r="P11" s="46">
        <f>+O11-N11-0.44</f>
        <v>-5.2154064400511402E-10</v>
      </c>
      <c r="Q11" s="40"/>
      <c r="R11" s="41"/>
    </row>
    <row r="12" spans="1:18">
      <c r="A12" s="47">
        <v>8</v>
      </c>
      <c r="B12" s="48" t="str">
        <f>+'[1]PO DETAILS'!B69</f>
        <v xml:space="preserve">Ahlada Cleanroom Tech Private Ltd </v>
      </c>
      <c r="C12" s="41">
        <f>+'[1]PO DETAILS'!L69</f>
        <v>5808118.1199999992</v>
      </c>
      <c r="D12" s="49">
        <v>0.2</v>
      </c>
      <c r="E12" s="50">
        <f>+'[1]PO DETAILS'!T69</f>
        <v>1036365</v>
      </c>
      <c r="F12" s="51">
        <v>0.6</v>
      </c>
      <c r="G12" s="52">
        <v>4359160</v>
      </c>
      <c r="H12" s="41">
        <f>+'[1]PO DETAILS'!T70+'[1]PO DETAILS'!T71</f>
        <v>3790636</v>
      </c>
      <c r="I12" s="50">
        <f t="shared" si="0"/>
        <v>568524</v>
      </c>
      <c r="J12" s="51">
        <v>0.2</v>
      </c>
      <c r="K12" s="41">
        <v>761481</v>
      </c>
      <c r="L12" s="41"/>
      <c r="M12" s="50">
        <f t="shared" si="1"/>
        <v>761481</v>
      </c>
      <c r="N12" s="40">
        <f t="shared" si="2"/>
        <v>4827001</v>
      </c>
      <c r="O12" s="40">
        <f>+'[1]PO DETAILS'!AB79</f>
        <v>5721033.0800000001</v>
      </c>
      <c r="P12" s="40"/>
      <c r="Q12" s="40"/>
      <c r="R12" s="41"/>
    </row>
    <row r="13" spans="1:18" ht="25.5" customHeight="1">
      <c r="C13" s="54">
        <f>SUM(C5:C12)</f>
        <v>30259673.119999997</v>
      </c>
      <c r="D13" s="55"/>
      <c r="E13" s="56">
        <f>SUM(E5:E12)</f>
        <v>6483934</v>
      </c>
      <c r="F13" s="55"/>
      <c r="G13" s="54">
        <f>SUM(G5:G12)</f>
        <v>21113469</v>
      </c>
      <c r="H13" s="54">
        <f>SUM(H5:H12)</f>
        <v>20006557.780000001</v>
      </c>
      <c r="I13" s="56">
        <f>SUM(I5:I12)</f>
        <v>1106911.22</v>
      </c>
      <c r="J13" s="55"/>
      <c r="K13" s="54">
        <f>SUM(K5:K12)</f>
        <v>3014229</v>
      </c>
      <c r="L13" s="54">
        <f>SUM(L5:L12)</f>
        <v>1885545</v>
      </c>
      <c r="M13" s="56">
        <f>SUM(M5:M12)</f>
        <v>1128684</v>
      </c>
      <c r="N13" s="57">
        <f>SUM(N5:N12)</f>
        <v>28376036.780000001</v>
      </c>
      <c r="O13" s="57">
        <f t="shared" ref="O13:P13" si="3">SUM(O5:O12)</f>
        <v>27169909.919999994</v>
      </c>
      <c r="P13" s="57">
        <f t="shared" si="3"/>
        <v>0.25999999925494194</v>
      </c>
      <c r="Q13" s="58">
        <f>SUM(Q5:Q12)</f>
        <v>16738290.199999999</v>
      </c>
      <c r="R13" s="41"/>
    </row>
    <row r="14" spans="1:18"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</row>
    <row r="15" spans="1:18"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</row>
  </sheetData>
  <mergeCells count="13">
    <mergeCell ref="Q2:Q4"/>
    <mergeCell ref="R2:R4"/>
    <mergeCell ref="D3:E4"/>
    <mergeCell ref="F3:I3"/>
    <mergeCell ref="J3:M3"/>
    <mergeCell ref="N3:N4"/>
    <mergeCell ref="A1:P1"/>
    <mergeCell ref="A2:A4"/>
    <mergeCell ref="B2:B4"/>
    <mergeCell ref="C2:C4"/>
    <mergeCell ref="D2:N2"/>
    <mergeCell ref="O2:O4"/>
    <mergeCell ref="P2:P4"/>
  </mergeCells>
  <printOptions gridLines="1"/>
  <pageMargins left="0.70866141732283472" right="0.70866141732283472" top="0.74803149606299213" bottom="0.74803149606299213" header="0.31496062992125984" footer="0.31496062992125984"/>
  <pageSetup paperSize="9" scale="54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ABSTRACT</vt:lpstr>
      <vt:lpstr>ABSTRACT!Print_Area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2022-11-28T09:37:01Z</dcterms:created>
  <dcterms:modified xsi:type="dcterms:W3CDTF">2022-11-28T09:41:26Z</dcterms:modified>
</cp:coreProperties>
</file>