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3149" windowHeight="9482"/>
  </bookViews>
  <sheets>
    <sheet name="Sheet1" sheetId="1" r:id="rId1"/>
    <sheet name="Sheet2" sheetId="2" r:id="rId2"/>
  </sheets>
  <calcPr calcId="145621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" i="1" l="1"/>
  <c r="N9" i="2" l="1"/>
  <c r="L9" i="2"/>
  <c r="K9" i="2"/>
  <c r="J9" i="2"/>
  <c r="N8" i="2"/>
  <c r="L8" i="2"/>
  <c r="K8" i="2"/>
  <c r="J8" i="2"/>
  <c r="N7" i="2"/>
  <c r="L7" i="2"/>
  <c r="K7" i="2"/>
  <c r="J7" i="2"/>
  <c r="N6" i="2"/>
  <c r="L6" i="2"/>
  <c r="K6" i="2"/>
  <c r="J6" i="2"/>
  <c r="N5" i="2"/>
  <c r="L5" i="2"/>
  <c r="K5" i="2"/>
  <c r="J5" i="2"/>
  <c r="N4" i="2"/>
  <c r="L4" i="2"/>
  <c r="K4" i="2"/>
  <c r="J4" i="2"/>
  <c r="N3" i="2"/>
  <c r="L3" i="2"/>
  <c r="K3" i="2"/>
  <c r="J3" i="2"/>
  <c r="H121" i="1"/>
  <c r="H120" i="1"/>
  <c r="H117" i="1"/>
  <c r="H112" i="1"/>
  <c r="H104" i="1"/>
  <c r="H95" i="1"/>
  <c r="H94" i="1"/>
  <c r="H96" i="1" s="1"/>
  <c r="H93" i="1"/>
  <c r="H84" i="1"/>
  <c r="H83" i="1"/>
  <c r="H82" i="1"/>
  <c r="H85" i="1" s="1"/>
  <c r="H73" i="1"/>
  <c r="H72" i="1"/>
  <c r="H74" i="1" s="1"/>
  <c r="H71" i="1"/>
  <c r="H62" i="1"/>
  <c r="H61" i="1"/>
  <c r="H60" i="1"/>
  <c r="H63" i="1" s="1"/>
  <c r="H50" i="1"/>
  <c r="H49" i="1"/>
  <c r="H48" i="1"/>
  <c r="H38" i="1"/>
  <c r="H37" i="1"/>
  <c r="H36" i="1"/>
  <c r="H35" i="1"/>
  <c r="H39" i="1" s="1"/>
  <c r="H29" i="1"/>
  <c r="H28" i="1"/>
  <c r="H26" i="1"/>
  <c r="H30" i="1" s="1"/>
  <c r="H19" i="1"/>
  <c r="H17" i="1"/>
  <c r="H20" i="1" s="1"/>
  <c r="H16" i="1"/>
  <c r="H10" i="1"/>
  <c r="H9" i="1"/>
  <c r="H5" i="1"/>
  <c r="H11" i="1" s="1"/>
  <c r="F4" i="1"/>
  <c r="D2" i="1"/>
  <c r="E2" i="1" s="1"/>
  <c r="F2" i="1" s="1"/>
  <c r="H12" i="1" l="1"/>
  <c r="H13" i="1" s="1"/>
  <c r="H31" i="1"/>
  <c r="H75" i="1"/>
  <c r="H40" i="1"/>
  <c r="H21" i="1"/>
  <c r="H23" i="1" s="1"/>
  <c r="H22" i="1"/>
  <c r="H64" i="1"/>
  <c r="H65" i="1" s="1"/>
  <c r="H66" i="1" s="1"/>
  <c r="H86" i="1"/>
  <c r="H97" i="1"/>
  <c r="H105" i="1"/>
  <c r="H113" i="1"/>
  <c r="H122" i="1"/>
  <c r="H123" i="1" l="1"/>
  <c r="H124" i="1" s="1"/>
  <c r="H106" i="1"/>
  <c r="H107" i="1" s="1"/>
  <c r="H87" i="1"/>
  <c r="H88" i="1" s="1"/>
  <c r="H41" i="1"/>
  <c r="H42" i="1" s="1"/>
  <c r="H32" i="1"/>
  <c r="H33" i="1" s="1"/>
  <c r="H14" i="1"/>
  <c r="H114" i="1"/>
  <c r="H115" i="1" s="1"/>
  <c r="H98" i="1"/>
  <c r="H99" i="1" s="1"/>
  <c r="H76" i="1"/>
  <c r="H77" i="1" s="1"/>
</calcChain>
</file>

<file path=xl/sharedStrings.xml><?xml version="1.0" encoding="utf-8"?>
<sst xmlns="http://schemas.openxmlformats.org/spreadsheetml/2006/main" count="201" uniqueCount="109">
  <si>
    <t>STONE</t>
  </si>
  <si>
    <t>SAND</t>
  </si>
  <si>
    <t>STONE SOLING</t>
  </si>
  <si>
    <t>M3</t>
  </si>
  <si>
    <t>102 NOS@ 16 RS=1632/-</t>
  </si>
  <si>
    <t>MT@ 800=384/-</t>
  </si>
  <si>
    <t>TOTAL</t>
  </si>
  <si>
    <t>Transportation and handling</t>
  </si>
  <si>
    <t xml:space="preserve">levelling &amp; dressing </t>
  </si>
  <si>
    <t>SOLING CHARGES</t>
  </si>
  <si>
    <t>SEMISKILLED-.4 NOS @RS 700</t>
  </si>
  <si>
    <t>UNKILLED -2 NOS @ RS 550</t>
  </si>
  <si>
    <t xml:space="preserve">TOTAL </t>
  </si>
  <si>
    <t>OVEHEADS-10%</t>
  </si>
  <si>
    <t>PROFIT-10%</t>
  </si>
  <si>
    <t>GRAVELS UPTO 40 mm size</t>
  </si>
  <si>
    <t>Material cost</t>
  </si>
  <si>
    <t>Trasportation and handling charges</t>
  </si>
  <si>
    <t>Laying  and levelling charges</t>
  </si>
  <si>
    <t>Unskilled -1.5 nos @ 550</t>
  </si>
  <si>
    <t>PAVER BLOCKS 80 MM THICK</t>
  </si>
  <si>
    <t>M2</t>
  </si>
  <si>
    <t>Material -32 pieces</t>
  </si>
  <si>
    <t>Semi skilled -.1nos @ Rs 700</t>
  </si>
  <si>
    <t>Unskilled-.3 nos @ 550</t>
  </si>
  <si>
    <t>Total</t>
  </si>
  <si>
    <t>PAVER BLOCKS 60 MM THICK</t>
  </si>
  <si>
    <t>Semi skilled -.1 nos @ Rs 700</t>
  </si>
  <si>
    <t>450 mm Concertina Coil</t>
  </si>
  <si>
    <t>RM</t>
  </si>
  <si>
    <t>Cost of concertina Coil</t>
  </si>
  <si>
    <t>*</t>
  </si>
  <si>
    <t>Reinforced barbed wire</t>
  </si>
  <si>
    <t>G.I stapple and clips</t>
  </si>
  <si>
    <t>Fixing charges</t>
  </si>
  <si>
    <t>Skilled- .03 nos @ Rs 700</t>
  </si>
  <si>
    <t>Semiskilled- .02 nos @ Rs 700</t>
  </si>
  <si>
    <t>Unskilled -.02 nos @ Rs 550</t>
  </si>
  <si>
    <t>Hume pipe -300 mm dia</t>
  </si>
  <si>
    <t xml:space="preserve">Cost of pipe </t>
  </si>
  <si>
    <t>Laying and jointing charges</t>
  </si>
  <si>
    <t>Skilled -.04 nos @ Rs 700</t>
  </si>
  <si>
    <t xml:space="preserve">Semi skilled -.04 nos @ Rs 700 </t>
  </si>
  <si>
    <t>Unskilled .27 nos @ Rs 550</t>
  </si>
  <si>
    <t>Hume pipe -600 mm dia</t>
  </si>
  <si>
    <t>Skilled -.0467 nos @ Rs 700</t>
  </si>
  <si>
    <t xml:space="preserve">Semi skilled -.0467 nos @ Rs 700 </t>
  </si>
  <si>
    <t>Hume pipe -900 mm dia</t>
  </si>
  <si>
    <t>Skilled -.0625 nos @ Rs 700</t>
  </si>
  <si>
    <t xml:space="preserve">Semi skilled -.0625 nos @ Rs 700 </t>
  </si>
  <si>
    <t>Unskilled .35 nos @ Rs 550</t>
  </si>
  <si>
    <t>Hume pipe -1000 mm dia</t>
  </si>
  <si>
    <t>Nos</t>
  </si>
  <si>
    <t>Skilled -.17 nos @ Rs 700</t>
  </si>
  <si>
    <t xml:space="preserve">Semi skilled -.17 nos @ Rs 700 </t>
  </si>
  <si>
    <t>Unskilled .1.207 nos @ Rs 550</t>
  </si>
  <si>
    <t xml:space="preserve">Sewage line C.I Pipe 150 mm </t>
  </si>
  <si>
    <t>Cost of pipe</t>
  </si>
  <si>
    <t>Laying and fixing charges</t>
  </si>
  <si>
    <t xml:space="preserve">Sewage line C.I Pipe 200 mm </t>
  </si>
  <si>
    <t>Providing  and filling sand</t>
  </si>
  <si>
    <t>Cum</t>
  </si>
  <si>
    <t>Cost of sand</t>
  </si>
  <si>
    <t>Labour charges</t>
  </si>
  <si>
    <t>Unskilled -4nos @ Rs 550</t>
  </si>
  <si>
    <t>NANJAR</t>
  </si>
  <si>
    <t>DHBRA</t>
  </si>
  <si>
    <t>SHAKTI</t>
  </si>
  <si>
    <t>S.NO</t>
  </si>
  <si>
    <t xml:space="preserve">DISCRIPTION </t>
  </si>
  <si>
    <t xml:space="preserve">UNIT </t>
  </si>
  <si>
    <t>RATE</t>
  </si>
  <si>
    <t>LOKESH</t>
  </si>
  <si>
    <t>BHUNESHWAR</t>
  </si>
  <si>
    <t>GANASHYAM</t>
  </si>
  <si>
    <t>60 mm</t>
  </si>
  <si>
    <t>MT</t>
  </si>
  <si>
    <t xml:space="preserve">40mm </t>
  </si>
  <si>
    <t>Crushed gravel upto 40 mm</t>
  </si>
  <si>
    <t>Float glass</t>
  </si>
  <si>
    <t>SQM</t>
  </si>
  <si>
    <t>Toughned glass</t>
  </si>
  <si>
    <t>GSB</t>
  </si>
  <si>
    <t>HDPE liner</t>
  </si>
  <si>
    <t>WMM</t>
  </si>
  <si>
    <t>a</t>
  </si>
  <si>
    <t>1 mm</t>
  </si>
  <si>
    <t>b</t>
  </si>
  <si>
    <t>1.5 mm</t>
  </si>
  <si>
    <t>c</t>
  </si>
  <si>
    <t>2 mm</t>
  </si>
  <si>
    <t>Alkali resistant paint</t>
  </si>
  <si>
    <t>LTR</t>
  </si>
  <si>
    <t>Sewage line 150 mm/200 mm</t>
  </si>
  <si>
    <t>Urinals/WC/Taps</t>
  </si>
  <si>
    <t>NOS</t>
  </si>
  <si>
    <t>450 mm dia concertina coil</t>
  </si>
  <si>
    <t>Sand</t>
  </si>
  <si>
    <t>Hume pipes</t>
  </si>
  <si>
    <t>300 mm</t>
  </si>
  <si>
    <t xml:space="preserve">450 mm  </t>
  </si>
  <si>
    <t xml:space="preserve">600 mm </t>
  </si>
  <si>
    <t>d</t>
  </si>
  <si>
    <t>900 mm</t>
  </si>
  <si>
    <t>e</t>
  </si>
  <si>
    <t>1000 mm</t>
  </si>
  <si>
    <t>f</t>
  </si>
  <si>
    <t>1200 mm</t>
  </si>
  <si>
    <t>Grout 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</si>
</sst>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>
    <font>
      <sz val="11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wrapText="1"/>
    </xf>
    <xf numFmtId="2" fontId="0" fillId="0" borderId="1" xfId="0" applyNumberFormat="1" applyBorder="1"/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/>
    </xf>
    <xf numFmtId="2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right" vertical="center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26"/>
  <sheetViews>
    <sheetView tabSelected="1" topLeftCell="A82" workbookViewId="0">
      <selection activeCell="H120" sqref="H120"/>
    </sheetView>
  </sheetViews>
  <sheetFormatPr defaultColWidth="9" defaultRowHeight="14.3"/>
  <cols>
    <col min="1" max="1" width="2.875" style="1" bestFit="1" customWidth="1"/>
    <col min="2" max="2" width="25.125" bestFit="1" customWidth="1"/>
    <col min="3" max="3" width="4.5" bestFit="1" customWidth="1"/>
    <col min="4" max="4" width="6.875" bestFit="1" customWidth="1"/>
    <col min="5" max="5" width="11.875" style="11" bestFit="1" customWidth="1"/>
    <col min="6" max="6" width="15.5" style="11" customWidth="1"/>
    <col min="7" max="7" width="14" customWidth="1"/>
  </cols>
  <sheetData>
    <row r="1" spans="1:10">
      <c r="A1" s="2"/>
      <c r="B1" s="3"/>
      <c r="C1" s="3"/>
      <c r="D1" s="3"/>
      <c r="E1" s="8"/>
      <c r="F1" s="8" t="s">
        <v>0</v>
      </c>
      <c r="G1" s="2" t="s">
        <v>1</v>
      </c>
      <c r="H1" s="3"/>
      <c r="I1" s="3"/>
    </row>
    <row r="2" spans="1:10">
      <c r="A2" s="2">
        <v>1</v>
      </c>
      <c r="B2" s="3" t="s">
        <v>2</v>
      </c>
      <c r="C2" s="3" t="s">
        <v>3</v>
      </c>
      <c r="D2" s="3">
        <f>0.23*0.2*0.15</f>
        <v>6.9000000000000008E-3</v>
      </c>
      <c r="E2" s="8">
        <f>1/D2</f>
        <v>144.92753623188403</v>
      </c>
      <c r="F2" s="9">
        <f>E2*0.7</f>
        <v>101.44927536231882</v>
      </c>
      <c r="G2" s="2">
        <v>0.3</v>
      </c>
      <c r="H2" s="3"/>
      <c r="I2" s="3"/>
    </row>
    <row r="3" spans="1:10">
      <c r="A3" s="2"/>
      <c r="B3" s="3"/>
      <c r="C3" s="3"/>
      <c r="D3" s="3"/>
      <c r="E3" s="8"/>
      <c r="F3" s="14" t="s">
        <v>4</v>
      </c>
      <c r="G3" s="14"/>
      <c r="H3" s="3">
        <v>1632</v>
      </c>
      <c r="I3" s="3"/>
    </row>
    <row r="4" spans="1:10">
      <c r="A4" s="2"/>
      <c r="B4" s="3"/>
      <c r="C4" s="3"/>
      <c r="D4" s="3"/>
      <c r="E4" s="8"/>
      <c r="F4" s="8">
        <f>0.3*1.6</f>
        <v>0.48</v>
      </c>
      <c r="G4" s="4" t="s">
        <v>5</v>
      </c>
      <c r="H4" s="3">
        <v>384</v>
      </c>
      <c r="I4" s="3"/>
    </row>
    <row r="5" spans="1:10">
      <c r="A5" s="2"/>
      <c r="B5" s="3"/>
      <c r="C5" s="3"/>
      <c r="D5" s="3"/>
      <c r="E5" s="15" t="s">
        <v>6</v>
      </c>
      <c r="F5" s="15"/>
      <c r="G5" s="3"/>
      <c r="H5" s="3">
        <f>H3+H4</f>
        <v>2016</v>
      </c>
      <c r="I5" s="3"/>
    </row>
    <row r="6" spans="1:10">
      <c r="A6" s="2"/>
      <c r="B6" s="3"/>
      <c r="C6" s="3"/>
      <c r="D6" s="3"/>
      <c r="E6" s="15" t="s">
        <v>7</v>
      </c>
      <c r="F6" s="15"/>
      <c r="G6" s="3"/>
      <c r="H6" s="3">
        <v>550</v>
      </c>
      <c r="I6" s="3"/>
    </row>
    <row r="7" spans="1:10">
      <c r="A7" s="2"/>
      <c r="B7" s="3"/>
      <c r="C7" s="3"/>
      <c r="D7" s="3"/>
      <c r="E7" s="15" t="s">
        <v>8</v>
      </c>
      <c r="F7" s="15"/>
      <c r="G7" s="3"/>
      <c r="H7" s="3">
        <v>250</v>
      </c>
      <c r="I7" s="3"/>
    </row>
    <row r="8" spans="1:10">
      <c r="A8" s="2"/>
      <c r="B8" s="3"/>
      <c r="C8" s="3"/>
      <c r="D8" s="3"/>
      <c r="E8" s="15" t="s">
        <v>9</v>
      </c>
      <c r="F8" s="15"/>
      <c r="G8" s="3"/>
      <c r="H8" s="3"/>
      <c r="I8" s="3">
        <v>5000</v>
      </c>
    </row>
    <row r="9" spans="1:10">
      <c r="A9" s="2"/>
      <c r="B9" s="3"/>
      <c r="C9" s="3"/>
      <c r="D9" s="3"/>
      <c r="E9" s="15" t="s">
        <v>10</v>
      </c>
      <c r="F9" s="15"/>
      <c r="G9" s="3"/>
      <c r="H9" s="3">
        <f>0.4*700</f>
        <v>280</v>
      </c>
      <c r="I9" s="3"/>
      <c r="J9">
        <f>H9+H10</f>
        <v>1380</v>
      </c>
    </row>
    <row r="10" spans="1:10">
      <c r="A10" s="2"/>
      <c r="B10" s="3"/>
      <c r="C10" s="3"/>
      <c r="D10" s="3"/>
      <c r="E10" s="15" t="s">
        <v>11</v>
      </c>
      <c r="F10" s="15"/>
      <c r="G10" s="3"/>
      <c r="H10" s="3">
        <f>550*2</f>
        <v>1100</v>
      </c>
      <c r="I10" s="3"/>
    </row>
    <row r="11" spans="1:10">
      <c r="A11" s="2"/>
      <c r="B11" s="3"/>
      <c r="C11" s="3"/>
      <c r="D11" s="3"/>
      <c r="E11" s="15" t="s">
        <v>12</v>
      </c>
      <c r="F11" s="15"/>
      <c r="G11" s="3"/>
      <c r="H11" s="3">
        <f>H5+H6+H7+H9+H10</f>
        <v>4196</v>
      </c>
      <c r="I11" s="3"/>
    </row>
    <row r="12" spans="1:10">
      <c r="A12" s="2"/>
      <c r="B12" s="3"/>
      <c r="C12" s="3"/>
      <c r="D12" s="3"/>
      <c r="E12" s="14" t="s">
        <v>13</v>
      </c>
      <c r="F12" s="14"/>
      <c r="G12" s="14"/>
      <c r="H12" s="3">
        <f>H11*10%</f>
        <v>419.6</v>
      </c>
      <c r="I12" s="3"/>
    </row>
    <row r="13" spans="1:10">
      <c r="A13" s="2"/>
      <c r="B13" s="3"/>
      <c r="C13" s="3"/>
      <c r="D13" s="3"/>
      <c r="E13" s="14" t="s">
        <v>14</v>
      </c>
      <c r="F13" s="14"/>
      <c r="G13" s="14"/>
      <c r="H13" s="3">
        <f>(H11+H12)*0.1</f>
        <v>461.56000000000006</v>
      </c>
      <c r="I13" s="3"/>
    </row>
    <row r="14" spans="1:10">
      <c r="A14" s="2"/>
      <c r="B14" s="3"/>
      <c r="C14" s="3"/>
      <c r="D14" s="3"/>
      <c r="E14" s="14" t="s">
        <v>12</v>
      </c>
      <c r="F14" s="14"/>
      <c r="G14" s="14"/>
      <c r="H14" s="3">
        <f>H11+H12+H13</f>
        <v>5077.1600000000008</v>
      </c>
      <c r="I14" s="3"/>
    </row>
    <row r="15" spans="1:10">
      <c r="A15" s="2"/>
      <c r="B15" s="3"/>
      <c r="C15" s="3"/>
      <c r="D15" s="3"/>
      <c r="E15" s="8"/>
      <c r="F15" s="8"/>
      <c r="G15" s="3"/>
      <c r="H15" s="3"/>
      <c r="I15" s="3"/>
    </row>
    <row r="16" spans="1:10">
      <c r="A16" s="2">
        <v>2</v>
      </c>
      <c r="B16" s="4" t="s">
        <v>15</v>
      </c>
      <c r="C16" s="3" t="s">
        <v>3</v>
      </c>
      <c r="D16" s="3"/>
      <c r="E16" s="16" t="s">
        <v>16</v>
      </c>
      <c r="F16" s="16"/>
      <c r="G16" s="3"/>
      <c r="H16" s="3">
        <f>1100*1.8</f>
        <v>1980</v>
      </c>
      <c r="I16" s="3"/>
    </row>
    <row r="17" spans="1:9">
      <c r="A17" s="2"/>
      <c r="B17" s="3"/>
      <c r="C17" s="3"/>
      <c r="D17" s="3"/>
      <c r="E17" s="16" t="s">
        <v>17</v>
      </c>
      <c r="F17" s="16"/>
      <c r="G17" s="3"/>
      <c r="H17" s="3">
        <f>700</f>
        <v>700</v>
      </c>
      <c r="I17" s="3"/>
    </row>
    <row r="18" spans="1:9">
      <c r="A18" s="2"/>
      <c r="B18" s="3"/>
      <c r="C18" s="3"/>
      <c r="D18" s="3"/>
      <c r="E18" s="16" t="s">
        <v>18</v>
      </c>
      <c r="F18" s="16"/>
      <c r="G18" s="3"/>
      <c r="H18" s="3"/>
      <c r="I18" s="3">
        <v>4200</v>
      </c>
    </row>
    <row r="19" spans="1:9">
      <c r="A19" s="2"/>
      <c r="B19" s="3"/>
      <c r="C19" s="3"/>
      <c r="D19" s="3"/>
      <c r="E19" s="16" t="s">
        <v>19</v>
      </c>
      <c r="F19" s="16"/>
      <c r="G19" s="3"/>
      <c r="H19" s="3">
        <f>1.5*550</f>
        <v>825</v>
      </c>
      <c r="I19" s="3"/>
    </row>
    <row r="20" spans="1:9">
      <c r="A20" s="2"/>
      <c r="B20" s="3"/>
      <c r="C20" s="3"/>
      <c r="D20" s="3"/>
      <c r="E20" s="15" t="s">
        <v>12</v>
      </c>
      <c r="F20" s="15"/>
      <c r="G20" s="3"/>
      <c r="H20" s="3">
        <f>H16+H17+H19</f>
        <v>3505</v>
      </c>
      <c r="I20" s="3"/>
    </row>
    <row r="21" spans="1:9">
      <c r="A21" s="2"/>
      <c r="B21" s="3"/>
      <c r="C21" s="3"/>
      <c r="D21" s="3"/>
      <c r="E21" s="14" t="s">
        <v>13</v>
      </c>
      <c r="F21" s="14"/>
      <c r="G21" s="14"/>
      <c r="H21" s="3">
        <f>H20*10%</f>
        <v>350.5</v>
      </c>
      <c r="I21" s="3"/>
    </row>
    <row r="22" spans="1:9">
      <c r="A22" s="2"/>
      <c r="B22" s="3"/>
      <c r="C22" s="3"/>
      <c r="D22" s="3"/>
      <c r="E22" s="14" t="s">
        <v>14</v>
      </c>
      <c r="F22" s="14"/>
      <c r="G22" s="14"/>
      <c r="H22" s="3">
        <f>(H20+H21)*0.1</f>
        <v>385.55</v>
      </c>
      <c r="I22" s="3"/>
    </row>
    <row r="23" spans="1:9">
      <c r="A23" s="2"/>
      <c r="B23" s="3"/>
      <c r="C23" s="3"/>
      <c r="D23" s="3"/>
      <c r="E23" s="14" t="s">
        <v>12</v>
      </c>
      <c r="F23" s="14"/>
      <c r="G23" s="14"/>
      <c r="H23" s="3">
        <f>H20+H21+H22</f>
        <v>4241.05</v>
      </c>
      <c r="I23" s="3"/>
    </row>
    <row r="24" spans="1:9" ht="14.3" customHeight="1">
      <c r="A24" s="2"/>
      <c r="B24" s="3"/>
      <c r="C24" s="3"/>
      <c r="D24" s="3"/>
      <c r="E24" s="8"/>
      <c r="F24" s="8"/>
      <c r="G24" s="3"/>
      <c r="H24" s="3"/>
      <c r="I24" s="3"/>
    </row>
    <row r="25" spans="1:9">
      <c r="A25" s="2"/>
      <c r="B25" s="3"/>
      <c r="C25" s="3"/>
      <c r="D25" s="3"/>
      <c r="E25" s="10"/>
      <c r="F25" s="10"/>
      <c r="G25" s="2"/>
      <c r="H25" s="3"/>
      <c r="I25" s="3"/>
    </row>
    <row r="26" spans="1:9">
      <c r="A26" s="2">
        <v>3</v>
      </c>
      <c r="B26" s="4" t="s">
        <v>20</v>
      </c>
      <c r="C26" s="2" t="s">
        <v>21</v>
      </c>
      <c r="D26" s="3"/>
      <c r="E26" s="16" t="s">
        <v>22</v>
      </c>
      <c r="F26" s="16"/>
      <c r="G26" s="2"/>
      <c r="H26" s="2">
        <f>32*23</f>
        <v>736</v>
      </c>
      <c r="I26" s="3"/>
    </row>
    <row r="27" spans="1:9">
      <c r="A27" s="2"/>
      <c r="B27" s="3"/>
      <c r="C27" s="2"/>
      <c r="D27" s="3"/>
      <c r="E27" s="16" t="s">
        <v>17</v>
      </c>
      <c r="F27" s="16"/>
      <c r="G27" s="2"/>
      <c r="H27" s="2">
        <v>96</v>
      </c>
      <c r="I27" s="3"/>
    </row>
    <row r="28" spans="1:9">
      <c r="A28" s="2"/>
      <c r="B28" s="3"/>
      <c r="C28" s="2"/>
      <c r="D28" s="3"/>
      <c r="E28" s="16" t="s">
        <v>23</v>
      </c>
      <c r="F28" s="16"/>
      <c r="G28" s="2"/>
      <c r="H28" s="2">
        <f>0.1*700</f>
        <v>70</v>
      </c>
      <c r="I28" s="3"/>
    </row>
    <row r="29" spans="1:9">
      <c r="A29" s="2"/>
      <c r="B29" s="3"/>
      <c r="C29" s="2"/>
      <c r="D29" s="3"/>
      <c r="E29" s="16" t="s">
        <v>24</v>
      </c>
      <c r="F29" s="16"/>
      <c r="G29" s="2"/>
      <c r="H29" s="2">
        <f>0.3*550</f>
        <v>165</v>
      </c>
      <c r="I29" s="3">
        <v>1200</v>
      </c>
    </row>
    <row r="30" spans="1:9">
      <c r="A30" s="2"/>
      <c r="B30" s="3"/>
      <c r="C30" s="2"/>
      <c r="D30" s="3"/>
      <c r="E30" s="16" t="s">
        <v>25</v>
      </c>
      <c r="F30" s="16"/>
      <c r="G30" s="2"/>
      <c r="H30" s="2">
        <f>SUM(H26:H29)</f>
        <v>1067</v>
      </c>
      <c r="I30" s="3"/>
    </row>
    <row r="31" spans="1:9">
      <c r="A31" s="2"/>
      <c r="B31" s="3"/>
      <c r="C31" s="2"/>
      <c r="D31" s="3"/>
      <c r="E31" s="17" t="s">
        <v>13</v>
      </c>
      <c r="F31" s="17"/>
      <c r="G31" s="17"/>
      <c r="H31" s="2">
        <f>H30*10%</f>
        <v>106.7</v>
      </c>
      <c r="I31" s="3"/>
    </row>
    <row r="32" spans="1:9">
      <c r="A32" s="2"/>
      <c r="B32" s="3"/>
      <c r="C32" s="2"/>
      <c r="D32" s="3"/>
      <c r="E32" s="17" t="s">
        <v>14</v>
      </c>
      <c r="F32" s="17"/>
      <c r="G32" s="17"/>
      <c r="H32" s="3">
        <f>(H30+H31)*0.1</f>
        <v>117.37</v>
      </c>
      <c r="I32" s="3"/>
    </row>
    <row r="33" spans="1:9">
      <c r="A33" s="2"/>
      <c r="B33" s="3"/>
      <c r="C33" s="2"/>
      <c r="D33" s="3"/>
      <c r="E33" s="17" t="s">
        <v>12</v>
      </c>
      <c r="F33" s="17"/>
      <c r="G33" s="17"/>
      <c r="H33" s="3">
        <f>H30+H31+H32</f>
        <v>1291.0700000000002</v>
      </c>
      <c r="I33" s="3"/>
    </row>
    <row r="34" spans="1:9">
      <c r="A34" s="2"/>
      <c r="B34" s="3"/>
      <c r="C34" s="2"/>
      <c r="D34" s="3"/>
      <c r="E34" s="10"/>
      <c r="F34" s="10"/>
      <c r="G34" s="2"/>
      <c r="H34" s="2"/>
      <c r="I34" s="3"/>
    </row>
    <row r="35" spans="1:9">
      <c r="A35" s="2">
        <v>4</v>
      </c>
      <c r="B35" s="4" t="s">
        <v>26</v>
      </c>
      <c r="C35" s="2" t="s">
        <v>21</v>
      </c>
      <c r="D35" s="3"/>
      <c r="E35" s="16" t="s">
        <v>22</v>
      </c>
      <c r="F35" s="16"/>
      <c r="G35" s="2"/>
      <c r="H35" s="2">
        <f>32*20</f>
        <v>640</v>
      </c>
      <c r="I35" s="3"/>
    </row>
    <row r="36" spans="1:9">
      <c r="A36" s="2"/>
      <c r="B36" s="3"/>
      <c r="C36" s="3"/>
      <c r="D36" s="3"/>
      <c r="E36" s="16" t="s">
        <v>17</v>
      </c>
      <c r="F36" s="16"/>
      <c r="G36" s="2"/>
      <c r="H36" s="2">
        <f>32*3</f>
        <v>96</v>
      </c>
      <c r="I36" s="3">
        <v>1000</v>
      </c>
    </row>
    <row r="37" spans="1:9">
      <c r="A37" s="2"/>
      <c r="B37" s="3"/>
      <c r="C37" s="3"/>
      <c r="D37" s="3"/>
      <c r="E37" s="16" t="s">
        <v>27</v>
      </c>
      <c r="F37" s="16"/>
      <c r="G37" s="2"/>
      <c r="H37" s="2">
        <f>0.1*700</f>
        <v>70</v>
      </c>
      <c r="I37" s="3"/>
    </row>
    <row r="38" spans="1:9">
      <c r="A38" s="2"/>
      <c r="B38" s="3"/>
      <c r="C38" s="3"/>
      <c r="D38" s="3"/>
      <c r="E38" s="16" t="s">
        <v>24</v>
      </c>
      <c r="F38" s="16"/>
      <c r="G38" s="2"/>
      <c r="H38" s="2">
        <f>0.3*550</f>
        <v>165</v>
      </c>
      <c r="I38" s="3"/>
    </row>
    <row r="39" spans="1:9">
      <c r="A39" s="2"/>
      <c r="B39" s="3"/>
      <c r="C39" s="3"/>
      <c r="D39" s="3"/>
      <c r="E39" s="16" t="s">
        <v>25</v>
      </c>
      <c r="F39" s="16"/>
      <c r="G39" s="2"/>
      <c r="H39" s="2">
        <f>SUM(H35:H38)</f>
        <v>971</v>
      </c>
      <c r="I39" s="3"/>
    </row>
    <row r="40" spans="1:9">
      <c r="A40" s="2"/>
      <c r="B40" s="3"/>
      <c r="C40" s="3"/>
      <c r="D40" s="3"/>
      <c r="E40" s="17" t="s">
        <v>13</v>
      </c>
      <c r="F40" s="17"/>
      <c r="G40" s="17"/>
      <c r="H40" s="2">
        <f>H39*10%</f>
        <v>97.100000000000009</v>
      </c>
      <c r="I40" s="3"/>
    </row>
    <row r="41" spans="1:9">
      <c r="A41" s="2"/>
      <c r="B41" s="3"/>
      <c r="C41" s="3"/>
      <c r="D41" s="3"/>
      <c r="E41" s="17" t="s">
        <v>14</v>
      </c>
      <c r="F41" s="17"/>
      <c r="G41" s="17"/>
      <c r="H41" s="3">
        <f>(H39+H40)*0.1</f>
        <v>106.81</v>
      </c>
      <c r="I41" s="3"/>
    </row>
    <row r="42" spans="1:9">
      <c r="A42" s="2"/>
      <c r="B42" s="3"/>
      <c r="C42" s="3"/>
      <c r="D42" s="3"/>
      <c r="E42" s="17" t="s">
        <v>12</v>
      </c>
      <c r="F42" s="17"/>
      <c r="G42" s="17"/>
      <c r="H42" s="3">
        <f>H39+H40+H41</f>
        <v>1174.9099999999999</v>
      </c>
      <c r="I42" s="3"/>
    </row>
    <row r="43" spans="1:9">
      <c r="A43" s="2"/>
      <c r="B43" s="3"/>
      <c r="C43" s="3"/>
      <c r="D43" s="3"/>
      <c r="E43" s="8"/>
      <c r="F43" s="8"/>
      <c r="G43" s="3"/>
      <c r="H43" s="3"/>
      <c r="I43" s="3"/>
    </row>
    <row r="44" spans="1:9">
      <c r="A44" s="2">
        <v>5</v>
      </c>
      <c r="B44" s="4" t="s">
        <v>28</v>
      </c>
      <c r="C44" s="2" t="s">
        <v>29</v>
      </c>
      <c r="D44" s="3"/>
      <c r="E44" s="15" t="s">
        <v>30</v>
      </c>
      <c r="F44" s="15"/>
      <c r="G44" s="3"/>
      <c r="H44" s="3" t="s">
        <v>31</v>
      </c>
      <c r="I44" s="3"/>
    </row>
    <row r="45" spans="1:9">
      <c r="A45" s="2"/>
      <c r="B45" s="3"/>
      <c r="C45" s="3"/>
      <c r="D45" s="3"/>
      <c r="E45" s="15" t="s">
        <v>32</v>
      </c>
      <c r="F45" s="15"/>
      <c r="G45" s="3"/>
      <c r="H45" s="3" t="s">
        <v>31</v>
      </c>
      <c r="I45" s="3"/>
    </row>
    <row r="46" spans="1:9">
      <c r="A46" s="2"/>
      <c r="B46" s="3"/>
      <c r="C46" s="3"/>
      <c r="D46" s="3"/>
      <c r="E46" s="15" t="s">
        <v>33</v>
      </c>
      <c r="F46" s="15"/>
      <c r="G46" s="3"/>
      <c r="H46" s="3" t="s">
        <v>31</v>
      </c>
      <c r="I46" s="3">
        <v>650</v>
      </c>
    </row>
    <row r="47" spans="1:9">
      <c r="A47" s="2"/>
      <c r="B47" s="3"/>
      <c r="C47" s="3"/>
      <c r="D47" s="3"/>
      <c r="E47" s="15" t="s">
        <v>34</v>
      </c>
      <c r="F47" s="15"/>
      <c r="G47" s="3"/>
      <c r="H47" s="3"/>
      <c r="I47" s="3"/>
    </row>
    <row r="48" spans="1:9">
      <c r="A48" s="2"/>
      <c r="B48" s="3"/>
      <c r="C48" s="3"/>
      <c r="D48" s="3"/>
      <c r="E48" s="15" t="s">
        <v>35</v>
      </c>
      <c r="F48" s="15"/>
      <c r="G48" s="3"/>
      <c r="H48" s="3">
        <f>0.03*700</f>
        <v>21</v>
      </c>
      <c r="I48" s="3"/>
    </row>
    <row r="49" spans="1:9">
      <c r="A49" s="2"/>
      <c r="B49" s="3"/>
      <c r="C49" s="3"/>
      <c r="D49" s="3"/>
      <c r="E49" s="15" t="s">
        <v>36</v>
      </c>
      <c r="F49" s="15"/>
      <c r="G49" s="3"/>
      <c r="H49" s="3">
        <f>0.02*700</f>
        <v>14</v>
      </c>
      <c r="I49" s="3"/>
    </row>
    <row r="50" spans="1:9">
      <c r="A50" s="2"/>
      <c r="B50" s="3"/>
      <c r="C50" s="3"/>
      <c r="D50" s="3"/>
      <c r="E50" s="15" t="s">
        <v>37</v>
      </c>
      <c r="F50" s="15"/>
      <c r="G50" s="3"/>
      <c r="H50" s="3">
        <f>0.02*550</f>
        <v>11</v>
      </c>
      <c r="I50" s="3"/>
    </row>
    <row r="51" spans="1:9">
      <c r="A51" s="2"/>
      <c r="B51" s="3"/>
      <c r="C51" s="3"/>
      <c r="D51" s="3"/>
      <c r="E51" s="8"/>
      <c r="F51" s="8"/>
      <c r="G51" s="3"/>
      <c r="H51" s="3"/>
      <c r="I51" s="3"/>
    </row>
    <row r="52" spans="1:9">
      <c r="A52" s="2"/>
      <c r="B52" s="3"/>
      <c r="C52" s="3"/>
      <c r="D52" s="3"/>
      <c r="E52" s="8"/>
      <c r="F52" s="8"/>
      <c r="G52" s="3"/>
      <c r="H52" s="3"/>
      <c r="I52" s="3"/>
    </row>
    <row r="53" spans="1:9">
      <c r="A53" s="2"/>
      <c r="B53" s="3"/>
      <c r="C53" s="3"/>
      <c r="D53" s="3"/>
      <c r="E53" s="8"/>
      <c r="F53" s="8"/>
      <c r="G53" s="3"/>
      <c r="H53" s="3"/>
      <c r="I53" s="3"/>
    </row>
    <row r="54" spans="1:9">
      <c r="A54" s="2"/>
      <c r="B54" s="3"/>
      <c r="C54" s="3"/>
      <c r="D54" s="3"/>
      <c r="E54" s="8"/>
      <c r="F54" s="8"/>
      <c r="G54" s="3"/>
      <c r="H54" s="3"/>
      <c r="I54" s="3"/>
    </row>
    <row r="55" spans="1:9">
      <c r="A55" s="2"/>
      <c r="B55" s="3"/>
      <c r="C55" s="3"/>
      <c r="D55" s="3"/>
      <c r="E55" s="8"/>
      <c r="F55" s="8"/>
      <c r="G55" s="3"/>
      <c r="H55" s="3"/>
      <c r="I55" s="3"/>
    </row>
    <row r="56" spans="1:9">
      <c r="A56" s="2"/>
      <c r="B56" s="3"/>
      <c r="C56" s="3"/>
      <c r="D56" s="3"/>
      <c r="E56" s="8"/>
      <c r="F56" s="8"/>
      <c r="G56" s="3"/>
      <c r="H56" s="3"/>
      <c r="I56" s="3"/>
    </row>
    <row r="57" spans="1:9">
      <c r="A57" s="2">
        <v>6</v>
      </c>
      <c r="B57" s="3" t="s">
        <v>38</v>
      </c>
      <c r="C57" s="3" t="s">
        <v>29</v>
      </c>
      <c r="D57" s="3"/>
      <c r="E57" s="15" t="s">
        <v>39</v>
      </c>
      <c r="F57" s="15"/>
      <c r="G57" s="3"/>
      <c r="H57" s="3">
        <v>1605</v>
      </c>
      <c r="I57" s="3"/>
    </row>
    <row r="58" spans="1:9">
      <c r="A58" s="2"/>
      <c r="B58" s="3"/>
      <c r="C58" s="3"/>
      <c r="D58" s="3"/>
      <c r="E58" s="16" t="s">
        <v>17</v>
      </c>
      <c r="F58" s="16"/>
      <c r="G58" s="3"/>
      <c r="H58" s="3">
        <v>150</v>
      </c>
      <c r="I58" s="3"/>
    </row>
    <row r="59" spans="1:9">
      <c r="A59" s="2"/>
      <c r="B59" s="3"/>
      <c r="C59" s="3"/>
      <c r="D59" s="3"/>
      <c r="E59" s="15" t="s">
        <v>40</v>
      </c>
      <c r="F59" s="15"/>
      <c r="G59" s="3"/>
      <c r="H59" s="3"/>
      <c r="I59" s="3"/>
    </row>
    <row r="60" spans="1:9">
      <c r="A60" s="2"/>
      <c r="B60" s="3"/>
      <c r="C60" s="3"/>
      <c r="D60" s="3"/>
      <c r="E60" s="15" t="s">
        <v>41</v>
      </c>
      <c r="F60" s="15"/>
      <c r="G60" s="3"/>
      <c r="H60" s="5">
        <f>0.04*700</f>
        <v>28</v>
      </c>
      <c r="I60" s="3"/>
    </row>
    <row r="61" spans="1:9">
      <c r="A61" s="2"/>
      <c r="B61" s="3"/>
      <c r="C61" s="3"/>
      <c r="D61" s="3"/>
      <c r="E61" s="15" t="s">
        <v>42</v>
      </c>
      <c r="F61" s="15"/>
      <c r="G61" s="3"/>
      <c r="H61" s="5">
        <f>0.04*700</f>
        <v>28</v>
      </c>
      <c r="I61" s="3"/>
    </row>
    <row r="62" spans="1:9">
      <c r="A62" s="2"/>
      <c r="B62" s="3"/>
      <c r="C62" s="3"/>
      <c r="D62" s="3"/>
      <c r="E62" s="15" t="s">
        <v>43</v>
      </c>
      <c r="F62" s="15"/>
      <c r="G62" s="3"/>
      <c r="H62" s="5">
        <f>0.27*550</f>
        <v>148.5</v>
      </c>
      <c r="I62" s="3">
        <v>3000</v>
      </c>
    </row>
    <row r="63" spans="1:9">
      <c r="A63" s="2"/>
      <c r="B63" s="3"/>
      <c r="C63" s="3"/>
      <c r="D63" s="3"/>
      <c r="E63" s="16" t="s">
        <v>25</v>
      </c>
      <c r="F63" s="16"/>
      <c r="G63" s="2"/>
      <c r="H63" s="5">
        <f>SUM(H57:H62)</f>
        <v>1959.5</v>
      </c>
      <c r="I63" s="3"/>
    </row>
    <row r="64" spans="1:9">
      <c r="A64" s="2"/>
      <c r="B64" s="3"/>
      <c r="C64" s="3"/>
      <c r="D64" s="3"/>
      <c r="E64" s="17" t="s">
        <v>13</v>
      </c>
      <c r="F64" s="17"/>
      <c r="G64" s="17"/>
      <c r="H64" s="5">
        <f>H63*0.1</f>
        <v>195.95000000000002</v>
      </c>
      <c r="I64" s="3"/>
    </row>
    <row r="65" spans="1:9">
      <c r="A65" s="2"/>
      <c r="B65" s="3"/>
      <c r="C65" s="3"/>
      <c r="D65" s="3"/>
      <c r="E65" s="17" t="s">
        <v>14</v>
      </c>
      <c r="F65" s="17"/>
      <c r="G65" s="17"/>
      <c r="H65" s="5">
        <f>(H63+H64)*0.1</f>
        <v>215.54499999999999</v>
      </c>
      <c r="I65" s="3"/>
    </row>
    <row r="66" spans="1:9">
      <c r="A66" s="2"/>
      <c r="B66" s="3"/>
      <c r="C66" s="3"/>
      <c r="D66" s="3"/>
      <c r="E66" s="17" t="s">
        <v>12</v>
      </c>
      <c r="F66" s="17"/>
      <c r="G66" s="17"/>
      <c r="H66" s="5">
        <f>H63+H64+H65</f>
        <v>2370.9949999999999</v>
      </c>
      <c r="I66" s="3"/>
    </row>
    <row r="67" spans="1:9">
      <c r="A67" s="2"/>
      <c r="B67" s="3"/>
      <c r="C67" s="3"/>
      <c r="D67" s="3"/>
      <c r="E67" s="8"/>
      <c r="F67" s="8"/>
      <c r="G67" s="3"/>
      <c r="H67" s="5"/>
      <c r="I67" s="3"/>
    </row>
    <row r="68" spans="1:9">
      <c r="A68" s="2">
        <v>7</v>
      </c>
      <c r="B68" s="3" t="s">
        <v>44</v>
      </c>
      <c r="C68" s="3" t="s">
        <v>29</v>
      </c>
      <c r="D68" s="3"/>
      <c r="E68" s="15" t="s">
        <v>39</v>
      </c>
      <c r="F68" s="15"/>
      <c r="G68" s="3"/>
      <c r="H68" s="5">
        <v>2310</v>
      </c>
      <c r="I68" s="3"/>
    </row>
    <row r="69" spans="1:9">
      <c r="A69" s="2"/>
      <c r="B69" s="3"/>
      <c r="C69" s="3"/>
      <c r="D69" s="3"/>
      <c r="E69" s="16" t="s">
        <v>17</v>
      </c>
      <c r="F69" s="16"/>
      <c r="G69" s="3"/>
      <c r="H69" s="5">
        <v>300</v>
      </c>
      <c r="I69" s="3"/>
    </row>
    <row r="70" spans="1:9">
      <c r="A70" s="2"/>
      <c r="B70" s="3"/>
      <c r="C70" s="3"/>
      <c r="D70" s="3"/>
      <c r="E70" s="15" t="s">
        <v>40</v>
      </c>
      <c r="F70" s="15"/>
      <c r="G70" s="3"/>
      <c r="H70" s="5"/>
      <c r="I70" s="3"/>
    </row>
    <row r="71" spans="1:9">
      <c r="A71" s="2"/>
      <c r="B71" s="3"/>
      <c r="C71" s="3"/>
      <c r="D71" s="3"/>
      <c r="E71" s="15" t="s">
        <v>45</v>
      </c>
      <c r="F71" s="15"/>
      <c r="G71" s="3"/>
      <c r="H71" s="5">
        <f>0.0467*700</f>
        <v>32.69</v>
      </c>
      <c r="I71" s="3"/>
    </row>
    <row r="72" spans="1:9">
      <c r="A72" s="2"/>
      <c r="B72" s="3"/>
      <c r="C72" s="3"/>
      <c r="D72" s="3"/>
      <c r="E72" s="15" t="s">
        <v>46</v>
      </c>
      <c r="F72" s="15"/>
      <c r="G72" s="3"/>
      <c r="H72" s="5">
        <f>0.0467*700</f>
        <v>32.69</v>
      </c>
      <c r="I72" s="3"/>
    </row>
    <row r="73" spans="1:9">
      <c r="A73" s="2"/>
      <c r="B73" s="3"/>
      <c r="C73" s="3"/>
      <c r="D73" s="3"/>
      <c r="E73" s="15" t="s">
        <v>43</v>
      </c>
      <c r="F73" s="15"/>
      <c r="G73" s="3"/>
      <c r="H73" s="5">
        <f>0.27*550</f>
        <v>148.5</v>
      </c>
      <c r="I73" s="3"/>
    </row>
    <row r="74" spans="1:9">
      <c r="A74" s="2"/>
      <c r="B74" s="3"/>
      <c r="C74" s="3"/>
      <c r="D74" s="3"/>
      <c r="E74" s="16" t="s">
        <v>25</v>
      </c>
      <c r="F74" s="16"/>
      <c r="G74" s="2"/>
      <c r="H74" s="5">
        <f>SUM(H68:H73)</f>
        <v>2823.88</v>
      </c>
      <c r="I74" s="3">
        <v>6000</v>
      </c>
    </row>
    <row r="75" spans="1:9">
      <c r="A75" s="2"/>
      <c r="B75" s="3"/>
      <c r="C75" s="3"/>
      <c r="D75" s="3"/>
      <c r="E75" s="17" t="s">
        <v>13</v>
      </c>
      <c r="F75" s="17"/>
      <c r="G75" s="17"/>
      <c r="H75" s="5">
        <f>H74*0.1</f>
        <v>282.38800000000003</v>
      </c>
      <c r="I75" s="3"/>
    </row>
    <row r="76" spans="1:9">
      <c r="A76" s="2"/>
      <c r="B76" s="3"/>
      <c r="C76" s="3"/>
      <c r="D76" s="3"/>
      <c r="E76" s="17" t="s">
        <v>14</v>
      </c>
      <c r="F76" s="17"/>
      <c r="G76" s="17"/>
      <c r="H76" s="5">
        <f>(H74+H75)*0.1</f>
        <v>310.6268</v>
      </c>
      <c r="I76" s="3"/>
    </row>
    <row r="77" spans="1:9">
      <c r="A77" s="2"/>
      <c r="B77" s="3"/>
      <c r="C77" s="3"/>
      <c r="D77" s="3"/>
      <c r="E77" s="17" t="s">
        <v>12</v>
      </c>
      <c r="F77" s="17"/>
      <c r="G77" s="17"/>
      <c r="H77" s="5">
        <f>H74+H75+H76</f>
        <v>3416.8948</v>
      </c>
      <c r="I77" s="3"/>
    </row>
    <row r="78" spans="1:9">
      <c r="A78" s="2"/>
      <c r="B78" s="3"/>
      <c r="C78" s="3"/>
      <c r="D78" s="3"/>
      <c r="E78" s="8"/>
      <c r="F78" s="8"/>
      <c r="G78" s="3"/>
      <c r="H78" s="3"/>
      <c r="I78" s="3"/>
    </row>
    <row r="79" spans="1:9">
      <c r="A79" s="2">
        <v>8</v>
      </c>
      <c r="B79" s="3" t="s">
        <v>47</v>
      </c>
      <c r="C79" s="3" t="s">
        <v>29</v>
      </c>
      <c r="D79" s="3"/>
      <c r="E79" s="15" t="s">
        <v>39</v>
      </c>
      <c r="F79" s="15"/>
      <c r="G79" s="3"/>
      <c r="H79" s="3">
        <v>4300</v>
      </c>
      <c r="I79" s="3"/>
    </row>
    <row r="80" spans="1:9">
      <c r="A80" s="2"/>
      <c r="B80" s="3"/>
      <c r="C80" s="3"/>
      <c r="D80" s="3"/>
      <c r="E80" s="16" t="s">
        <v>17</v>
      </c>
      <c r="F80" s="16"/>
      <c r="G80" s="3"/>
      <c r="H80" s="3">
        <v>460</v>
      </c>
      <c r="I80" s="3"/>
    </row>
    <row r="81" spans="1:9">
      <c r="A81" s="2"/>
      <c r="B81" s="3"/>
      <c r="C81" s="3"/>
      <c r="D81" s="3"/>
      <c r="E81" s="15" t="s">
        <v>40</v>
      </c>
      <c r="F81" s="15"/>
      <c r="G81" s="3"/>
      <c r="H81" s="3"/>
      <c r="I81" s="3"/>
    </row>
    <row r="82" spans="1:9">
      <c r="A82" s="2"/>
      <c r="B82" s="3"/>
      <c r="C82" s="3"/>
      <c r="D82" s="3"/>
      <c r="E82" s="15" t="s">
        <v>48</v>
      </c>
      <c r="F82" s="15"/>
      <c r="G82" s="3"/>
      <c r="H82" s="5">
        <f>0.0625*700</f>
        <v>43.75</v>
      </c>
      <c r="I82" s="3"/>
    </row>
    <row r="83" spans="1:9">
      <c r="A83" s="2"/>
      <c r="B83" s="3"/>
      <c r="C83" s="3"/>
      <c r="D83" s="3"/>
      <c r="E83" s="15" t="s">
        <v>49</v>
      </c>
      <c r="F83" s="15"/>
      <c r="G83" s="3"/>
      <c r="H83" s="5">
        <f>0.0625*700</f>
        <v>43.75</v>
      </c>
      <c r="I83" s="3"/>
    </row>
    <row r="84" spans="1:9">
      <c r="A84" s="2"/>
      <c r="B84" s="3"/>
      <c r="C84" s="3"/>
      <c r="D84" s="3"/>
      <c r="E84" s="15" t="s">
        <v>50</v>
      </c>
      <c r="F84" s="15"/>
      <c r="G84" s="3"/>
      <c r="H84" s="5">
        <f>0.35*550</f>
        <v>192.5</v>
      </c>
      <c r="I84" s="3">
        <v>10000</v>
      </c>
    </row>
    <row r="85" spans="1:9">
      <c r="A85" s="2"/>
      <c r="B85" s="3"/>
      <c r="C85" s="3"/>
      <c r="D85" s="3"/>
      <c r="E85" s="16" t="s">
        <v>25</v>
      </c>
      <c r="F85" s="16"/>
      <c r="G85" s="2"/>
      <c r="H85" s="5">
        <f>SUM(H79:H84)</f>
        <v>5040</v>
      </c>
      <c r="I85" s="3"/>
    </row>
    <row r="86" spans="1:9">
      <c r="A86" s="2"/>
      <c r="B86" s="3"/>
      <c r="C86" s="3"/>
      <c r="D86" s="3"/>
      <c r="E86" s="17" t="s">
        <v>13</v>
      </c>
      <c r="F86" s="17"/>
      <c r="G86" s="17"/>
      <c r="H86" s="5">
        <f>H85*0.1</f>
        <v>504</v>
      </c>
      <c r="I86" s="3"/>
    </row>
    <row r="87" spans="1:9">
      <c r="A87" s="2"/>
      <c r="B87" s="3"/>
      <c r="C87" s="3"/>
      <c r="D87" s="3"/>
      <c r="E87" s="17" t="s">
        <v>14</v>
      </c>
      <c r="F87" s="17"/>
      <c r="G87" s="17"/>
      <c r="H87" s="5">
        <f>(H85+H86)*0.1</f>
        <v>554.4</v>
      </c>
      <c r="I87" s="3"/>
    </row>
    <row r="88" spans="1:9">
      <c r="A88" s="2"/>
      <c r="B88" s="3"/>
      <c r="C88" s="3"/>
      <c r="D88" s="3"/>
      <c r="E88" s="17" t="s">
        <v>12</v>
      </c>
      <c r="F88" s="17"/>
      <c r="G88" s="17"/>
      <c r="H88" s="5">
        <f>H85+H86+H87</f>
        <v>6098.4</v>
      </c>
      <c r="I88" s="3"/>
    </row>
    <row r="89" spans="1:9">
      <c r="A89" s="2"/>
      <c r="B89" s="3"/>
      <c r="C89" s="3"/>
      <c r="D89" s="3"/>
      <c r="E89" s="8"/>
      <c r="F89" s="8"/>
      <c r="G89" s="3"/>
      <c r="H89" s="3"/>
      <c r="I89" s="3"/>
    </row>
    <row r="90" spans="1:9">
      <c r="A90" s="2">
        <v>9</v>
      </c>
      <c r="B90" s="3" t="s">
        <v>51</v>
      </c>
      <c r="C90" s="3" t="s">
        <v>52</v>
      </c>
      <c r="D90" s="3"/>
      <c r="E90" s="15" t="s">
        <v>39</v>
      </c>
      <c r="F90" s="15"/>
      <c r="G90" s="3"/>
      <c r="H90" s="3">
        <v>10830</v>
      </c>
      <c r="I90" s="3"/>
    </row>
    <row r="91" spans="1:9">
      <c r="A91" s="2"/>
      <c r="B91" s="3"/>
      <c r="C91" s="3"/>
      <c r="D91" s="3"/>
      <c r="E91" s="16" t="s">
        <v>17</v>
      </c>
      <c r="F91" s="16"/>
      <c r="G91" s="3"/>
      <c r="H91" s="3">
        <v>1800</v>
      </c>
      <c r="I91" s="3"/>
    </row>
    <row r="92" spans="1:9">
      <c r="A92" s="2"/>
      <c r="B92" s="3"/>
      <c r="C92" s="3"/>
      <c r="D92" s="3"/>
      <c r="E92" s="15" t="s">
        <v>40</v>
      </c>
      <c r="F92" s="15"/>
      <c r="G92" s="3"/>
      <c r="H92" s="3"/>
      <c r="I92" s="3">
        <v>12000</v>
      </c>
    </row>
    <row r="93" spans="1:9">
      <c r="A93" s="2"/>
      <c r="B93" s="3"/>
      <c r="C93" s="3"/>
      <c r="D93" s="3"/>
      <c r="E93" s="15" t="s">
        <v>53</v>
      </c>
      <c r="F93" s="15"/>
      <c r="G93" s="3"/>
      <c r="H93" s="5">
        <f>0.17*700</f>
        <v>119.00000000000001</v>
      </c>
      <c r="I93" s="3"/>
    </row>
    <row r="94" spans="1:9">
      <c r="A94" s="2"/>
      <c r="B94" s="3"/>
      <c r="C94" s="3"/>
      <c r="D94" s="3"/>
      <c r="E94" s="15" t="s">
        <v>54</v>
      </c>
      <c r="F94" s="15"/>
      <c r="G94" s="3"/>
      <c r="H94" s="5">
        <f>0.17*700</f>
        <v>119.00000000000001</v>
      </c>
      <c r="I94" s="3"/>
    </row>
    <row r="95" spans="1:9">
      <c r="A95" s="2"/>
      <c r="B95" s="3"/>
      <c r="C95" s="3"/>
      <c r="D95" s="3"/>
      <c r="E95" s="15" t="s">
        <v>55</v>
      </c>
      <c r="F95" s="15"/>
      <c r="G95" s="3"/>
      <c r="H95" s="5">
        <f>1.207*550</f>
        <v>663.85</v>
      </c>
      <c r="I95" s="3"/>
    </row>
    <row r="96" spans="1:9">
      <c r="A96" s="2"/>
      <c r="B96" s="3"/>
      <c r="C96" s="3"/>
      <c r="D96" s="3"/>
      <c r="E96" s="16" t="s">
        <v>25</v>
      </c>
      <c r="F96" s="16"/>
      <c r="G96" s="2"/>
      <c r="H96" s="5">
        <f>SUM(H90:H95)</f>
        <v>13531.85</v>
      </c>
      <c r="I96" s="3"/>
    </row>
    <row r="97" spans="1:9">
      <c r="A97" s="2"/>
      <c r="B97" s="3"/>
      <c r="C97" s="3"/>
      <c r="D97" s="3"/>
      <c r="E97" s="17" t="s">
        <v>13</v>
      </c>
      <c r="F97" s="17"/>
      <c r="G97" s="17"/>
      <c r="H97" s="5">
        <f>H96*0.1</f>
        <v>1353.1850000000002</v>
      </c>
      <c r="I97" s="3"/>
    </row>
    <row r="98" spans="1:9">
      <c r="A98" s="2"/>
      <c r="B98" s="3"/>
      <c r="C98" s="3"/>
      <c r="D98" s="3"/>
      <c r="E98" s="17" t="s">
        <v>14</v>
      </c>
      <c r="F98" s="17"/>
      <c r="G98" s="17"/>
      <c r="H98" s="5">
        <f>(H96+H97)*0.1</f>
        <v>1488.5035</v>
      </c>
      <c r="I98" s="3"/>
    </row>
    <row r="99" spans="1:9">
      <c r="A99" s="2"/>
      <c r="B99" s="3"/>
      <c r="C99" s="3"/>
      <c r="D99" s="3"/>
      <c r="E99" s="17" t="s">
        <v>12</v>
      </c>
      <c r="F99" s="17"/>
      <c r="G99" s="17"/>
      <c r="H99" s="5">
        <f>H96+H97+H98</f>
        <v>16373.538500000001</v>
      </c>
      <c r="I99" s="3"/>
    </row>
    <row r="100" spans="1:9">
      <c r="A100" s="2"/>
      <c r="B100" s="3"/>
      <c r="C100" s="3"/>
      <c r="D100" s="3"/>
      <c r="E100" s="8"/>
      <c r="F100" s="8"/>
      <c r="G100" s="3"/>
      <c r="H100" s="3"/>
      <c r="I100" s="3"/>
    </row>
    <row r="101" spans="1:9">
      <c r="A101" s="2">
        <v>10</v>
      </c>
      <c r="B101" s="3" t="s">
        <v>56</v>
      </c>
      <c r="C101" s="3" t="s">
        <v>29</v>
      </c>
      <c r="D101" s="3"/>
      <c r="E101" s="15" t="s">
        <v>57</v>
      </c>
      <c r="F101" s="15"/>
      <c r="G101" s="3"/>
      <c r="H101" s="3">
        <v>2150</v>
      </c>
      <c r="I101" s="3"/>
    </row>
    <row r="102" spans="1:9">
      <c r="A102" s="2"/>
      <c r="B102" s="3"/>
      <c r="C102" s="3"/>
      <c r="D102" s="3"/>
      <c r="E102" s="16" t="s">
        <v>17</v>
      </c>
      <c r="F102" s="16"/>
      <c r="G102" s="3"/>
      <c r="H102" s="3">
        <v>350</v>
      </c>
      <c r="I102" s="3"/>
    </row>
    <row r="103" spans="1:9">
      <c r="A103" s="2"/>
      <c r="B103" s="3"/>
      <c r="C103" s="3"/>
      <c r="D103" s="3"/>
      <c r="E103" s="15" t="s">
        <v>58</v>
      </c>
      <c r="F103" s="15"/>
      <c r="G103" s="3"/>
      <c r="H103" s="3">
        <v>300</v>
      </c>
      <c r="I103" s="3"/>
    </row>
    <row r="104" spans="1:9">
      <c r="A104" s="2"/>
      <c r="B104" s="3"/>
      <c r="C104" s="3"/>
      <c r="D104" s="3"/>
      <c r="E104" s="16" t="s">
        <v>25</v>
      </c>
      <c r="F104" s="16"/>
      <c r="G104" s="2"/>
      <c r="H104" s="5">
        <f>SUM(H101:H103)</f>
        <v>2800</v>
      </c>
      <c r="I104" s="3"/>
    </row>
    <row r="105" spans="1:9">
      <c r="A105" s="6"/>
      <c r="B105" s="6"/>
      <c r="C105" s="6"/>
      <c r="D105" s="6"/>
      <c r="E105" s="17" t="s">
        <v>13</v>
      </c>
      <c r="F105" s="17"/>
      <c r="G105" s="17"/>
      <c r="H105" s="5">
        <f>H104*0.1</f>
        <v>280</v>
      </c>
      <c r="I105" s="3"/>
    </row>
    <row r="106" spans="1:9">
      <c r="A106" s="6"/>
      <c r="B106" s="6"/>
      <c r="C106" s="6"/>
      <c r="D106" s="6"/>
      <c r="E106" s="17" t="s">
        <v>14</v>
      </c>
      <c r="F106" s="17"/>
      <c r="G106" s="17"/>
      <c r="H106" s="5">
        <f>(H104+H105)*0.1</f>
        <v>308</v>
      </c>
      <c r="I106" s="3"/>
    </row>
    <row r="107" spans="1:9">
      <c r="A107" s="6"/>
      <c r="B107" s="6"/>
      <c r="C107" s="6"/>
      <c r="D107" s="6"/>
      <c r="E107" s="17" t="s">
        <v>12</v>
      </c>
      <c r="F107" s="17"/>
      <c r="G107" s="17"/>
      <c r="H107" s="5">
        <f>H104+H105+H106</f>
        <v>3388</v>
      </c>
      <c r="I107" s="3"/>
    </row>
    <row r="108" spans="1:9">
      <c r="A108" s="2"/>
      <c r="B108" s="3"/>
      <c r="C108" s="3"/>
      <c r="D108" s="3"/>
      <c r="E108" s="8"/>
      <c r="F108" s="8"/>
      <c r="G108" s="3"/>
      <c r="H108" s="3"/>
      <c r="I108" s="3"/>
    </row>
    <row r="109" spans="1:9">
      <c r="A109" s="2">
        <v>11</v>
      </c>
      <c r="B109" s="3" t="s">
        <v>59</v>
      </c>
      <c r="C109" s="3" t="s">
        <v>29</v>
      </c>
      <c r="D109" s="3"/>
      <c r="E109" s="15" t="s">
        <v>57</v>
      </c>
      <c r="F109" s="15"/>
      <c r="G109" s="3"/>
      <c r="H109" s="3">
        <v>3350</v>
      </c>
      <c r="I109" s="3"/>
    </row>
    <row r="110" spans="1:9">
      <c r="A110" s="2"/>
      <c r="B110" s="3"/>
      <c r="C110" s="3"/>
      <c r="D110" s="3"/>
      <c r="E110" s="16" t="s">
        <v>17</v>
      </c>
      <c r="F110" s="16"/>
      <c r="G110" s="3"/>
      <c r="H110" s="3">
        <v>500</v>
      </c>
      <c r="I110" s="3"/>
    </row>
    <row r="111" spans="1:9">
      <c r="A111" s="2"/>
      <c r="B111" s="3"/>
      <c r="C111" s="3"/>
      <c r="D111" s="3"/>
      <c r="E111" s="15" t="s">
        <v>58</v>
      </c>
      <c r="F111" s="15"/>
      <c r="G111" s="3"/>
      <c r="H111" s="3">
        <v>300</v>
      </c>
      <c r="I111" s="3"/>
    </row>
    <row r="112" spans="1:9">
      <c r="A112" s="2"/>
      <c r="B112" s="3"/>
      <c r="C112" s="3"/>
      <c r="D112" s="3"/>
      <c r="E112" s="16" t="s">
        <v>25</v>
      </c>
      <c r="F112" s="16"/>
      <c r="G112" s="2"/>
      <c r="H112" s="5">
        <f>SUM(H109:H111)</f>
        <v>4150</v>
      </c>
      <c r="I112" s="3"/>
    </row>
    <row r="113" spans="1:9">
      <c r="A113" s="2"/>
      <c r="B113" s="6"/>
      <c r="C113" s="6"/>
      <c r="D113" s="6"/>
      <c r="E113" s="17" t="s">
        <v>13</v>
      </c>
      <c r="F113" s="17"/>
      <c r="G113" s="17"/>
      <c r="H113" s="5">
        <f>H112*0.1</f>
        <v>415</v>
      </c>
      <c r="I113" s="3"/>
    </row>
    <row r="114" spans="1:9">
      <c r="A114" s="2"/>
      <c r="B114" s="6"/>
      <c r="C114" s="6"/>
      <c r="D114" s="6"/>
      <c r="E114" s="17" t="s">
        <v>14</v>
      </c>
      <c r="F114" s="17"/>
      <c r="G114" s="17"/>
      <c r="H114" s="5">
        <f>(H112+H113)*0.1</f>
        <v>456.5</v>
      </c>
      <c r="I114" s="3"/>
    </row>
    <row r="115" spans="1:9">
      <c r="A115" s="2"/>
      <c r="B115" s="6"/>
      <c r="C115" s="6"/>
      <c r="D115" s="6"/>
      <c r="E115" s="17" t="s">
        <v>12</v>
      </c>
      <c r="F115" s="17"/>
      <c r="G115" s="17"/>
      <c r="H115" s="5">
        <f>H112+H113+H114</f>
        <v>5021.5</v>
      </c>
      <c r="I115" s="3"/>
    </row>
    <row r="116" spans="1:9">
      <c r="A116" s="2"/>
      <c r="B116" s="3"/>
      <c r="C116" s="3"/>
      <c r="D116" s="3"/>
      <c r="E116" s="8"/>
      <c r="F116" s="8"/>
      <c r="G116" s="3"/>
      <c r="H116" s="3"/>
      <c r="I116" s="3"/>
    </row>
    <row r="117" spans="1:9">
      <c r="A117" s="2">
        <v>12</v>
      </c>
      <c r="B117" s="3" t="s">
        <v>60</v>
      </c>
      <c r="C117" s="3" t="s">
        <v>61</v>
      </c>
      <c r="D117" s="3"/>
      <c r="E117" s="15" t="s">
        <v>62</v>
      </c>
      <c r="F117" s="15"/>
      <c r="G117" s="3"/>
      <c r="H117" s="3">
        <f>1.6*800</f>
        <v>1280</v>
      </c>
      <c r="I117" s="3"/>
    </row>
    <row r="118" spans="1:9">
      <c r="A118" s="2"/>
      <c r="B118" s="3"/>
      <c r="C118" s="3"/>
      <c r="D118" s="3"/>
      <c r="E118" s="16" t="s">
        <v>17</v>
      </c>
      <c r="F118" s="16"/>
      <c r="G118" s="3"/>
      <c r="H118" s="3">
        <v>300</v>
      </c>
      <c r="I118" s="3"/>
    </row>
    <row r="119" spans="1:9">
      <c r="A119" s="2"/>
      <c r="B119" s="3"/>
      <c r="C119" s="3"/>
      <c r="D119" s="3"/>
      <c r="E119" s="15" t="s">
        <v>63</v>
      </c>
      <c r="F119" s="15"/>
      <c r="G119" s="3"/>
      <c r="H119" s="3"/>
      <c r="I119" s="3"/>
    </row>
    <row r="120" spans="1:9">
      <c r="A120" s="2"/>
      <c r="B120" s="3"/>
      <c r="C120" s="3"/>
      <c r="D120" s="3"/>
      <c r="E120" s="15" t="s">
        <v>64</v>
      </c>
      <c r="F120" s="15"/>
      <c r="G120" s="3"/>
      <c r="H120" s="3">
        <f>4*550</f>
        <v>2200</v>
      </c>
      <c r="I120" s="3">
        <v>2500</v>
      </c>
    </row>
    <row r="121" spans="1:9">
      <c r="A121" s="2"/>
      <c r="B121" s="3"/>
      <c r="C121" s="3"/>
      <c r="D121" s="3"/>
      <c r="E121" s="16" t="s">
        <v>25</v>
      </c>
      <c r="F121" s="16"/>
      <c r="G121" s="2"/>
      <c r="H121" s="5">
        <f>SUM(H118:H120)</f>
        <v>2500</v>
      </c>
      <c r="I121" s="3"/>
    </row>
    <row r="122" spans="1:9">
      <c r="A122" s="2"/>
      <c r="B122" s="3"/>
      <c r="C122" s="3"/>
      <c r="D122" s="3"/>
      <c r="E122" s="17" t="s">
        <v>13</v>
      </c>
      <c r="F122" s="17"/>
      <c r="G122" s="17"/>
      <c r="H122" s="5">
        <f>H121*0.1</f>
        <v>250</v>
      </c>
      <c r="I122" s="3"/>
    </row>
    <row r="123" spans="1:9">
      <c r="A123" s="2"/>
      <c r="B123" s="3"/>
      <c r="C123" s="3"/>
      <c r="D123" s="3"/>
      <c r="E123" s="17" t="s">
        <v>14</v>
      </c>
      <c r="F123" s="17"/>
      <c r="G123" s="17"/>
      <c r="H123" s="5">
        <f>(H121+H122)*0.1</f>
        <v>275</v>
      </c>
      <c r="I123" s="3"/>
    </row>
    <row r="124" spans="1:9">
      <c r="A124" s="2"/>
      <c r="B124" s="3"/>
      <c r="C124" s="3"/>
      <c r="D124" s="3"/>
      <c r="E124" s="17" t="s">
        <v>12</v>
      </c>
      <c r="F124" s="17"/>
      <c r="G124" s="17"/>
      <c r="H124" s="5">
        <f>H121+H122+H123</f>
        <v>3025</v>
      </c>
      <c r="I124" s="3"/>
    </row>
    <row r="126" spans="1:9">
      <c r="A126" s="1">
        <v>13</v>
      </c>
    </row>
  </sheetData>
  <mergeCells count="104">
    <mergeCell ref="E120:F120"/>
    <mergeCell ref="E121:F121"/>
    <mergeCell ref="E122:G122"/>
    <mergeCell ref="E123:G123"/>
    <mergeCell ref="E124:G124"/>
    <mergeCell ref="E110:F110"/>
    <mergeCell ref="E111:F111"/>
    <mergeCell ref="E112:F112"/>
    <mergeCell ref="E113:G113"/>
    <mergeCell ref="E114:G114"/>
    <mergeCell ref="E115:G115"/>
    <mergeCell ref="E117:F117"/>
    <mergeCell ref="E118:F118"/>
    <mergeCell ref="E119:F119"/>
    <mergeCell ref="E99:G99"/>
    <mergeCell ref="E101:F101"/>
    <mergeCell ref="E102:F102"/>
    <mergeCell ref="E103:F103"/>
    <mergeCell ref="E104:F104"/>
    <mergeCell ref="E105:G105"/>
    <mergeCell ref="E106:G106"/>
    <mergeCell ref="E107:G107"/>
    <mergeCell ref="E109:F109"/>
    <mergeCell ref="E90:F90"/>
    <mergeCell ref="E91:F91"/>
    <mergeCell ref="E92:F92"/>
    <mergeCell ref="E93:F93"/>
    <mergeCell ref="E94:F94"/>
    <mergeCell ref="E95:F95"/>
    <mergeCell ref="E96:F96"/>
    <mergeCell ref="E97:G97"/>
    <mergeCell ref="E98:G98"/>
    <mergeCell ref="E80:F80"/>
    <mergeCell ref="E81:F81"/>
    <mergeCell ref="E82:F82"/>
    <mergeCell ref="E83:F83"/>
    <mergeCell ref="E84:F84"/>
    <mergeCell ref="E85:F85"/>
    <mergeCell ref="E86:G86"/>
    <mergeCell ref="E87:G87"/>
    <mergeCell ref="E88:G88"/>
    <mergeCell ref="E70:F70"/>
    <mergeCell ref="E71:F71"/>
    <mergeCell ref="E72:F72"/>
    <mergeCell ref="E73:F73"/>
    <mergeCell ref="E74:F74"/>
    <mergeCell ref="E75:G75"/>
    <mergeCell ref="E76:G76"/>
    <mergeCell ref="E77:G77"/>
    <mergeCell ref="E79:F79"/>
    <mergeCell ref="E60:F60"/>
    <mergeCell ref="E61:F61"/>
    <mergeCell ref="E62:F62"/>
    <mergeCell ref="E63:F63"/>
    <mergeCell ref="E64:G64"/>
    <mergeCell ref="E65:G65"/>
    <mergeCell ref="E66:G66"/>
    <mergeCell ref="E68:F68"/>
    <mergeCell ref="E69:F69"/>
    <mergeCell ref="E45:F45"/>
    <mergeCell ref="E46:F46"/>
    <mergeCell ref="E47:F47"/>
    <mergeCell ref="E48:F48"/>
    <mergeCell ref="E49:F49"/>
    <mergeCell ref="E50:F50"/>
    <mergeCell ref="E57:F57"/>
    <mergeCell ref="E58:F58"/>
    <mergeCell ref="E59:F59"/>
    <mergeCell ref="E35:F35"/>
    <mergeCell ref="E36:F36"/>
    <mergeCell ref="E37:F37"/>
    <mergeCell ref="E38:F38"/>
    <mergeCell ref="E39:F39"/>
    <mergeCell ref="E40:G40"/>
    <mergeCell ref="E41:G41"/>
    <mergeCell ref="E42:G42"/>
    <mergeCell ref="E44:F44"/>
    <mergeCell ref="E23:G23"/>
    <mergeCell ref="E26:F26"/>
    <mergeCell ref="E27:F27"/>
    <mergeCell ref="E28:F28"/>
    <mergeCell ref="E29:F29"/>
    <mergeCell ref="E30:F30"/>
    <mergeCell ref="E31:G31"/>
    <mergeCell ref="E32:G32"/>
    <mergeCell ref="E33:G33"/>
    <mergeCell ref="E13:G13"/>
    <mergeCell ref="E14:G14"/>
    <mergeCell ref="E16:F16"/>
    <mergeCell ref="E17:F17"/>
    <mergeCell ref="E18:F18"/>
    <mergeCell ref="E19:F19"/>
    <mergeCell ref="E20:F20"/>
    <mergeCell ref="E21:G21"/>
    <mergeCell ref="E22:G22"/>
    <mergeCell ref="F3:G3"/>
    <mergeCell ref="E5:F5"/>
    <mergeCell ref="E6:F6"/>
    <mergeCell ref="E7:F7"/>
    <mergeCell ref="E8:F8"/>
    <mergeCell ref="E9:F9"/>
    <mergeCell ref="E10:F10"/>
    <mergeCell ref="E11:F11"/>
    <mergeCell ref="E12:G12"/>
  </mergeCells>
  <pageMargins left="0.7" right="0.7" top="0.75" bottom="0.75" header="0.3" footer="0.3"/>
  <pageSetup scale="91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4"/>
  <sheetViews>
    <sheetView workbookViewId="0">
      <selection sqref="A1:N24"/>
    </sheetView>
  </sheetViews>
  <sheetFormatPr defaultColWidth="9" defaultRowHeight="14.3"/>
  <cols>
    <col min="2" max="2" width="27.25" customWidth="1"/>
    <col min="12" max="12" width="13.875" customWidth="1"/>
    <col min="14" max="14" width="12.625" customWidth="1"/>
  </cols>
  <sheetData>
    <row r="1" spans="1:14">
      <c r="A1" s="3"/>
      <c r="B1" s="3"/>
      <c r="C1" s="3"/>
      <c r="D1" s="3"/>
      <c r="E1" s="3"/>
      <c r="F1" s="3"/>
      <c r="G1" s="3"/>
      <c r="H1" s="3"/>
      <c r="I1" s="3"/>
      <c r="J1" s="3" t="s">
        <v>65</v>
      </c>
      <c r="K1" s="3"/>
      <c r="L1" s="3" t="s">
        <v>66</v>
      </c>
      <c r="M1" s="3"/>
      <c r="N1" s="3" t="s">
        <v>67</v>
      </c>
    </row>
    <row r="2" spans="1:14">
      <c r="A2" s="3" t="s">
        <v>68</v>
      </c>
      <c r="B2" s="3" t="s">
        <v>69</v>
      </c>
      <c r="C2" s="3" t="s">
        <v>70</v>
      </c>
      <c r="D2" s="3" t="s">
        <v>71</v>
      </c>
      <c r="E2" s="3"/>
      <c r="F2" s="3"/>
      <c r="G2" s="3"/>
      <c r="H2" s="3"/>
      <c r="I2" s="3"/>
      <c r="J2" s="3" t="s">
        <v>72</v>
      </c>
      <c r="K2" s="3"/>
      <c r="L2" s="3" t="s">
        <v>73</v>
      </c>
      <c r="M2" s="3"/>
      <c r="N2" s="3" t="s">
        <v>74</v>
      </c>
    </row>
    <row r="3" spans="1:14">
      <c r="A3" s="7">
        <v>1</v>
      </c>
      <c r="B3" s="3" t="s">
        <v>75</v>
      </c>
      <c r="C3" s="3" t="s">
        <v>76</v>
      </c>
      <c r="D3" s="3">
        <v>1000</v>
      </c>
      <c r="E3" s="3"/>
      <c r="F3" s="3"/>
      <c r="G3" s="3">
        <v>60</v>
      </c>
      <c r="H3" s="3">
        <v>780</v>
      </c>
      <c r="I3" s="3">
        <v>1.3</v>
      </c>
      <c r="J3" s="3">
        <f>H3*I3</f>
        <v>1014</v>
      </c>
      <c r="K3" s="3">
        <f>1.28</f>
        <v>1.28</v>
      </c>
      <c r="L3" s="3">
        <f>H3*K3</f>
        <v>998.4</v>
      </c>
      <c r="M3" s="3">
        <v>1.35</v>
      </c>
      <c r="N3" s="3">
        <f>H3*M3</f>
        <v>1053</v>
      </c>
    </row>
    <row r="4" spans="1:14">
      <c r="A4" s="7">
        <v>2</v>
      </c>
      <c r="B4" s="3" t="s">
        <v>77</v>
      </c>
      <c r="C4" s="3" t="s">
        <v>76</v>
      </c>
      <c r="D4" s="3">
        <v>1100</v>
      </c>
      <c r="E4" s="3"/>
      <c r="F4" s="3"/>
      <c r="G4" s="3">
        <v>40</v>
      </c>
      <c r="H4" s="3">
        <v>840</v>
      </c>
      <c r="I4" s="3">
        <v>1.3</v>
      </c>
      <c r="J4" s="3">
        <f t="shared" ref="J4:J9" si="0">H4*I4</f>
        <v>1092</v>
      </c>
      <c r="K4" s="3">
        <f t="shared" ref="K4:K9" si="1">1.28</f>
        <v>1.28</v>
      </c>
      <c r="L4" s="3">
        <f t="shared" ref="L4:L9" si="2">H4*K4</f>
        <v>1075.2</v>
      </c>
      <c r="M4" s="3">
        <v>1.35</v>
      </c>
      <c r="N4" s="3">
        <f t="shared" ref="N4:N9" si="3">H4*M4</f>
        <v>1134</v>
      </c>
    </row>
    <row r="5" spans="1:14">
      <c r="A5" s="7">
        <v>3</v>
      </c>
      <c r="B5" s="3" t="s">
        <v>78</v>
      </c>
      <c r="C5" s="3" t="s">
        <v>76</v>
      </c>
      <c r="D5" s="3">
        <v>925</v>
      </c>
      <c r="E5" s="3"/>
      <c r="F5" s="3"/>
      <c r="G5" s="3">
        <v>20</v>
      </c>
      <c r="H5" s="3">
        <v>890</v>
      </c>
      <c r="I5" s="3">
        <v>1.3</v>
      </c>
      <c r="J5" s="3">
        <f t="shared" si="0"/>
        <v>1157</v>
      </c>
      <c r="K5" s="3">
        <f t="shared" si="1"/>
        <v>1.28</v>
      </c>
      <c r="L5" s="3">
        <f t="shared" si="2"/>
        <v>1139.2</v>
      </c>
      <c r="M5" s="3">
        <v>1.35</v>
      </c>
      <c r="N5" s="3">
        <f t="shared" si="3"/>
        <v>1201.5</v>
      </c>
    </row>
    <row r="6" spans="1:14">
      <c r="A6" s="7">
        <v>4</v>
      </c>
      <c r="B6" s="3" t="s">
        <v>79</v>
      </c>
      <c r="C6" s="3" t="s">
        <v>80</v>
      </c>
      <c r="D6" s="3"/>
      <c r="E6" s="3"/>
      <c r="F6" s="3"/>
      <c r="G6" s="3">
        <v>10</v>
      </c>
      <c r="H6" s="3">
        <v>690</v>
      </c>
      <c r="I6" s="3">
        <v>1.3</v>
      </c>
      <c r="J6" s="3">
        <f t="shared" si="0"/>
        <v>897</v>
      </c>
      <c r="K6" s="3">
        <f t="shared" si="1"/>
        <v>1.28</v>
      </c>
      <c r="L6" s="3">
        <f t="shared" si="2"/>
        <v>883.2</v>
      </c>
      <c r="M6" s="3">
        <v>1.35</v>
      </c>
      <c r="N6" s="3">
        <f t="shared" si="3"/>
        <v>931.5</v>
      </c>
    </row>
    <row r="7" spans="1:14">
      <c r="A7" s="7">
        <v>5</v>
      </c>
      <c r="B7" s="3" t="s">
        <v>81</v>
      </c>
      <c r="C7" s="3" t="s">
        <v>80</v>
      </c>
      <c r="D7" s="3"/>
      <c r="E7" s="3"/>
      <c r="F7" s="3"/>
      <c r="G7" s="3" t="s">
        <v>82</v>
      </c>
      <c r="H7" s="3">
        <v>640</v>
      </c>
      <c r="I7" s="3">
        <v>1.3</v>
      </c>
      <c r="J7" s="3">
        <f t="shared" si="0"/>
        <v>832</v>
      </c>
      <c r="K7" s="3">
        <f t="shared" si="1"/>
        <v>1.28</v>
      </c>
      <c r="L7" s="3">
        <f t="shared" si="2"/>
        <v>819.2</v>
      </c>
      <c r="M7" s="3">
        <v>1.35</v>
      </c>
      <c r="N7" s="3">
        <f t="shared" si="3"/>
        <v>864</v>
      </c>
    </row>
    <row r="8" spans="1:14">
      <c r="A8" s="7">
        <v>6</v>
      </c>
      <c r="B8" s="3" t="s">
        <v>83</v>
      </c>
      <c r="C8" s="3" t="s">
        <v>80</v>
      </c>
      <c r="D8" s="3"/>
      <c r="E8" s="3"/>
      <c r="F8" s="3"/>
      <c r="G8" s="3" t="s">
        <v>84</v>
      </c>
      <c r="H8" s="3">
        <v>670</v>
      </c>
      <c r="I8" s="3">
        <v>1.3</v>
      </c>
      <c r="J8" s="3">
        <f t="shared" si="0"/>
        <v>871</v>
      </c>
      <c r="K8" s="3">
        <f t="shared" si="1"/>
        <v>1.28</v>
      </c>
      <c r="L8" s="3">
        <f t="shared" si="2"/>
        <v>857.6</v>
      </c>
      <c r="M8" s="3">
        <v>1.35</v>
      </c>
      <c r="N8" s="3">
        <f t="shared" si="3"/>
        <v>904.5</v>
      </c>
    </row>
    <row r="9" spans="1:14">
      <c r="A9" s="12" t="s">
        <v>85</v>
      </c>
      <c r="B9" s="3" t="s">
        <v>86</v>
      </c>
      <c r="C9" s="3" t="s">
        <v>80</v>
      </c>
      <c r="D9" s="3"/>
      <c r="E9" s="3"/>
      <c r="F9" s="3"/>
      <c r="G9" s="3" t="s">
        <v>1</v>
      </c>
      <c r="H9" s="3">
        <v>550</v>
      </c>
      <c r="I9" s="3">
        <v>1.3</v>
      </c>
      <c r="J9" s="3">
        <f t="shared" si="0"/>
        <v>715</v>
      </c>
      <c r="K9" s="3">
        <f t="shared" si="1"/>
        <v>1.28</v>
      </c>
      <c r="L9" s="3">
        <f t="shared" si="2"/>
        <v>704</v>
      </c>
      <c r="M9" s="3">
        <v>1.35</v>
      </c>
      <c r="N9" s="3">
        <f t="shared" si="3"/>
        <v>742.5</v>
      </c>
    </row>
    <row r="10" spans="1:14">
      <c r="A10" s="12" t="s">
        <v>87</v>
      </c>
      <c r="B10" s="3" t="s">
        <v>88</v>
      </c>
      <c r="C10" s="3" t="s">
        <v>80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</row>
    <row r="11" spans="1:14">
      <c r="A11" s="12" t="s">
        <v>89</v>
      </c>
      <c r="B11" s="3" t="s">
        <v>90</v>
      </c>
      <c r="C11" s="3" t="s">
        <v>80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</row>
    <row r="12" spans="1:14">
      <c r="A12" s="7">
        <v>7</v>
      </c>
      <c r="B12" s="3" t="s">
        <v>91</v>
      </c>
      <c r="C12" s="3" t="s">
        <v>92</v>
      </c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</row>
    <row r="13" spans="1:14">
      <c r="A13" s="7">
        <v>8</v>
      </c>
      <c r="B13" s="3" t="s">
        <v>93</v>
      </c>
      <c r="C13" s="3" t="s">
        <v>29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</row>
    <row r="14" spans="1:14">
      <c r="A14" s="7">
        <v>9</v>
      </c>
      <c r="B14" s="3" t="s">
        <v>94</v>
      </c>
      <c r="C14" s="3" t="s">
        <v>95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</row>
    <row r="15" spans="1:14">
      <c r="A15" s="7">
        <v>10</v>
      </c>
      <c r="B15" s="3" t="s">
        <v>96</v>
      </c>
      <c r="C15" s="3" t="s">
        <v>29</v>
      </c>
      <c r="D15" s="3">
        <v>120</v>
      </c>
      <c r="E15" s="3"/>
      <c r="F15" s="3"/>
      <c r="G15" s="3"/>
      <c r="H15" s="3"/>
      <c r="I15" s="3">
        <v>60</v>
      </c>
      <c r="J15" s="3">
        <v>1014</v>
      </c>
      <c r="K15" s="3"/>
      <c r="L15" s="3"/>
      <c r="M15" s="3"/>
      <c r="N15" s="3"/>
    </row>
    <row r="16" spans="1:14">
      <c r="A16" s="7">
        <v>11</v>
      </c>
      <c r="B16" s="3" t="s">
        <v>97</v>
      </c>
      <c r="C16" s="3" t="s">
        <v>76</v>
      </c>
      <c r="D16" s="3">
        <v>800</v>
      </c>
      <c r="E16" s="3"/>
      <c r="F16" s="3"/>
      <c r="G16" s="3"/>
      <c r="H16" s="3"/>
      <c r="I16" s="3">
        <v>40</v>
      </c>
      <c r="J16" s="3">
        <v>1092</v>
      </c>
      <c r="K16" s="3"/>
      <c r="L16" s="3"/>
      <c r="M16" s="3"/>
      <c r="N16" s="3"/>
    </row>
    <row r="17" spans="1:14">
      <c r="A17" s="7">
        <v>12</v>
      </c>
      <c r="B17" s="3" t="s">
        <v>98</v>
      </c>
      <c r="C17" s="3"/>
      <c r="D17" s="3"/>
      <c r="E17" s="3"/>
      <c r="F17" s="3"/>
      <c r="G17" s="3"/>
      <c r="H17" s="3"/>
      <c r="I17" s="3">
        <v>20</v>
      </c>
      <c r="J17" s="3">
        <v>1157</v>
      </c>
      <c r="K17" s="3"/>
      <c r="L17" s="3"/>
      <c r="M17" s="3"/>
      <c r="N17" s="3"/>
    </row>
    <row r="18" spans="1:14">
      <c r="A18" s="12" t="s">
        <v>85</v>
      </c>
      <c r="B18" s="3" t="s">
        <v>99</v>
      </c>
      <c r="C18" s="3" t="s">
        <v>29</v>
      </c>
      <c r="D18" s="3">
        <v>3250</v>
      </c>
      <c r="E18" s="3"/>
      <c r="F18" s="3"/>
      <c r="G18" s="3"/>
      <c r="H18" s="3"/>
      <c r="I18" s="3">
        <v>10</v>
      </c>
      <c r="J18" s="3">
        <v>891</v>
      </c>
      <c r="K18" s="3"/>
      <c r="L18" s="3"/>
      <c r="M18" s="3"/>
      <c r="N18" s="3"/>
    </row>
    <row r="19" spans="1:14">
      <c r="A19" s="12" t="s">
        <v>87</v>
      </c>
      <c r="B19" s="3" t="s">
        <v>100</v>
      </c>
      <c r="C19" s="3" t="s">
        <v>29</v>
      </c>
      <c r="D19" s="3">
        <v>3500</v>
      </c>
      <c r="E19" s="3"/>
      <c r="F19" s="3"/>
      <c r="G19" s="3"/>
      <c r="H19" s="3"/>
      <c r="I19" s="3" t="s">
        <v>82</v>
      </c>
      <c r="J19" s="3">
        <v>832</v>
      </c>
      <c r="K19" s="3"/>
      <c r="L19" s="3"/>
      <c r="M19" s="3"/>
      <c r="N19" s="3"/>
    </row>
    <row r="20" spans="1:14">
      <c r="A20" s="13" t="s">
        <v>89</v>
      </c>
      <c r="B20" s="3" t="s">
        <v>101</v>
      </c>
      <c r="C20" s="3" t="s">
        <v>29</v>
      </c>
      <c r="D20" s="3">
        <v>3800</v>
      </c>
      <c r="E20" s="3"/>
      <c r="F20" s="3"/>
      <c r="G20" s="3"/>
      <c r="H20" s="3"/>
      <c r="I20" s="3" t="s">
        <v>84</v>
      </c>
      <c r="J20" s="3">
        <v>871</v>
      </c>
      <c r="K20" s="3"/>
      <c r="L20" s="3"/>
      <c r="M20" s="3"/>
      <c r="N20" s="3"/>
    </row>
    <row r="21" spans="1:14">
      <c r="A21" s="12" t="s">
        <v>102</v>
      </c>
      <c r="B21" s="3" t="s">
        <v>103</v>
      </c>
      <c r="C21" s="3" t="s">
        <v>29</v>
      </c>
      <c r="D21" s="3">
        <v>4300</v>
      </c>
      <c r="E21" s="3"/>
      <c r="F21" s="3"/>
      <c r="G21" s="3"/>
      <c r="H21" s="3"/>
      <c r="I21" s="3" t="s">
        <v>1</v>
      </c>
      <c r="J21" s="3">
        <v>715</v>
      </c>
      <c r="K21" s="3"/>
      <c r="L21" s="3"/>
      <c r="M21" s="3"/>
      <c r="N21" s="3"/>
    </row>
    <row r="22" spans="1:14">
      <c r="A22" s="12" t="s">
        <v>104</v>
      </c>
      <c r="B22" s="3" t="s">
        <v>105</v>
      </c>
      <c r="C22" s="3" t="s">
        <v>29</v>
      </c>
      <c r="D22" s="3">
        <v>5200</v>
      </c>
      <c r="E22" s="3"/>
      <c r="F22" s="3"/>
      <c r="G22" s="3"/>
      <c r="H22" s="3"/>
      <c r="I22" s="3"/>
      <c r="J22" s="3"/>
      <c r="K22" s="3"/>
      <c r="L22" s="3"/>
      <c r="M22" s="3"/>
      <c r="N22" s="3"/>
    </row>
    <row r="23" spans="1:14">
      <c r="A23" s="12" t="s">
        <v>106</v>
      </c>
      <c r="B23" s="3" t="s">
        <v>107</v>
      </c>
      <c r="C23" s="3" t="s">
        <v>29</v>
      </c>
      <c r="D23" s="3">
        <v>6500</v>
      </c>
      <c r="E23" s="3"/>
      <c r="F23" s="3"/>
      <c r="G23" s="3"/>
      <c r="H23" s="3"/>
      <c r="I23" s="3"/>
      <c r="J23" s="3"/>
      <c r="K23" s="3"/>
      <c r="L23" s="3"/>
      <c r="M23" s="3"/>
      <c r="N23" s="3"/>
    </row>
    <row r="24" spans="1:14">
      <c r="A24" s="3">
        <v>13</v>
      </c>
      <c r="B24" s="3" t="s">
        <v>108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</row>
  </sheetData>
  <pageMargins left="0.25" right="0.25" top="0.75" bottom="0.75" header="0.3" footer="0.3"/>
  <pageSetup paperSize="9" scale="93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ASTA INFRA</cp:lastModifiedBy>
  <cp:lastPrinted>2024-08-30T06:34:10Z</cp:lastPrinted>
  <dcterms:created xsi:type="dcterms:W3CDTF">2024-08-26T05:17:00Z</dcterms:created>
  <dcterms:modified xsi:type="dcterms:W3CDTF">2024-08-30T10:30:23Z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848480A0BA584451970151C122216519_12</vt:lpwstr>
  </property>
  <property fmtid="{D5CDD505-2E9C-101B-9397-08002B2CF9AE}" pid="3" name="KSOProductBuildVer">
    <vt:lpwstr>1033-12.2.0.17542</vt:lpwstr>
  </property>
</Properties>
</file>