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D:\Asta\IVF\Air Conditioning Quotations\VRF-IVF\Comfort_cool_care\"/>
    </mc:Choice>
  </mc:AlternateContent>
  <xr:revisionPtr revIDLastSave="0" documentId="13_ncr:1_{8320D7B8-2CE6-4CCD-B8FF-3ABCD5866CB0}" xr6:coauthVersionLast="47" xr6:coauthVersionMax="47" xr10:uidLastSave="{00000000-0000-0000-0000-000000000000}"/>
  <bookViews>
    <workbookView xWindow="-108" yWindow="-108" windowWidth="23256" windowHeight="12456" activeTab="3" xr2:uid="{00000000-000D-0000-FFFF-FFFF00000000}"/>
  </bookViews>
  <sheets>
    <sheet name=" BOD  " sheetId="31" r:id="rId1"/>
    <sheet name="HIGH SIDE" sheetId="32" r:id="rId2"/>
    <sheet name="LOWSIDE " sheetId="33" r:id="rId3"/>
    <sheet name="SUMMARY" sheetId="34" r:id="rId4"/>
  </sheets>
  <definedNames>
    <definedName name="_xlnm._FilterDatabase" localSheetId="0" hidden="1">' BOD  '!$A$4:$J$19</definedName>
    <definedName name="_xlnm.Print_Area" localSheetId="0">' BOD  '!$A$1:$J$23</definedName>
    <definedName name="_xlnm.Print_Area" localSheetId="1">'HIGH SIDE'!$A$1:$F$24</definedName>
    <definedName name="_xlnm.Print_Area" localSheetId="2">'LOWSIDE '!$A$1:$I$27</definedName>
    <definedName name="_xlnm.Print_Area" localSheetId="3">SUMMARY!$A$1:$D$29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33" l="1"/>
  <c r="H12" i="33"/>
  <c r="H23" i="33" l="1"/>
  <c r="G23" i="33"/>
  <c r="H21" i="33"/>
  <c r="F21" i="32" l="1"/>
  <c r="H23" i="31"/>
  <c r="J22" i="31"/>
  <c r="E22" i="31"/>
  <c r="F22" i="31" s="1"/>
  <c r="J21" i="31"/>
  <c r="E21" i="31"/>
  <c r="F21" i="31" s="1"/>
  <c r="F12" i="32"/>
  <c r="H8" i="33"/>
  <c r="F10" i="32"/>
  <c r="H16" i="31"/>
  <c r="J15" i="31"/>
  <c r="E15" i="31"/>
  <c r="F15" i="31" s="1"/>
  <c r="J12" i="31"/>
  <c r="E8" i="31"/>
  <c r="E7" i="31"/>
  <c r="E9" i="31"/>
  <c r="F9" i="31" s="1"/>
  <c r="E10" i="31"/>
  <c r="E11" i="31"/>
  <c r="E12" i="31"/>
  <c r="E13" i="31"/>
  <c r="E14" i="31"/>
  <c r="E6" i="31"/>
  <c r="F6" i="31" s="1"/>
  <c r="F16" i="32" l="1"/>
  <c r="F15" i="32"/>
  <c r="F14" i="32"/>
  <c r="H15" i="33"/>
  <c r="G16" i="33"/>
  <c r="H16" i="33"/>
  <c r="F9" i="32" l="1"/>
  <c r="D17" i="32"/>
  <c r="D18" i="32" s="1"/>
  <c r="F18" i="32" s="1"/>
  <c r="J13" i="31"/>
  <c r="F13" i="31"/>
  <c r="F12" i="31"/>
  <c r="J11" i="31"/>
  <c r="F11" i="31"/>
  <c r="G11" i="33"/>
  <c r="G13" i="33"/>
  <c r="G15" i="33"/>
  <c r="G18" i="33"/>
  <c r="G9" i="33"/>
  <c r="H7" i="33"/>
  <c r="H9" i="33"/>
  <c r="H11" i="33"/>
  <c r="H13" i="33"/>
  <c r="H18" i="33"/>
  <c r="H5" i="33"/>
  <c r="J14" i="31"/>
  <c r="F14" i="31"/>
  <c r="J8" i="31"/>
  <c r="J9" i="31"/>
  <c r="J10" i="31"/>
  <c r="J7" i="31"/>
  <c r="F8" i="31"/>
  <c r="F10" i="31"/>
  <c r="F7" i="31"/>
  <c r="G24" i="33" l="1"/>
  <c r="F22" i="32"/>
  <c r="F23" i="32" s="1"/>
  <c r="J6" i="31"/>
  <c r="J16" i="31" s="1"/>
  <c r="D17" i="33" l="1"/>
  <c r="G25" i="33"/>
  <c r="H17" i="33" l="1"/>
  <c r="H24" i="33" s="1"/>
  <c r="F24" i="32"/>
  <c r="C5" i="34" s="1"/>
  <c r="H25" i="33" l="1"/>
  <c r="G26" i="33" s="1"/>
  <c r="C7" i="34" s="1"/>
  <c r="J17" i="31"/>
  <c r="C9" i="34" l="1"/>
  <c r="J19" i="31"/>
</calcChain>
</file>

<file path=xl/sharedStrings.xml><?xml version="1.0" encoding="utf-8"?>
<sst xmlns="http://schemas.openxmlformats.org/spreadsheetml/2006/main" count="169" uniqueCount="122">
  <si>
    <t>S.No.</t>
  </si>
  <si>
    <t xml:space="preserve">  BASE OF DESIGN DESCRIPTION</t>
  </si>
  <si>
    <t>Make: Daikin VRV System</t>
  </si>
  <si>
    <t>Location</t>
  </si>
  <si>
    <t>Qty</t>
  </si>
  <si>
    <t>Unit Type</t>
  </si>
  <si>
    <t>Total TR</t>
  </si>
  <si>
    <t>IDU HP</t>
  </si>
  <si>
    <t>ODU HP</t>
  </si>
  <si>
    <t>DIVERSITY%</t>
  </si>
  <si>
    <t xml:space="preserve"> Quotation For Daikin VRV System</t>
  </si>
  <si>
    <t xml:space="preserve">As World's No.1 Airconditioning Company, we are committed to delivering airconditioning solutions that enhance the quality of life all around the world. We are creating value through innovative technologies. As a Global Industry frontrunner, we are carrying out Research and Development on the world's most advanced airconditioning technology. </t>
  </si>
  <si>
    <t>ANNEXURE I</t>
  </si>
  <si>
    <t>HIGH SIDE WORK</t>
  </si>
  <si>
    <t>DESCRIPTION</t>
  </si>
  <si>
    <t>UNIT</t>
  </si>
  <si>
    <t>QTY</t>
  </si>
  <si>
    <t>RATE</t>
  </si>
  <si>
    <t>AMOUNT</t>
  </si>
  <si>
    <t>Supply of Variable Refrigerent Volume Outdoor units with inverter technology scroll compressor , low noise propellor type aero spiral fan, Condenser coil with special acrylic pretreatment for improved resistance to salt corrosion,refrigerant shut off valves,safety devices, lead free PC boards suitable for operation on R410a and on 380 - 415 V, 50 Hz, 3 phase A/C supply etc. as per standards</t>
  </si>
  <si>
    <t>Make: DAIKIN  (Cooling Model)</t>
  </si>
  <si>
    <t>Supply of Variable Refrigerant Volume Outdoor units</t>
  </si>
  <si>
    <t>a</t>
  </si>
  <si>
    <t>No's</t>
  </si>
  <si>
    <t>Total no.of IDU</t>
  </si>
  <si>
    <t>Supply of Refnet Joints</t>
  </si>
  <si>
    <t>Nos</t>
  </si>
  <si>
    <t>TOTAL HIGH SIDE  EQUIPMENT VALUE</t>
  </si>
  <si>
    <t>GST ON SUPPLY @28 %</t>
  </si>
  <si>
    <t xml:space="preserve">          TOTAL EQUIPMENT VALUE WITH TAX</t>
  </si>
  <si>
    <t>ANNEXURE II</t>
  </si>
  <si>
    <t xml:space="preserve">   LOW SIDE JOB</t>
  </si>
  <si>
    <t>S.N.</t>
  </si>
  <si>
    <t xml:space="preserve">                                DESCRIPTION</t>
  </si>
  <si>
    <t>Rate</t>
  </si>
  <si>
    <t>Amount</t>
  </si>
  <si>
    <t>Supply</t>
  </si>
  <si>
    <t>Instl.</t>
  </si>
  <si>
    <t>Remarks</t>
  </si>
  <si>
    <t xml:space="preserve">Lifiting ,Shifting,Positioning and Installation of   Outdoor units </t>
  </si>
  <si>
    <t>Lifiting, Shifting, Positioning of VRV Indoor Units.</t>
  </si>
  <si>
    <t>Cassette unit</t>
  </si>
  <si>
    <t>Supply &amp; Installation of copper refrigerant piping duly insulated with nitrile insulation of 19mm thickness for Gas Pipe and 13mm thickness for Liquid Pipe  / Including supports Clamps etc and incl bends, couplings and necessary fittings, for R 410 A Site Pressure tested to 550 psi.</t>
  </si>
  <si>
    <t>Rmt</t>
  </si>
  <si>
    <t>Qty consider as per site measurments</t>
  </si>
  <si>
    <t>LOT</t>
  </si>
  <si>
    <t>PVC insulated piping for condensate drain</t>
  </si>
  <si>
    <t>Refnet Joints</t>
  </si>
  <si>
    <t xml:space="preserve">ODU stands </t>
  </si>
  <si>
    <t>BASIC   VALUE</t>
  </si>
  <si>
    <t>GST @18%</t>
  </si>
  <si>
    <t>TOTAL LOW SIDE VALUE WITH TAX</t>
  </si>
  <si>
    <t>Note : The actual quantities will be Variable   as per site actual measurements  (final bill as per actual measurments) only.</t>
  </si>
  <si>
    <t>Daikin VRV BOQ</t>
  </si>
  <si>
    <t>TOTAL HIGH SIDE EQUIPEMENT  VALUE</t>
  </si>
  <si>
    <t>TOTAL LOW SIDE INSTALLATION VALUE</t>
  </si>
  <si>
    <t>TOTAL PROJECT CONTRACT VALUE</t>
  </si>
  <si>
    <r>
      <t xml:space="preserve">Note : </t>
    </r>
    <r>
      <rPr>
        <b/>
        <sz val="14"/>
        <rFont val="Times New Roman"/>
        <family val="1"/>
      </rPr>
      <t>The actual quantities will be Variable as per site actual measurements only.</t>
    </r>
  </si>
  <si>
    <t>TERMS AND CONDITIONS:</t>
  </si>
  <si>
    <t xml:space="preserve">01) Payment terms for high side is 100% advance along with the order. </t>
  </si>
  <si>
    <t>02) Delivery: As per site requirement</t>
  </si>
  <si>
    <t xml:space="preserve"> </t>
  </si>
  <si>
    <t>03) Civil works, False Ceiling work will not comes in our scope.</t>
  </si>
  <si>
    <t>04) Validity of this quote is up to 15 Days only.</t>
  </si>
  <si>
    <t>05) If requirement of extra material at site will charge extra at actual.</t>
  </si>
  <si>
    <t xml:space="preserve">06) Low side payment 50% advance along with work order,30% indoor,out door units instalation, </t>
  </si>
  <si>
    <t xml:space="preserve">       20% after VRV commissioning</t>
  </si>
  <si>
    <t>07) Core Cutting, Chipping, Civil works and Scuffolding are in customer's scope only</t>
  </si>
  <si>
    <t xml:space="preserve">We hope the above is in line with your requirement &amp; incase you need any further clarification, </t>
  </si>
  <si>
    <t>kindly do revert back to us.</t>
  </si>
  <si>
    <t>08) Drain Pump for Split ac charges extra If required.</t>
  </si>
  <si>
    <t xml:space="preserve">Very truly yours </t>
  </si>
  <si>
    <t>For. COMFORT COOL SYSTEMS</t>
  </si>
  <si>
    <t>Managing Directors</t>
  </si>
  <si>
    <t>Mr.Govind Gupta &amp; M.Suresh</t>
  </si>
  <si>
    <t>Ph: 9885456671, 9885456672.</t>
  </si>
  <si>
    <t>b</t>
  </si>
  <si>
    <t>25/32 mm Dia</t>
  </si>
  <si>
    <t>Note : Delivery lead time wthin 4 to 6 week after advance payment.</t>
  </si>
  <si>
    <t>DAIKIN STANDARD</t>
  </si>
  <si>
    <t>AREA(Sqft)</t>
  </si>
  <si>
    <t>REQUIRED TR</t>
  </si>
  <si>
    <t>DGT JOINT</t>
  </si>
  <si>
    <t>c</t>
  </si>
  <si>
    <t>4-WAY CASSETTE</t>
  </si>
  <si>
    <t>Supply of 4-Way Cassette  ACs with Wirless Remotes</t>
  </si>
  <si>
    <t>40 mm</t>
  </si>
  <si>
    <t>FIFTH FLOOR</t>
  </si>
  <si>
    <t>UPS ROOM</t>
  </si>
  <si>
    <t>LENGTH(MM)</t>
  </si>
  <si>
    <t>WIDTH(MM)</t>
  </si>
  <si>
    <t>HI-WALL</t>
  </si>
  <si>
    <t>COUNSELLING ROOM-1</t>
  </si>
  <si>
    <t>COUNSELLING ROOM-2</t>
  </si>
  <si>
    <t>ULTRASOUND</t>
  </si>
  <si>
    <t>PRE/POST OP</t>
  </si>
  <si>
    <t>SPERM COLLECTION ROOM</t>
  </si>
  <si>
    <t>BLOOD COLLECTION &amp; INJECTION ROOM</t>
  </si>
  <si>
    <t>ANDROLOGY LAB</t>
  </si>
  <si>
    <t>CROY ROOM</t>
  </si>
  <si>
    <t>OT-2</t>
  </si>
  <si>
    <t>Project: GANDHI HOSPITAL IVF CENTRE ON FIFTH FLOOR</t>
  </si>
  <si>
    <r>
      <t xml:space="preserve">16 HP </t>
    </r>
    <r>
      <rPr>
        <b/>
        <sz val="11"/>
        <color theme="1"/>
        <rFont val="Calibri"/>
        <family val="2"/>
        <scheme val="minor"/>
      </rPr>
      <t xml:space="preserve"> (Model: RXQ16ARY6)</t>
    </r>
    <r>
      <rPr>
        <sz val="11"/>
        <color theme="1"/>
        <rFont val="Calibri"/>
        <family val="2"/>
        <scheme val="minor"/>
      </rPr>
      <t xml:space="preserve"> TOP DISCHARGE</t>
    </r>
  </si>
  <si>
    <r>
      <t xml:space="preserve">3.31 TR </t>
    </r>
    <r>
      <rPr>
        <b/>
        <sz val="11"/>
        <color theme="1"/>
        <rFont val="Calibri"/>
        <family val="2"/>
        <scheme val="minor"/>
      </rPr>
      <t>(Model: FXFSQ100ARV16)</t>
    </r>
  </si>
  <si>
    <t>Supply of Hi-Wall ACs with Wirless Remotes</t>
  </si>
  <si>
    <r>
      <t xml:space="preserve">1.65 TR </t>
    </r>
    <r>
      <rPr>
        <b/>
        <sz val="11"/>
        <color theme="1"/>
        <rFont val="Calibri"/>
        <family val="2"/>
        <scheme val="minor"/>
      </rPr>
      <t>(MODEL NO: FXAQ50ARVE6)</t>
    </r>
  </si>
  <si>
    <r>
      <t xml:space="preserve">1.04 TR </t>
    </r>
    <r>
      <rPr>
        <b/>
        <sz val="11"/>
        <color theme="1"/>
        <rFont val="Calibri"/>
        <family val="2"/>
        <scheme val="minor"/>
      </rPr>
      <t>(MODEL NO: FXAQ32ARVE6)</t>
    </r>
  </si>
  <si>
    <r>
      <t xml:space="preserve">0.83 TR </t>
    </r>
    <r>
      <rPr>
        <b/>
        <sz val="11"/>
        <color theme="1"/>
        <rFont val="Calibri"/>
        <family val="2"/>
        <scheme val="minor"/>
      </rPr>
      <t>(MODEL NO: FXAQ25ARVE6)</t>
    </r>
  </si>
  <si>
    <t>Hi-Wall unit</t>
  </si>
  <si>
    <r>
      <t xml:space="preserve">Pressure testing with nitrogen Gas, Vaccumising Including all consumables for all systems. Gas charging and commissioning  </t>
    </r>
    <r>
      <rPr>
        <b/>
        <sz val="11"/>
        <rFont val="Calibri"/>
        <family val="2"/>
        <scheme val="minor"/>
      </rPr>
      <t>R-410A</t>
    </r>
    <r>
      <rPr>
        <sz val="11"/>
        <rFont val="Calibri"/>
        <family val="2"/>
        <scheme val="minor"/>
      </rPr>
      <t xml:space="preserve">. </t>
    </r>
    <r>
      <rPr>
        <b/>
        <sz val="11"/>
        <rFont val="Calibri"/>
        <family val="2"/>
        <scheme val="minor"/>
      </rPr>
      <t>(16HP)</t>
    </r>
  </si>
  <si>
    <t>PROJECT: GANDHI HOSPITAL IVF CENTRE ON FIFTH FLOOR</t>
  </si>
  <si>
    <t>DX UNIT</t>
  </si>
  <si>
    <t>DAIKIN DX UNIT</t>
  </si>
  <si>
    <t>Supply of High Wall 5 Star Inverter AC, Single Phase</t>
  </si>
  <si>
    <r>
      <rPr>
        <sz val="11"/>
        <color theme="1"/>
        <rFont val="Calibri"/>
        <family val="2"/>
        <scheme val="minor"/>
      </rPr>
      <t>1.5 TR</t>
    </r>
    <r>
      <rPr>
        <b/>
        <sz val="11"/>
        <color theme="1"/>
        <rFont val="Calibri"/>
        <family val="2"/>
        <scheme val="minor"/>
      </rPr>
      <t xml:space="preserve"> (MODEL NO: FTKM50UV16U)</t>
    </r>
  </si>
  <si>
    <t>DX SYSTEM</t>
  </si>
  <si>
    <t>Installation &amp; Commissioning</t>
  </si>
  <si>
    <t>Split AC</t>
  </si>
  <si>
    <t xml:space="preserve">Condenser stand </t>
  </si>
  <si>
    <t>Supply and Installation of control cum transmission wiring of size 3C x 1.5
Sqmm copper wire to be laid in heavy grade PVC conduit including all
fixing and accessories.</t>
  </si>
  <si>
    <t>Supply and Installation of cabling of size 2C x 1 Sqmm copper wire to be
laid in heavy grade PVC conduit including all fixing and accessories as per
the approved routing. At Gandhi Hospital</t>
  </si>
  <si>
    <t>Date: 03-08-2023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</si>
</sst>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 #,##0_ ;_ * \-#,##0_ ;_ * &quot;-&quot;??_ ;_ @_ "/>
    <numFmt numFmtId="167" formatCode="_(* #,##0_);_(* \(#,##0\);_(* &quot;-&quot;??_);_(@_)"/>
  </numFmts>
  <fonts count="5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u/>
      <sz val="10"/>
      <color indexed="12"/>
      <name val="Arial"/>
      <family val="2"/>
    </font>
    <font>
      <sz val="10"/>
      <name val="Arial"/>
      <family val="2"/>
    </font>
    <font>
      <sz val="11"/>
      <color theme="1"/>
      <name val="Calibri"/>
      <family val="2"/>
      <scheme val="minor"/>
    </font>
    <font>
      <b/>
      <sz val="11"/>
      <color theme="0"/>
      <name val="Calibri"/>
      <family val="2"/>
      <scheme val="minor"/>
    </font>
    <font>
      <sz val="11"/>
      <color theme="0"/>
      <name val="Calibri"/>
      <family val="2"/>
      <scheme val="minor"/>
    </font>
    <font>
      <b/>
      <sz val="12"/>
      <color theme="0"/>
      <name val="Calibri"/>
      <family val="2"/>
      <scheme val="minor"/>
    </font>
    <font>
      <sz val="12"/>
      <color theme="0"/>
      <name val="Calibri"/>
      <family val="2"/>
      <scheme val="minor"/>
    </font>
    <font>
      <b/>
      <sz val="14"/>
      <color rgb="FF0070C0"/>
      <name val="Book Antiqua"/>
      <family val="1"/>
    </font>
    <font>
      <sz val="11"/>
      <name val="Book Antiqua"/>
      <family val="1"/>
    </font>
    <font>
      <b/>
      <sz val="12"/>
      <name val="Book Antiqua"/>
      <family val="1"/>
    </font>
    <font>
      <b/>
      <sz val="12"/>
      <color theme="1"/>
      <name val="Book Antiqua"/>
      <family val="1"/>
    </font>
    <font>
      <sz val="10"/>
      <name val="Helv"/>
      <charset val="204"/>
    </font>
    <font>
      <b/>
      <sz val="10"/>
      <name val="Book Antiqua"/>
      <family val="1"/>
    </font>
    <font>
      <sz val="11"/>
      <name val="Calibri"/>
      <family val="2"/>
      <scheme val="minor"/>
    </font>
    <font>
      <b/>
      <sz val="14"/>
      <name val="Calibri"/>
      <family val="2"/>
      <scheme val="minor"/>
    </font>
    <font>
      <b/>
      <sz val="11"/>
      <color theme="1"/>
      <name val="Times New Roman"/>
      <family val="1"/>
    </font>
    <font>
      <b/>
      <sz val="10"/>
      <color theme="1"/>
      <name val="Times New Roman"/>
      <family val="1"/>
    </font>
    <font>
      <sz val="10"/>
      <color theme="1"/>
      <name val="Times New Roman"/>
      <family val="1"/>
    </font>
    <font>
      <b/>
      <sz val="14"/>
      <color theme="1"/>
      <name val="Calibri"/>
      <family val="2"/>
      <scheme val="minor"/>
    </font>
    <font>
      <b/>
      <sz val="12"/>
      <color theme="1"/>
      <name val="Calibri"/>
      <family val="2"/>
      <scheme val="minor"/>
    </font>
    <font>
      <b/>
      <sz val="14"/>
      <name val="Book Antiqua"/>
      <family val="1"/>
    </font>
    <font>
      <b/>
      <sz val="11"/>
      <name val="Book Antiqua"/>
      <family val="1"/>
    </font>
    <font>
      <b/>
      <sz val="11"/>
      <color theme="1"/>
      <name val="Book Antiqua"/>
      <family val="1"/>
    </font>
    <font>
      <b/>
      <sz val="12"/>
      <color rgb="FFFF0000"/>
      <name val="Calibri"/>
      <family val="2"/>
      <scheme val="minor"/>
    </font>
    <font>
      <b/>
      <sz val="11"/>
      <name val="Calibri"/>
      <family val="2"/>
      <scheme val="minor"/>
    </font>
    <font>
      <b/>
      <sz val="11"/>
      <color rgb="FFFF0000"/>
      <name val="Calibri"/>
      <family val="2"/>
      <scheme val="minor"/>
    </font>
    <font>
      <b/>
      <sz val="11"/>
      <name val="Bookman Old Style"/>
      <family val="1"/>
    </font>
    <font>
      <b/>
      <sz val="14"/>
      <name val="Times New Roman"/>
      <family val="1"/>
    </font>
    <font>
      <sz val="12"/>
      <name val="Times New Roman"/>
      <family val="1"/>
    </font>
    <font>
      <sz val="14"/>
      <name val="Times New Roman"/>
      <family val="1"/>
    </font>
    <font>
      <sz val="12"/>
      <name val="Tahoma"/>
      <family val="2"/>
    </font>
    <font>
      <sz val="14"/>
      <color theme="1"/>
      <name val="Times New Roman"/>
      <family val="1"/>
    </font>
    <font>
      <b/>
      <sz val="12"/>
      <name val="Times New Roman"/>
      <family val="1"/>
    </font>
    <font>
      <b/>
      <sz val="16"/>
      <name val="Times New Roman"/>
      <family val="1"/>
    </font>
    <font>
      <b/>
      <sz val="14"/>
      <color rgb="FFFF0000"/>
      <name val="Times New Roman"/>
      <family val="1"/>
    </font>
    <font>
      <b/>
      <sz val="10"/>
      <color rgb="FF222222"/>
      <name val="Arial"/>
      <family val="2"/>
    </font>
    <font>
      <sz val="10"/>
      <color rgb="FF222222"/>
      <name val="Arial"/>
      <family val="2"/>
    </font>
    <font>
      <b/>
      <sz val="12"/>
      <color rgb="FFFF0000"/>
      <name val="Times New Roman"/>
      <family val="1"/>
    </font>
  </fonts>
  <fills count="6">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4" tint="0.59999389629810485"/>
        <bgColor indexed="64"/>
      </patternFill>
    </fill>
    <fill>
      <patternFill patternType="solid">
        <fgColor rgb="FFFFFFFF"/>
        <bgColor indexed="64"/>
      </patternFill>
    </fill>
  </fills>
  <borders count="4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6">
    <xf numFmtId="0" fontId="0" fillId="0" borderId="0"/>
    <xf numFmtId="0" fontId="10" fillId="0" borderId="0"/>
    <xf numFmtId="164" fontId="10" fillId="0" borderId="0" applyFont="0" applyFill="0" applyBorder="0" applyAlignment="0" applyProtection="0"/>
    <xf numFmtId="0" fontId="13" fillId="0" borderId="0" applyNumberFormat="0" applyFill="0" applyBorder="0" applyAlignment="0" applyProtection="0">
      <alignment vertical="top"/>
      <protection locked="0"/>
    </xf>
    <xf numFmtId="0" fontId="10" fillId="0" borderId="0"/>
    <xf numFmtId="0" fontId="14" fillId="0" borderId="0"/>
    <xf numFmtId="0" fontId="9" fillId="0" borderId="0"/>
    <xf numFmtId="0" fontId="8" fillId="0" borderId="0"/>
    <xf numFmtId="0" fontId="15" fillId="0" borderId="0"/>
    <xf numFmtId="0" fontId="7" fillId="0" borderId="0"/>
    <xf numFmtId="0" fontId="14" fillId="0" borderId="0"/>
    <xf numFmtId="0" fontId="6" fillId="0" borderId="0"/>
    <xf numFmtId="0" fontId="24" fillId="0" borderId="0"/>
    <xf numFmtId="164" fontId="6" fillId="0" borderId="0" applyFont="0" applyFill="0" applyBorder="0" applyAlignment="0" applyProtection="0"/>
    <xf numFmtId="0" fontId="6" fillId="0" borderId="0"/>
    <xf numFmtId="0" fontId="5" fillId="0" borderId="0"/>
  </cellStyleXfs>
  <cellXfs count="211">
    <xf numFmtId="0" fontId="0" fillId="0" borderId="0" xfId="0"/>
    <xf numFmtId="0" fontId="15" fillId="0" borderId="0" xfId="8"/>
    <xf numFmtId="0" fontId="16" fillId="3" borderId="1" xfId="8" applyFont="1" applyFill="1" applyBorder="1" applyAlignment="1">
      <alignment horizontal="center" vertical="center"/>
    </xf>
    <xf numFmtId="0" fontId="15" fillId="0" borderId="0" xfId="8" applyAlignment="1">
      <alignment horizontal="center" vertical="center"/>
    </xf>
    <xf numFmtId="0" fontId="12" fillId="3" borderId="1" xfId="8" applyFont="1" applyFill="1" applyBorder="1" applyAlignment="1">
      <alignment horizontal="left" vertical="center" wrapText="1"/>
    </xf>
    <xf numFmtId="2" fontId="12" fillId="3" borderId="1" xfId="8" applyNumberFormat="1" applyFont="1" applyFill="1" applyBorder="1" applyAlignment="1">
      <alignment horizontal="center" vertical="center" wrapText="1"/>
    </xf>
    <xf numFmtId="2" fontId="19" fillId="3" borderId="1" xfId="8" applyNumberFormat="1" applyFont="1" applyFill="1" applyBorder="1" applyAlignment="1">
      <alignment horizontal="center" vertical="center" wrapText="1"/>
    </xf>
    <xf numFmtId="2" fontId="17" fillId="3" borderId="1" xfId="8" applyNumberFormat="1" applyFont="1" applyFill="1" applyBorder="1" applyAlignment="1">
      <alignment horizontal="center" vertical="center" wrapText="1"/>
    </xf>
    <xf numFmtId="0" fontId="15" fillId="0" borderId="0" xfId="8" applyAlignment="1">
      <alignment vertical="center"/>
    </xf>
    <xf numFmtId="0" fontId="15" fillId="0" borderId="0" xfId="8" applyAlignment="1">
      <alignment horizontal="center"/>
    </xf>
    <xf numFmtId="0" fontId="12" fillId="0" borderId="1" xfId="8" applyFont="1" applyBorder="1" applyAlignment="1">
      <alignment horizontal="left" vertical="center" wrapText="1"/>
    </xf>
    <xf numFmtId="1" fontId="12" fillId="0" borderId="1" xfId="8" applyNumberFormat="1" applyFont="1" applyBorder="1" applyAlignment="1">
      <alignment horizontal="center" vertical="center" wrapText="1"/>
    </xf>
    <xf numFmtId="2" fontId="12" fillId="0" borderId="1" xfId="8" applyNumberFormat="1" applyFont="1" applyBorder="1" applyAlignment="1">
      <alignment horizontal="center" vertical="center" wrapText="1"/>
    </xf>
    <xf numFmtId="165" fontId="12" fillId="3" borderId="1" xfId="8" applyNumberFormat="1" applyFont="1" applyFill="1" applyBorder="1" applyAlignment="1">
      <alignment horizontal="center" vertical="center" wrapText="1"/>
    </xf>
    <xf numFmtId="0" fontId="12" fillId="2" borderId="1" xfId="8" applyFont="1" applyFill="1" applyBorder="1" applyAlignment="1">
      <alignment horizontal="left" vertical="center" wrapText="1"/>
    </xf>
    <xf numFmtId="1" fontId="19" fillId="3" borderId="1" xfId="8" applyNumberFormat="1" applyFont="1" applyFill="1" applyBorder="1" applyAlignment="1">
      <alignment horizontal="center" vertical="center" wrapText="1"/>
    </xf>
    <xf numFmtId="0" fontId="6" fillId="0" borderId="0" xfId="11"/>
    <xf numFmtId="1" fontId="11" fillId="0" borderId="16" xfId="11" applyNumberFormat="1" applyFont="1" applyBorder="1" applyAlignment="1">
      <alignment horizontal="center" vertical="center"/>
    </xf>
    <xf numFmtId="0" fontId="26" fillId="0" borderId="1" xfId="11" applyFont="1" applyBorder="1" applyAlignment="1">
      <alignment horizontal="left" vertical="top" wrapText="1"/>
    </xf>
    <xf numFmtId="0" fontId="6" fillId="0" borderId="1" xfId="11" applyBorder="1" applyAlignment="1">
      <alignment horizontal="center"/>
    </xf>
    <xf numFmtId="0" fontId="6" fillId="0" borderId="1" xfId="11" applyBorder="1"/>
    <xf numFmtId="0" fontId="6" fillId="0" borderId="17" xfId="11" applyBorder="1"/>
    <xf numFmtId="0" fontId="27" fillId="0" borderId="1" xfId="11" applyFont="1" applyBorder="1" applyAlignment="1">
      <alignment horizontal="left" vertical="center" wrapText="1"/>
    </xf>
    <xf numFmtId="0" fontId="28" fillId="0" borderId="1" xfId="11" applyFont="1" applyBorder="1"/>
    <xf numFmtId="0" fontId="6" fillId="0" borderId="1" xfId="11" applyBorder="1" applyAlignment="1">
      <alignment horizontal="center" vertical="center"/>
    </xf>
    <xf numFmtId="0" fontId="6" fillId="0" borderId="0" xfId="11" applyAlignment="1">
      <alignment horizontal="center" vertical="center"/>
    </xf>
    <xf numFmtId="1" fontId="29" fillId="0" borderId="14" xfId="11" applyNumberFormat="1" applyFont="1" applyBorder="1" applyAlignment="1">
      <alignment horizontal="center" vertical="center"/>
    </xf>
    <xf numFmtId="0" fontId="11" fillId="0" borderId="2" xfId="11" applyFont="1" applyBorder="1"/>
    <xf numFmtId="0" fontId="30" fillId="0" borderId="1" xfId="11" applyFont="1" applyBorder="1" applyAlignment="1">
      <alignment horizontal="center" vertical="center"/>
    </xf>
    <xf numFmtId="1" fontId="11" fillId="0" borderId="14" xfId="11" applyNumberFormat="1" applyFont="1" applyBorder="1" applyAlignment="1">
      <alignment horizontal="center" vertical="center"/>
    </xf>
    <xf numFmtId="0" fontId="11" fillId="0" borderId="1" xfId="11" applyFont="1" applyBorder="1"/>
    <xf numFmtId="1" fontId="6" fillId="0" borderId="0" xfId="11" applyNumberFormat="1"/>
    <xf numFmtId="166" fontId="6" fillId="0" borderId="0" xfId="11" applyNumberFormat="1"/>
    <xf numFmtId="0" fontId="6" fillId="0" borderId="0" xfId="14"/>
    <xf numFmtId="1" fontId="6" fillId="0" borderId="16" xfId="14" applyNumberFormat="1" applyBorder="1" applyAlignment="1">
      <alignment horizontal="center" vertical="center"/>
    </xf>
    <xf numFmtId="0" fontId="26" fillId="0" borderId="1" xfId="14" applyFont="1" applyBorder="1" applyAlignment="1">
      <alignment horizontal="left" vertical="top" wrapText="1"/>
    </xf>
    <xf numFmtId="0" fontId="6" fillId="0" borderId="1" xfId="14" applyBorder="1" applyAlignment="1">
      <alignment horizontal="center"/>
    </xf>
    <xf numFmtId="0" fontId="6" fillId="0" borderId="1" xfId="14" applyBorder="1" applyAlignment="1">
      <alignment horizontal="center" vertical="center"/>
    </xf>
    <xf numFmtId="0" fontId="6" fillId="0" borderId="1" xfId="14" applyBorder="1" applyAlignment="1">
      <alignment vertical="center" wrapText="1"/>
    </xf>
    <xf numFmtId="0" fontId="6" fillId="0" borderId="16" xfId="14" applyBorder="1" applyAlignment="1">
      <alignment horizontal="center" vertical="center"/>
    </xf>
    <xf numFmtId="0" fontId="26" fillId="0" borderId="1" xfId="14" applyFont="1" applyBorder="1" applyAlignment="1">
      <alignment vertical="top" wrapText="1"/>
    </xf>
    <xf numFmtId="1" fontId="26" fillId="0" borderId="16" xfId="14" applyNumberFormat="1" applyFont="1" applyBorder="1" applyAlignment="1">
      <alignment horizontal="center" vertical="center"/>
    </xf>
    <xf numFmtId="1" fontId="26" fillId="0" borderId="1" xfId="14" applyNumberFormat="1" applyFont="1" applyBorder="1" applyAlignment="1">
      <alignment horizontal="center" vertical="center"/>
    </xf>
    <xf numFmtId="0" fontId="6" fillId="0" borderId="16" xfId="14" applyBorder="1" applyAlignment="1">
      <alignment horizontal="center"/>
    </xf>
    <xf numFmtId="0" fontId="0" fillId="0" borderId="16" xfId="14" applyFont="1" applyBorder="1" applyAlignment="1">
      <alignment horizontal="center" vertical="center"/>
    </xf>
    <xf numFmtId="0" fontId="40" fillId="0" borderId="0" xfId="14" applyFont="1" applyAlignment="1">
      <alignment vertical="center"/>
    </xf>
    <xf numFmtId="164" fontId="6" fillId="0" borderId="0" xfId="14" applyNumberFormat="1"/>
    <xf numFmtId="0" fontId="12" fillId="0" borderId="0" xfId="14" applyFont="1"/>
    <xf numFmtId="0" fontId="6" fillId="0" borderId="17" xfId="11" applyBorder="1" applyAlignment="1">
      <alignment horizontal="center"/>
    </xf>
    <xf numFmtId="0" fontId="47" fillId="2" borderId="0" xfId="14" applyFont="1" applyFill="1"/>
    <xf numFmtId="0" fontId="45" fillId="0" borderId="0" xfId="14" applyFont="1" applyAlignment="1">
      <alignment vertical="center"/>
    </xf>
    <xf numFmtId="0" fontId="45" fillId="0" borderId="0" xfId="14" applyFont="1" applyAlignment="1">
      <alignment horizontal="center" vertical="center"/>
    </xf>
    <xf numFmtId="0" fontId="6" fillId="0" borderId="5" xfId="14" applyBorder="1"/>
    <xf numFmtId="0" fontId="6" fillId="0" borderId="6" xfId="14" applyBorder="1"/>
    <xf numFmtId="0" fontId="39" fillId="0" borderId="6" xfId="14" applyFont="1" applyBorder="1"/>
    <xf numFmtId="0" fontId="6" fillId="0" borderId="7" xfId="14" applyBorder="1"/>
    <xf numFmtId="0" fontId="6" fillId="0" borderId="27" xfId="14" applyBorder="1"/>
    <xf numFmtId="0" fontId="40" fillId="0" borderId="28" xfId="14" applyFont="1" applyBorder="1" applyAlignment="1">
      <alignment vertical="center"/>
    </xf>
    <xf numFmtId="0" fontId="6" fillId="0" borderId="28" xfId="14" applyBorder="1"/>
    <xf numFmtId="0" fontId="47" fillId="2" borderId="27" xfId="14" applyFont="1" applyFill="1" applyBorder="1"/>
    <xf numFmtId="0" fontId="45" fillId="0" borderId="27" xfId="14" applyFont="1" applyBorder="1" applyAlignment="1">
      <alignment vertical="center"/>
    </xf>
    <xf numFmtId="0" fontId="6" fillId="0" borderId="30" xfId="14" applyBorder="1"/>
    <xf numFmtId="0" fontId="6" fillId="0" borderId="31" xfId="14" applyBorder="1"/>
    <xf numFmtId="165" fontId="29" fillId="0" borderId="16" xfId="11" applyNumberFormat="1" applyFont="1" applyBorder="1" applyAlignment="1">
      <alignment horizontal="center" vertical="center"/>
    </xf>
    <xf numFmtId="0" fontId="6" fillId="0" borderId="16" xfId="11" applyBorder="1"/>
    <xf numFmtId="0" fontId="16" fillId="3" borderId="16" xfId="8" applyFont="1" applyFill="1" applyBorder="1" applyAlignment="1">
      <alignment horizontal="center" vertical="center"/>
    </xf>
    <xf numFmtId="0" fontId="16" fillId="3" borderId="17" xfId="8" applyFont="1" applyFill="1" applyBorder="1" applyAlignment="1">
      <alignment horizontal="center" vertical="center"/>
    </xf>
    <xf numFmtId="0" fontId="12" fillId="0" borderId="16" xfId="8" applyFont="1" applyBorder="1" applyAlignment="1">
      <alignment horizontal="center" vertical="center" wrapText="1"/>
    </xf>
    <xf numFmtId="2" fontId="15" fillId="0" borderId="17" xfId="8" applyNumberFormat="1" applyBorder="1" applyAlignment="1">
      <alignment horizontal="center" vertical="center"/>
    </xf>
    <xf numFmtId="0" fontId="12" fillId="3" borderId="16" xfId="8" applyFont="1" applyFill="1" applyBorder="1" applyAlignment="1">
      <alignment horizontal="center" vertical="center" wrapText="1"/>
    </xf>
    <xf numFmtId="2" fontId="17" fillId="3" borderId="17" xfId="8" applyNumberFormat="1" applyFont="1" applyFill="1" applyBorder="1" applyAlignment="1">
      <alignment horizontal="center" vertical="center"/>
    </xf>
    <xf numFmtId="0" fontId="12" fillId="3" borderId="25" xfId="8" applyFont="1" applyFill="1" applyBorder="1" applyAlignment="1">
      <alignment horizontal="center" vertical="center" wrapText="1"/>
    </xf>
    <xf numFmtId="0" fontId="12" fillId="3" borderId="26" xfId="8" applyFont="1" applyFill="1" applyBorder="1" applyAlignment="1">
      <alignment horizontal="left" vertical="center" wrapText="1"/>
    </xf>
    <xf numFmtId="2" fontId="12" fillId="3" borderId="26" xfId="8" applyNumberFormat="1" applyFont="1" applyFill="1" applyBorder="1" applyAlignment="1">
      <alignment horizontal="center" vertical="center" wrapText="1"/>
    </xf>
    <xf numFmtId="2" fontId="19" fillId="3" borderId="26" xfId="8" applyNumberFormat="1" applyFont="1" applyFill="1" applyBorder="1" applyAlignment="1">
      <alignment horizontal="center" vertical="center" wrapText="1"/>
    </xf>
    <xf numFmtId="2" fontId="17" fillId="3" borderId="26" xfId="8" applyNumberFormat="1" applyFont="1" applyFill="1" applyBorder="1" applyAlignment="1">
      <alignment horizontal="center" vertical="center" wrapText="1"/>
    </xf>
    <xf numFmtId="9" fontId="17" fillId="3" borderId="21" xfId="8" applyNumberFormat="1" applyFont="1" applyFill="1" applyBorder="1" applyAlignment="1">
      <alignment horizontal="center" vertical="center"/>
    </xf>
    <xf numFmtId="0" fontId="12" fillId="2" borderId="1" xfId="8" applyFont="1" applyFill="1" applyBorder="1" applyAlignment="1">
      <alignment horizontal="center" vertical="center" wrapText="1"/>
    </xf>
    <xf numFmtId="2" fontId="12" fillId="2" borderId="1" xfId="8" applyNumberFormat="1" applyFont="1" applyFill="1" applyBorder="1" applyAlignment="1">
      <alignment horizontal="center" vertical="center" wrapText="1"/>
    </xf>
    <xf numFmtId="0" fontId="12" fillId="0" borderId="1" xfId="8" applyFont="1" applyBorder="1" applyAlignment="1">
      <alignment horizontal="center" vertical="center" wrapText="1"/>
    </xf>
    <xf numFmtId="1" fontId="12" fillId="2" borderId="1" xfId="8" applyNumberFormat="1" applyFont="1" applyFill="1" applyBorder="1" applyAlignment="1">
      <alignment horizontal="center" vertical="center" wrapText="1"/>
    </xf>
    <xf numFmtId="0" fontId="4" fillId="0" borderId="2" xfId="11" applyFont="1" applyBorder="1" applyAlignment="1">
      <alignment horizontal="left" vertical="center" wrapText="1"/>
    </xf>
    <xf numFmtId="1" fontId="29" fillId="0" borderId="16" xfId="11" applyNumberFormat="1" applyFont="1" applyBorder="1" applyAlignment="1">
      <alignment horizontal="center" vertical="center"/>
    </xf>
    <xf numFmtId="1" fontId="6" fillId="0" borderId="17" xfId="11" applyNumberFormat="1" applyBorder="1" applyAlignment="1">
      <alignment horizontal="center"/>
    </xf>
    <xf numFmtId="164" fontId="6" fillId="0" borderId="28" xfId="14" applyNumberFormat="1" applyBorder="1"/>
    <xf numFmtId="0" fontId="38" fillId="0" borderId="0" xfId="8" applyFont="1" applyAlignment="1">
      <alignment horizontal="center" vertical="center" wrapText="1"/>
    </xf>
    <xf numFmtId="2" fontId="3" fillId="0" borderId="1" xfId="8" applyNumberFormat="1" applyFont="1" applyBorder="1" applyAlignment="1">
      <alignment horizontal="center" vertical="center" wrapText="1"/>
    </xf>
    <xf numFmtId="0" fontId="3" fillId="0" borderId="1" xfId="14" applyFont="1" applyBorder="1" applyAlignment="1">
      <alignment vertical="center" wrapText="1"/>
    </xf>
    <xf numFmtId="0" fontId="16" fillId="2" borderId="1" xfId="8" applyFont="1" applyFill="1" applyBorder="1" applyAlignment="1">
      <alignment horizontal="center" vertical="center"/>
    </xf>
    <xf numFmtId="0" fontId="16" fillId="2" borderId="17" xfId="8" applyFont="1" applyFill="1" applyBorder="1" applyAlignment="1">
      <alignment horizontal="center" vertical="center"/>
    </xf>
    <xf numFmtId="0" fontId="16" fillId="2" borderId="16" xfId="8" applyFont="1" applyFill="1" applyBorder="1" applyAlignment="1">
      <alignment horizontal="center" vertical="center"/>
    </xf>
    <xf numFmtId="2" fontId="2" fillId="0" borderId="1" xfId="8" applyNumberFormat="1" applyFont="1" applyBorder="1" applyAlignment="1">
      <alignment horizontal="center" vertical="center" wrapText="1"/>
    </xf>
    <xf numFmtId="0" fontId="2" fillId="0" borderId="1" xfId="11" applyFont="1" applyBorder="1" applyAlignment="1">
      <alignment horizontal="left" vertical="center" wrapText="1"/>
    </xf>
    <xf numFmtId="0" fontId="2" fillId="0" borderId="2" xfId="11" applyFont="1" applyBorder="1" applyAlignment="1">
      <alignment horizontal="left" vertical="center"/>
    </xf>
    <xf numFmtId="1" fontId="6" fillId="0" borderId="1" xfId="11" applyNumberFormat="1" applyBorder="1" applyAlignment="1">
      <alignment horizontal="center"/>
    </xf>
    <xf numFmtId="0" fontId="2" fillId="0" borderId="1" xfId="14" applyFont="1" applyBorder="1" applyAlignment="1">
      <alignment vertical="center" wrapText="1"/>
    </xf>
    <xf numFmtId="1" fontId="2" fillId="0" borderId="16" xfId="14" applyNumberFormat="1" applyFont="1" applyBorder="1" applyAlignment="1">
      <alignment horizontal="center" vertical="center"/>
    </xf>
    <xf numFmtId="0" fontId="2" fillId="0" borderId="1" xfId="8" applyFont="1" applyBorder="1"/>
    <xf numFmtId="1" fontId="6" fillId="0" borderId="0" xfId="11" applyNumberFormat="1" applyAlignment="1">
      <alignment horizontal="center" vertical="center"/>
    </xf>
    <xf numFmtId="0" fontId="15" fillId="0" borderId="16" xfId="8" applyBorder="1" applyAlignment="1">
      <alignment horizontal="center" vertical="center"/>
    </xf>
    <xf numFmtId="0" fontId="15" fillId="3" borderId="25" xfId="8" applyFill="1" applyBorder="1" applyAlignment="1">
      <alignment vertical="center"/>
    </xf>
    <xf numFmtId="0" fontId="15" fillId="3" borderId="26" xfId="8" applyFill="1" applyBorder="1"/>
    <xf numFmtId="0" fontId="15" fillId="3" borderId="26" xfId="8" applyFill="1" applyBorder="1" applyAlignment="1">
      <alignment horizontal="center"/>
    </xf>
    <xf numFmtId="1" fontId="15" fillId="3" borderId="26" xfId="8" applyNumberFormat="1" applyFill="1" applyBorder="1" applyAlignment="1">
      <alignment horizontal="center"/>
    </xf>
    <xf numFmtId="0" fontId="15" fillId="3" borderId="21" xfId="8" applyFill="1" applyBorder="1" applyAlignment="1">
      <alignment horizontal="center"/>
    </xf>
    <xf numFmtId="0" fontId="25" fillId="4" borderId="16" xfId="12" applyFont="1" applyFill="1" applyBorder="1" applyAlignment="1" applyProtection="1">
      <alignment horizontal="center" vertical="center" wrapText="1"/>
      <protection locked="0"/>
    </xf>
    <xf numFmtId="0" fontId="25" fillId="4" borderId="1" xfId="12" applyFont="1" applyFill="1" applyBorder="1" applyAlignment="1" applyProtection="1">
      <alignment horizontal="center" vertical="center" wrapText="1"/>
      <protection locked="0"/>
    </xf>
    <xf numFmtId="164" fontId="25" fillId="4" borderId="1" xfId="13" applyFont="1" applyFill="1" applyBorder="1" applyAlignment="1" applyProtection="1">
      <alignment horizontal="center" vertical="center" wrapText="1"/>
      <protection locked="0"/>
    </xf>
    <xf numFmtId="164" fontId="25" fillId="4" borderId="17" xfId="13" applyFont="1" applyFill="1" applyBorder="1" applyAlignment="1" applyProtection="1">
      <alignment horizontal="left" vertical="top"/>
      <protection locked="0"/>
    </xf>
    <xf numFmtId="1" fontId="31" fillId="4" borderId="21" xfId="13" applyNumberFormat="1" applyFont="1" applyFill="1" applyBorder="1" applyAlignment="1">
      <alignment horizontal="center"/>
    </xf>
    <xf numFmtId="1" fontId="32" fillId="4" borderId="17" xfId="13" applyNumberFormat="1" applyFont="1" applyFill="1" applyBorder="1" applyAlignment="1">
      <alignment horizontal="center"/>
    </xf>
    <xf numFmtId="1" fontId="32" fillId="4" borderId="17" xfId="13" applyNumberFormat="1" applyFont="1" applyFill="1" applyBorder="1" applyAlignment="1" applyProtection="1">
      <alignment horizontal="center"/>
    </xf>
    <xf numFmtId="0" fontId="6" fillId="0" borderId="14" xfId="14" applyBorder="1" applyAlignment="1">
      <alignment horizontal="center" vertical="center"/>
    </xf>
    <xf numFmtId="0" fontId="6" fillId="0" borderId="4" xfId="14" applyBorder="1" applyAlignment="1">
      <alignment horizontal="center" vertical="center"/>
    </xf>
    <xf numFmtId="0" fontId="6" fillId="0" borderId="3" xfId="14" applyBorder="1" applyAlignment="1">
      <alignment horizontal="center" vertical="center"/>
    </xf>
    <xf numFmtId="0" fontId="48" fillId="5" borderId="1" xfId="0" applyFont="1" applyFill="1" applyBorder="1" applyAlignment="1">
      <alignment vertical="center" wrapText="1"/>
    </xf>
    <xf numFmtId="0" fontId="49" fillId="5" borderId="1" xfId="0" applyFont="1" applyFill="1" applyBorder="1" applyAlignment="1">
      <alignment vertical="center" wrapText="1"/>
    </xf>
    <xf numFmtId="0" fontId="11" fillId="4" borderId="1" xfId="11" applyFont="1" applyFill="1" applyBorder="1" applyAlignment="1">
      <alignment horizontal="center"/>
    </xf>
    <xf numFmtId="0" fontId="34" fillId="4" borderId="1" xfId="14" applyFont="1" applyFill="1" applyBorder="1" applyAlignment="1">
      <alignment horizontal="center"/>
    </xf>
    <xf numFmtId="0" fontId="6" fillId="4" borderId="24" xfId="14" applyFill="1" applyBorder="1"/>
    <xf numFmtId="0" fontId="6" fillId="4" borderId="17" xfId="14" applyFill="1" applyBorder="1"/>
    <xf numFmtId="0" fontId="11" fillId="4" borderId="17" xfId="14" applyFont="1" applyFill="1" applyBorder="1" applyAlignment="1">
      <alignment horizontal="center" vertical="center"/>
    </xf>
    <xf numFmtId="0" fontId="36" fillId="4" borderId="17" xfId="14" applyFont="1" applyFill="1" applyBorder="1" applyAlignment="1">
      <alignment horizontal="left" vertical="center" wrapText="1"/>
    </xf>
    <xf numFmtId="0" fontId="6" fillId="0" borderId="37" xfId="14" applyBorder="1" applyAlignment="1">
      <alignment vertical="center" wrapText="1"/>
    </xf>
    <xf numFmtId="0" fontId="48" fillId="5" borderId="36" xfId="0" applyFont="1" applyFill="1" applyBorder="1" applyAlignment="1">
      <alignment vertical="center" wrapText="1"/>
    </xf>
    <xf numFmtId="0" fontId="11" fillId="4" borderId="35" xfId="14" applyFont="1" applyFill="1" applyBorder="1" applyAlignment="1">
      <alignment horizontal="center" vertical="center" wrapText="1"/>
    </xf>
    <xf numFmtId="0" fontId="6" fillId="4" borderId="25" xfId="14" applyFill="1" applyBorder="1"/>
    <xf numFmtId="0" fontId="6" fillId="4" borderId="21" xfId="14" applyFill="1" applyBorder="1"/>
    <xf numFmtId="0" fontId="32" fillId="4" borderId="1" xfId="14" applyFont="1" applyFill="1" applyBorder="1" applyAlignment="1">
      <alignment horizontal="center" vertical="center"/>
    </xf>
    <xf numFmtId="1" fontId="32" fillId="4" borderId="1" xfId="14" applyNumberFormat="1" applyFont="1" applyFill="1" applyBorder="1" applyAlignment="1">
      <alignment horizontal="center" vertical="center"/>
    </xf>
    <xf numFmtId="0" fontId="41" fillId="4" borderId="16" xfId="14" applyFont="1" applyFill="1" applyBorder="1" applyAlignment="1">
      <alignment horizontal="right"/>
    </xf>
    <xf numFmtId="1" fontId="42" fillId="4" borderId="17" xfId="14" applyNumberFormat="1" applyFont="1" applyFill="1" applyBorder="1" applyAlignment="1">
      <alignment horizontal="center" vertical="center"/>
    </xf>
    <xf numFmtId="0" fontId="43" fillId="4" borderId="16" xfId="14" applyFont="1" applyFill="1" applyBorder="1" applyAlignment="1">
      <alignment horizontal="right"/>
    </xf>
    <xf numFmtId="1" fontId="43" fillId="4" borderId="17" xfId="14" applyNumberFormat="1" applyFont="1" applyFill="1" applyBorder="1" applyAlignment="1">
      <alignment horizontal="center" vertical="center"/>
    </xf>
    <xf numFmtId="0" fontId="41" fillId="4" borderId="16" xfId="14" applyFont="1" applyFill="1" applyBorder="1" applyAlignment="1">
      <alignment horizontal="right" vertical="center"/>
    </xf>
    <xf numFmtId="1" fontId="44" fillId="4" borderId="17" xfId="14" applyNumberFormat="1" applyFont="1" applyFill="1" applyBorder="1" applyAlignment="1">
      <alignment horizontal="center" vertical="center"/>
    </xf>
    <xf numFmtId="0" fontId="43" fillId="4" borderId="32" xfId="14" applyFont="1" applyFill="1" applyBorder="1" applyAlignment="1">
      <alignment horizontal="right"/>
    </xf>
    <xf numFmtId="1" fontId="6" fillId="4" borderId="33" xfId="14" applyNumberFormat="1" applyFill="1" applyBorder="1" applyAlignment="1">
      <alignment horizontal="center" vertical="center"/>
    </xf>
    <xf numFmtId="0" fontId="50" fillId="0" borderId="27" xfId="14" applyFont="1" applyBorder="1" applyAlignment="1">
      <alignment vertical="center"/>
    </xf>
    <xf numFmtId="0" fontId="50" fillId="0" borderId="0" xfId="14" applyFont="1" applyAlignment="1">
      <alignment vertical="center"/>
    </xf>
    <xf numFmtId="0" fontId="50" fillId="0" borderId="0" xfId="14" applyFont="1" applyAlignment="1">
      <alignment horizontal="center" vertical="center"/>
    </xf>
    <xf numFmtId="0" fontId="47" fillId="2" borderId="28" xfId="14" applyFont="1" applyFill="1" applyBorder="1"/>
    <xf numFmtId="0" fontId="2" fillId="0" borderId="16" xfId="14" applyFont="1" applyBorder="1" applyAlignment="1">
      <alignment horizontal="center" vertical="center"/>
    </xf>
    <xf numFmtId="167" fontId="46" fillId="4" borderId="39" xfId="13" applyNumberFormat="1" applyFont="1" applyFill="1" applyBorder="1" applyAlignment="1">
      <alignment horizontal="left" vertical="center"/>
    </xf>
    <xf numFmtId="0" fontId="45" fillId="4" borderId="38" xfId="14" applyFont="1" applyFill="1" applyBorder="1" applyAlignment="1">
      <alignment horizontal="center" vertical="center"/>
    </xf>
    <xf numFmtId="0" fontId="18" fillId="3" borderId="11" xfId="8" applyFont="1" applyFill="1" applyBorder="1" applyAlignment="1">
      <alignment horizontal="center"/>
    </xf>
    <xf numFmtId="0" fontId="18" fillId="3" borderId="12" xfId="8" applyFont="1" applyFill="1" applyBorder="1" applyAlignment="1">
      <alignment horizontal="center"/>
    </xf>
    <xf numFmtId="0" fontId="18" fillId="3" borderId="13" xfId="8" applyFont="1" applyFill="1" applyBorder="1" applyAlignment="1">
      <alignment horizontal="center"/>
    </xf>
    <xf numFmtId="0" fontId="11" fillId="0" borderId="14"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5" xfId="0" applyFont="1" applyBorder="1" applyAlignment="1">
      <alignment horizontal="center" vertical="center" wrapText="1"/>
    </xf>
    <xf numFmtId="0" fontId="16" fillId="3" borderId="14" xfId="8" applyFont="1" applyFill="1" applyBorder="1" applyAlignment="1">
      <alignment horizontal="center"/>
    </xf>
    <xf numFmtId="0" fontId="16" fillId="3" borderId="4" xfId="8" applyFont="1" applyFill="1" applyBorder="1" applyAlignment="1">
      <alignment horizontal="center"/>
    </xf>
    <xf numFmtId="0" fontId="16" fillId="3" borderId="15" xfId="8" applyFont="1" applyFill="1" applyBorder="1" applyAlignment="1">
      <alignment horizontal="center"/>
    </xf>
    <xf numFmtId="0" fontId="16" fillId="3" borderId="11" xfId="8" applyFont="1" applyFill="1" applyBorder="1" applyAlignment="1">
      <alignment horizontal="center"/>
    </xf>
    <xf numFmtId="0" fontId="16" fillId="3" borderId="12" xfId="8" applyFont="1" applyFill="1" applyBorder="1" applyAlignment="1">
      <alignment horizontal="center"/>
    </xf>
    <xf numFmtId="0" fontId="16" fillId="3" borderId="13" xfId="8" applyFont="1" applyFill="1" applyBorder="1" applyAlignment="1">
      <alignment horizontal="center"/>
    </xf>
    <xf numFmtId="0" fontId="11" fillId="4" borderId="14" xfId="3" applyFont="1" applyFill="1" applyBorder="1" applyAlignment="1" applyProtection="1">
      <alignment horizontal="center" vertical="center"/>
    </xf>
    <xf numFmtId="0" fontId="11" fillId="4" borderId="4" xfId="11" applyFont="1" applyFill="1" applyBorder="1" applyAlignment="1">
      <alignment horizontal="center"/>
    </xf>
    <xf numFmtId="0" fontId="11" fillId="4" borderId="3" xfId="11" applyFont="1" applyFill="1" applyBorder="1" applyAlignment="1">
      <alignment horizontal="center"/>
    </xf>
    <xf numFmtId="0" fontId="11" fillId="4" borderId="18" xfId="11" applyFont="1" applyFill="1" applyBorder="1" applyAlignment="1">
      <alignment horizontal="center" vertical="center"/>
    </xf>
    <xf numFmtId="0" fontId="11" fillId="4" borderId="19" xfId="11" applyFont="1" applyFill="1" applyBorder="1" applyAlignment="1">
      <alignment horizontal="center"/>
    </xf>
    <xf numFmtId="0" fontId="11" fillId="4" borderId="20" xfId="11" applyFont="1" applyFill="1" applyBorder="1" applyAlignment="1">
      <alignment horizontal="center"/>
    </xf>
    <xf numFmtId="0" fontId="20" fillId="4" borderId="8" xfId="11" applyFont="1" applyFill="1" applyBorder="1" applyAlignment="1" applyProtection="1">
      <alignment horizontal="center" vertical="center"/>
      <protection locked="0"/>
    </xf>
    <xf numFmtId="0" fontId="20" fillId="4" borderId="9" xfId="11" applyFont="1" applyFill="1" applyBorder="1" applyAlignment="1" applyProtection="1">
      <alignment horizontal="center" vertical="center"/>
      <protection locked="0"/>
    </xf>
    <xf numFmtId="0" fontId="20" fillId="4" borderId="10" xfId="11" applyFont="1" applyFill="1" applyBorder="1" applyAlignment="1" applyProtection="1">
      <alignment horizontal="center" vertical="center"/>
      <protection locked="0"/>
    </xf>
    <xf numFmtId="0" fontId="21" fillId="4" borderId="11" xfId="11" applyFont="1" applyFill="1" applyBorder="1" applyAlignment="1" applyProtection="1">
      <alignment horizontal="left" vertical="top" wrapText="1"/>
      <protection locked="0"/>
    </xf>
    <xf numFmtId="0" fontId="21" fillId="4" borderId="12" xfId="11" applyFont="1" applyFill="1" applyBorder="1" applyAlignment="1" applyProtection="1">
      <alignment horizontal="left" vertical="top" wrapText="1"/>
      <protection locked="0"/>
    </xf>
    <xf numFmtId="0" fontId="21" fillId="4" borderId="13" xfId="11" applyFont="1" applyFill="1" applyBorder="1" applyAlignment="1" applyProtection="1">
      <alignment horizontal="left" vertical="top" wrapText="1"/>
      <protection locked="0"/>
    </xf>
    <xf numFmtId="0" fontId="22" fillId="4" borderId="14" xfId="11" applyFont="1" applyFill="1" applyBorder="1" applyAlignment="1" applyProtection="1">
      <alignment horizontal="center" vertical="center"/>
      <protection locked="0"/>
    </xf>
    <xf numFmtId="0" fontId="22" fillId="4" borderId="4" xfId="11" applyFont="1" applyFill="1" applyBorder="1" applyAlignment="1" applyProtection="1">
      <alignment horizontal="center" vertical="center"/>
      <protection locked="0"/>
    </xf>
    <xf numFmtId="0" fontId="22" fillId="4" borderId="15" xfId="11" applyFont="1" applyFill="1" applyBorder="1" applyAlignment="1" applyProtection="1">
      <alignment horizontal="center" vertical="center"/>
      <protection locked="0"/>
    </xf>
    <xf numFmtId="0" fontId="23" fillId="4" borderId="14" xfId="11" applyFont="1" applyFill="1" applyBorder="1" applyAlignment="1" applyProtection="1">
      <alignment horizontal="center" vertical="center"/>
      <protection locked="0"/>
    </xf>
    <xf numFmtId="0" fontId="23" fillId="4" borderId="4" xfId="11" applyFont="1" applyFill="1" applyBorder="1" applyAlignment="1" applyProtection="1">
      <alignment horizontal="center" vertical="center"/>
      <protection locked="0"/>
    </xf>
    <xf numFmtId="0" fontId="23" fillId="4" borderId="15" xfId="11" applyFont="1" applyFill="1" applyBorder="1" applyAlignment="1" applyProtection="1">
      <alignment horizontal="center" vertical="center"/>
      <protection locked="0"/>
    </xf>
    <xf numFmtId="0" fontId="11" fillId="0" borderId="2" xfId="11" applyFont="1" applyBorder="1" applyAlignment="1">
      <alignment horizontal="right"/>
    </xf>
    <xf numFmtId="0" fontId="11" fillId="0" borderId="3" xfId="11" applyFont="1" applyBorder="1" applyAlignment="1">
      <alignment horizontal="right"/>
    </xf>
    <xf numFmtId="0" fontId="11" fillId="4" borderId="14" xfId="11" applyFont="1" applyFill="1" applyBorder="1" applyAlignment="1">
      <alignment horizontal="center" vertical="center"/>
    </xf>
    <xf numFmtId="0" fontId="11" fillId="4" borderId="14" xfId="14" applyFont="1" applyFill="1" applyBorder="1" applyAlignment="1">
      <alignment horizontal="center" vertical="center"/>
    </xf>
    <xf numFmtId="0" fontId="11" fillId="4" borderId="4" xfId="14" applyFont="1" applyFill="1" applyBorder="1" applyAlignment="1">
      <alignment horizontal="center" vertical="center"/>
    </xf>
    <xf numFmtId="0" fontId="11" fillId="4" borderId="3" xfId="14" applyFont="1" applyFill="1" applyBorder="1" applyAlignment="1">
      <alignment horizontal="center" vertical="center"/>
    </xf>
    <xf numFmtId="0" fontId="11" fillId="4" borderId="16" xfId="14" applyFont="1" applyFill="1" applyBorder="1" applyAlignment="1">
      <alignment horizontal="center" vertical="center"/>
    </xf>
    <xf numFmtId="0" fontId="11" fillId="4" borderId="1" xfId="14" applyFont="1" applyFill="1" applyBorder="1" applyAlignment="1">
      <alignment horizontal="center" vertical="center"/>
    </xf>
    <xf numFmtId="1" fontId="32" fillId="4" borderId="1" xfId="14" applyNumberFormat="1" applyFont="1" applyFill="1" applyBorder="1" applyAlignment="1">
      <alignment horizontal="center" vertical="center"/>
    </xf>
    <xf numFmtId="0" fontId="36" fillId="4" borderId="26" xfId="14" applyFont="1" applyFill="1" applyBorder="1" applyAlignment="1">
      <alignment horizontal="left" vertical="center" wrapText="1"/>
    </xf>
    <xf numFmtId="0" fontId="11" fillId="4" borderId="14" xfId="14" applyFont="1" applyFill="1" applyBorder="1" applyAlignment="1">
      <alignment horizontal="center"/>
    </xf>
    <xf numFmtId="0" fontId="11" fillId="4" borderId="4" xfId="14" applyFont="1" applyFill="1" applyBorder="1" applyAlignment="1">
      <alignment horizontal="center"/>
    </xf>
    <xf numFmtId="0" fontId="11" fillId="4" borderId="3" xfId="14" applyFont="1" applyFill="1" applyBorder="1" applyAlignment="1">
      <alignment horizontal="center"/>
    </xf>
    <xf numFmtId="0" fontId="38" fillId="4" borderId="33" xfId="14" applyFont="1" applyFill="1" applyBorder="1" applyAlignment="1">
      <alignment horizontal="center" vertical="center" wrapText="1"/>
    </xf>
    <xf numFmtId="0" fontId="38" fillId="4" borderId="34" xfId="14" applyFont="1" applyFill="1" applyBorder="1" applyAlignment="1">
      <alignment horizontal="center" vertical="center" wrapText="1"/>
    </xf>
    <xf numFmtId="0" fontId="32" fillId="4" borderId="22" xfId="14" applyFont="1" applyFill="1" applyBorder="1" applyAlignment="1">
      <alignment horizontal="center" vertical="center"/>
    </xf>
    <xf numFmtId="0" fontId="32" fillId="4" borderId="23" xfId="14" applyFont="1" applyFill="1" applyBorder="1" applyAlignment="1">
      <alignment horizontal="center" vertical="center"/>
    </xf>
    <xf numFmtId="0" fontId="33" fillId="4" borderId="16" xfId="14" applyFont="1" applyFill="1" applyBorder="1" applyAlignment="1">
      <alignment horizontal="center" vertical="center"/>
    </xf>
    <xf numFmtId="0" fontId="33" fillId="4" borderId="1" xfId="14" applyFont="1" applyFill="1" applyBorder="1" applyAlignment="1">
      <alignment horizontal="center" vertical="center"/>
    </xf>
    <xf numFmtId="0" fontId="34" fillId="4" borderId="16" xfId="14" applyFont="1" applyFill="1" applyBorder="1" applyAlignment="1">
      <alignment horizontal="center" vertical="center"/>
    </xf>
    <xf numFmtId="0" fontId="34" fillId="4" borderId="1" xfId="14" applyFont="1" applyFill="1" applyBorder="1" applyAlignment="1">
      <alignment horizontal="left" vertical="center"/>
    </xf>
    <xf numFmtId="0" fontId="34" fillId="4" borderId="1" xfId="14" applyFont="1" applyFill="1" applyBorder="1" applyAlignment="1">
      <alignment horizontal="center"/>
    </xf>
    <xf numFmtId="0" fontId="35" fillId="4" borderId="1" xfId="14" applyFont="1" applyFill="1" applyBorder="1" applyAlignment="1">
      <alignment horizontal="center"/>
    </xf>
    <xf numFmtId="0" fontId="40" fillId="4" borderId="11" xfId="14" applyFont="1" applyFill="1" applyBorder="1" applyAlignment="1">
      <alignment horizontal="center" vertical="center"/>
    </xf>
    <xf numFmtId="0" fontId="40" fillId="4" borderId="13" xfId="14" applyFont="1" applyFill="1" applyBorder="1" applyAlignment="1">
      <alignment horizontal="center" vertical="center"/>
    </xf>
    <xf numFmtId="0" fontId="45" fillId="4" borderId="14" xfId="14" applyFont="1" applyFill="1" applyBorder="1" applyAlignment="1">
      <alignment horizontal="center" vertical="center"/>
    </xf>
    <xf numFmtId="0" fontId="45" fillId="4" borderId="15" xfId="14" applyFont="1" applyFill="1" applyBorder="1" applyAlignment="1">
      <alignment horizontal="center" vertical="center"/>
    </xf>
    <xf numFmtId="0" fontId="41" fillId="4" borderId="14" xfId="14" applyFont="1" applyFill="1" applyBorder="1" applyAlignment="1">
      <alignment horizontal="center"/>
    </xf>
    <xf numFmtId="0" fontId="41" fillId="4" borderId="15" xfId="14" applyFont="1" applyFill="1" applyBorder="1" applyAlignment="1">
      <alignment horizontal="center"/>
    </xf>
    <xf numFmtId="0" fontId="38" fillId="0" borderId="27" xfId="15" applyFont="1" applyBorder="1" applyAlignment="1">
      <alignment horizontal="left"/>
    </xf>
    <xf numFmtId="0" fontId="38" fillId="0" borderId="0" xfId="15" applyFont="1" applyAlignment="1">
      <alignment horizontal="left"/>
    </xf>
    <xf numFmtId="0" fontId="38" fillId="0" borderId="28" xfId="15" applyFont="1" applyBorder="1" applyAlignment="1">
      <alignment horizontal="left"/>
    </xf>
    <xf numFmtId="0" fontId="45" fillId="0" borderId="27" xfId="14" applyFont="1" applyBorder="1" applyAlignment="1">
      <alignment horizontal="left" vertical="center"/>
    </xf>
    <xf numFmtId="0" fontId="45" fillId="0" borderId="0" xfId="14" applyFont="1" applyAlignment="1">
      <alignment horizontal="left" vertical="center"/>
    </xf>
    <xf numFmtId="0" fontId="45" fillId="0" borderId="29" xfId="14" applyFont="1" applyBorder="1" applyAlignment="1">
      <alignment horizontal="left" vertical="center"/>
    </xf>
    <xf numFmtId="0" fontId="45" fillId="0" borderId="30" xfId="14" applyFont="1" applyBorder="1" applyAlignment="1">
      <alignment horizontal="left" vertical="center"/>
    </xf>
  </cellXfs>
  <cellStyles count="16">
    <cellStyle name="Comma 2 2" xfId="2" xr:uid="{00000000-0005-0000-0000-000000000000}"/>
    <cellStyle name="Comma 2 2 2" xfId="13" xr:uid="{00000000-0005-0000-0000-000001000000}"/>
    <cellStyle name="Hyperlink 2" xfId="3" xr:uid="{00000000-0005-0000-0000-000002000000}"/>
    <cellStyle name="Normal" xfId="0" builtinId="0"/>
    <cellStyle name="Normal 2" xfId="5" xr:uid="{00000000-0005-0000-0000-000004000000}"/>
    <cellStyle name="Normal 2 2" xfId="8" xr:uid="{00000000-0005-0000-0000-000005000000}"/>
    <cellStyle name="Normal 2 2 2" xfId="10" xr:uid="{00000000-0005-0000-0000-000006000000}"/>
    <cellStyle name="Normal 3" xfId="6" xr:uid="{00000000-0005-0000-0000-000007000000}"/>
    <cellStyle name="Normal 3 2" xfId="15" xr:uid="{00000000-0005-0000-0000-000008000000}"/>
    <cellStyle name="Normal 4" xfId="9" xr:uid="{00000000-0005-0000-0000-000009000000}"/>
    <cellStyle name="Normal 4 2" xfId="4" xr:uid="{00000000-0005-0000-0000-00000A000000}"/>
    <cellStyle name="Normal 4 2 2" xfId="7" xr:uid="{00000000-0005-0000-0000-00000B000000}"/>
    <cellStyle name="Normal 4 2 2 2" xfId="14" xr:uid="{00000000-0005-0000-0000-00000C000000}"/>
    <cellStyle name="Normal 6 2" xfId="1" xr:uid="{00000000-0005-0000-0000-00000D000000}"/>
    <cellStyle name="Normal 6 2 2" xfId="11" xr:uid="{00000000-0005-0000-0000-00000E000000}"/>
    <cellStyle name="Normal_JCA - Golden Suits - V2 series" xfId="12" xr:uid="{00000000-0005-0000-0000-00000F000000}"/>
  </cellStyles>
  <dxfs count="0"/>
  <tableStyles count="0" defaultTableStyle="TableStyleMedium9" defaultPivotStyle="PivotStyleLight16"/>
  <colors>
    <mruColors>
      <color rgb="FF3366CC"/>
      <color rgb="FF0066FF"/>
      <color rgb="FF33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9"/>
  <sheetViews>
    <sheetView zoomScaleNormal="100" zoomScaleSheetLayoutView="100" workbookViewId="0">
      <selection activeCell="F31" sqref="F31"/>
    </sheetView>
  </sheetViews>
  <sheetFormatPr defaultColWidth="9" defaultRowHeight="14.4"/>
  <cols>
    <col min="1" max="1" width="5.6640625" style="8" customWidth="1"/>
    <col min="2" max="2" width="41" style="1" customWidth="1"/>
    <col min="3" max="3" width="16" style="1" bestFit="1" customWidth="1"/>
    <col min="4" max="4" width="15.109375" style="1" bestFit="1" customWidth="1"/>
    <col min="5" max="5" width="15.33203125" style="1" bestFit="1" customWidth="1"/>
    <col min="6" max="6" width="15.33203125" style="1" customWidth="1"/>
    <col min="7" max="7" width="9.109375" style="9" customWidth="1"/>
    <col min="8" max="8" width="8.109375" style="9" customWidth="1"/>
    <col min="9" max="9" width="24.6640625" style="1" bestFit="1" customWidth="1"/>
    <col min="10" max="10" width="12.5546875" style="9" bestFit="1" customWidth="1"/>
    <col min="11" max="11" width="24" style="1" customWidth="1"/>
    <col min="12" max="16384" width="9" style="1"/>
  </cols>
  <sheetData>
    <row r="1" spans="1:12" ht="15.6">
      <c r="A1" s="145" t="s">
        <v>1</v>
      </c>
      <c r="B1" s="146"/>
      <c r="C1" s="146"/>
      <c r="D1" s="146"/>
      <c r="E1" s="146"/>
      <c r="F1" s="146"/>
      <c r="G1" s="146"/>
      <c r="H1" s="146"/>
      <c r="I1" s="146"/>
      <c r="J1" s="147"/>
    </row>
    <row r="2" spans="1:12" ht="15.75" customHeight="1">
      <c r="A2" s="148" t="s">
        <v>101</v>
      </c>
      <c r="B2" s="149"/>
      <c r="C2" s="149"/>
      <c r="D2" s="149"/>
      <c r="E2" s="149"/>
      <c r="F2" s="149"/>
      <c r="G2" s="149"/>
      <c r="H2" s="149"/>
      <c r="I2" s="149"/>
      <c r="J2" s="150"/>
    </row>
    <row r="3" spans="1:12">
      <c r="A3" s="151" t="s">
        <v>2</v>
      </c>
      <c r="B3" s="152"/>
      <c r="C3" s="152"/>
      <c r="D3" s="152"/>
      <c r="E3" s="152"/>
      <c r="F3" s="152"/>
      <c r="G3" s="152"/>
      <c r="H3" s="152"/>
      <c r="I3" s="152"/>
      <c r="J3" s="153"/>
    </row>
    <row r="4" spans="1:12">
      <c r="A4" s="65" t="s">
        <v>0</v>
      </c>
      <c r="B4" s="2" t="s">
        <v>3</v>
      </c>
      <c r="C4" s="2" t="s">
        <v>89</v>
      </c>
      <c r="D4" s="2" t="s">
        <v>90</v>
      </c>
      <c r="E4" s="2" t="s">
        <v>80</v>
      </c>
      <c r="F4" s="2" t="s">
        <v>81</v>
      </c>
      <c r="G4" s="2" t="s">
        <v>79</v>
      </c>
      <c r="H4" s="2" t="s">
        <v>4</v>
      </c>
      <c r="I4" s="2" t="s">
        <v>5</v>
      </c>
      <c r="J4" s="66" t="s">
        <v>6</v>
      </c>
      <c r="K4" s="3"/>
    </row>
    <row r="5" spans="1:12">
      <c r="A5" s="90"/>
      <c r="B5" s="2" t="s">
        <v>87</v>
      </c>
      <c r="C5" s="88"/>
      <c r="D5" s="88"/>
      <c r="E5" s="88"/>
      <c r="F5" s="88"/>
      <c r="G5" s="88"/>
      <c r="H5" s="88"/>
      <c r="I5" s="88"/>
      <c r="J5" s="89"/>
      <c r="K5" s="3"/>
    </row>
    <row r="6" spans="1:12" ht="15.6">
      <c r="A6" s="67">
        <v>1</v>
      </c>
      <c r="B6" s="14" t="s">
        <v>88</v>
      </c>
      <c r="C6" s="77">
        <v>2100</v>
      </c>
      <c r="D6" s="77">
        <v>2745</v>
      </c>
      <c r="E6" s="80">
        <f>(C6*D6)/92903</f>
        <v>62.048588312541035</v>
      </c>
      <c r="F6" s="78">
        <f>E6/90</f>
        <v>0.68942875902823375</v>
      </c>
      <c r="G6" s="12">
        <v>0.83</v>
      </c>
      <c r="H6" s="11">
        <v>1</v>
      </c>
      <c r="I6" s="91" t="s">
        <v>91</v>
      </c>
      <c r="J6" s="68">
        <f>G6*H6</f>
        <v>0.83</v>
      </c>
      <c r="K6" s="3"/>
      <c r="L6" s="3"/>
    </row>
    <row r="7" spans="1:12" ht="15.6">
      <c r="A7" s="67">
        <v>2</v>
      </c>
      <c r="B7" s="10" t="s">
        <v>92</v>
      </c>
      <c r="C7" s="79">
        <v>2452</v>
      </c>
      <c r="D7" s="79">
        <v>3242</v>
      </c>
      <c r="E7" s="80">
        <f t="shared" ref="E7:E15" si="0">(C7*D7)/92903</f>
        <v>85.566494085228683</v>
      </c>
      <c r="F7" s="78">
        <f>E7/120</f>
        <v>0.71305411737690572</v>
      </c>
      <c r="G7" s="12">
        <v>1.04</v>
      </c>
      <c r="H7" s="11">
        <v>1</v>
      </c>
      <c r="I7" s="91" t="s">
        <v>91</v>
      </c>
      <c r="J7" s="68">
        <f>G7*H7</f>
        <v>1.04</v>
      </c>
      <c r="K7" s="3"/>
      <c r="L7" s="3"/>
    </row>
    <row r="8" spans="1:12" ht="15.6">
      <c r="A8" s="67">
        <v>3</v>
      </c>
      <c r="B8" s="10" t="s">
        <v>93</v>
      </c>
      <c r="C8" s="79">
        <v>2452</v>
      </c>
      <c r="D8" s="79">
        <v>3242</v>
      </c>
      <c r="E8" s="80">
        <f t="shared" ref="E8" si="1">(C8*D8)/92903</f>
        <v>85.566494085228683</v>
      </c>
      <c r="F8" s="78">
        <f t="shared" ref="F8:F13" si="2">E8/120</f>
        <v>0.71305411737690572</v>
      </c>
      <c r="G8" s="12">
        <v>1.04</v>
      </c>
      <c r="H8" s="11">
        <v>1</v>
      </c>
      <c r="I8" s="91" t="s">
        <v>91</v>
      </c>
      <c r="J8" s="68">
        <f t="shared" ref="J8:J13" si="3">G8*H8</f>
        <v>1.04</v>
      </c>
      <c r="K8" s="85"/>
      <c r="L8" s="3"/>
    </row>
    <row r="9" spans="1:12" ht="15.6">
      <c r="A9" s="67">
        <v>4</v>
      </c>
      <c r="B9" s="10" t="s">
        <v>94</v>
      </c>
      <c r="C9" s="79">
        <v>2180</v>
      </c>
      <c r="D9" s="79">
        <v>4505</v>
      </c>
      <c r="E9" s="80">
        <f t="shared" si="0"/>
        <v>105.71133332615739</v>
      </c>
      <c r="F9" s="78">
        <f>E9/90</f>
        <v>1.1745703702906376</v>
      </c>
      <c r="G9" s="12">
        <v>1.65</v>
      </c>
      <c r="H9" s="11">
        <v>1</v>
      </c>
      <c r="I9" s="91" t="s">
        <v>91</v>
      </c>
      <c r="J9" s="68">
        <f t="shared" si="3"/>
        <v>1.65</v>
      </c>
      <c r="K9" s="3"/>
      <c r="L9" s="3"/>
    </row>
    <row r="10" spans="1:12" ht="15.6">
      <c r="A10" s="67">
        <v>5</v>
      </c>
      <c r="B10" s="10" t="s">
        <v>95</v>
      </c>
      <c r="C10" s="79">
        <v>6815</v>
      </c>
      <c r="D10" s="79">
        <v>6600</v>
      </c>
      <c r="E10" s="80">
        <f t="shared" si="0"/>
        <v>484.15013508713389</v>
      </c>
      <c r="F10" s="78">
        <f t="shared" si="2"/>
        <v>4.0345844590594488</v>
      </c>
      <c r="G10" s="12">
        <v>3.31</v>
      </c>
      <c r="H10" s="11">
        <v>1</v>
      </c>
      <c r="I10" s="86" t="s">
        <v>84</v>
      </c>
      <c r="J10" s="68">
        <f t="shared" si="3"/>
        <v>3.31</v>
      </c>
      <c r="K10" s="3"/>
      <c r="L10" s="3"/>
    </row>
    <row r="11" spans="1:12" ht="15.6">
      <c r="A11" s="67">
        <v>6</v>
      </c>
      <c r="B11" s="10" t="s">
        <v>96</v>
      </c>
      <c r="C11" s="79">
        <v>2365</v>
      </c>
      <c r="D11" s="79">
        <v>3300</v>
      </c>
      <c r="E11" s="80">
        <f t="shared" si="0"/>
        <v>84.006975016953163</v>
      </c>
      <c r="F11" s="78">
        <f t="shared" si="2"/>
        <v>0.70005812514127641</v>
      </c>
      <c r="G11" s="12">
        <v>1.04</v>
      </c>
      <c r="H11" s="11">
        <v>1</v>
      </c>
      <c r="I11" s="91" t="s">
        <v>91</v>
      </c>
      <c r="J11" s="68">
        <f t="shared" si="3"/>
        <v>1.04</v>
      </c>
      <c r="K11" s="3"/>
      <c r="L11" s="3"/>
    </row>
    <row r="12" spans="1:12" ht="15.6">
      <c r="A12" s="67">
        <v>7</v>
      </c>
      <c r="B12" s="10" t="s">
        <v>97</v>
      </c>
      <c r="C12" s="79">
        <v>2582</v>
      </c>
      <c r="D12" s="79">
        <v>3300</v>
      </c>
      <c r="E12" s="80">
        <f t="shared" si="0"/>
        <v>91.715014585104896</v>
      </c>
      <c r="F12" s="78">
        <f t="shared" si="2"/>
        <v>0.76429178820920751</v>
      </c>
      <c r="G12" s="12">
        <v>1.04</v>
      </c>
      <c r="H12" s="11">
        <v>1</v>
      </c>
      <c r="I12" s="91" t="s">
        <v>91</v>
      </c>
      <c r="J12" s="68">
        <f t="shared" ref="J12" si="4">G12*H12</f>
        <v>1.04</v>
      </c>
      <c r="K12" s="3"/>
      <c r="L12" s="3"/>
    </row>
    <row r="13" spans="1:12" ht="15.6">
      <c r="A13" s="67">
        <v>8</v>
      </c>
      <c r="B13" s="10" t="s">
        <v>98</v>
      </c>
      <c r="C13" s="79">
        <v>4085</v>
      </c>
      <c r="D13" s="79">
        <v>4249</v>
      </c>
      <c r="E13" s="80">
        <f t="shared" si="0"/>
        <v>186.83104958935664</v>
      </c>
      <c r="F13" s="78">
        <f t="shared" si="2"/>
        <v>1.5569254132446386</v>
      </c>
      <c r="G13" s="12">
        <v>1.65</v>
      </c>
      <c r="H13" s="11">
        <v>1</v>
      </c>
      <c r="I13" s="91" t="s">
        <v>91</v>
      </c>
      <c r="J13" s="68">
        <f t="shared" si="3"/>
        <v>1.65</v>
      </c>
      <c r="K13" s="3"/>
      <c r="L13" s="3"/>
    </row>
    <row r="14" spans="1:12" ht="15.6">
      <c r="A14" s="67">
        <v>9</v>
      </c>
      <c r="B14" s="10" t="s">
        <v>99</v>
      </c>
      <c r="C14" s="79">
        <v>3000</v>
      </c>
      <c r="D14" s="79">
        <v>1600</v>
      </c>
      <c r="E14" s="80">
        <f t="shared" si="0"/>
        <v>51.666792245675595</v>
      </c>
      <c r="F14" s="78">
        <f>E14/120</f>
        <v>0.43055660204729662</v>
      </c>
      <c r="G14" s="12">
        <v>0.83</v>
      </c>
      <c r="H14" s="11">
        <v>1</v>
      </c>
      <c r="I14" s="91" t="s">
        <v>91</v>
      </c>
      <c r="J14" s="68">
        <f>G14*H14</f>
        <v>0.83</v>
      </c>
      <c r="K14" s="3"/>
      <c r="L14" s="3"/>
    </row>
    <row r="15" spans="1:12" ht="15.6">
      <c r="A15" s="67">
        <v>10</v>
      </c>
      <c r="B15" s="10" t="s">
        <v>100</v>
      </c>
      <c r="C15" s="79">
        <v>4200</v>
      </c>
      <c r="D15" s="79">
        <v>6485</v>
      </c>
      <c r="E15" s="80">
        <f t="shared" si="0"/>
        <v>293.17675424905548</v>
      </c>
      <c r="F15" s="78">
        <f>E15/120</f>
        <v>2.443139618742129</v>
      </c>
      <c r="G15" s="12">
        <v>1.65</v>
      </c>
      <c r="H15" s="11">
        <v>2</v>
      </c>
      <c r="I15" s="91" t="s">
        <v>91</v>
      </c>
      <c r="J15" s="68">
        <f>G15*H15</f>
        <v>3.3</v>
      </c>
      <c r="K15" s="3"/>
      <c r="L15" s="3"/>
    </row>
    <row r="16" spans="1:12" ht="15.6">
      <c r="A16" s="69"/>
      <c r="B16" s="4"/>
      <c r="C16" s="4"/>
      <c r="D16" s="4"/>
      <c r="E16" s="4"/>
      <c r="F16" s="4"/>
      <c r="G16" s="13"/>
      <c r="H16" s="15">
        <f>SUM(H6:H15)</f>
        <v>11</v>
      </c>
      <c r="I16" s="7"/>
      <c r="J16" s="70">
        <f>SUM(J6:J15)</f>
        <v>15.73</v>
      </c>
      <c r="K16" s="3"/>
      <c r="L16" s="3"/>
    </row>
    <row r="17" spans="1:12" ht="15.6">
      <c r="A17" s="69"/>
      <c r="B17" s="4"/>
      <c r="C17" s="4"/>
      <c r="D17" s="4"/>
      <c r="E17" s="4"/>
      <c r="F17" s="4"/>
      <c r="G17" s="5"/>
      <c r="H17" s="6"/>
      <c r="I17" s="7" t="s">
        <v>7</v>
      </c>
      <c r="J17" s="70">
        <f>J16/0.83</f>
        <v>18.951807228915666</v>
      </c>
      <c r="K17" s="3"/>
      <c r="L17" s="3"/>
    </row>
    <row r="18" spans="1:12" ht="15.6">
      <c r="A18" s="69"/>
      <c r="B18" s="4"/>
      <c r="C18" s="4"/>
      <c r="D18" s="4"/>
      <c r="E18" s="4"/>
      <c r="F18" s="4"/>
      <c r="G18" s="5"/>
      <c r="H18" s="6"/>
      <c r="I18" s="7" t="s">
        <v>8</v>
      </c>
      <c r="J18" s="70">
        <v>16</v>
      </c>
      <c r="K18" s="3"/>
      <c r="L18" s="3"/>
    </row>
    <row r="19" spans="1:12" ht="16.2" thickBot="1">
      <c r="A19" s="71"/>
      <c r="B19" s="72"/>
      <c r="C19" s="72"/>
      <c r="D19" s="72"/>
      <c r="E19" s="72"/>
      <c r="F19" s="72"/>
      <c r="G19" s="73"/>
      <c r="H19" s="74"/>
      <c r="I19" s="75" t="s">
        <v>9</v>
      </c>
      <c r="J19" s="76">
        <f>J17/J18</f>
        <v>1.1844879518072291</v>
      </c>
      <c r="K19" s="3"/>
      <c r="L19" s="3"/>
    </row>
    <row r="20" spans="1:12">
      <c r="A20" s="154" t="s">
        <v>112</v>
      </c>
      <c r="B20" s="155"/>
      <c r="C20" s="155"/>
      <c r="D20" s="155"/>
      <c r="E20" s="155"/>
      <c r="F20" s="155"/>
      <c r="G20" s="155"/>
      <c r="H20" s="155"/>
      <c r="I20" s="155"/>
      <c r="J20" s="156"/>
    </row>
    <row r="21" spans="1:12" ht="15.6">
      <c r="A21" s="99">
        <v>1</v>
      </c>
      <c r="B21" s="97" t="s">
        <v>88</v>
      </c>
      <c r="C21" s="77">
        <v>2100</v>
      </c>
      <c r="D21" s="77">
        <v>2745</v>
      </c>
      <c r="E21" s="80">
        <f>(C21*D21)/92903</f>
        <v>62.048588312541035</v>
      </c>
      <c r="F21" s="78">
        <f>E21/90</f>
        <v>0.68942875902823375</v>
      </c>
      <c r="G21" s="12">
        <v>1</v>
      </c>
      <c r="H21" s="11">
        <v>1</v>
      </c>
      <c r="I21" s="91" t="s">
        <v>91</v>
      </c>
      <c r="J21" s="68">
        <f>G21*H21</f>
        <v>1</v>
      </c>
    </row>
    <row r="22" spans="1:12" ht="15.6">
      <c r="A22" s="99">
        <v>2</v>
      </c>
      <c r="B22" s="10" t="s">
        <v>98</v>
      </c>
      <c r="C22" s="79">
        <v>4085</v>
      </c>
      <c r="D22" s="79">
        <v>4249</v>
      </c>
      <c r="E22" s="80">
        <f t="shared" ref="E22" si="5">(C22*D22)/92903</f>
        <v>186.83104958935664</v>
      </c>
      <c r="F22" s="78">
        <f t="shared" ref="F22" si="6">E22/120</f>
        <v>1.5569254132446386</v>
      </c>
      <c r="G22" s="12">
        <v>1.5</v>
      </c>
      <c r="H22" s="11">
        <v>1</v>
      </c>
      <c r="I22" s="91" t="s">
        <v>91</v>
      </c>
      <c r="J22" s="68">
        <f t="shared" ref="J22" si="7">G22*H22</f>
        <v>1.5</v>
      </c>
    </row>
    <row r="23" spans="1:12" ht="15" thickBot="1">
      <c r="A23" s="100"/>
      <c r="B23" s="101"/>
      <c r="C23" s="101"/>
      <c r="D23" s="101"/>
      <c r="E23" s="101"/>
      <c r="F23" s="101"/>
      <c r="G23" s="102"/>
      <c r="H23" s="103">
        <f>SUM(H21:H22)</f>
        <v>2</v>
      </c>
      <c r="I23" s="101"/>
      <c r="J23" s="104"/>
    </row>
    <row r="29" spans="1:12">
      <c r="B29"/>
      <c r="C29"/>
      <c r="D29"/>
      <c r="E29"/>
      <c r="F29"/>
      <c r="G29"/>
      <c r="H29"/>
      <c r="I29"/>
      <c r="J29"/>
      <c r="K29"/>
    </row>
  </sheetData>
  <autoFilter ref="A4:J19" xr:uid="{00000000-0009-0000-0000-000000000000}"/>
  <mergeCells count="4">
    <mergeCell ref="A1:J1"/>
    <mergeCell ref="A2:J2"/>
    <mergeCell ref="A3:J3"/>
    <mergeCell ref="A20:J20"/>
  </mergeCells>
  <printOptions horizontalCentered="1"/>
  <pageMargins left="0" right="0" top="0.75" bottom="0.75" header="0.3" footer="0.3"/>
  <pageSetup paperSize="9" scale="88" fitToHeight="1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30"/>
  <sheetViews>
    <sheetView topLeftCell="A6" zoomScaleSheetLayoutView="85" workbookViewId="0">
      <selection activeCell="H25" sqref="H25"/>
    </sheetView>
  </sheetViews>
  <sheetFormatPr defaultColWidth="9.109375" defaultRowHeight="14.4"/>
  <cols>
    <col min="1" max="1" width="6.5546875" style="16" customWidth="1"/>
    <col min="2" max="2" width="75.44140625" style="16" customWidth="1"/>
    <col min="3" max="3" width="6" style="16" bestFit="1" customWidth="1"/>
    <col min="4" max="4" width="5.6640625" style="16" bestFit="1" customWidth="1"/>
    <col min="5" max="5" width="9.109375" style="16" bestFit="1" customWidth="1"/>
    <col min="6" max="6" width="13.109375" style="16" bestFit="1" customWidth="1"/>
    <col min="7" max="7" width="9.88671875" style="16" bestFit="1" customWidth="1"/>
    <col min="8" max="8" width="10.6640625" style="16" bestFit="1" customWidth="1"/>
    <col min="9" max="9" width="9.88671875" style="16" bestFit="1" customWidth="1"/>
    <col min="10" max="10" width="10" style="16" bestFit="1" customWidth="1"/>
    <col min="11" max="16384" width="9.109375" style="16"/>
  </cols>
  <sheetData>
    <row r="1" spans="1:6" ht="18.600000000000001" thickBot="1">
      <c r="A1" s="163" t="s">
        <v>10</v>
      </c>
      <c r="B1" s="164"/>
      <c r="C1" s="164"/>
      <c r="D1" s="164"/>
      <c r="E1" s="164"/>
      <c r="F1" s="165"/>
    </row>
    <row r="2" spans="1:6" ht="58.5" customHeight="1">
      <c r="A2" s="166" t="s">
        <v>11</v>
      </c>
      <c r="B2" s="167"/>
      <c r="C2" s="167"/>
      <c r="D2" s="167"/>
      <c r="E2" s="167"/>
      <c r="F2" s="168"/>
    </row>
    <row r="3" spans="1:6" ht="15.6">
      <c r="A3" s="169" t="s">
        <v>12</v>
      </c>
      <c r="B3" s="170"/>
      <c r="C3" s="170"/>
      <c r="D3" s="170"/>
      <c r="E3" s="170"/>
      <c r="F3" s="171"/>
    </row>
    <row r="4" spans="1:6" ht="15.6">
      <c r="A4" s="172" t="s">
        <v>13</v>
      </c>
      <c r="B4" s="173"/>
      <c r="C4" s="173"/>
      <c r="D4" s="173"/>
      <c r="E4" s="173"/>
      <c r="F4" s="174"/>
    </row>
    <row r="5" spans="1:6">
      <c r="A5" s="105" t="s">
        <v>0</v>
      </c>
      <c r="B5" s="106" t="s">
        <v>14</v>
      </c>
      <c r="C5" s="106" t="s">
        <v>15</v>
      </c>
      <c r="D5" s="106" t="s">
        <v>16</v>
      </c>
      <c r="E5" s="107" t="s">
        <v>17</v>
      </c>
      <c r="F5" s="108" t="s">
        <v>18</v>
      </c>
    </row>
    <row r="6" spans="1:6" ht="80.25" customHeight="1">
      <c r="A6" s="17"/>
      <c r="B6" s="18" t="s">
        <v>19</v>
      </c>
      <c r="C6" s="19"/>
      <c r="D6" s="20"/>
      <c r="E6" s="20"/>
      <c r="F6" s="21"/>
    </row>
    <row r="7" spans="1:6" ht="18">
      <c r="A7" s="17"/>
      <c r="B7" s="22" t="s">
        <v>20</v>
      </c>
      <c r="C7" s="19"/>
      <c r="D7" s="20"/>
      <c r="E7" s="20"/>
      <c r="F7" s="21"/>
    </row>
    <row r="8" spans="1:6">
      <c r="A8" s="17">
        <v>1</v>
      </c>
      <c r="B8" s="23" t="s">
        <v>21</v>
      </c>
      <c r="C8" s="19"/>
      <c r="D8" s="20"/>
      <c r="E8" s="20"/>
      <c r="F8" s="21"/>
    </row>
    <row r="9" spans="1:6">
      <c r="A9" s="17" t="s">
        <v>22</v>
      </c>
      <c r="B9" s="92" t="s">
        <v>102</v>
      </c>
      <c r="C9" s="24" t="s">
        <v>23</v>
      </c>
      <c r="D9" s="19">
        <v>1</v>
      </c>
      <c r="E9" s="19">
        <v>276208</v>
      </c>
      <c r="F9" s="48">
        <f>D9*E9</f>
        <v>276208</v>
      </c>
    </row>
    <row r="10" spans="1:6">
      <c r="A10" s="29" t="s">
        <v>76</v>
      </c>
      <c r="B10" s="81" t="s">
        <v>82</v>
      </c>
      <c r="C10" s="24" t="s">
        <v>23</v>
      </c>
      <c r="D10" s="19">
        <v>1</v>
      </c>
      <c r="E10" s="19">
        <v>6500</v>
      </c>
      <c r="F10" s="48">
        <f t="shared" ref="F10:F18" si="0">D10*E10</f>
        <v>6500</v>
      </c>
    </row>
    <row r="11" spans="1:6">
      <c r="A11" s="26">
        <v>2</v>
      </c>
      <c r="B11" s="27" t="s">
        <v>85</v>
      </c>
      <c r="C11" s="24"/>
      <c r="D11" s="28"/>
      <c r="E11" s="19"/>
      <c r="F11" s="48"/>
    </row>
    <row r="12" spans="1:6">
      <c r="A12" s="26" t="s">
        <v>22</v>
      </c>
      <c r="B12" s="93" t="s">
        <v>103</v>
      </c>
      <c r="C12" s="24" t="s">
        <v>23</v>
      </c>
      <c r="D12" s="19">
        <v>1</v>
      </c>
      <c r="E12" s="94">
        <v>46329.5</v>
      </c>
      <c r="F12" s="83">
        <f t="shared" si="0"/>
        <v>46329.5</v>
      </c>
    </row>
    <row r="13" spans="1:6">
      <c r="A13" s="82">
        <v>3</v>
      </c>
      <c r="B13" s="27" t="s">
        <v>104</v>
      </c>
      <c r="C13" s="24"/>
      <c r="D13" s="28"/>
      <c r="E13" s="19"/>
      <c r="F13" s="48"/>
    </row>
    <row r="14" spans="1:6">
      <c r="A14" s="63" t="s">
        <v>22</v>
      </c>
      <c r="B14" s="93" t="s">
        <v>105</v>
      </c>
      <c r="C14" s="24" t="s">
        <v>23</v>
      </c>
      <c r="D14" s="28">
        <v>5</v>
      </c>
      <c r="E14" s="19">
        <v>27084</v>
      </c>
      <c r="F14" s="48">
        <f t="shared" si="0"/>
        <v>135420</v>
      </c>
    </row>
    <row r="15" spans="1:6">
      <c r="A15" s="63" t="s">
        <v>76</v>
      </c>
      <c r="B15" s="93" t="s">
        <v>106</v>
      </c>
      <c r="C15" s="24" t="s">
        <v>23</v>
      </c>
      <c r="D15" s="28">
        <v>4</v>
      </c>
      <c r="E15" s="19">
        <v>24827</v>
      </c>
      <c r="F15" s="48">
        <f t="shared" si="0"/>
        <v>99308</v>
      </c>
    </row>
    <row r="16" spans="1:6">
      <c r="A16" s="63" t="s">
        <v>83</v>
      </c>
      <c r="B16" s="93" t="s">
        <v>107</v>
      </c>
      <c r="C16" s="24" t="s">
        <v>23</v>
      </c>
      <c r="D16" s="28">
        <v>1</v>
      </c>
      <c r="E16" s="19">
        <v>24461</v>
      </c>
      <c r="F16" s="48">
        <f t="shared" si="0"/>
        <v>24461</v>
      </c>
    </row>
    <row r="17" spans="1:9">
      <c r="A17" s="64"/>
      <c r="B17" s="175" t="s">
        <v>24</v>
      </c>
      <c r="C17" s="176"/>
      <c r="D17" s="24">
        <f>SUM(D12:D16)</f>
        <v>11</v>
      </c>
      <c r="E17" s="19"/>
      <c r="F17" s="48"/>
      <c r="H17" s="25"/>
    </row>
    <row r="18" spans="1:9">
      <c r="A18" s="29">
        <v>4</v>
      </c>
      <c r="B18" s="30" t="s">
        <v>25</v>
      </c>
      <c r="C18" s="19" t="s">
        <v>26</v>
      </c>
      <c r="D18" s="19">
        <f>D17-1</f>
        <v>10</v>
      </c>
      <c r="E18" s="19">
        <v>2500</v>
      </c>
      <c r="F18" s="48">
        <f t="shared" si="0"/>
        <v>25000</v>
      </c>
      <c r="I18" s="25"/>
    </row>
    <row r="19" spans="1:9">
      <c r="A19" s="17"/>
      <c r="B19" s="117" t="s">
        <v>111</v>
      </c>
      <c r="C19" s="19"/>
      <c r="D19" s="19"/>
      <c r="E19" s="19"/>
      <c r="F19" s="48"/>
      <c r="I19" s="25"/>
    </row>
    <row r="20" spans="1:9">
      <c r="A20" s="17">
        <v>1</v>
      </c>
      <c r="B20" s="30" t="s">
        <v>113</v>
      </c>
      <c r="C20" s="19"/>
      <c r="D20" s="19"/>
      <c r="E20" s="19"/>
      <c r="F20" s="48"/>
      <c r="I20" s="25"/>
    </row>
    <row r="21" spans="1:9">
      <c r="A21" s="17" t="s">
        <v>22</v>
      </c>
      <c r="B21" s="30" t="s">
        <v>114</v>
      </c>
      <c r="C21" s="19" t="s">
        <v>26</v>
      </c>
      <c r="D21" s="19">
        <v>2</v>
      </c>
      <c r="E21" s="94">
        <v>36507.8125</v>
      </c>
      <c r="F21" s="83">
        <f>D21*E21</f>
        <v>73015.625</v>
      </c>
      <c r="H21" s="31"/>
      <c r="I21" s="98"/>
    </row>
    <row r="22" spans="1:9" ht="15.6">
      <c r="A22" s="177" t="s">
        <v>27</v>
      </c>
      <c r="B22" s="158"/>
      <c r="C22" s="158"/>
      <c r="D22" s="158"/>
      <c r="E22" s="159"/>
      <c r="F22" s="110">
        <f>SUM(F9:F21)</f>
        <v>686242.125</v>
      </c>
    </row>
    <row r="23" spans="1:9" ht="15.6">
      <c r="A23" s="157" t="s">
        <v>28</v>
      </c>
      <c r="B23" s="158"/>
      <c r="C23" s="158"/>
      <c r="D23" s="158"/>
      <c r="E23" s="159"/>
      <c r="F23" s="111">
        <f>F22*28%</f>
        <v>192147.79500000001</v>
      </c>
    </row>
    <row r="24" spans="1:9" ht="18.600000000000001" thickBot="1">
      <c r="A24" s="160" t="s">
        <v>29</v>
      </c>
      <c r="B24" s="161"/>
      <c r="C24" s="161"/>
      <c r="D24" s="161"/>
      <c r="E24" s="162"/>
      <c r="F24" s="109">
        <f>F22+F23</f>
        <v>878389.92</v>
      </c>
    </row>
    <row r="25" spans="1:9">
      <c r="F25" s="31"/>
    </row>
    <row r="28" spans="1:9">
      <c r="G28" s="32"/>
    </row>
    <row r="29" spans="1:9">
      <c r="G29" s="32"/>
      <c r="I29" s="31"/>
    </row>
    <row r="30" spans="1:9">
      <c r="H30" s="31"/>
    </row>
  </sheetData>
  <mergeCells count="8">
    <mergeCell ref="A23:E23"/>
    <mergeCell ref="A24:E24"/>
    <mergeCell ref="A1:F1"/>
    <mergeCell ref="A2:F2"/>
    <mergeCell ref="A3:F3"/>
    <mergeCell ref="A4:F4"/>
    <mergeCell ref="B17:C17"/>
    <mergeCell ref="A22:E22"/>
  </mergeCells>
  <printOptions horizontalCentered="1"/>
  <pageMargins left="0.2" right="0.45" top="0.75" bottom="0.75" header="0.3" footer="0.3"/>
  <pageSetup paperSize="9" scale="83" fitToHeight="10" orientation="portrait" r:id="rId1"/>
  <rowBreaks count="1" manualBreakCount="1">
    <brk id="33"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7"/>
  <sheetViews>
    <sheetView zoomScaleSheetLayoutView="85" workbookViewId="0">
      <pane ySplit="4" topLeftCell="A5" activePane="bottomLeft" state="frozen"/>
      <selection activeCell="H14" sqref="H14"/>
      <selection pane="bottomLeft" activeCell="L17" sqref="L17"/>
    </sheetView>
  </sheetViews>
  <sheetFormatPr defaultColWidth="9.109375" defaultRowHeight="14.4"/>
  <cols>
    <col min="1" max="1" width="5.5546875" style="33" bestFit="1" customWidth="1"/>
    <col min="2" max="2" width="71.109375" style="33" customWidth="1"/>
    <col min="3" max="3" width="6.88671875" style="33" bestFit="1" customWidth="1"/>
    <col min="4" max="4" width="6" style="33" bestFit="1" customWidth="1"/>
    <col min="5" max="5" width="8.33203125" style="33" bestFit="1" customWidth="1"/>
    <col min="6" max="6" width="7.5546875" style="33" bestFit="1" customWidth="1"/>
    <col min="7" max="7" width="10.33203125" style="33" bestFit="1" customWidth="1"/>
    <col min="8" max="8" width="9" style="33" bestFit="1" customWidth="1"/>
    <col min="9" max="9" width="15" style="33" customWidth="1"/>
    <col min="10" max="16384" width="9.109375" style="33"/>
  </cols>
  <sheetData>
    <row r="1" spans="1:9" ht="15.6">
      <c r="A1" s="190" t="s">
        <v>30</v>
      </c>
      <c r="B1" s="191"/>
      <c r="C1" s="191"/>
      <c r="D1" s="191"/>
      <c r="E1" s="191"/>
      <c r="F1" s="191"/>
      <c r="G1" s="191"/>
      <c r="H1" s="191"/>
      <c r="I1" s="119"/>
    </row>
    <row r="2" spans="1:9" ht="18">
      <c r="A2" s="192" t="s">
        <v>31</v>
      </c>
      <c r="B2" s="193"/>
      <c r="C2" s="193"/>
      <c r="D2" s="193"/>
      <c r="E2" s="193"/>
      <c r="F2" s="193"/>
      <c r="G2" s="193"/>
      <c r="H2" s="193"/>
      <c r="I2" s="120"/>
    </row>
    <row r="3" spans="1:9">
      <c r="A3" s="194" t="s">
        <v>32</v>
      </c>
      <c r="B3" s="195" t="s">
        <v>33</v>
      </c>
      <c r="C3" s="196" t="s">
        <v>15</v>
      </c>
      <c r="D3" s="196" t="s">
        <v>16</v>
      </c>
      <c r="E3" s="196" t="s">
        <v>34</v>
      </c>
      <c r="F3" s="196"/>
      <c r="G3" s="197" t="s">
        <v>35</v>
      </c>
      <c r="H3" s="197"/>
      <c r="I3" s="120"/>
    </row>
    <row r="4" spans="1:9">
      <c r="A4" s="194"/>
      <c r="B4" s="195"/>
      <c r="C4" s="196"/>
      <c r="D4" s="196"/>
      <c r="E4" s="118" t="s">
        <v>36</v>
      </c>
      <c r="F4" s="118" t="s">
        <v>37</v>
      </c>
      <c r="G4" s="118" t="s">
        <v>36</v>
      </c>
      <c r="H4" s="118" t="s">
        <v>37</v>
      </c>
      <c r="I4" s="121" t="s">
        <v>38</v>
      </c>
    </row>
    <row r="5" spans="1:9">
      <c r="A5" s="34">
        <v>1</v>
      </c>
      <c r="B5" s="35" t="s">
        <v>39</v>
      </c>
      <c r="C5" s="37" t="s">
        <v>23</v>
      </c>
      <c r="D5" s="37">
        <v>1</v>
      </c>
      <c r="E5" s="37"/>
      <c r="F5" s="37">
        <v>7500</v>
      </c>
      <c r="G5" s="37"/>
      <c r="H5" s="37">
        <f>D5*F5</f>
        <v>7500</v>
      </c>
      <c r="I5" s="120"/>
    </row>
    <row r="6" spans="1:9">
      <c r="A6" s="34">
        <v>2</v>
      </c>
      <c r="B6" s="35" t="s">
        <v>40</v>
      </c>
      <c r="C6" s="36"/>
      <c r="D6" s="37"/>
      <c r="E6" s="37"/>
      <c r="F6" s="37"/>
      <c r="G6" s="37"/>
      <c r="H6" s="37"/>
      <c r="I6" s="120"/>
    </row>
    <row r="7" spans="1:9">
      <c r="A7" s="34" t="s">
        <v>22</v>
      </c>
      <c r="B7" s="38" t="s">
        <v>41</v>
      </c>
      <c r="C7" s="36" t="s">
        <v>23</v>
      </c>
      <c r="D7" s="37">
        <v>1</v>
      </c>
      <c r="E7" s="37"/>
      <c r="F7" s="37">
        <v>3000</v>
      </c>
      <c r="G7" s="37"/>
      <c r="H7" s="37">
        <f t="shared" ref="H7:H18" si="0">D7*F7</f>
        <v>3000</v>
      </c>
      <c r="I7" s="120"/>
    </row>
    <row r="8" spans="1:9">
      <c r="A8" s="96" t="s">
        <v>76</v>
      </c>
      <c r="B8" s="95" t="s">
        <v>108</v>
      </c>
      <c r="C8" s="36" t="s">
        <v>23</v>
      </c>
      <c r="D8" s="37">
        <v>10</v>
      </c>
      <c r="E8" s="37"/>
      <c r="F8" s="37">
        <v>2000</v>
      </c>
      <c r="G8" s="37"/>
      <c r="H8" s="37">
        <f t="shared" si="0"/>
        <v>20000</v>
      </c>
      <c r="I8" s="120"/>
    </row>
    <row r="9" spans="1:9" ht="57.6">
      <c r="A9" s="39">
        <v>3</v>
      </c>
      <c r="B9" s="35" t="s">
        <v>42</v>
      </c>
      <c r="C9" s="37" t="s">
        <v>43</v>
      </c>
      <c r="D9" s="37">
        <v>190</v>
      </c>
      <c r="E9" s="37">
        <v>1410</v>
      </c>
      <c r="F9" s="37">
        <v>160</v>
      </c>
      <c r="G9" s="37">
        <f>D9*E9</f>
        <v>267900</v>
      </c>
      <c r="H9" s="37">
        <f t="shared" si="0"/>
        <v>30400</v>
      </c>
      <c r="I9" s="122" t="s">
        <v>44</v>
      </c>
    </row>
    <row r="10" spans="1:9">
      <c r="A10" s="39"/>
      <c r="B10" s="35"/>
      <c r="C10" s="36"/>
      <c r="D10" s="37"/>
      <c r="E10" s="37"/>
      <c r="F10" s="37"/>
      <c r="G10" s="37"/>
      <c r="H10" s="37"/>
      <c r="I10" s="120"/>
    </row>
    <row r="11" spans="1:9" ht="28.8">
      <c r="A11" s="39">
        <v>4</v>
      </c>
      <c r="B11" s="40" t="s">
        <v>109</v>
      </c>
      <c r="C11" s="37" t="s">
        <v>45</v>
      </c>
      <c r="D11" s="37">
        <v>1</v>
      </c>
      <c r="E11" s="37">
        <v>30800</v>
      </c>
      <c r="F11" s="37">
        <v>13200</v>
      </c>
      <c r="G11" s="37">
        <f t="shared" ref="G11:G18" si="1">D11*E11</f>
        <v>30800</v>
      </c>
      <c r="H11" s="37">
        <f t="shared" si="0"/>
        <v>13200</v>
      </c>
      <c r="I11" s="120"/>
    </row>
    <row r="12" spans="1:9" ht="43.2">
      <c r="A12" s="39">
        <v>5</v>
      </c>
      <c r="B12" s="35" t="s">
        <v>119</v>
      </c>
      <c r="C12" s="42" t="s">
        <v>43</v>
      </c>
      <c r="D12" s="37">
        <v>165</v>
      </c>
      <c r="E12" s="37">
        <v>160</v>
      </c>
      <c r="F12" s="37">
        <v>50</v>
      </c>
      <c r="G12" s="37">
        <f t="shared" si="1"/>
        <v>26400</v>
      </c>
      <c r="H12" s="37">
        <f t="shared" si="0"/>
        <v>8250</v>
      </c>
      <c r="I12" s="120"/>
    </row>
    <row r="13" spans="1:9" ht="46.8">
      <c r="A13" s="41">
        <v>6</v>
      </c>
      <c r="B13" s="35" t="s">
        <v>120</v>
      </c>
      <c r="C13" s="42" t="s">
        <v>43</v>
      </c>
      <c r="D13" s="37">
        <v>120</v>
      </c>
      <c r="E13" s="37">
        <v>160</v>
      </c>
      <c r="F13" s="37">
        <v>50</v>
      </c>
      <c r="G13" s="37">
        <f t="shared" si="1"/>
        <v>19200</v>
      </c>
      <c r="H13" s="37">
        <f t="shared" si="0"/>
        <v>6000</v>
      </c>
      <c r="I13" s="122" t="s">
        <v>44</v>
      </c>
    </row>
    <row r="14" spans="1:9">
      <c r="A14" s="43">
        <v>7</v>
      </c>
      <c r="B14" s="35" t="s">
        <v>46</v>
      </c>
      <c r="C14" s="42"/>
      <c r="D14" s="37"/>
      <c r="E14" s="37"/>
      <c r="F14" s="37"/>
      <c r="G14" s="37"/>
      <c r="H14" s="37"/>
      <c r="I14" s="120"/>
    </row>
    <row r="15" spans="1:9">
      <c r="A15" s="44" t="s">
        <v>22</v>
      </c>
      <c r="B15" s="38" t="s">
        <v>77</v>
      </c>
      <c r="C15" s="42" t="s">
        <v>43</v>
      </c>
      <c r="D15" s="37">
        <v>70</v>
      </c>
      <c r="E15" s="37">
        <v>210</v>
      </c>
      <c r="F15" s="37">
        <v>60</v>
      </c>
      <c r="G15" s="37">
        <f t="shared" si="1"/>
        <v>14700</v>
      </c>
      <c r="H15" s="37">
        <f>D15*F15</f>
        <v>4200</v>
      </c>
      <c r="I15" s="188" t="s">
        <v>44</v>
      </c>
    </row>
    <row r="16" spans="1:9" ht="18" customHeight="1">
      <c r="A16" s="44" t="s">
        <v>76</v>
      </c>
      <c r="B16" s="87" t="s">
        <v>86</v>
      </c>
      <c r="C16" s="42" t="s">
        <v>43</v>
      </c>
      <c r="D16" s="37">
        <v>20</v>
      </c>
      <c r="E16" s="37">
        <v>240</v>
      </c>
      <c r="F16" s="37">
        <v>60</v>
      </c>
      <c r="G16" s="37">
        <f t="shared" ref="G16" si="2">D16*E16</f>
        <v>4800</v>
      </c>
      <c r="H16" s="37">
        <f t="shared" ref="H16" si="3">D16*F16</f>
        <v>1200</v>
      </c>
      <c r="I16" s="189"/>
    </row>
    <row r="17" spans="1:9" ht="14.25" customHeight="1">
      <c r="A17" s="39">
        <v>8</v>
      </c>
      <c r="B17" s="38" t="s">
        <v>47</v>
      </c>
      <c r="C17" s="37" t="s">
        <v>26</v>
      </c>
      <c r="D17" s="37">
        <f>'HIGH SIDE'!D18</f>
        <v>10</v>
      </c>
      <c r="E17" s="37"/>
      <c r="F17" s="37">
        <v>500</v>
      </c>
      <c r="G17" s="37"/>
      <c r="H17" s="37">
        <f t="shared" si="0"/>
        <v>5000</v>
      </c>
      <c r="I17" s="120"/>
    </row>
    <row r="18" spans="1:9" ht="15" thickBot="1">
      <c r="A18" s="39">
        <v>9</v>
      </c>
      <c r="B18" s="123" t="s">
        <v>48</v>
      </c>
      <c r="C18" s="37" t="s">
        <v>26</v>
      </c>
      <c r="D18" s="37">
        <v>1</v>
      </c>
      <c r="E18" s="37">
        <v>7000</v>
      </c>
      <c r="F18" s="37">
        <v>500</v>
      </c>
      <c r="G18" s="37">
        <f t="shared" si="1"/>
        <v>7000</v>
      </c>
      <c r="H18" s="37">
        <f t="shared" si="0"/>
        <v>500</v>
      </c>
      <c r="I18" s="120"/>
    </row>
    <row r="19" spans="1:9" ht="15" thickBot="1">
      <c r="A19" s="112"/>
      <c r="B19" s="125" t="s">
        <v>115</v>
      </c>
      <c r="C19" s="113"/>
      <c r="D19" s="113"/>
      <c r="E19" s="113"/>
      <c r="F19" s="114"/>
      <c r="G19" s="37"/>
      <c r="H19" s="37"/>
      <c r="I19" s="120"/>
    </row>
    <row r="20" spans="1:9">
      <c r="A20" s="39">
        <v>1</v>
      </c>
      <c r="B20" s="124" t="s">
        <v>116</v>
      </c>
      <c r="C20" s="37"/>
      <c r="D20" s="37"/>
      <c r="E20" s="37"/>
      <c r="F20" s="37"/>
      <c r="G20" s="37"/>
      <c r="H20" s="37"/>
      <c r="I20" s="120"/>
    </row>
    <row r="21" spans="1:9">
      <c r="A21" s="142" t="s">
        <v>22</v>
      </c>
      <c r="B21" s="116" t="s">
        <v>117</v>
      </c>
      <c r="C21" s="37" t="s">
        <v>26</v>
      </c>
      <c r="D21" s="37">
        <v>2</v>
      </c>
      <c r="E21" s="37"/>
      <c r="F21" s="37">
        <v>2000</v>
      </c>
      <c r="G21" s="37"/>
      <c r="H21" s="37">
        <f>D21*F21</f>
        <v>4000</v>
      </c>
      <c r="I21" s="120"/>
    </row>
    <row r="22" spans="1:9">
      <c r="A22" s="39">
        <v>2</v>
      </c>
      <c r="B22" s="115" t="s">
        <v>118</v>
      </c>
      <c r="C22" s="37"/>
      <c r="D22" s="37"/>
      <c r="E22" s="37"/>
      <c r="F22" s="37"/>
      <c r="G22" s="37"/>
      <c r="H22" s="37"/>
      <c r="I22" s="120"/>
    </row>
    <row r="23" spans="1:9">
      <c r="A23" s="142" t="s">
        <v>22</v>
      </c>
      <c r="B23" s="116" t="s">
        <v>117</v>
      </c>
      <c r="C23" s="37" t="s">
        <v>26</v>
      </c>
      <c r="D23" s="37">
        <v>2</v>
      </c>
      <c r="E23" s="37">
        <v>950</v>
      </c>
      <c r="F23" s="37">
        <v>200</v>
      </c>
      <c r="G23" s="37">
        <f>D23*E23</f>
        <v>1900</v>
      </c>
      <c r="H23" s="37">
        <f>D23*F23</f>
        <v>400</v>
      </c>
      <c r="I23" s="120"/>
    </row>
    <row r="24" spans="1:9" ht="15.6">
      <c r="A24" s="178" t="s">
        <v>49</v>
      </c>
      <c r="B24" s="179"/>
      <c r="C24" s="179"/>
      <c r="D24" s="179"/>
      <c r="E24" s="179"/>
      <c r="F24" s="180"/>
      <c r="G24" s="128">
        <f>SUM(G9:G23)</f>
        <v>372700</v>
      </c>
      <c r="H24" s="128">
        <f>SUM(H5:H23)</f>
        <v>103650</v>
      </c>
      <c r="I24" s="120"/>
    </row>
    <row r="25" spans="1:9" ht="15.6">
      <c r="A25" s="181" t="s">
        <v>50</v>
      </c>
      <c r="B25" s="182"/>
      <c r="C25" s="182"/>
      <c r="D25" s="182"/>
      <c r="E25" s="182"/>
      <c r="F25" s="182"/>
      <c r="G25" s="129">
        <f>G24*0.18</f>
        <v>67086</v>
      </c>
      <c r="H25" s="129">
        <f>H24*0.18</f>
        <v>18657</v>
      </c>
      <c r="I25" s="120"/>
    </row>
    <row r="26" spans="1:9" ht="15.6">
      <c r="A26" s="185" t="s">
        <v>51</v>
      </c>
      <c r="B26" s="186"/>
      <c r="C26" s="186"/>
      <c r="D26" s="186"/>
      <c r="E26" s="186"/>
      <c r="F26" s="187"/>
      <c r="G26" s="183">
        <f>G24+G25+H24+H25</f>
        <v>562093</v>
      </c>
      <c r="H26" s="183"/>
      <c r="I26" s="120"/>
    </row>
    <row r="27" spans="1:9" ht="34.5" customHeight="1" thickBot="1">
      <c r="A27" s="126"/>
      <c r="B27" s="184" t="s">
        <v>52</v>
      </c>
      <c r="C27" s="184"/>
      <c r="D27" s="184"/>
      <c r="E27" s="184"/>
      <c r="F27" s="184"/>
      <c r="G27" s="184"/>
      <c r="H27" s="184"/>
      <c r="I27" s="127"/>
    </row>
  </sheetData>
  <mergeCells count="14">
    <mergeCell ref="I15:I16"/>
    <mergeCell ref="A1:H1"/>
    <mergeCell ref="A2:H2"/>
    <mergeCell ref="A3:A4"/>
    <mergeCell ref="B3:B4"/>
    <mergeCell ref="C3:C4"/>
    <mergeCell ref="D3:D4"/>
    <mergeCell ref="E3:F3"/>
    <mergeCell ref="G3:H3"/>
    <mergeCell ref="A24:F24"/>
    <mergeCell ref="A25:F25"/>
    <mergeCell ref="G26:H26"/>
    <mergeCell ref="B27:H27"/>
    <mergeCell ref="A26:F26"/>
  </mergeCells>
  <pageMargins left="0.7" right="0.7" top="0.75" bottom="0.75" header="0.3" footer="0.3"/>
  <pageSetup paperSize="9" scale="7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9"/>
  <sheetViews>
    <sheetView tabSelected="1" zoomScaleNormal="100" zoomScaleSheetLayoutView="85" workbookViewId="0">
      <selection activeCell="E9" sqref="E9"/>
    </sheetView>
  </sheetViews>
  <sheetFormatPr defaultColWidth="9.109375" defaultRowHeight="14.4"/>
  <cols>
    <col min="1" max="1" width="14.109375" style="33" customWidth="1"/>
    <col min="2" max="2" width="53.88671875" style="33" customWidth="1"/>
    <col min="3" max="3" width="27.44140625" style="33" customWidth="1"/>
    <col min="4" max="4" width="10.5546875" style="33" bestFit="1" customWidth="1"/>
    <col min="5" max="5" width="9.109375" style="33"/>
    <col min="6" max="8" width="10.5546875" style="33" bestFit="1" customWidth="1"/>
    <col min="9" max="16384" width="9.109375" style="33"/>
  </cols>
  <sheetData>
    <row r="1" spans="1:8" ht="15" thickBot="1">
      <c r="A1" s="52"/>
      <c r="B1" s="53"/>
      <c r="C1" s="54"/>
      <c r="D1" s="55"/>
    </row>
    <row r="2" spans="1:8" ht="17.399999999999999">
      <c r="A2" s="56"/>
      <c r="B2" s="198" t="s">
        <v>53</v>
      </c>
      <c r="C2" s="199"/>
      <c r="D2" s="57"/>
      <c r="E2" s="45"/>
      <c r="F2" s="45"/>
    </row>
    <row r="3" spans="1:8" ht="36" customHeight="1">
      <c r="A3" s="56"/>
      <c r="B3" s="200" t="s">
        <v>110</v>
      </c>
      <c r="C3" s="201"/>
      <c r="D3" s="58"/>
    </row>
    <row r="4" spans="1:8" ht="15.6">
      <c r="A4" s="56"/>
      <c r="B4" s="202" t="s">
        <v>121</v>
      </c>
      <c r="C4" s="203"/>
      <c r="D4" s="58"/>
    </row>
    <row r="5" spans="1:8" ht="18">
      <c r="A5" s="56"/>
      <c r="B5" s="130" t="s">
        <v>54</v>
      </c>
      <c r="C5" s="131">
        <f>'HIGH SIDE'!F24</f>
        <v>878389.92</v>
      </c>
      <c r="D5" s="58"/>
    </row>
    <row r="6" spans="1:8" ht="15.6">
      <c r="A6" s="56"/>
      <c r="B6" s="132"/>
      <c r="C6" s="133"/>
      <c r="D6" s="58"/>
    </row>
    <row r="7" spans="1:8" ht="18">
      <c r="A7" s="56"/>
      <c r="B7" s="134" t="s">
        <v>55</v>
      </c>
      <c r="C7" s="135">
        <f>'LOWSIDE '!G26</f>
        <v>562093</v>
      </c>
      <c r="D7" s="58"/>
    </row>
    <row r="8" spans="1:8" ht="16.2" thickBot="1">
      <c r="A8" s="56"/>
      <c r="B8" s="136"/>
      <c r="C8" s="137"/>
      <c r="D8" s="58"/>
    </row>
    <row r="9" spans="1:8" ht="21" thickBot="1">
      <c r="A9" s="56"/>
      <c r="B9" s="144" t="s">
        <v>56</v>
      </c>
      <c r="C9" s="143">
        <f>SUM(C5:C8)</f>
        <v>1440482.92</v>
      </c>
      <c r="D9" s="84"/>
    </row>
    <row r="10" spans="1:8" ht="17.399999999999999">
      <c r="A10" s="59" t="s">
        <v>57</v>
      </c>
      <c r="B10" s="49"/>
      <c r="C10" s="49"/>
      <c r="D10" s="141"/>
      <c r="E10" s="47"/>
      <c r="F10" s="47"/>
      <c r="G10" s="47"/>
      <c r="H10" s="47"/>
    </row>
    <row r="11" spans="1:8">
      <c r="A11" s="204" t="s">
        <v>78</v>
      </c>
      <c r="B11" s="205"/>
      <c r="C11" s="205"/>
      <c r="D11" s="206"/>
    </row>
    <row r="12" spans="1:8" ht="15.6">
      <c r="A12" s="60" t="s">
        <v>58</v>
      </c>
      <c r="B12" s="50"/>
      <c r="C12" s="51"/>
      <c r="D12" s="58"/>
      <c r="F12" s="46"/>
      <c r="H12" s="46"/>
    </row>
    <row r="13" spans="1:8" ht="15.6">
      <c r="A13" s="60" t="s">
        <v>59</v>
      </c>
      <c r="B13" s="50"/>
      <c r="C13" s="51"/>
      <c r="D13" s="58"/>
      <c r="G13" s="46"/>
    </row>
    <row r="14" spans="1:8" ht="15.6">
      <c r="A14" s="60" t="s">
        <v>60</v>
      </c>
      <c r="B14" s="50"/>
      <c r="C14" s="51"/>
      <c r="D14" s="58"/>
      <c r="G14" s="46"/>
      <c r="H14" s="33" t="s">
        <v>61</v>
      </c>
    </row>
    <row r="15" spans="1:8" ht="15.6">
      <c r="A15" s="207" t="s">
        <v>62</v>
      </c>
      <c r="B15" s="208"/>
      <c r="C15" s="51"/>
      <c r="D15" s="58"/>
    </row>
    <row r="16" spans="1:8" ht="15.6">
      <c r="A16" s="207" t="s">
        <v>63</v>
      </c>
      <c r="B16" s="208"/>
      <c r="C16" s="51"/>
      <c r="D16" s="58"/>
    </row>
    <row r="17" spans="1:4" ht="15.6">
      <c r="A17" s="207" t="s">
        <v>64</v>
      </c>
      <c r="B17" s="208"/>
      <c r="C17" s="51"/>
      <c r="D17" s="58"/>
    </row>
    <row r="18" spans="1:4" ht="15.6">
      <c r="A18" s="60" t="s">
        <v>65</v>
      </c>
      <c r="B18" s="50"/>
      <c r="C18" s="50"/>
      <c r="D18" s="58"/>
    </row>
    <row r="19" spans="1:4" ht="15.6">
      <c r="A19" s="207" t="s">
        <v>66</v>
      </c>
      <c r="B19" s="208"/>
      <c r="C19" s="51"/>
      <c r="D19" s="58"/>
    </row>
    <row r="20" spans="1:4" ht="15.6">
      <c r="A20" s="138" t="s">
        <v>67</v>
      </c>
      <c r="B20" s="139"/>
      <c r="C20" s="140"/>
      <c r="D20" s="58"/>
    </row>
    <row r="21" spans="1:4" ht="15.6">
      <c r="A21" s="60" t="s">
        <v>68</v>
      </c>
      <c r="B21" s="50"/>
      <c r="C21" s="51"/>
      <c r="D21" s="58"/>
    </row>
    <row r="22" spans="1:4" ht="15.6">
      <c r="A22" s="207" t="s">
        <v>69</v>
      </c>
      <c r="B22" s="208"/>
      <c r="C22" s="51"/>
      <c r="D22" s="58"/>
    </row>
    <row r="23" spans="1:4" ht="15.6">
      <c r="A23" s="207" t="s">
        <v>70</v>
      </c>
      <c r="B23" s="208"/>
      <c r="C23" s="51"/>
      <c r="D23" s="58"/>
    </row>
    <row r="24" spans="1:4">
      <c r="A24" s="56"/>
      <c r="D24" s="58"/>
    </row>
    <row r="25" spans="1:4" ht="15.6">
      <c r="A25" s="207" t="s">
        <v>71</v>
      </c>
      <c r="B25" s="208"/>
      <c r="D25" s="58"/>
    </row>
    <row r="26" spans="1:4" ht="15.6">
      <c r="A26" s="207" t="s">
        <v>72</v>
      </c>
      <c r="B26" s="208"/>
      <c r="D26" s="58"/>
    </row>
    <row r="27" spans="1:4" ht="15.6">
      <c r="A27" s="207" t="s">
        <v>73</v>
      </c>
      <c r="B27" s="208"/>
      <c r="D27" s="58"/>
    </row>
    <row r="28" spans="1:4" ht="15.6">
      <c r="A28" s="207" t="s">
        <v>74</v>
      </c>
      <c r="B28" s="208"/>
      <c r="D28" s="58"/>
    </row>
    <row r="29" spans="1:4" ht="16.2" thickBot="1">
      <c r="A29" s="209" t="s">
        <v>75</v>
      </c>
      <c r="B29" s="210"/>
      <c r="C29" s="61"/>
      <c r="D29" s="62"/>
    </row>
  </sheetData>
  <mergeCells count="15">
    <mergeCell ref="A29:B29"/>
    <mergeCell ref="A23:B23"/>
    <mergeCell ref="A25:B25"/>
    <mergeCell ref="A26:B26"/>
    <mergeCell ref="A27:B27"/>
    <mergeCell ref="A22:B22"/>
    <mergeCell ref="A15:B15"/>
    <mergeCell ref="A16:B16"/>
    <mergeCell ref="A17:B17"/>
    <mergeCell ref="A28:B28"/>
    <mergeCell ref="B2:C2"/>
    <mergeCell ref="B3:C3"/>
    <mergeCell ref="B4:C4"/>
    <mergeCell ref="A11:D11"/>
    <mergeCell ref="A19:B19"/>
  </mergeCells>
  <pageMargins left="0.7" right="0.7" top="0.75" bottom="0.75" header="0.3" footer="0.3"/>
  <pageSetup paperSize="9" scale="73" orientation="portrait" r:id="rId1"/>
  <colBreaks count="2" manualBreakCount="2">
    <brk id="5" max="32" man="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 BOD  </vt:lpstr>
      <vt:lpstr>HIGH SIDE</vt:lpstr>
      <vt:lpstr>LOWSIDE </vt:lpstr>
      <vt:lpstr>SUMMARY</vt:lpstr>
      <vt:lpstr>' BOD  '!Print_Area</vt:lpstr>
      <vt:lpstr>'HIGH SIDE'!Print_Area</vt:lpstr>
      <vt:lpstr>'LOWSIDE '!Print_Area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ccs</dc:creator>
  <cp:lastModifiedBy>shiva manohar</cp:lastModifiedBy>
  <cp:lastPrinted>2023-06-01T07:07:14Z</cp:lastPrinted>
  <dcterms:created xsi:type="dcterms:W3CDTF">2006-09-16T00:00:00Z</dcterms:created>
  <dcterms:modified xsi:type="dcterms:W3CDTF">2023-08-16T13:41:03Z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1033-11.2.0.9031</vt:lpwstr>
  </property>
</Properties>
</file>