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20115" windowHeight="7875"/>
  </bookViews>
  <sheets>
    <sheet name="Sheet1" sheetId="1" r:id="rId1"/>
    <sheet name="Sheet2" sheetId="2" r:id="rId2"/>
    <sheet name="Sheet3" sheetId="3" r:id="rId3"/>
  </sheets>
  <definedNames>
    <definedName name="_xlnm.Print_Area" localSheetId="0">Sheet1!$B$1:$M$21</definedName>
  </definedNames>
  <calcPr calcId="144525" calcMode="manual"/>
</workbook>
</file>

<file path=xl/calcChain.xml><?xml version="1.0" encoding="utf-8"?>
<calcChain xmlns="http://schemas.openxmlformats.org/spreadsheetml/2006/main">
  <c r="K19" i="1" l="1"/>
  <c r="M18" i="1"/>
  <c r="L18" i="1"/>
  <c r="M17" i="1"/>
  <c r="L17" i="1"/>
  <c r="M16" i="1"/>
  <c r="L16" i="1"/>
  <c r="M15" i="1"/>
  <c r="M19" i="1" s="1"/>
  <c r="L15" i="1"/>
  <c r="L19" i="1" s="1"/>
  <c r="L20" i="1" s="1"/>
  <c r="M14" i="1"/>
  <c r="L14" i="1"/>
  <c r="K17" i="1"/>
  <c r="J17" i="1"/>
  <c r="K16" i="1"/>
  <c r="J16" i="1"/>
  <c r="K14" i="1"/>
  <c r="J14" i="1"/>
  <c r="J19" i="1" s="1"/>
  <c r="J20" i="1" s="1"/>
  <c r="H18" i="1"/>
  <c r="H16" i="1"/>
  <c r="H15" i="1"/>
  <c r="H14" i="1"/>
  <c r="H19" i="1" s="1"/>
  <c r="H20" i="1" s="1"/>
  <c r="G17" i="1"/>
  <c r="F17" i="1"/>
  <c r="G16" i="1"/>
  <c r="F16" i="1"/>
  <c r="G15" i="1"/>
  <c r="F15" i="1"/>
  <c r="G14" i="1"/>
  <c r="G19" i="1" s="1"/>
  <c r="F14" i="1"/>
  <c r="F19" i="1" s="1"/>
  <c r="F20" i="1" l="1"/>
  <c r="I6" i="1" l="1"/>
  <c r="I5" i="1"/>
  <c r="M9" i="1"/>
  <c r="M8" i="1"/>
  <c r="M7" i="1"/>
  <c r="M6" i="1"/>
  <c r="M5" i="1"/>
  <c r="M10" i="1" s="1"/>
  <c r="L9" i="1"/>
  <c r="L8" i="1"/>
  <c r="L7" i="1"/>
  <c r="L6" i="1"/>
  <c r="L10" i="1" s="1"/>
  <c r="L11" i="1" s="1"/>
  <c r="L21" i="1" s="1"/>
  <c r="K9" i="1" l="1"/>
  <c r="J9" i="1"/>
  <c r="K8" i="1"/>
  <c r="J8" i="1"/>
  <c r="K7" i="1"/>
  <c r="J7" i="1"/>
  <c r="K6" i="1"/>
  <c r="J6" i="1"/>
  <c r="K5" i="1"/>
  <c r="J5" i="1"/>
  <c r="I9" i="1"/>
  <c r="I8" i="1"/>
  <c r="I10" i="1" s="1"/>
  <c r="I7" i="1"/>
  <c r="H9" i="1"/>
  <c r="H8" i="1"/>
  <c r="H7" i="1"/>
  <c r="H6" i="1"/>
  <c r="H5" i="1"/>
  <c r="G9" i="1"/>
  <c r="F9" i="1"/>
  <c r="G8" i="1"/>
  <c r="F8" i="1"/>
  <c r="G7" i="1"/>
  <c r="F7" i="1"/>
  <c r="G6" i="1"/>
  <c r="F6" i="1"/>
  <c r="G5" i="1"/>
  <c r="G10" i="1" s="1"/>
  <c r="F5" i="1"/>
  <c r="F10" i="1" s="1"/>
  <c r="F11" i="1" s="1"/>
  <c r="F21" i="1" s="1"/>
  <c r="H10" i="1" l="1"/>
  <c r="H11" i="1" s="1"/>
  <c r="H21" i="1" s="1"/>
  <c r="J10" i="1"/>
  <c r="K10" i="1"/>
  <c r="J11" i="1" l="1"/>
  <c r="J21" i="1" s="1"/>
</calcChain>
</file>

<file path=xl/sharedStrings.xml><?xml version="1.0" encoding="utf-8"?>
<sst xmlns="http://schemas.openxmlformats.org/spreadsheetml/2006/main" count="45" uniqueCount="34">
  <si>
    <t>S.No</t>
  </si>
  <si>
    <t>Description of Item</t>
  </si>
  <si>
    <t xml:space="preserve">Quantity </t>
  </si>
  <si>
    <t>Units</t>
  </si>
  <si>
    <t>set</t>
  </si>
  <si>
    <t>Nos</t>
  </si>
  <si>
    <t>Set</t>
  </si>
  <si>
    <t>Rmt</t>
  </si>
  <si>
    <t>Daikin</t>
  </si>
  <si>
    <t>LG</t>
  </si>
  <si>
    <t>Supply</t>
  </si>
  <si>
    <t>Installation</t>
  </si>
  <si>
    <t>supply</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</si>
  <si>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</si>
  <si>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</si>
  <si>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</si>
  <si>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/O General / Toshiba. 16 HP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</si>
  <si>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50Hz,1 phase AC power supply. 0.8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</si>
  <si>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</si>
  <si>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50Hz,1 phase AC power supply. 1.5 TR At Gandhi Hospital</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</si>
  <si>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</si>
  <si>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Gandhi Hospital</t>
  </si>
  <si>
    <t>Vardhman Medicare</t>
  </si>
  <si>
    <t>Comfort Cool Care Services</t>
  </si>
  <si>
    <t xml:space="preserve"> </t>
  </si>
  <si>
    <t>Comfort Cool New</t>
  </si>
  <si>
    <t>High Side</t>
  </si>
  <si>
    <t>Extras</t>
  </si>
  <si>
    <t>Total</t>
  </si>
  <si>
    <t>Total(Low side+Extra)</t>
  </si>
  <si>
    <t>Total (High side + Low side)</t>
  </si>
  <si>
    <t>Total (Supply + Installation)</t>
  </si>
  <si>
    <t>Total ( Supply + Installation)</t>
  </si>
  <si>
    <t>LOW SIDE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</si>
</sst>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3" fillId="0" borderId="1" xfId="0" applyFont="1" applyBorder="1" applyAlignment="1">
      <alignment horizontal="center" vertical="center"/>
    </xf>
    <xf numFmtId="3" fontId="0" fillId="0" borderId="1" xfId="0" applyNumberFormat="1" applyBorder="1" applyAlignment="1">
      <alignment vertical="center"/>
    </xf>
    <xf numFmtId="3" fontId="0" fillId="0" borderId="1" xfId="0" applyNumberFormat="1" applyBorder="1" applyAlignment="1">
      <alignment horizontal="center" vertical="center"/>
    </xf>
    <xf numFmtId="3" fontId="3" fillId="0" borderId="1" xfId="0" applyNumberFormat="1" applyFont="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center" vertical="center" wrapText="1"/>
    </xf>
    <xf numFmtId="0" fontId="0" fillId="0" borderId="0" xfId="0" applyAlignment="1">
      <alignment horizontal="center" vertical="center"/>
    </xf>
    <xf numFmtId="3" fontId="0" fillId="0" borderId="1" xfId="0" applyNumberFormat="1" applyBorder="1" applyAlignment="1">
      <alignment horizontal="center" vertical="center"/>
    </xf>
    <xf numFmtId="3" fontId="1" fillId="0" borderId="1" xfId="0" applyNumberFormat="1" applyFont="1" applyBorder="1" applyAlignment="1">
      <alignment horizontal="center" vertical="center"/>
    </xf>
    <xf numFmtId="3" fontId="1" fillId="0" borderId="1" xfId="0" applyNumberFormat="1" applyFont="1" applyBorder="1" applyAlignment="1">
      <alignment horizontal="center" vertical="center"/>
    </xf>
    <xf numFmtId="3" fontId="2" fillId="0" borderId="1" xfId="0" applyNumberFormat="1" applyFont="1" applyBorder="1" applyAlignment="1">
      <alignment horizontal="center" vertical="center"/>
    </xf>
    <xf numFmtId="3" fontId="2"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2" borderId="6" xfId="0" applyFill="1" applyBorder="1" applyAlignment="1">
      <alignment horizontal="center" vertical="center" wrapText="1"/>
    </xf>
    <xf numFmtId="0" fontId="5" fillId="2" borderId="6" xfId="0" applyFont="1" applyFill="1" applyBorder="1" applyAlignment="1">
      <alignment horizontal="center" vertical="center" wrapText="1"/>
    </xf>
    <xf numFmtId="0" fontId="0" fillId="2" borderId="0" xfId="0" applyFill="1" applyBorder="1"/>
    <xf numFmtId="3" fontId="3" fillId="2" borderId="0"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1"/>
  <sheetViews>
    <sheetView tabSelected="1" zoomScale="80" zoomScaleNormal="80" workbookViewId="0">
      <pane ySplit="4" topLeftCell="A10" activePane="bottomLeft" state="frozen"/>
      <selection pane="bottomLeft" activeCell="R13" sqref="R13"/>
    </sheetView>
  </sheetViews>
  <sheetFormatPr defaultRowHeight="15" x14ac:dyDescent="0.25"/>
  <cols>
    <col min="2" max="2" width="6" customWidth="1"/>
    <col min="3" max="3" width="69.140625" style="1" bestFit="1" customWidth="1"/>
    <col min="4" max="4" width="6.140625" customWidth="1"/>
    <col min="5" max="5" width="5.7109375" customWidth="1"/>
    <col min="6" max="6" width="11.28515625" bestFit="1" customWidth="1"/>
    <col min="7" max="7" width="10.42578125" bestFit="1" customWidth="1"/>
    <col min="8" max="8" width="9.140625" customWidth="1"/>
    <col min="9" max="9" width="9.28515625" bestFit="1" customWidth="1"/>
    <col min="10" max="12" width="11.28515625" bestFit="1" customWidth="1"/>
    <col min="13" max="13" width="9.42578125" bestFit="1" customWidth="1"/>
  </cols>
  <sheetData>
    <row r="1" spans="2:18" x14ac:dyDescent="0.25">
      <c r="B1" s="19" t="s">
        <v>26</v>
      </c>
      <c r="C1" s="20"/>
      <c r="D1" s="20"/>
      <c r="E1" s="20"/>
      <c r="F1" s="20"/>
      <c r="G1" s="20"/>
      <c r="H1" s="20"/>
      <c r="I1" s="20"/>
      <c r="J1" s="20"/>
      <c r="K1" s="20"/>
      <c r="L1" s="20"/>
      <c r="M1" s="21"/>
    </row>
    <row r="2" spans="2:18" x14ac:dyDescent="0.25">
      <c r="B2" s="7"/>
      <c r="C2" s="3"/>
      <c r="D2" s="7"/>
      <c r="E2" s="7"/>
      <c r="F2" s="10" t="s">
        <v>23</v>
      </c>
      <c r="G2" s="10"/>
      <c r="H2" s="10"/>
      <c r="I2" s="10"/>
      <c r="J2" s="11" t="s">
        <v>22</v>
      </c>
      <c r="K2" s="12"/>
      <c r="L2" s="10" t="s">
        <v>25</v>
      </c>
      <c r="M2" s="10"/>
    </row>
    <row r="3" spans="2:18" ht="15" customHeight="1" x14ac:dyDescent="0.25">
      <c r="B3" s="7"/>
      <c r="C3" s="3"/>
      <c r="D3" s="7"/>
      <c r="E3" s="7"/>
      <c r="F3" s="10" t="s">
        <v>8</v>
      </c>
      <c r="G3" s="10"/>
      <c r="H3" s="10" t="s">
        <v>9</v>
      </c>
      <c r="I3" s="10"/>
      <c r="J3" s="13"/>
      <c r="K3" s="14"/>
      <c r="L3" s="10" t="s">
        <v>8</v>
      </c>
      <c r="M3" s="10"/>
    </row>
    <row r="4" spans="2:18" ht="30" x14ac:dyDescent="0.25">
      <c r="B4" s="2" t="s">
        <v>0</v>
      </c>
      <c r="C4" s="2" t="s">
        <v>1</v>
      </c>
      <c r="D4" s="2" t="s">
        <v>2</v>
      </c>
      <c r="E4" s="4" t="s">
        <v>3</v>
      </c>
      <c r="F4" s="4" t="s">
        <v>10</v>
      </c>
      <c r="G4" s="4" t="s">
        <v>11</v>
      </c>
      <c r="H4" s="4" t="s">
        <v>12</v>
      </c>
      <c r="I4" s="4" t="s">
        <v>11</v>
      </c>
      <c r="J4" s="4" t="s">
        <v>10</v>
      </c>
      <c r="K4" s="4" t="s">
        <v>11</v>
      </c>
      <c r="L4" s="4" t="s">
        <v>10</v>
      </c>
      <c r="M4" s="4" t="s">
        <v>11</v>
      </c>
    </row>
    <row r="5" spans="2:18" ht="291.75" customHeight="1" x14ac:dyDescent="0.25">
      <c r="B5" s="2">
        <v>1</v>
      </c>
      <c r="C5" s="5" t="s">
        <v>16</v>
      </c>
      <c r="D5" s="2">
        <v>1</v>
      </c>
      <c r="E5" s="8" t="s">
        <v>4</v>
      </c>
      <c r="F5" s="16">
        <f>D5*356135</f>
        <v>356135</v>
      </c>
      <c r="G5" s="16">
        <f>D5*77500</f>
        <v>77500</v>
      </c>
      <c r="H5" s="16">
        <f>D5*342350</f>
        <v>342350</v>
      </c>
      <c r="I5" s="16">
        <f>D5*11235</f>
        <v>11235</v>
      </c>
      <c r="J5" s="17">
        <f>D5*297902</f>
        <v>297902</v>
      </c>
      <c r="K5" s="17">
        <f>D5*54700</f>
        <v>54700</v>
      </c>
      <c r="L5" s="17">
        <v>276208</v>
      </c>
      <c r="M5" s="17">
        <f>D5*7500</f>
        <v>7500</v>
      </c>
      <c r="R5" t="s">
        <v>24</v>
      </c>
    </row>
    <row r="6" spans="2:18" ht="120" x14ac:dyDescent="0.25">
      <c r="B6" s="2">
        <v>2</v>
      </c>
      <c r="C6" s="5" t="s">
        <v>17</v>
      </c>
      <c r="D6" s="2">
        <v>2</v>
      </c>
      <c r="E6" s="8" t="s">
        <v>5</v>
      </c>
      <c r="F6" s="16">
        <f>D6*26065</f>
        <v>52130</v>
      </c>
      <c r="G6" s="16">
        <f>D6*2800</f>
        <v>5600</v>
      </c>
      <c r="H6" s="16">
        <f>D6*19225</f>
        <v>38450</v>
      </c>
      <c r="I6" s="16">
        <f>D6*2450</f>
        <v>4900</v>
      </c>
      <c r="J6" s="17">
        <f>D6*26065</f>
        <v>52130</v>
      </c>
      <c r="K6" s="17">
        <f>B6*2000</f>
        <v>4000</v>
      </c>
      <c r="L6" s="17">
        <f>D6*24461</f>
        <v>48922</v>
      </c>
      <c r="M6" s="17">
        <f>D6*2200</f>
        <v>4400</v>
      </c>
    </row>
    <row r="7" spans="2:18" ht="120" x14ac:dyDescent="0.25">
      <c r="B7" s="2">
        <v>3</v>
      </c>
      <c r="C7" s="5" t="s">
        <v>18</v>
      </c>
      <c r="D7" s="2">
        <v>4</v>
      </c>
      <c r="E7" s="8" t="s">
        <v>5</v>
      </c>
      <c r="F7" s="16">
        <f>D7*26455</f>
        <v>105820</v>
      </c>
      <c r="G7" s="16">
        <f>D7*2800</f>
        <v>11200</v>
      </c>
      <c r="H7" s="16">
        <f>D7*20645</f>
        <v>82580</v>
      </c>
      <c r="I7" s="16">
        <f>D7*2450</f>
        <v>9800</v>
      </c>
      <c r="J7" s="17">
        <f>D7*26455</f>
        <v>105820</v>
      </c>
      <c r="K7" s="17">
        <f>D7*2000</f>
        <v>8000</v>
      </c>
      <c r="L7" s="17">
        <f>D7*24827</f>
        <v>99308</v>
      </c>
      <c r="M7" s="17">
        <f>D7*2200</f>
        <v>8800</v>
      </c>
    </row>
    <row r="8" spans="2:18" ht="120" x14ac:dyDescent="0.25">
      <c r="B8" s="2">
        <v>4</v>
      </c>
      <c r="C8" s="5" t="s">
        <v>19</v>
      </c>
      <c r="D8" s="2">
        <v>4</v>
      </c>
      <c r="E8" s="8" t="s">
        <v>5</v>
      </c>
      <c r="F8" s="16">
        <f>D8*28860</f>
        <v>115440</v>
      </c>
      <c r="G8" s="16">
        <f>D8*2800</f>
        <v>11200</v>
      </c>
      <c r="H8" s="16">
        <f>D8*21025</f>
        <v>84100</v>
      </c>
      <c r="I8" s="16">
        <f>D8*2450</f>
        <v>9800</v>
      </c>
      <c r="J8" s="17">
        <f>D8*28860</f>
        <v>115440</v>
      </c>
      <c r="K8" s="17">
        <f>D8*2000</f>
        <v>8000</v>
      </c>
      <c r="L8" s="17">
        <f>D8*27084</f>
        <v>108336</v>
      </c>
      <c r="M8" s="17">
        <f>D8*2200</f>
        <v>8800</v>
      </c>
    </row>
    <row r="9" spans="2:18" ht="126" customHeight="1" x14ac:dyDescent="0.25">
      <c r="B9" s="2">
        <v>5</v>
      </c>
      <c r="C9" s="5" t="s">
        <v>21</v>
      </c>
      <c r="D9" s="2">
        <v>1</v>
      </c>
      <c r="E9" s="8" t="s">
        <v>5</v>
      </c>
      <c r="F9" s="16">
        <f>D9*49368</f>
        <v>49368</v>
      </c>
      <c r="G9" s="16">
        <f>D9*3800</f>
        <v>3800</v>
      </c>
      <c r="H9" s="16">
        <f>D9*38242</f>
        <v>38242</v>
      </c>
      <c r="I9" s="16">
        <f>D9*2450</f>
        <v>2450</v>
      </c>
      <c r="J9" s="17">
        <f>D9*49368</f>
        <v>49368</v>
      </c>
      <c r="K9" s="17">
        <f>D9*3000</f>
        <v>3000</v>
      </c>
      <c r="L9" s="17">
        <f>D9*46330</f>
        <v>46330</v>
      </c>
      <c r="M9" s="17">
        <f>D9*3200</f>
        <v>3200</v>
      </c>
    </row>
    <row r="10" spans="2:18" ht="41.25" customHeight="1" x14ac:dyDescent="0.25">
      <c r="B10" s="2"/>
      <c r="C10" s="30" t="s">
        <v>28</v>
      </c>
      <c r="D10" s="2"/>
      <c r="E10" s="7"/>
      <c r="F10" s="17">
        <f>SUM(F5:F9)</f>
        <v>678893</v>
      </c>
      <c r="G10" s="17">
        <f>SUM(G5:G9)</f>
        <v>109300</v>
      </c>
      <c r="H10" s="17">
        <f>SUM(H5:H9)</f>
        <v>585722</v>
      </c>
      <c r="I10" s="17">
        <f>SUM(I5:I9)</f>
        <v>38185</v>
      </c>
      <c r="J10" s="17">
        <f>SUM(J5:J9)</f>
        <v>620660</v>
      </c>
      <c r="K10" s="17">
        <f>SUM(K5:K9)</f>
        <v>77700</v>
      </c>
      <c r="L10" s="17">
        <f>SUM(L5:L9)</f>
        <v>579104</v>
      </c>
      <c r="M10" s="17">
        <f>SUM(M5:M9)</f>
        <v>32700</v>
      </c>
    </row>
    <row r="11" spans="2:18" ht="47.25" customHeight="1" x14ac:dyDescent="0.25">
      <c r="B11" s="2"/>
      <c r="C11" s="30" t="s">
        <v>32</v>
      </c>
      <c r="D11" s="2"/>
      <c r="E11" s="7"/>
      <c r="F11" s="18">
        <f>F10+G10</f>
        <v>788193</v>
      </c>
      <c r="G11" s="18"/>
      <c r="H11" s="18">
        <f>H10+I10</f>
        <v>623907</v>
      </c>
      <c r="I11" s="18"/>
      <c r="J11" s="18">
        <f>J10+K10</f>
        <v>698360</v>
      </c>
      <c r="K11" s="18"/>
      <c r="L11" s="18">
        <f>L10+M10</f>
        <v>611804</v>
      </c>
      <c r="M11" s="18"/>
    </row>
    <row r="12" spans="2:18" ht="16.5" customHeight="1" x14ac:dyDescent="0.25">
      <c r="B12" s="31"/>
      <c r="C12" s="32"/>
      <c r="D12" s="31"/>
      <c r="E12" s="33"/>
      <c r="F12" s="34"/>
      <c r="G12" s="34"/>
      <c r="H12" s="34"/>
      <c r="I12" s="34"/>
      <c r="J12" s="34"/>
      <c r="K12" s="34"/>
      <c r="L12" s="34"/>
      <c r="M12" s="34"/>
    </row>
    <row r="13" spans="2:18" ht="47.25" customHeight="1" x14ac:dyDescent="0.25">
      <c r="B13" s="22" t="s">
        <v>33</v>
      </c>
      <c r="C13" s="22"/>
      <c r="D13" s="22"/>
      <c r="E13" s="22"/>
      <c r="F13" s="22"/>
      <c r="G13" s="22"/>
      <c r="H13" s="22"/>
      <c r="I13" s="22"/>
      <c r="J13" s="22"/>
      <c r="K13" s="22"/>
      <c r="L13" s="22"/>
      <c r="M13" s="22"/>
    </row>
    <row r="14" spans="2:18" ht="217.5" customHeight="1" x14ac:dyDescent="0.25">
      <c r="B14" s="2">
        <v>6</v>
      </c>
      <c r="C14" s="6" t="s">
        <v>20</v>
      </c>
      <c r="D14" s="4">
        <v>145</v>
      </c>
      <c r="E14" s="9" t="s">
        <v>7</v>
      </c>
      <c r="F14" s="17">
        <f>D14*1550</f>
        <v>224750</v>
      </c>
      <c r="G14" s="17">
        <f>D14*180</f>
        <v>26100</v>
      </c>
      <c r="H14" s="24">
        <f>D14*1425</f>
        <v>206625</v>
      </c>
      <c r="I14" s="24"/>
      <c r="J14" s="17">
        <f>D14*3650</f>
        <v>529250</v>
      </c>
      <c r="K14" s="17">
        <f>D14*750</f>
        <v>108750</v>
      </c>
      <c r="L14" s="17">
        <f>D14*1410</f>
        <v>204450</v>
      </c>
      <c r="M14" s="17">
        <f>D14*170</f>
        <v>24650</v>
      </c>
      <c r="N14" s="23"/>
    </row>
    <row r="15" spans="2:18" ht="46.5" customHeight="1" x14ac:dyDescent="0.25">
      <c r="B15" s="2">
        <v>7</v>
      </c>
      <c r="C15" s="6" t="s">
        <v>13</v>
      </c>
      <c r="D15" s="4">
        <v>10</v>
      </c>
      <c r="E15" s="9" t="s">
        <v>6</v>
      </c>
      <c r="F15" s="17">
        <f>D15*2900</f>
        <v>29000</v>
      </c>
      <c r="G15" s="17">
        <f>D15*500</f>
        <v>5000</v>
      </c>
      <c r="H15" s="24">
        <f>D15*4130</f>
        <v>41300</v>
      </c>
      <c r="I15" s="24"/>
      <c r="J15" s="17">
        <v>0</v>
      </c>
      <c r="K15" s="17">
        <v>0</v>
      </c>
      <c r="L15" s="17">
        <f>D15*2500</f>
        <v>25000</v>
      </c>
      <c r="M15" s="17">
        <f>D15*500</f>
        <v>5000</v>
      </c>
      <c r="N15" s="23"/>
    </row>
    <row r="16" spans="2:18" ht="45" x14ac:dyDescent="0.25">
      <c r="B16" s="2">
        <v>8</v>
      </c>
      <c r="C16" s="6" t="s">
        <v>14</v>
      </c>
      <c r="D16" s="4">
        <v>150</v>
      </c>
      <c r="E16" s="9" t="s">
        <v>7</v>
      </c>
      <c r="F16" s="17">
        <f>D16*190</f>
        <v>28500</v>
      </c>
      <c r="G16" s="17">
        <f>D16*80</f>
        <v>12000</v>
      </c>
      <c r="H16" s="24">
        <f>D16*190</f>
        <v>28500</v>
      </c>
      <c r="I16" s="24"/>
      <c r="J16" s="17">
        <f>D16*245</f>
        <v>36750</v>
      </c>
      <c r="K16" s="17">
        <f>D16*50</f>
        <v>7500</v>
      </c>
      <c r="L16" s="17">
        <f>D16*180</f>
        <v>27000</v>
      </c>
      <c r="M16" s="17">
        <f>D16*50</f>
        <v>7500</v>
      </c>
      <c r="N16" s="23"/>
    </row>
    <row r="17" spans="2:14" ht="45" x14ac:dyDescent="0.25">
      <c r="B17" s="2">
        <v>9</v>
      </c>
      <c r="C17" s="6" t="s">
        <v>15</v>
      </c>
      <c r="D17" s="4">
        <v>100</v>
      </c>
      <c r="E17" s="9" t="s">
        <v>7</v>
      </c>
      <c r="F17" s="17">
        <f>D17*180</f>
        <v>18000</v>
      </c>
      <c r="G17" s="17">
        <f>D17*80</f>
        <v>8000</v>
      </c>
      <c r="H17" s="24">
        <v>0</v>
      </c>
      <c r="I17" s="24"/>
      <c r="J17" s="17">
        <f>D17*195</f>
        <v>19500</v>
      </c>
      <c r="K17" s="17">
        <f>D17*50</f>
        <v>5000</v>
      </c>
      <c r="L17" s="17">
        <f>D17*160</f>
        <v>16000</v>
      </c>
      <c r="M17" s="17">
        <f>D17*50</f>
        <v>5000</v>
      </c>
      <c r="N17" s="23"/>
    </row>
    <row r="18" spans="2:14" ht="38.25" customHeight="1" x14ac:dyDescent="0.25">
      <c r="B18" s="7"/>
      <c r="C18" s="29" t="s">
        <v>27</v>
      </c>
      <c r="D18" s="7"/>
      <c r="E18" s="9"/>
      <c r="F18" s="25">
        <v>22000</v>
      </c>
      <c r="G18" s="25">
        <v>7200</v>
      </c>
      <c r="H18" s="26">
        <f>15950+15750+21211+5550+16830</f>
        <v>75291</v>
      </c>
      <c r="I18" s="26"/>
      <c r="J18" s="25">
        <v>0</v>
      </c>
      <c r="K18" s="25">
        <v>0</v>
      </c>
      <c r="L18" s="25">
        <f>30800+15400+4800+7500</f>
        <v>58500</v>
      </c>
      <c r="M18" s="25">
        <f>13200+4200+1200+500</f>
        <v>19100</v>
      </c>
      <c r="N18" s="23"/>
    </row>
    <row r="19" spans="2:14" ht="33" customHeight="1" x14ac:dyDescent="0.25">
      <c r="B19" s="9"/>
      <c r="C19" s="29" t="s">
        <v>29</v>
      </c>
      <c r="D19" s="9"/>
      <c r="E19" s="9"/>
      <c r="F19" s="27">
        <f>SUM(F14:F18)</f>
        <v>322250</v>
      </c>
      <c r="G19" s="27">
        <f>SUM(G14:G18)</f>
        <v>58300</v>
      </c>
      <c r="H19" s="28">
        <f>H14+H15+H16+H17+H18</f>
        <v>351716</v>
      </c>
      <c r="I19" s="28"/>
      <c r="J19" s="27">
        <f>SUM(J14:J18)</f>
        <v>585500</v>
      </c>
      <c r="K19" s="27">
        <f>SUM(K14:K18)</f>
        <v>121250</v>
      </c>
      <c r="L19" s="27">
        <f>SUM(L14:L18)</f>
        <v>330950</v>
      </c>
      <c r="M19" s="27">
        <f>SUM(M14:M18)</f>
        <v>61250</v>
      </c>
    </row>
    <row r="20" spans="2:14" ht="26.25" customHeight="1" x14ac:dyDescent="0.25">
      <c r="B20" s="9"/>
      <c r="C20" s="29" t="s">
        <v>31</v>
      </c>
      <c r="D20" s="9"/>
      <c r="E20" s="9"/>
      <c r="F20" s="28">
        <f>F19+G19</f>
        <v>380550</v>
      </c>
      <c r="G20" s="28"/>
      <c r="H20" s="28">
        <f>H19</f>
        <v>351716</v>
      </c>
      <c r="I20" s="28"/>
      <c r="J20" s="28">
        <f>J19+K19</f>
        <v>706750</v>
      </c>
      <c r="K20" s="28"/>
      <c r="L20" s="28">
        <f>L19+M19</f>
        <v>392200</v>
      </c>
      <c r="M20" s="28"/>
    </row>
    <row r="21" spans="2:14" ht="29.25" customHeight="1" x14ac:dyDescent="0.25">
      <c r="B21" s="7"/>
      <c r="C21" s="29" t="s">
        <v>30</v>
      </c>
      <c r="D21" s="7"/>
      <c r="E21" s="7"/>
      <c r="F21" s="18">
        <f>F11+F20</f>
        <v>1168743</v>
      </c>
      <c r="G21" s="15"/>
      <c r="H21" s="18">
        <f>H11+H20</f>
        <v>975623</v>
      </c>
      <c r="I21" s="15"/>
      <c r="J21" s="18">
        <f>J11+J20</f>
        <v>1405110</v>
      </c>
      <c r="K21" s="15"/>
      <c r="L21" s="18">
        <f>L11+L20</f>
        <v>1004004</v>
      </c>
      <c r="M21" s="15"/>
    </row>
  </sheetData>
  <mergeCells count="26">
    <mergeCell ref="L20:M20"/>
    <mergeCell ref="F21:G21"/>
    <mergeCell ref="H21:I21"/>
    <mergeCell ref="J21:K21"/>
    <mergeCell ref="L21:M21"/>
    <mergeCell ref="H18:I18"/>
    <mergeCell ref="H19:I19"/>
    <mergeCell ref="F20:G20"/>
    <mergeCell ref="H20:I20"/>
    <mergeCell ref="J20:K20"/>
    <mergeCell ref="B1:M1"/>
    <mergeCell ref="H14:I14"/>
    <mergeCell ref="H16:I16"/>
    <mergeCell ref="H17:I17"/>
    <mergeCell ref="B13:M13"/>
    <mergeCell ref="L3:M3"/>
    <mergeCell ref="L2:M2"/>
    <mergeCell ref="F11:G11"/>
    <mergeCell ref="H11:I11"/>
    <mergeCell ref="J11:K11"/>
    <mergeCell ref="L11:M11"/>
    <mergeCell ref="F3:G3"/>
    <mergeCell ref="H3:I3"/>
    <mergeCell ref="F2:I2"/>
    <mergeCell ref="J2:K3"/>
    <mergeCell ref="H15:I15"/>
  </mergeCells>
  <pageMargins left="0.23622047244094491" right="0.23622047244094491" top="0.74803149606299213" bottom="0.74803149606299213" header="0.31496062992125984" footer="0.31496062992125984"/>
  <pageSetup paperSize="9"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 INFRA</dc:creator>
  <cp:lastModifiedBy>Windows User</cp:lastModifiedBy>
  <cp:lastPrinted>2023-08-01T13:53:34Z</cp:lastPrinted>
  <dcterms:created xsi:type="dcterms:W3CDTF">2023-07-25T09:46:04Z</dcterms:created>
  <dcterms:modified xsi:type="dcterms:W3CDTF">2023-08-01T14:00:18Z</dcterms:modified>
</cp:coreProperties>
</file>