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codeName="ThisWorkbook" defaultThemeVersion="166925"/>
  <mc:AlternateContent xmlns:mc="http://schemas.openxmlformats.org/markup-compatibility/2006">
    <mc:Choice Requires="x15">
      <x15ac:absPath xmlns:x15ac="http://schemas.microsoft.com/office/spreadsheetml/2010/11/ac" url="C:\Asta\IVF\Quotations\TO DEPT-Final\IVF-GANDHI\"/>
    </mc:Choice>
  </mc:AlternateContent>
  <xr:revisionPtr revIDLastSave="0" documentId="13_ncr:1_{B67A949C-8187-4493-9959-C6C3D04363D4}" xr6:coauthVersionLast="47" xr6:coauthVersionMax="47" xr10:uidLastSave="{00000000-0000-0000-0000-000000000000}"/>
  <bookViews>
    <workbookView xWindow="-108" yWindow="-108" windowWidth="23256" windowHeight="12456" activeTab="1" xr2:uid="{CD28CD88-147E-4337-BEB8-9E2CA6426110}"/>
  </bookViews>
  <sheets>
    <sheet name="AVC-INT" sheetId="39" r:id="rId1"/>
    <sheet name="AVC-GAS" sheetId="38" r:id="rId2"/>
    <sheet name="AVC-AC" sheetId="37" r:id="rId3"/>
    <sheet name="AVC-C" sheetId="36" r:id="rId4"/>
    <sheet name="AVC-EQP" sheetId="35" r:id="rId5"/>
    <sheet name="Template" sheetId="1" r:id="rId6"/>
    <sheet name="A&amp;A" sheetId="3" r:id="rId7"/>
    <sheet name="GASTECH" sheetId="30" r:id="rId8"/>
    <sheet name="LSS" sheetId="5" r:id="rId9"/>
    <sheet name="SRINIDHI" sheetId="6" r:id="rId10"/>
    <sheet name="iCARE" sheetId="7" r:id="rId11"/>
    <sheet name="BSM" sheetId="10" r:id="rId12"/>
    <sheet name="R3" sheetId="25" r:id="rId13"/>
    <sheet name="A&amp;A NA" sheetId="26" r:id="rId14"/>
    <sheet name="GKS" sheetId="29" r:id="rId15"/>
    <sheet name="dTECH" sheetId="31" r:id="rId16"/>
    <sheet name="VJ" sheetId="33" r:id="rId17"/>
    <sheet name="LG" sheetId="34" r:id="rId18"/>
  </sheets>
  <definedNames>
    <definedName name="_xlnm.Print_Area" localSheetId="6">'A&amp;A'!$A$2:$J$45</definedName>
    <definedName name="_xlnm.Print_Area" localSheetId="13">'A&amp;A NA'!$A$2:$J$41</definedName>
    <definedName name="_xlnm.Print_Area" localSheetId="2">'AVC-AC'!$A$2:$J$29</definedName>
    <definedName name="_xlnm.Print_Area" localSheetId="3">'AVC-C'!$A$2:$J$27</definedName>
    <definedName name="_xlnm.Print_Area" localSheetId="4">'AVC-EQP'!$A$2:$J$42</definedName>
    <definedName name="_xlnm.Print_Area" localSheetId="1">'AVC-GAS'!$A$2:$J$33</definedName>
    <definedName name="_xlnm.Print_Area" localSheetId="0">'AVC-INT'!$A$2:$J$45</definedName>
    <definedName name="_xlnm.Print_Area" localSheetId="11">BSM!$A$2:$J$50</definedName>
    <definedName name="_xlnm.Print_Area" localSheetId="15">dTECH!$A$2:$J$43</definedName>
    <definedName name="_xlnm.Print_Area" localSheetId="7">GASTECH!$A$2:$J$33</definedName>
    <definedName name="_xlnm.Print_Area" localSheetId="14">GKS!$A$2:$J$45</definedName>
    <definedName name="_xlnm.Print_Area" localSheetId="10">iCARE!$A$2:$J$40</definedName>
    <definedName name="_xlnm.Print_Area" localSheetId="17">LG!$A$2:$J$29</definedName>
    <definedName name="_xlnm.Print_Area" localSheetId="8">LSS!$A$2:$J$33</definedName>
    <definedName name="_xlnm.Print_Area" localSheetId="12">'R3'!$A$2:$J$30</definedName>
    <definedName name="_xlnm.Print_Area" localSheetId="9">SRINIDHI!$A$1:$J$40</definedName>
    <definedName name="_xlnm.Print_Area" localSheetId="5">Template!$A$1:$J$27</definedName>
    <definedName name="_xlnm.Print_Area" localSheetId="16">VJ!$A$2:$J$29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8" i="36" l="1"/>
  <c r="I23" i="35"/>
  <c r="J23" i="35" s="1"/>
  <c r="I27" i="10"/>
  <c r="J27" i="10" s="1"/>
  <c r="I23" i="31"/>
  <c r="D44" i="39"/>
  <c r="I26" i="39"/>
  <c r="I25" i="39"/>
  <c r="I24" i="39"/>
  <c r="I23" i="39"/>
  <c r="I22" i="39"/>
  <c r="J22" i="39" s="1"/>
  <c r="I21" i="39"/>
  <c r="J21" i="39" s="1"/>
  <c r="I20" i="39"/>
  <c r="J20" i="39" s="1"/>
  <c r="I19" i="39"/>
  <c r="J19" i="39" s="1"/>
  <c r="I18" i="39"/>
  <c r="J18" i="39" s="1"/>
  <c r="I17" i="39"/>
  <c r="J17" i="39" s="1"/>
  <c r="I16" i="39"/>
  <c r="J16" i="39" s="1"/>
  <c r="I15" i="39"/>
  <c r="J15" i="39" s="1"/>
  <c r="I14" i="39"/>
  <c r="J14" i="39" s="1"/>
  <c r="I13" i="39"/>
  <c r="J13" i="39" s="1"/>
  <c r="I12" i="39"/>
  <c r="J12" i="39" s="1"/>
  <c r="I11" i="39"/>
  <c r="J11" i="39" s="1"/>
  <c r="I10" i="39"/>
  <c r="J10" i="39" s="1"/>
  <c r="I9" i="39"/>
  <c r="J9" i="39" s="1"/>
  <c r="I8" i="39"/>
  <c r="I7" i="39"/>
  <c r="J7" i="39" s="1"/>
  <c r="I6" i="39"/>
  <c r="J6" i="39" s="1"/>
  <c r="I5" i="39"/>
  <c r="J5" i="39" s="1"/>
  <c r="D32" i="38"/>
  <c r="I14" i="38"/>
  <c r="I13" i="38"/>
  <c r="I12" i="38"/>
  <c r="I11" i="38"/>
  <c r="I10" i="38"/>
  <c r="J10" i="38" s="1"/>
  <c r="I9" i="38"/>
  <c r="I8" i="38"/>
  <c r="I7" i="38"/>
  <c r="I6" i="38"/>
  <c r="I5" i="38"/>
  <c r="D27" i="37"/>
  <c r="I9" i="37"/>
  <c r="I8" i="37"/>
  <c r="I7" i="37"/>
  <c r="I6" i="37"/>
  <c r="I5" i="37"/>
  <c r="I10" i="37" s="1"/>
  <c r="D26" i="36"/>
  <c r="I7" i="36"/>
  <c r="I6" i="36"/>
  <c r="I5" i="36"/>
  <c r="I9" i="36" s="1"/>
  <c r="J5" i="38" l="1"/>
  <c r="J6" i="38"/>
  <c r="J7" i="38"/>
  <c r="J8" i="38"/>
  <c r="J9" i="38"/>
  <c r="J8" i="36"/>
  <c r="J23" i="31"/>
  <c r="I27" i="39"/>
  <c r="J23" i="39"/>
  <c r="J24" i="39"/>
  <c r="J25" i="39"/>
  <c r="J26" i="39"/>
  <c r="I28" i="39"/>
  <c r="I29" i="39" s="1"/>
  <c r="E35" i="39"/>
  <c r="J8" i="39"/>
  <c r="J11" i="38"/>
  <c r="J12" i="38"/>
  <c r="J13" i="38"/>
  <c r="J15" i="38" s="1"/>
  <c r="J14" i="38"/>
  <c r="I15" i="38"/>
  <c r="J7" i="37"/>
  <c r="J6" i="37"/>
  <c r="J9" i="37"/>
  <c r="J8" i="37"/>
  <c r="I12" i="37"/>
  <c r="I11" i="37"/>
  <c r="E18" i="37"/>
  <c r="J5" i="37"/>
  <c r="J10" i="37" s="1"/>
  <c r="J5" i="36"/>
  <c r="J9" i="36" s="1"/>
  <c r="J6" i="36"/>
  <c r="J7" i="36"/>
  <c r="J27" i="39" l="1"/>
  <c r="E37" i="39"/>
  <c r="E38" i="39"/>
  <c r="E40" i="39"/>
  <c r="E43" i="39"/>
  <c r="E42" i="39"/>
  <c r="E41" i="39"/>
  <c r="E39" i="39"/>
  <c r="E23" i="38"/>
  <c r="I16" i="38"/>
  <c r="I17" i="38" s="1"/>
  <c r="E20" i="37"/>
  <c r="E26" i="37"/>
  <c r="E25" i="37"/>
  <c r="E24" i="37"/>
  <c r="E23" i="37"/>
  <c r="E22" i="37"/>
  <c r="E21" i="37"/>
  <c r="E17" i="36"/>
  <c r="I10" i="36"/>
  <c r="I11" i="36" s="1"/>
  <c r="E45" i="39" l="1"/>
  <c r="I30" i="39" s="1"/>
  <c r="I31" i="39" s="1"/>
  <c r="E25" i="38"/>
  <c r="E28" i="38"/>
  <c r="E31" i="38"/>
  <c r="E30" i="38"/>
  <c r="E27" i="38"/>
  <c r="E26" i="38"/>
  <c r="E29" i="38"/>
  <c r="E28" i="37"/>
  <c r="I13" i="37" s="1"/>
  <c r="I14" i="37" s="1"/>
  <c r="E19" i="36"/>
  <c r="E23" i="36"/>
  <c r="E25" i="36"/>
  <c r="E24" i="36"/>
  <c r="E21" i="36"/>
  <c r="E22" i="36"/>
  <c r="E20" i="36"/>
  <c r="E33" i="38" l="1"/>
  <c r="I18" i="38" s="1"/>
  <c r="I19" i="38" s="1"/>
  <c r="E27" i="36"/>
  <c r="I12" i="36" s="1"/>
  <c r="I13" i="36" s="1"/>
  <c r="D41" i="35" l="1"/>
  <c r="I22" i="35"/>
  <c r="I21" i="35"/>
  <c r="I20" i="35"/>
  <c r="I19" i="35"/>
  <c r="M18" i="35"/>
  <c r="I18" i="35"/>
  <c r="J18" i="35" s="1"/>
  <c r="I17" i="35"/>
  <c r="J17" i="35" s="1"/>
  <c r="I16" i="35"/>
  <c r="J16" i="35" s="1"/>
  <c r="I15" i="35"/>
  <c r="I14" i="35"/>
  <c r="I13" i="35"/>
  <c r="I12" i="35"/>
  <c r="I11" i="35"/>
  <c r="J11" i="35" s="1"/>
  <c r="I10" i="35"/>
  <c r="J10" i="35" s="1"/>
  <c r="I9" i="35"/>
  <c r="J9" i="35" s="1"/>
  <c r="I8" i="35"/>
  <c r="J8" i="35" s="1"/>
  <c r="I7" i="35"/>
  <c r="I6" i="35"/>
  <c r="I5" i="35"/>
  <c r="D27" i="34"/>
  <c r="I9" i="34"/>
  <c r="I8" i="34"/>
  <c r="I7" i="34"/>
  <c r="I6" i="34"/>
  <c r="I5" i="34"/>
  <c r="D27" i="33"/>
  <c r="I9" i="33"/>
  <c r="I8" i="33"/>
  <c r="I7" i="33"/>
  <c r="I6" i="33"/>
  <c r="I5" i="33"/>
  <c r="L18" i="31"/>
  <c r="M22" i="10"/>
  <c r="J12" i="35" l="1"/>
  <c r="J19" i="35"/>
  <c r="J5" i="35"/>
  <c r="J13" i="35"/>
  <c r="J6" i="35"/>
  <c r="J14" i="35"/>
  <c r="J21" i="35"/>
  <c r="J7" i="35"/>
  <c r="J24" i="35" s="1"/>
  <c r="J15" i="35"/>
  <c r="J20" i="35"/>
  <c r="J22" i="35"/>
  <c r="I24" i="35"/>
  <c r="J5" i="34"/>
  <c r="J10" i="34" s="1"/>
  <c r="J6" i="34"/>
  <c r="J7" i="34"/>
  <c r="J9" i="34"/>
  <c r="J8" i="34"/>
  <c r="I10" i="34"/>
  <c r="J5" i="33"/>
  <c r="J7" i="33"/>
  <c r="I10" i="33"/>
  <c r="J8" i="33"/>
  <c r="E18" i="33"/>
  <c r="I11" i="33"/>
  <c r="I12" i="33" s="1"/>
  <c r="J6" i="33"/>
  <c r="J9" i="33"/>
  <c r="E32" i="35" l="1"/>
  <c r="I25" i="35"/>
  <c r="I26" i="35" s="1"/>
  <c r="E18" i="34"/>
  <c r="I11" i="34"/>
  <c r="I12" i="34" s="1"/>
  <c r="J10" i="33"/>
  <c r="E25" i="33"/>
  <c r="E26" i="33"/>
  <c r="E24" i="33"/>
  <c r="E23" i="33"/>
  <c r="E20" i="33"/>
  <c r="E22" i="33"/>
  <c r="E21" i="33"/>
  <c r="E34" i="35" l="1"/>
  <c r="E37" i="35"/>
  <c r="E40" i="35"/>
  <c r="E39" i="35"/>
  <c r="E38" i="35"/>
  <c r="E36" i="35"/>
  <c r="E35" i="35"/>
  <c r="E20" i="34"/>
  <c r="E22" i="34"/>
  <c r="E26" i="34"/>
  <c r="E23" i="34"/>
  <c r="E25" i="34"/>
  <c r="E24" i="34"/>
  <c r="E21" i="34"/>
  <c r="E28" i="33"/>
  <c r="I13" i="33" s="1"/>
  <c r="I14" i="33" s="1"/>
  <c r="E42" i="35" l="1"/>
  <c r="I27" i="35" s="1"/>
  <c r="I28" i="35" s="1"/>
  <c r="E28" i="34"/>
  <c r="I13" i="34" s="1"/>
  <c r="I14" i="34" s="1"/>
  <c r="D41" i="31" l="1"/>
  <c r="I22" i="31"/>
  <c r="I24" i="31" s="1"/>
  <c r="I21" i="31"/>
  <c r="I20" i="31"/>
  <c r="I19" i="31"/>
  <c r="I18" i="31"/>
  <c r="I17" i="31"/>
  <c r="J17" i="31" s="1"/>
  <c r="I16" i="31"/>
  <c r="I15" i="31"/>
  <c r="J15" i="31" s="1"/>
  <c r="I14" i="31"/>
  <c r="I13" i="31"/>
  <c r="I12" i="31"/>
  <c r="J12" i="31" s="1"/>
  <c r="I11" i="31"/>
  <c r="J11" i="31" s="1"/>
  <c r="I10" i="31"/>
  <c r="J10" i="31" s="1"/>
  <c r="I9" i="31"/>
  <c r="J9" i="31" s="1"/>
  <c r="I8" i="31"/>
  <c r="J8" i="31" s="1"/>
  <c r="I7" i="31"/>
  <c r="J7" i="31" s="1"/>
  <c r="I6" i="31"/>
  <c r="J6" i="31" s="1"/>
  <c r="I5" i="31"/>
  <c r="J5" i="31" s="1"/>
  <c r="I6" i="10"/>
  <c r="I7" i="10"/>
  <c r="I8" i="10"/>
  <c r="I9" i="10"/>
  <c r="I10" i="10"/>
  <c r="I11" i="10"/>
  <c r="I12" i="10"/>
  <c r="I13" i="10"/>
  <c r="I14" i="10"/>
  <c r="I15" i="10"/>
  <c r="I20" i="10"/>
  <c r="I21" i="10"/>
  <c r="I22" i="10"/>
  <c r="I23" i="10"/>
  <c r="I24" i="10"/>
  <c r="I25" i="10"/>
  <c r="I26" i="10"/>
  <c r="I28" i="10" s="1"/>
  <c r="D32" i="30"/>
  <c r="I14" i="30"/>
  <c r="I13" i="30"/>
  <c r="I12" i="30"/>
  <c r="I11" i="30"/>
  <c r="I10" i="30"/>
  <c r="J10" i="30" s="1"/>
  <c r="I9" i="30"/>
  <c r="J9" i="30" s="1"/>
  <c r="I8" i="30"/>
  <c r="J8" i="30" s="1"/>
  <c r="I7" i="30"/>
  <c r="I6" i="30"/>
  <c r="I5" i="30"/>
  <c r="D32" i="5"/>
  <c r="I11" i="5"/>
  <c r="J11" i="5" s="1"/>
  <c r="I12" i="5"/>
  <c r="J12" i="5" s="1"/>
  <c r="I13" i="5"/>
  <c r="J13" i="5" s="1"/>
  <c r="I14" i="5"/>
  <c r="J14" i="5" s="1"/>
  <c r="I6" i="29"/>
  <c r="I7" i="29"/>
  <c r="I8" i="29"/>
  <c r="I9" i="29"/>
  <c r="I10" i="29"/>
  <c r="I11" i="29"/>
  <c r="I12" i="29"/>
  <c r="I13" i="29"/>
  <c r="I14" i="29"/>
  <c r="I15" i="29"/>
  <c r="I16" i="29"/>
  <c r="I17" i="29"/>
  <c r="I18" i="29"/>
  <c r="I19" i="29"/>
  <c r="I20" i="29"/>
  <c r="I21" i="29"/>
  <c r="I22" i="29"/>
  <c r="I23" i="29"/>
  <c r="I24" i="29"/>
  <c r="I25" i="29"/>
  <c r="I26" i="29"/>
  <c r="D44" i="29"/>
  <c r="J6" i="29" s="1"/>
  <c r="J11" i="29"/>
  <c r="I5" i="29"/>
  <c r="D44" i="3"/>
  <c r="I6" i="3"/>
  <c r="I7" i="3"/>
  <c r="I8" i="3"/>
  <c r="I9" i="3"/>
  <c r="I10" i="3"/>
  <c r="I11" i="3"/>
  <c r="I12" i="3"/>
  <c r="I13" i="3"/>
  <c r="J13" i="3" s="1"/>
  <c r="I14" i="3"/>
  <c r="J14" i="3" s="1"/>
  <c r="I15" i="3"/>
  <c r="J15" i="3" s="1"/>
  <c r="I16" i="3"/>
  <c r="I17" i="3"/>
  <c r="J17" i="3" s="1"/>
  <c r="I18" i="3"/>
  <c r="J18" i="3" s="1"/>
  <c r="I19" i="3"/>
  <c r="J19" i="3" s="1"/>
  <c r="I20" i="3"/>
  <c r="J20" i="3" s="1"/>
  <c r="I21" i="3"/>
  <c r="J21" i="3" s="1"/>
  <c r="I22" i="3"/>
  <c r="J22" i="3" s="1"/>
  <c r="I23" i="3"/>
  <c r="J23" i="3" s="1"/>
  <c r="I24" i="3"/>
  <c r="J24" i="3" s="1"/>
  <c r="I25" i="3"/>
  <c r="J25" i="3" s="1"/>
  <c r="I26" i="3"/>
  <c r="J26" i="3" s="1"/>
  <c r="O32" i="7"/>
  <c r="J6" i="7"/>
  <c r="J7" i="7"/>
  <c r="J8" i="7"/>
  <c r="J9" i="7"/>
  <c r="J10" i="7"/>
  <c r="J11" i="7"/>
  <c r="J12" i="7"/>
  <c r="J13" i="7"/>
  <c r="J14" i="7"/>
  <c r="J15" i="7"/>
  <c r="J16" i="7"/>
  <c r="J18" i="7"/>
  <c r="J19" i="7"/>
  <c r="J20" i="7"/>
  <c r="J21" i="7"/>
  <c r="J5" i="7"/>
  <c r="I6" i="7"/>
  <c r="I7" i="7"/>
  <c r="I8" i="7"/>
  <c r="I9" i="7"/>
  <c r="I10" i="7"/>
  <c r="I11" i="7"/>
  <c r="I12" i="7"/>
  <c r="I13" i="7"/>
  <c r="I14" i="7"/>
  <c r="I15" i="7"/>
  <c r="I16" i="7"/>
  <c r="I17" i="7"/>
  <c r="J17" i="7" s="1"/>
  <c r="I18" i="7"/>
  <c r="I19" i="7"/>
  <c r="I20" i="7"/>
  <c r="I21" i="7"/>
  <c r="I5" i="7"/>
  <c r="M29" i="6"/>
  <c r="I6" i="6"/>
  <c r="I7" i="6"/>
  <c r="I8" i="6"/>
  <c r="I9" i="6"/>
  <c r="I10" i="6"/>
  <c r="I11" i="6"/>
  <c r="I12" i="6"/>
  <c r="I13" i="6"/>
  <c r="I14" i="6"/>
  <c r="I15" i="6"/>
  <c r="I16" i="6"/>
  <c r="I17" i="6"/>
  <c r="I18" i="6"/>
  <c r="I19" i="6"/>
  <c r="I20" i="6"/>
  <c r="I5" i="6"/>
  <c r="D39" i="6"/>
  <c r="J12" i="6" s="1"/>
  <c r="I21" i="6"/>
  <c r="O20" i="6"/>
  <c r="J16" i="3" l="1"/>
  <c r="J7" i="3"/>
  <c r="J18" i="31"/>
  <c r="J19" i="31"/>
  <c r="J20" i="31"/>
  <c r="J13" i="31"/>
  <c r="J14" i="31"/>
  <c r="J16" i="31"/>
  <c r="J9" i="3"/>
  <c r="J8" i="3"/>
  <c r="J6" i="3"/>
  <c r="J12" i="3"/>
  <c r="J16" i="29"/>
  <c r="J12" i="29"/>
  <c r="J17" i="29"/>
  <c r="J23" i="29"/>
  <c r="J15" i="29"/>
  <c r="J5" i="29"/>
  <c r="J25" i="29"/>
  <c r="J26" i="29"/>
  <c r="J8" i="29"/>
  <c r="J22" i="29"/>
  <c r="J18" i="29"/>
  <c r="J10" i="29"/>
  <c r="J13" i="29"/>
  <c r="J14" i="29"/>
  <c r="J7" i="29"/>
  <c r="J19" i="29"/>
  <c r="J9" i="29"/>
  <c r="J21" i="31"/>
  <c r="J22" i="31"/>
  <c r="J24" i="31" s="1"/>
  <c r="J11" i="3"/>
  <c r="J10" i="3"/>
  <c r="J11" i="30"/>
  <c r="J12" i="30"/>
  <c r="J6" i="30"/>
  <c r="J13" i="30"/>
  <c r="J7" i="30"/>
  <c r="J14" i="30"/>
  <c r="I15" i="30"/>
  <c r="I16" i="30" s="1"/>
  <c r="I17" i="30" s="1"/>
  <c r="J5" i="30"/>
  <c r="J20" i="29"/>
  <c r="J24" i="29"/>
  <c r="J21" i="29"/>
  <c r="I27" i="29"/>
  <c r="E35" i="29" s="1"/>
  <c r="J19" i="6"/>
  <c r="J11" i="6"/>
  <c r="J10" i="6"/>
  <c r="J17" i="6"/>
  <c r="J9" i="6"/>
  <c r="J16" i="6"/>
  <c r="J8" i="6"/>
  <c r="J15" i="6"/>
  <c r="J6" i="6"/>
  <c r="J5" i="6"/>
  <c r="J14" i="6"/>
  <c r="J18" i="6"/>
  <c r="J21" i="6"/>
  <c r="J13" i="6"/>
  <c r="J20" i="6"/>
  <c r="I22" i="6"/>
  <c r="I23" i="6" s="1"/>
  <c r="E23" i="30" l="1"/>
  <c r="J27" i="29"/>
  <c r="E32" i="31"/>
  <c r="I25" i="31"/>
  <c r="I26" i="31" s="1"/>
  <c r="J15" i="30"/>
  <c r="E29" i="30"/>
  <c r="E28" i="30"/>
  <c r="E27" i="30"/>
  <c r="E25" i="30"/>
  <c r="E26" i="30"/>
  <c r="E31" i="30"/>
  <c r="E30" i="30"/>
  <c r="I28" i="29"/>
  <c r="I29" i="29" s="1"/>
  <c r="E43" i="29"/>
  <c r="E42" i="29"/>
  <c r="E41" i="29"/>
  <c r="E40" i="29"/>
  <c r="E39" i="29"/>
  <c r="E38" i="29"/>
  <c r="E37" i="29"/>
  <c r="J22" i="6"/>
  <c r="E34" i="31" l="1"/>
  <c r="E40" i="31"/>
  <c r="E39" i="31"/>
  <c r="E38" i="31"/>
  <c r="E37" i="31"/>
  <c r="E36" i="31"/>
  <c r="E35" i="31"/>
  <c r="E33" i="30"/>
  <c r="I18" i="30" s="1"/>
  <c r="I19" i="30" s="1"/>
  <c r="E45" i="29"/>
  <c r="I30" i="29" s="1"/>
  <c r="I31" i="29" s="1"/>
  <c r="I22" i="7"/>
  <c r="M6" i="26"/>
  <c r="I10" i="26"/>
  <c r="E42" i="31" l="1"/>
  <c r="I27" i="31" s="1"/>
  <c r="I28" i="31" s="1"/>
  <c r="I23" i="7"/>
  <c r="J22" i="7"/>
  <c r="J9" i="26" l="1"/>
  <c r="J8" i="26"/>
  <c r="I9" i="26"/>
  <c r="I8" i="26"/>
  <c r="D25" i="26"/>
  <c r="I7" i="26"/>
  <c r="I6" i="26"/>
  <c r="I5" i="26"/>
  <c r="D28" i="25"/>
  <c r="I12" i="25"/>
  <c r="J12" i="25" s="1"/>
  <c r="I11" i="25"/>
  <c r="J11" i="25" s="1"/>
  <c r="J10" i="25"/>
  <c r="I10" i="25"/>
  <c r="I9" i="25"/>
  <c r="J9" i="25" s="1"/>
  <c r="I8" i="25"/>
  <c r="J8" i="25" s="1"/>
  <c r="I7" i="25"/>
  <c r="J7" i="25" s="1"/>
  <c r="I6" i="25"/>
  <c r="J6" i="25" s="1"/>
  <c r="I5" i="25"/>
  <c r="I13" i="25" s="1"/>
  <c r="J5" i="26" l="1"/>
  <c r="J7" i="26"/>
  <c r="J6" i="26"/>
  <c r="I14" i="25"/>
  <c r="E21" i="25"/>
  <c r="I15" i="25"/>
  <c r="J5" i="25"/>
  <c r="J13" i="25" s="1"/>
  <c r="J10" i="26" l="1"/>
  <c r="E18" i="26"/>
  <c r="I11" i="26"/>
  <c r="I12" i="26" s="1"/>
  <c r="E27" i="25"/>
  <c r="E26" i="25"/>
  <c r="E25" i="25"/>
  <c r="E24" i="25"/>
  <c r="E23" i="25"/>
  <c r="E22" i="26" l="1"/>
  <c r="E21" i="26"/>
  <c r="E20" i="26"/>
  <c r="E24" i="26"/>
  <c r="E23" i="26"/>
  <c r="E29" i="25"/>
  <c r="I16" i="25" s="1"/>
  <c r="I17" i="25" s="1"/>
  <c r="E26" i="26" l="1"/>
  <c r="I13" i="26" s="1"/>
  <c r="I14" i="26" s="1"/>
  <c r="D45" i="10" l="1"/>
  <c r="I5" i="10"/>
  <c r="D39" i="7"/>
  <c r="I10" i="5"/>
  <c r="J10" i="5" s="1"/>
  <c r="I9" i="5"/>
  <c r="J9" i="5" s="1"/>
  <c r="I8" i="5"/>
  <c r="J8" i="5" s="1"/>
  <c r="I7" i="5"/>
  <c r="J7" i="5" s="1"/>
  <c r="I6" i="5"/>
  <c r="J6" i="5" s="1"/>
  <c r="I5" i="5"/>
  <c r="J5" i="5" s="1"/>
  <c r="I5" i="3"/>
  <c r="D26" i="1"/>
  <c r="I10" i="1"/>
  <c r="J10" i="1" s="1"/>
  <c r="I9" i="1"/>
  <c r="J9" i="1" s="1"/>
  <c r="I8" i="1"/>
  <c r="J8" i="1" s="1"/>
  <c r="I7" i="1"/>
  <c r="J7" i="1" s="1"/>
  <c r="I6" i="1"/>
  <c r="J6" i="1" s="1"/>
  <c r="I5" i="1"/>
  <c r="J5" i="1" s="1"/>
  <c r="I29" i="10" l="1"/>
  <c r="I30" i="10" s="1"/>
  <c r="J5" i="10"/>
  <c r="J6" i="10"/>
  <c r="J25" i="10"/>
  <c r="J7" i="10"/>
  <c r="J8" i="10"/>
  <c r="J15" i="10"/>
  <c r="J14" i="10"/>
  <c r="J26" i="10"/>
  <c r="J28" i="10" s="1"/>
  <c r="J22" i="10"/>
  <c r="J24" i="10"/>
  <c r="J21" i="10"/>
  <c r="J12" i="10"/>
  <c r="J11" i="10"/>
  <c r="J9" i="10"/>
  <c r="J10" i="10"/>
  <c r="J23" i="10"/>
  <c r="J20" i="10"/>
  <c r="J13" i="10"/>
  <c r="I27" i="3"/>
  <c r="J5" i="3"/>
  <c r="J27" i="3" s="1"/>
  <c r="I15" i="5"/>
  <c r="E23" i="5" s="1"/>
  <c r="E30" i="7"/>
  <c r="I24" i="7"/>
  <c r="J11" i="1"/>
  <c r="I11" i="1"/>
  <c r="E25" i="5" l="1"/>
  <c r="E26" i="5"/>
  <c r="E27" i="5"/>
  <c r="E28" i="5"/>
  <c r="E29" i="5"/>
  <c r="E30" i="5"/>
  <c r="E31" i="5"/>
  <c r="E36" i="10"/>
  <c r="E39" i="10"/>
  <c r="E40" i="10"/>
  <c r="E41" i="10"/>
  <c r="E42" i="10"/>
  <c r="E43" i="10"/>
  <c r="E44" i="10"/>
  <c r="E38" i="10"/>
  <c r="E38" i="7"/>
  <c r="E36" i="7"/>
  <c r="E32" i="7"/>
  <c r="E33" i="7"/>
  <c r="E37" i="7"/>
  <c r="E34" i="7"/>
  <c r="E35" i="7"/>
  <c r="E35" i="3"/>
  <c r="I16" i="5"/>
  <c r="I17" i="5" s="1"/>
  <c r="I28" i="3"/>
  <c r="I29" i="3" s="1"/>
  <c r="I24" i="6"/>
  <c r="E30" i="6"/>
  <c r="J15" i="5"/>
  <c r="I12" i="1"/>
  <c r="E19" i="1"/>
  <c r="I13" i="1"/>
  <c r="E42" i="3" l="1"/>
  <c r="E39" i="3"/>
  <c r="E43" i="3"/>
  <c r="E40" i="3"/>
  <c r="E37" i="3"/>
  <c r="E38" i="3"/>
  <c r="E41" i="3"/>
  <c r="E36" i="6"/>
  <c r="E35" i="6"/>
  <c r="E37" i="6"/>
  <c r="E38" i="6"/>
  <c r="E32" i="6"/>
  <c r="E33" i="6"/>
  <c r="E34" i="6"/>
  <c r="E40" i="7"/>
  <c r="I25" i="7" s="1"/>
  <c r="I26" i="7" s="1"/>
  <c r="E46" i="10"/>
  <c r="I31" i="10" s="1"/>
  <c r="I32" i="10" s="1"/>
  <c r="E33" i="5"/>
  <c r="I18" i="5" s="1"/>
  <c r="I19" i="5" s="1"/>
  <c r="E25" i="1"/>
  <c r="E24" i="1"/>
  <c r="E23" i="1"/>
  <c r="E22" i="1"/>
  <c r="E21" i="1"/>
  <c r="E27" i="1" s="1"/>
  <c r="I14" i="1" s="1"/>
  <c r="I15" i="1" s="1"/>
  <c r="E45" i="3" l="1"/>
  <c r="I30" i="3" s="1"/>
  <c r="I31" i="3" s="1"/>
  <c r="E40" i="6"/>
  <c r="I25" i="6" s="1"/>
  <c r="I26" i="6" s="1"/>
</calcChain>
</file>

<file path=xl/sharedStrings.xml><?xml version="1.0" encoding="utf-8"?>
<sst xmlns="http://schemas.openxmlformats.org/spreadsheetml/2006/main" count="988" uniqueCount="149">
  <si>
    <t>Sl.
 No</t>
  </si>
  <si>
    <t>Item Description</t>
  </si>
  <si>
    <t>Qty</t>
  </si>
  <si>
    <t>Unit</t>
  </si>
  <si>
    <t>Rate</t>
  </si>
  <si>
    <t>Amount</t>
  </si>
  <si>
    <t>CAMC Amount for 5 Years</t>
  </si>
  <si>
    <r>
      <t>Supply and installation of Under-deck Thermocol insulation sheets of 40 mm thick having more than 30 Kg/m</t>
    </r>
    <r>
      <rPr>
        <vertAlign val="superscript"/>
        <sz val="11"/>
        <color indexed="8"/>
        <rFont val="Arial"/>
        <family val="2"/>
      </rPr>
      <t>3</t>
    </r>
    <r>
      <rPr>
        <sz val="11"/>
        <color indexed="8"/>
        <rFont val="Arial"/>
        <family val="2"/>
      </rPr>
      <t xml:space="preserve"> density to ceiling by brush application of bituminous adhesive to the sheets and secured with screw along with washer at the centre of the sheet supported with GI wire running diagonally to the sheet of 2mm dia.</t>
    </r>
  </si>
  <si>
    <t>Sqm</t>
  </si>
  <si>
    <r>
      <t>Supply and Laying of Floor leveller compund (self smoothing mortar) to level the surface, having bulk density not less than 2 Kg/l for a fresh mortor, compressive strength not less than 20 N/mm</t>
    </r>
    <r>
      <rPr>
        <vertAlign val="superscript"/>
        <sz val="11"/>
        <color indexed="8"/>
        <rFont val="Arial"/>
        <family val="2"/>
      </rPr>
      <t>2</t>
    </r>
    <r>
      <rPr>
        <sz val="11"/>
        <color indexed="8"/>
        <rFont val="Arial"/>
        <family val="2"/>
      </rPr>
      <t>, initial setting time not more than 40 minutes and offer a 25 minutes working time, The surface should be walkabe after 30 min of laying. (ICUs)</t>
    </r>
  </si>
  <si>
    <t>Providing dadooing to walls with glazed full body ceramic wall tiles of size 800  x  1600  mm  with  any  type  of  design  texture  such  as  marble  finish, wooden,  bamboo,  stone  finishes  etc.,  scratch  less,  stain  free  and  thickness between  6-8  mm  1st  quality  conforming  to  IS:13711,  IS:13712,  IS:13630 Parts 1 to 15 of any colour and finish in all shades and designs with borders as  approved  by  Engineer-in-Charge  set  over  base  coat  of  CM1:5  12  mm thick  using  screened  sand  with  cement  slurry  of  honey  like  consistency spread at the rate of 3.30 kgs per sqm and jointing with white cement paste mixed  with  pigment  of  matching  shade  to  full  depth,  including  cost  of  all materials like tiles, cement, sand and water etc., complete for finished item of work.</t>
  </si>
  <si>
    <t>Glass Sliding Door in TIR-2 &amp; TIR-3
*Size 1.8mt x 2.1mt.
*The door will be sliding.
”The material of door will be Glass.
*The door will be operate by sensor.
*The door movement will be easy and smooth.</t>
  </si>
  <si>
    <t>Nos</t>
  </si>
  <si>
    <t>V-Board Partitions on top of false ceiling for partitioning of sterile corridor and non-sterile corridor</t>
  </si>
  <si>
    <t xml:space="preserve">GI Powder Coated Sliding Doors (0.8mm shutter sheet thk &amp; 1.2mm frame sheet thk with Single Rebate and Honeycomb Infill) Double Leaf Door 1200 x 2100mm with Accessories (Sliding Track for Double Door, Sliding Dead Lock Enox, Concealed Handles 100mm Ahlada, Flush Bolt 300mm Ahlada, SS304 Kick Plate upto 350mm ht, DG Clear Float Glass 350x750x6mm with Adhesive Tape &amp; Silicon Sealant) </t>
  </si>
  <si>
    <t>Total Amount</t>
  </si>
  <si>
    <t>GST @ 18%</t>
  </si>
  <si>
    <t>Total Amount excluding CAMC</t>
  </si>
  <si>
    <t>CAMC Amount as per below table</t>
  </si>
  <si>
    <t>Total Amount including CAMC</t>
  </si>
  <si>
    <t>Comprehensive Annual Maintanance Charges post warranty period for 5 years(6th to 10th year) @8, 8,8, 9, 9 % respectively.</t>
  </si>
  <si>
    <t>Base Price</t>
  </si>
  <si>
    <t>S.No</t>
  </si>
  <si>
    <t>Year</t>
  </si>
  <si>
    <t>CAMC %</t>
  </si>
  <si>
    <r>
      <t>6</t>
    </r>
    <r>
      <rPr>
        <vertAlign val="superscript"/>
        <sz val="11"/>
        <color theme="1"/>
        <rFont val="Calibri"/>
        <family val="2"/>
        <scheme val="minor"/>
      </rPr>
      <t>th</t>
    </r>
  </si>
  <si>
    <r>
      <t>7</t>
    </r>
    <r>
      <rPr>
        <vertAlign val="superscript"/>
        <sz val="11"/>
        <color theme="1"/>
        <rFont val="Calibri"/>
        <family val="2"/>
        <scheme val="minor"/>
      </rPr>
      <t>th</t>
    </r>
  </si>
  <si>
    <r>
      <t>8</t>
    </r>
    <r>
      <rPr>
        <vertAlign val="superscript"/>
        <sz val="11"/>
        <color theme="1"/>
        <rFont val="Calibri"/>
        <family val="2"/>
        <scheme val="minor"/>
      </rPr>
      <t>th</t>
    </r>
  </si>
  <si>
    <r>
      <t>9</t>
    </r>
    <r>
      <rPr>
        <vertAlign val="superscript"/>
        <sz val="11"/>
        <color theme="1"/>
        <rFont val="Calibri"/>
        <family val="2"/>
        <scheme val="minor"/>
      </rPr>
      <t>th</t>
    </r>
  </si>
  <si>
    <r>
      <t>10</t>
    </r>
    <r>
      <rPr>
        <vertAlign val="superscript"/>
        <sz val="11"/>
        <color theme="1"/>
        <rFont val="Calibri"/>
        <family val="2"/>
        <scheme val="minor"/>
      </rPr>
      <t>th</t>
    </r>
  </si>
  <si>
    <t>Total %</t>
  </si>
  <si>
    <t>ANNEXURE-01</t>
  </si>
  <si>
    <t>4 Gas Digital Alarm Panels : 4  Gas Digital Alarm Panel consisting of atl necessary accessories ie Pressure sensors,reguIators,hand valves ,pressure gauges ecL(Oxygen, Nitrous oxide, Medical Air, Vacuum)</t>
  </si>
  <si>
    <t>6 Gas Digital Alarm Panele : 6  Gas Digital Alarm Panel(Oxygen, Nitrous oxide, Medical Air, Surgical Air, Vacuum, Carbon dieoxide) consisting of all necessary accessories ie pressure sensors, regulators, hand vatves, pressure gauges etc.</t>
  </si>
  <si>
    <t>Valve box -4 services : Valve box - 4 Service consisting of Isolation valve 15 mm OD - 04 Nos. and  isolation valve 22 mm OD - 01 Nos. accessories ie Pressure gauge connection in a powder coated box The box consisting of lock &amp; key and a brakable glass for emergency.</t>
  </si>
  <si>
    <t>4 + 4 size of O2 manifold system : 4+4 Oxygen Main mannifold with 19mm ODx12mm I.D .Copper pipe mounted on top frame, Middle frmae and Bottom frame along with brass blocks, NRVs/ cylinder valves and pigtail pipes of 1m long of 8mm OD x 3mm I.D. duly tested at250Kg/Cum 2 pressure &amp; Fully automatic control panel for Oxygen.</t>
  </si>
  <si>
    <t>Fully Automatic O2 Control System
”Manufactured under an ISO 9001: 2015 certified works. ”Control Panel cover made of M.S. duly powder coated.
“Compact and fully automatic manifold control system far Oxygen services.
*Easy to maintain and use.
“Designed with both safety and continuity of flow supply at a constant pressure via to/o banks of bottled gas cylinders with following status monitoring.
”A-Bank in use (Green indication).
”B-Bank ready for use (Yelk›w indication). ”C-Empty Bank (Red indication).
”Control Panel has build in LED display to indicate Normal. High &amp; Low line Pressure.
”It has facility to test all above indicators working perfectly.
the   Control Panel indudes Pressure gauge (63 mm) to indicate the gas pressure of each header and pipe line diistribution pressure.
”Capable to provide a distribution distribution flow rate of 2IXI0 LPM or more for O2.
the   control panel incorporte safety puncture system in case pressure exceeds 100 Psi.
”In ease of failure of electronic pneumatics system, control can be used manually through by pass system.
* CE CERTIFIED.</t>
  </si>
  <si>
    <t>4 + 4 size of N2O manifold system : 4+4 Nitrous oxide Main mannifold with 19mm ODx12mm I.D .Copper pipe mounted on top frame, Middle frmae and Bottom frame along with brass blocks, NRVs/ cylinder valves and pigtail pipes of 1m long of 8mm OD x 3mm I.D. duly tested at 250Kg/Cum 2 pressure &amp; Fully automatic control panel for Nitrous Oxide.</t>
  </si>
  <si>
    <t>2 cylinder emergency maniféld - N2O : 2 Cylinder Nftmus oxide Emergency mannifold with 19mm ODx12mm I.D .Copper pipe mounted on top frame, Middle frmae and Bottom frame along with brass blocks, NRVs/ cytinder valves and pigtail pipes of 1m long of 8mm OD x 3mm I.D. duly tested at 250Kg/Cum 2 pressure &amp; Fully automatic control panel for Nitrous Oxide.</t>
  </si>
  <si>
    <t xml:space="preserve"> Fully Automatic N2O Control System
Manufactured under an ISO 9001: 2015 certified works.
*Control Panel cover made of M.S. duly powder coated.
*Compact and fully automatic manifold control system for N2O services.
"Easy to maintain and use.
*Designed with both safety and continuity of flow supply at a constant pressure via two banks of bottled gas cylinders with following status monitoring.
*A-Bank in use (Green indication).
*B-Bank ready for use (Yellow indication).
Authorise&amp;PITAL ENGINERS
D-4 A, YADAV PARK,
ROHTAK ROAD, NANGLOI,
DELHI-110041
C-Empty Bank (Red indication).
*Control Panel has build in LED display to indicate Normal. High &amp; Low line Pressure.
"It has facility to test all above indicators working perfectly.
*The Control Panel includes Pressure gauge (63 mm) to indicate the gas pressure of each header and pipe line diistribution pressure.
*Capable to provide a distribution flow rate of 500 LPM or more for N2O.
*The control panel incorporte safety puncture system in case pressure exceeds 100 Psi. In ease of failure of electronic pneumatics system, control can be used manually through by pass system.
CE CERTIFIED</t>
  </si>
  <si>
    <t>Comprehensive Annual Maintanance Charges post warranty period for 5 years(6th to 10th year) @6, 7, 8, 9, 10 % respectively.</t>
  </si>
  <si>
    <t>Comprehensive Annual Maintanance Charges post warranty period for 5 years(6th to 10th year) @8, 8, 9, 9, 9 % respectively.</t>
  </si>
  <si>
    <t>Job</t>
  </si>
  <si>
    <t xml:space="preserve"> </t>
  </si>
  <si>
    <r>
      <t>6</t>
    </r>
    <r>
      <rPr>
        <vertAlign val="superscript"/>
        <sz val="11"/>
        <color theme="1"/>
        <rFont val="Arial"/>
        <family val="2"/>
      </rPr>
      <t>th</t>
    </r>
  </si>
  <si>
    <r>
      <t>7</t>
    </r>
    <r>
      <rPr>
        <vertAlign val="superscript"/>
        <sz val="11"/>
        <color theme="1"/>
        <rFont val="Arial"/>
        <family val="2"/>
      </rPr>
      <t>th</t>
    </r>
  </si>
  <si>
    <r>
      <t>8</t>
    </r>
    <r>
      <rPr>
        <vertAlign val="superscript"/>
        <sz val="11"/>
        <color theme="1"/>
        <rFont val="Arial"/>
        <family val="2"/>
      </rPr>
      <t>th</t>
    </r>
  </si>
  <si>
    <r>
      <t>9</t>
    </r>
    <r>
      <rPr>
        <vertAlign val="superscript"/>
        <sz val="11"/>
        <color theme="1"/>
        <rFont val="Arial"/>
        <family val="2"/>
      </rPr>
      <t>th</t>
    </r>
  </si>
  <si>
    <r>
      <t>10</t>
    </r>
    <r>
      <rPr>
        <vertAlign val="superscript"/>
        <sz val="11"/>
        <color theme="1"/>
        <rFont val="Arial"/>
        <family val="2"/>
      </rPr>
      <t>th</t>
    </r>
  </si>
  <si>
    <t>Acoustic Wall Panelling with framework consisting of 25mm high GI wall channels with fully knurled surface of 0.55mm thick bottom wedge of 80mm width, having two equal flanges of 26mm is anchored to GI studs of 50mm high. GI studs of 50mm High to be fixed to wall at 600mm centres, 25mm thick channels are then fixed perpendicular to the GI studs and suitable fixing channel is fixed to the cross channel to fix the panel to achieve overall air gap of 75mm from the wall and GI Clips for inside panel and Clips for border panel of 18mm to be fixed to the GI wall channel to achieve required shape. Secured arranging of polyester wool of – thickness/density,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</si>
  <si>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Accooustic Ceiling Paneling with Perforated board Fine line Grid false ceiling using 11mm thick Perforated Board sheet tiles of size 595mm x 595mm fixing to steel precoated GI wall angle of size 25mm x 25mm x 0.70mm thick along the perimeter of ceiling screw fixed to brick work / partition at 610mm center to center and suspending the frame work using precoated GI Tee section (24mm x 38mm x 0.7mm) from soffit at 1220mm center to center fixed with GI Soffit Cleat, rawl plugs and steel expansion fasteners &amp; connecting clip to the GI Tee section with 4mm dia GI rod with galvanised spring steel level clip of PVC unversal holding clips system at 1200mm center to center and Secured arranging of polyester wool of 50mm thick 1000 GSM, Prelam Board to be installed. 15mm thick Prelam perforated Wooden slat of required dia perforation &amp; pitch is to be customised and then fixed to GI frame rigidly by using fixing channel fastened perpendicular to the cross channel with GI brackets. The boards shall be fixed to the GI frame with special cleats. (MOTs Integration Room)</t>
  </si>
  <si>
    <t>80% blockout Ruler Blinds for MOTs Integration Room Windows</t>
  </si>
  <si>
    <t>Wooden Flooring with Engineered wood planks of 14mm thick (MOTs Integration Room)</t>
  </si>
  <si>
    <t>Skirting for Wooden Flooring with Engineered wood planks of 14mm thick (MOTs Integration Room)</t>
  </si>
  <si>
    <t>Rmt</t>
  </si>
  <si>
    <t>Supply and Installation of control cum transmission wiring of size 4C x 2.5 Sqmm  copper  wire  to  be  laid  in  heavy  grade  PVC  conduit  including  all fixing and accessories as At Gandhi Hospital</t>
  </si>
  <si>
    <t>Supply and Installation of control cum transmission wiring of size 2C x 1.5 Sqmm  copper  wire  to  be  laid  in  heavy  grade  PVC  conduit  including  all fixing and accessories as At Gandhi Hospital</t>
  </si>
  <si>
    <t>Supply and Transportation of 48" ( 1200 mm) High Speed Fan Sweep Celing Fan with all accessories etc., complete. Make Havells S S 390</t>
  </si>
  <si>
    <t>Supply &amp; fixing of  2nos6A, 2 in one socket - 2 Nos with 6A switch control - 2 Nos modular type with and GI switch box with front cover plate including all labour charges etc., complete. Makes of switches: -Hooney well Benz Plus</t>
  </si>
  <si>
    <t>Supply and erecting 19/20mm steel tube down rod of one meter length with bolts &amp; nuts duly painted with matching colour of  fan complete</t>
  </si>
  <si>
    <t xml:space="preserve">4C  x 1.5 Sqmm Copper Flexible Cable For Condensing Unit to Electrical Panel </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</si>
  <si>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</si>
  <si>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Proving and fixing Profile lights at wpc Louvers</t>
  </si>
  <si>
    <t>Proving and fixing Track lights at side wall décor frame with 4 fixtures and 2 tracks</t>
  </si>
  <si>
    <t>External Profile light at Name Plate</t>
  </si>
  <si>
    <t>CAMC Amount for 7 Years</t>
  </si>
  <si>
    <t>Comprehensive Annual Maintanance Charges post warranty period for 5 years(6th to 10th year) @9, 9, 9, 9, 9, 9, 9 % respectively.</t>
  </si>
  <si>
    <t>Supply and Transportation 56W Clean room Light fixture, 2' x2' (600mm x600mm) LED luminaire CRCA powder coated white after phosphocreatine treatment provided as standard. with high efficiency acrylic wide diffuser, with wide operating voltage range, Power factor &gt; 0.9, Surge protection &gt;2KV, System efficacy of &gt;100 lumens/watt, CCT: 3000K - 6500K as desired by the department, CRI &gt;80, and THD is less than 15% etc., complete. MAKE: Philips</t>
  </si>
  <si>
    <t>Labour charges for fixing of ceiling fan and regulator including transportation and giving connections with twin core wire etc., complete. 
Makes  :  Finolex  /  RR  Kabel  /  Havells  /  Polycab  /  GM  / Million  /  V-Guard  /  Gold  Medal  /  HPL  / RPG.</t>
  </si>
  <si>
    <t>Supply and fixing of Anchor fastner with fan hook / Providing MS Fan hook with grouting and cement plastering.</t>
  </si>
  <si>
    <t>Supply,Transportation  of 15" (375mm) ISI, 900 RPM Heavy duty exhaust fan with metallic blades   wiremesh with all accessories etc complete   Makes : Crompton  / Almonard / Havells Turbo Force SP.</t>
  </si>
  <si>
    <t xml:space="preserve">Labour charges for fixing the  exhaust fan in wall with necessary connections and masonary work of making hole, finishing etc., complete. </t>
  </si>
  <si>
    <t>Supply and fixing of 12 Way SPN DB Horizontal with IP 43 Protection as per IS:13032 Makes: Legrand and Supply and Fixing of 1 No., of 63A FP MCB as incomer and 8 Nos 6-32 A 10kA SP MCBs Makes: Legrand-DX3 as out goings including internal connections and labour charges for FLUSH Mounting etc., complete. (For UPS DBs)</t>
  </si>
  <si>
    <t>Supply and fixing of cable  adopteres box with cover for DBs including, massanory work etc., complete.,</t>
  </si>
  <si>
    <t>No</t>
  </si>
  <si>
    <r>
      <t>4</t>
    </r>
    <r>
      <rPr>
        <vertAlign val="superscript"/>
        <sz val="11"/>
        <color theme="1"/>
        <rFont val="Arial"/>
        <family val="2"/>
      </rPr>
      <t>th</t>
    </r>
  </si>
  <si>
    <r>
      <t>5</t>
    </r>
    <r>
      <rPr>
        <vertAlign val="superscript"/>
        <sz val="11"/>
        <color theme="1"/>
        <rFont val="Arial"/>
        <family val="2"/>
      </rPr>
      <t>th</t>
    </r>
  </si>
  <si>
    <t>Supply and fixing of Dress Hangers of size 450mm length with 8 Nos hooks, each capped with plastic protective cap (in change rooms).</t>
  </si>
  <si>
    <t>Name Plates (Room Names) as approved by the Engineer In-charge.</t>
  </si>
  <si>
    <t>Supply and fixing of High Quality IVF Procedural photos placed between two transparent acrylic boards fixed with studs at four corners to the PVC frame placed on DBs.</t>
  </si>
  <si>
    <t>Side Paneling                                                                                                                14mm thick Indoor WPC louvers providing &amp; Fixing full height said 12mm SHERA Board panneling till slab with wooden framing in line and level including fling joints and joint calls and neccesary hardware</t>
  </si>
  <si>
    <t>2 WPC LOUVers Ceiling                                                                                      Praviding and fixing WPC Louvers to the Celling of which includes G Perimeter Channels of size 0.55mm thick (having One Flange of 20mm and another flange of 30mm and a web of 27mm) along with perimeter of ceiling screw fixed to brick wall/partition with the help of Nylon sleeves and screws at 610mm centres. Then suspending G1 intermediate channels of size 45mm 10. 9mm thick with 2 flanges of 15mm each) from the soffis at 1220mm centres with ceiling angle of width 25mm x 10mm X0.55mm thick fixed to saffit with GI. cleat and steel expansion fasteners. Ceiling section of 0.55mm thick having knurled web of 51.5mm and 2 flanges of 26mm each with lips of 10.5mm are Soft then fixed to the intermediate channel with the help of connecting clips and in direction perpendicular to the intermediate channel at 450 mm centres IN ULTRA GI CHANNELS Rute to be included all kinds of profiles and cut outs required for light fixtures Speakers. Smoke detector, trao doors and AC grill in the ceiling.</t>
  </si>
  <si>
    <t>Providing and fixing of wooden box celling at the top of Reception table with Imm thick laminate with wooden framing of BWP 710 Gurjan Ply support from the top slab end to end with neccesary cutouts for lighting and hardware.</t>
  </si>
  <si>
    <t>Back Pannelling with laminate Finish of 1 mm thick Providing &amp; Fixing full height solid 12mm BWF 710 GURIAN PLY Board panneling till slab with wooden framing in line and level including the neccesary hardware and cutouts</t>
  </si>
  <si>
    <t>Providing and fixing ISI marked Magnetic 25mm Block Board door shutters, core of block board construction with frame of 1st class hard wood and fixing 1 MM laminate on both faces of shutters, including ISI marked Stainless Steel butt hinges with necessary screws and tower bait complete</t>
  </si>
  <si>
    <t>Providing and fixing PVC frames on the walls for covering the area over DB Boxes with 12 mm PVC sheets in a box section of 60mm thick including neccesary accessories.</t>
  </si>
  <si>
    <t xml:space="preserve"> Providing and Fixing of (25X25) mm WPC corner L-Patties at the topper edge of the wall tile cladding</t>
  </si>
  <si>
    <t>Providing and Fixing of SS-ROSE GOLD corner &amp; L-Patties at the SIDE edge of the wall tile cladding</t>
  </si>
  <si>
    <t>Providing and fixing of Door Frame panneling with 18mm BWP 710 Gurjan Ply and 8mm thick beeding half rounded on the both sides with 1mm thick laminate Finish with necessary handware and Polishing.</t>
  </si>
  <si>
    <t>Providing and fixing the 60mm Thick Box framing as the back support for the name plate installed of 18mm BWP 710 Gurjan and 1mm thick high glossy laminate finish</t>
  </si>
  <si>
    <t>Providing and Fixing of 32mm Double Flush Door with frame 8mm beeding on its edges on four sides with polishing finish and 1 mm thick laminate on the both sides of which including ISI marked Stainless Steel centre lock and butt hinges with necessary screws and tower bolt complete</t>
  </si>
  <si>
    <t>Providing and fixing of Side wall decor Frame for photo hangings panneling with 18mm BWP 710 Gurjan Ply and 8mm thick beeding half rounded on the both sides with 1mm thick laminate finish with necessary hardware and Polishing</t>
  </si>
  <si>
    <t>Supply and fixing of Wall paper as approved by the Engineer In-charge.</t>
  </si>
  <si>
    <t>Supply and fixing of Main IVF logo with LED arcylic board fixed with LEDs inside and electrical connections as approved by the Engineer In-charge.</t>
  </si>
  <si>
    <t>Supply and fixing of Main Entrance LED 3D Arcylic letter board fixed with LEDs inside and electrical connections as approved by the Engineer In-charge.</t>
  </si>
  <si>
    <t>POINT WIRING and LIGHT FIXTURES &amp; FITTINGS                             
Providing Point wiring for Light Concealed Type with 2 x 1.0 Sq.mm. Copper. PVC Insulated wire 1.1 KV grade ISI marked in rigid ISI mark PVC conduit minimum 20mm (1.6 mm thick) dia. with necessary accessories and Pannel and Spot LED lights of Havells/Wipro company.</t>
  </si>
  <si>
    <t>Set</t>
  </si>
  <si>
    <r>
      <t>4</t>
    </r>
    <r>
      <rPr>
        <vertAlign val="superscript"/>
        <sz val="11"/>
        <color theme="1"/>
        <rFont val="Calibri"/>
        <family val="2"/>
        <scheme val="minor"/>
      </rPr>
      <t>th</t>
    </r>
  </si>
  <si>
    <r>
      <t>5</t>
    </r>
    <r>
      <rPr>
        <vertAlign val="superscript"/>
        <sz val="11"/>
        <color theme="1"/>
        <rFont val="Calibri"/>
        <family val="2"/>
        <scheme val="minor"/>
      </rPr>
      <t>th</t>
    </r>
  </si>
  <si>
    <t>Comprehensive Annual Maintanance Charges post warranty period for 7 years(4th to 10th year) as per below table.</t>
  </si>
  <si>
    <t>Fully Automatic Control Panel for Oxygen  System:
Supply, installation and commissioning of Fully Automatic control panel for unintrupted Oxygen supply</t>
  </si>
  <si>
    <t>Trigas Emergency Manifold:
SITC of Emergency Trigas Manifold maximum for 1+1 D-type Gas Cylinders complete with separate NRVs, tail pipes and brass fittings for each cylinders.</t>
  </si>
  <si>
    <t>Fully Automatic Control Panel for Trigas  System:
Supply, installation and commissioning of Fully Automatic control panel for unintrupted Nirous Oxide supply.</t>
  </si>
  <si>
    <t>Fully Automatic Control Panel for CO2  System:
Supply, installation and commissioning of Fully Automatic control panel for unintrupted Nirous Oxide supply.</t>
  </si>
  <si>
    <t>SITC of Medical Air-4 Outlet with matching probe as per HTM-2022/02-01 of UK/ NFPA 99C of USA as per enclosed technical Specification.</t>
  </si>
  <si>
    <t>12 mm Valve for 12 mm OD Pipe
Note: New item added</t>
  </si>
  <si>
    <t>Supply and installation of 46.7 liter size CO2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</si>
  <si>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O2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</si>
  <si>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Trigas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</si>
  <si>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Supply and installation of 46.7 liter size N2O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</si>
  <si>
    <t>Nos.</t>
  </si>
  <si>
    <t>Fowler Two Function Bed with ABS Panel, ABS Side Railings, Wheels, Mattress Pillow, &amp; Bed Fixing IV Road Features (Knee rest &amp; Backrest) Size-L,84, W-42, H-24.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</si>
  <si>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 xml:space="preserve">Bed side Table with ABS Plastic body construction having 1 drawer and an adequated space with openable door with handle of size. </t>
  </si>
  <si>
    <t>Corporate Deluxe Locker with SS 304 grade Top of size 508 x 406 x 762 mm having 1 drawer and an adequate storage space with openable door with SS handle. Equipped with wheels for easy movement.</t>
  </si>
  <si>
    <t>Bed side stand with full SS 304 grade constructionof size 406 x 203 x 762 mm equipped with SS Handles on top for carrying.</t>
  </si>
  <si>
    <t>Bed side stand with full GI Powder coated constructionof size 406 x 203 x 762 mm equipped with powder coated handles on top for carrying.</t>
  </si>
  <si>
    <t>Cryo Can 11 Ltr</t>
  </si>
  <si>
    <t>3-Bay Surgical Scrub Station/Sink to be provided for use in the OT complex providing for pre-procedural scrub up with minimum three bay sink combination as suitable. The Scrub Station shall be made of Stainless Steel of 304 grade sheet with minimum thickness of 1.5mm and designed as per the high aesthetics of the theatre complex. Shall have smoothened surfaces &amp; corners. The scrub sink shall be provided with a front access panel which shall be easily removed for access to the water-controlled valve, waste connections, stoppers &amp; strainers. The Scrub station should be equipped with two foot operated and one elbow operated mechanisms. Shall have provision for fresh water and waste water piping ready for connections.</t>
  </si>
  <si>
    <t>Supply of Sample collection bed of size 1850x620x700 mm, featuring plain design equipped with 1 drawer and storage space with openable door type with SS-304 grade handles positioned at head side of the bed. The material of construction of the bed to be of Powder coated GI for entire body. All the legs of the bed to be capped with nylon bushes. The finished bed must be rust proof, pre-treated and treated with epoxy polyester antimicrobial powder coated to increase the bacteriostatic property. The bed must be quoted with washable cover of lasting quality. The mattress should be made of high-density PU foam of 100 mm thickness.</t>
  </si>
  <si>
    <t>Supply of a Sample collection chair of size 800x580x700 mm, meeting medical standards, featuring adjustable height and tilt padded armrests, and durable upholstery, suitable for comfortable patient positioning during blood donation or phlebotomy procedures. The chair is made from mild steel with good finish. The chair to be of easy to manoeuvre and transport and of light weight.</t>
  </si>
  <si>
    <t>Supply and installation of Stainless Steel 304 grade CSSD Rectangular Working table of size 1200x480x1050 mm with inbuilt sink of size 450x380x300 mm equipped with jali at bottom to stop any large particles entering into the drain to avoid drain clog. The table to be designed with raised front section and provision of SS sheet at foot level of the table forming a flat surface for storing/placing of items. The table to be of ready to use with all necessary fittings.</t>
  </si>
  <si>
    <t>Providing MDF 18 mm thick wooden table of size 900x450 mm with 1 drawer at right side of the table. The table includes keyboard tray. Bottom equipped with nylone bushes for floor protection and easy movement.</t>
  </si>
  <si>
    <t>Supply of a 3-seater sofa upholstered with PU leather, with a high-quality finish. The sofa shall feature a kiln-dried hardwood frame for durability, reinforced with corner blocks for stability. The seat cushions to be constructed with high-density foam padding for comfort and resilience, while the backrests shall feature a combination of foam and fiberfill for optimal support. The sofa arms shall be padded for additional comfort, with sleek wooden or metal legs providing sturdy support. The leather upholstery shall be treated for resistance to stains and spills, ensuring longevity and ease of care. The dimensions of the sofa shall be suitable to accommodate three individuals comfortably, with ample seating space and ergonomic design considerations.</t>
  </si>
  <si>
    <t>SS-304 working table of size 685x685x762 mm with I type support inner frame SS-304 pipe of size 40x40x1.5 mm, and top with 1.5 mm thick SS-304 sheet. All four legs equipped with adjustable nylone bushes.</t>
  </si>
  <si>
    <t>SS-304 working table of size 457x457x762 mm with I type support inner frame SS-304 pipe of size 40x40x1.5 mm, and top with 1.5 mm thick SS-304 sheet. All four legs equipped with adjustable nylone bushes.</t>
  </si>
  <si>
    <t>SS-304 working table of size 610x610x762 mm with I type support inner frame SS-304 pipe of size 40x40x1.5 mm, and top with 1.5 mm thick SS-304 sheet. All four legs equipped with adjustable nylone bushes.</t>
  </si>
  <si>
    <t>SS-304 working table of size 660x610x762 mm with I type support inner frame SS-304 pipe of size 40x40x1.5 mm, and top with 1.5 mm thick SS-304 sheet. All four legs equipped with adjustable nylone bushes.</t>
  </si>
  <si>
    <t>Writing board made of Pressed wood coated with melamine surface. It has 900mm writing surface height, 1200mm writing surface wide, and 11mm deep, suitable for working on dry wipe board markers. It has an aluminium frame with dark grey plastic corner caps and maker tray. It is enabled with an easy wall mounting with a concealed slot system. It can be mounted either horizontally or vertically. IT consists of a complete mounting set, marker tray, and a board marker.</t>
  </si>
  <si>
    <t>Comprehensive Annual Maintanance Charges post warranty period for 5 years(4th to 10th year) as per below table.</t>
  </si>
  <si>
    <t>Supply and fixing of Powder coated GI stand with 4 nos height adjustable racks of size 670x410x1570 mm connected to two big rods of rectangular hollow section type supported with 4 legs with wheels with brakes to restrict movement/easy movement. Equipped with frame for holding a cylinder. A lockable box type space to be provided at bottom rack.</t>
  </si>
  <si>
    <t>Supply of SS-304 working table of size 685x685x762 mm with I type support inner frame SS-304 pipe of size 40x40x1.5 mm, and top with 1.5 mm thick SS-304 sheet. All four legs equipped with adjustable nylone bushes.</t>
  </si>
  <si>
    <t>Supply of SS-304 working table of size 457x457x762 mm with I type support inner frame SS-304 pipe of size 40x40x1.5 mm, and top with 1.5 mm thick SS-304 sheet. All four legs equipped with adjustable nylone bushes.</t>
  </si>
  <si>
    <t>Supply of SS-304 working table of size 610x610x762 mm with I type support inner frame SS-304 pipe of size 40x40x1.5 mm, and top with 1.5 mm thick SS-304 sheet. All four legs equipped with adjustable nylone bushes.</t>
  </si>
  <si>
    <t>Supply of SS-304 working table of size 660x610x762 mm with I type support inner frame SS-304 pipe of size 40x40x1.5 mm, and top with 1.5 mm thick SS-304 sheet. All four legs equipped with adjustable nylone bushes.</t>
  </si>
  <si>
    <t>SITC  of  CPVC  drain  ping  with  supports,  clamps   of  the  following  size. 25mm Dia at Gandhi Hospital</t>
  </si>
  <si>
    <t>Supply and installation of 2.2 TR 3 Star capable of delivering 21600 BTU/hr and above with operating on refrigerant R-32 / R-410 with condeser stand, layoing copper pipe of 15mm size of length 15 mt including Nitrile rubber insulation connected with 2.5 sqm x 4 core cable for power supply and equipped with drain pump.
Makes : Daikin / Toshibha / Carrier / BlueStar / Hitachi /LG or equivalent</t>
  </si>
  <si>
    <t>Supply &amp; Installation of MS Angle for Duct Support, Cable Tray Support and Condensing Unit Stand of size 40 X 40 x 5 mm Thick.</t>
  </si>
  <si>
    <t>Supply &amp; Installation of MS Angle for Duct Support, Cable Tray Support and Condensing Unit Stand of size 25 X 25 x 5 mm Thick.</t>
  </si>
  <si>
    <t>Supply and installation of  Canvas Connections For AHUS</t>
  </si>
  <si>
    <t>Kg</t>
  </si>
  <si>
    <t>50 LPH storage type Portable RO of dimensions 525 x 425 x 1450 mm (WxDxH) of approx. weight 75Kg consists of 4 nos of 80 GPD 3-layer Thin Film Composite (TFC) membrane with 0.0001-micron pore size which can prevent TDS, heavy metals and equipped with 6 stage purification process which reduces pesticides in the water for reducing scale formation when water is heated. The RO should take min input pressure of 0.6 kg/cm2, 2000 ppm of TDS in Water, 500 ppm of Hardness, 6.5 to 8.5 PH of water which can give output of 20 to 25 % recovery in purified water and can run on 230V AC, 50 Hz supply with operating temp of 5oC to 45oC.</t>
  </si>
  <si>
    <t>Providing and fixing Aluminium Extruded Section Body Tubular Type Hydraulic Door Closer (IS: 3564) with double speed adjustment with necessary accessories and screws etc. complete.
Make: Haffele</t>
  </si>
  <si>
    <t>Providing, Fabricating and fixing full height V-board partitions of overall thickness of 75mm Partition frame work to be formed out of 50 X 25mm aluminium frame work placed vertically and horizontally at required centre to centre and cross braced with floor and ceiling channels. The cross bracing channels shall be provided also at above and below the partition framework and to be secured to floor at bottom and to any nearest structural member using galvanized metal screws and wooden / PVC rawl plugs. Partition framework to be cladded with 12.5mm thick tapered edge board on both sides of the partition in line and level fixed with drywall screws @ 300mm c/c with staggered joints to avoid through joints and finished with proprietary supplied jointing tape and compound.</t>
  </si>
  <si>
    <t>The Multipurpose Electro Hydraulic Mobile OT Table is designed for gynecological surgical procedures, featuring a wide range of adjustments for optimal patient positioning. It offers precise control with movement controls at the side of the table and a wired remote control handset and features like S. S. Arm Rest, Anaesthetic Screen, Lithotomy Leg Holders with Stirr-Ups, Leather Wristlets, Padded Leg Rest, Anti-static mattress, and an additional Poly-urethane mattress. Built with a Stainless Steel 304 frame and bottom, it ensures durability. The table top, reinforced with three-section stainless steel and radiolucent capabilities, allows for comprehensive patient support. Its flexibility includes 360° rotation, adjustable Trendelenburg, Reversed Trendelenburg, Head Section, Back Section, and Leg Section. Physical specifications include a 1900 mm x 525 mm top with an elevation range of 640mm to 1040mm, supporting patients up to 140 kg. Environmental considerations ensure operational efficiency in various conditions.</t>
  </si>
  <si>
    <t>AHU shed with provision for fencing, door with lock- key arrangement shall be provided with Framework vertically made of MS Square Pipe frame: 2 Inches X 2 Inches, 16Gauge M S Fencing with wire mesh: ½ inch X ½inch. Supporting Structure M S Angle: 50 X 5mm GI pre-coated corrugated profile roof sheet: 0.5 mm thick duly supported with JHook 10 SWG with provision of door with lock and key AHU Shed with fencing should be duly enamel painted and with anti-rust coating from both sides.</t>
  </si>
  <si>
    <r>
      <t xml:space="preserve">Supply and installation of 46.7 liter size </t>
    </r>
    <r>
      <rPr>
        <b/>
        <sz val="11"/>
        <color theme="1"/>
        <rFont val="Arial"/>
        <family val="2"/>
      </rPr>
      <t>N2O</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</si>
  <si>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Trigas</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</si>
  <si>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O2</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</si>
  <si>
    <r>
      <t xml:space="preserve">Supply and installation of 46.7 liter size </t>
    </r>
    <r>
      <rPr>
        <b/>
        <sz val="11"/>
        <color theme="1"/>
        <rFont val="Arial"/>
        <family val="2"/>
      </rPr>
      <t>CO2</t>
    </r>
    <r>
      <rPr>
        <sz val="11"/>
        <color theme="1"/>
        <rFont val="Arial"/>
        <family val="2"/>
      </rPr>
      <t xml:space="preserve"> cylinders confirming to IS:7285 Part-2 (2017). The cylinder shall have an outer diameter of 232mm, a nominal length of 1365mm, and a minimum wall thickness of 5.3mm, ensuring robustness and safety during handling and storage. The cylinders shall have a capacity of 46.7 liters and comply with the standards set forth by the Indian Standards Institute. They shall be constructed from high-quality 37 Mn (Carbon Manganese) material, guaranteeing durability and reliability. The design shall feature a concave bottom and neck threading conforming to IS 3224:2002 14 TPI Type 4 - Size 2 specifications, facilitating secure connections and ease of use. The cylinder shall be capable of withstanding a test pressure of 250 BAR and have a working pressure of 150 BAR. The nominal tare weight of each cylinder shall be 51 kg. The cylinder includes first fill.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</si>
</sst>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_ * #,##0_ ;_ * \-#,##0_ ;_ * &quot;-&quot;??_ ;_ @_ "/>
  </numFmts>
  <fonts count="28" x14ac:knownFonts="1">
    <font>
      <sz val="11"/>
      <color theme="1"/>
      <name val="Calibri"/>
      <family val="2"/>
      <scheme val="minor"/>
    </font>
    <font>
      <sz val="11"/>
      <color theme="1"/>
      <name val="Calibri"/>
      <family val="2"/>
      <scheme val="minor"/>
    </font>
    <font>
      <b/>
      <sz val="11"/>
      <color theme="1"/>
      <name val="Arial"/>
      <family val="2"/>
    </font>
    <font>
      <b/>
      <sz val="11"/>
      <color rgb="FF000000"/>
      <name val="Arial"/>
      <family val="2"/>
    </font>
    <font>
      <b/>
      <sz val="12"/>
      <color rgb="FF000000"/>
      <name val="Arial"/>
      <family val="2"/>
    </font>
    <font>
      <sz val="11"/>
      <color theme="1"/>
      <name val="Arial"/>
      <family val="2"/>
    </font>
    <font>
      <vertAlign val="superscript"/>
      <sz val="11"/>
      <color indexed="8"/>
      <name val="Arial"/>
      <family val="2"/>
    </font>
    <font>
      <sz val="11"/>
      <color indexed="8"/>
      <name val="Arial"/>
      <family val="2"/>
    </font>
    <font>
      <sz val="11"/>
      <name val="Arial"/>
      <family val="2"/>
    </font>
    <font>
      <sz val="10"/>
      <name val="Arial"/>
      <family val="2"/>
    </font>
    <font>
      <b/>
      <sz val="10"/>
      <name val="Arial"/>
      <family val="2"/>
    </font>
    <font>
      <b/>
      <sz val="12"/>
      <color theme="1"/>
      <name val="Arial"/>
      <family val="2"/>
    </font>
    <font>
      <vertAlign val="superscript"/>
      <sz val="11"/>
      <color theme="1"/>
      <name val="Calibri"/>
      <family val="2"/>
      <scheme val="minor"/>
    </font>
    <font>
      <b/>
      <sz val="14"/>
      <color theme="1"/>
      <name val="Arial"/>
      <family val="2"/>
    </font>
    <font>
      <vertAlign val="superscript"/>
      <sz val="11"/>
      <color theme="1"/>
      <name val="Arial"/>
      <family val="2"/>
    </font>
    <font>
      <sz val="12"/>
      <color rgb="FF000000"/>
      <name val="Arial"/>
      <family val="2"/>
    </font>
    <font>
      <sz val="8"/>
      <name val="Calibri"/>
      <family val="2"/>
      <scheme val="minor"/>
    </font>
    <font>
      <sz val="11"/>
      <name val="Calibri Light"/>
      <family val="1"/>
      <scheme val="major"/>
    </font>
    <font>
      <sz val="12"/>
      <color rgb="FF000000"/>
      <name val="Times New Roman"/>
      <family val="1"/>
    </font>
    <font>
      <b/>
      <sz val="12"/>
      <name val="Arial"/>
      <family val="2"/>
    </font>
    <font>
      <sz val="12"/>
      <color theme="1"/>
      <name val="Arial"/>
      <family val="2"/>
    </font>
    <font>
      <b/>
      <sz val="11"/>
      <name val="Arial"/>
      <family val="2"/>
    </font>
    <font>
      <sz val="10"/>
      <color theme="1"/>
      <name val="Arial"/>
      <family val="2"/>
    </font>
    <font>
      <sz val="10"/>
      <color rgb="FF000000"/>
      <name val="Times New Roman"/>
      <family val="1"/>
    </font>
    <font>
      <sz val="10"/>
      <color theme="1"/>
      <name val="Times New Roman"/>
      <family val="1"/>
    </font>
    <font>
      <sz val="10"/>
      <color rgb="FF000000"/>
      <name val="Arial"/>
      <family val="2"/>
    </font>
    <font>
      <sz val="11"/>
      <color rgb="FF000000"/>
      <name val="Arial"/>
      <family val="2"/>
    </font>
    <font>
      <sz val="11"/>
      <color rgb="FF000000"/>
      <name val="Times New Roman"/>
      <family val="1"/>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double">
        <color indexed="64"/>
      </bottom>
      <diagonal/>
    </border>
  </borders>
  <cellStyleXfs count="4">
    <xf numFmtId="0" fontId="0" fillId="0" borderId="0"/>
    <xf numFmtId="43" fontId="1" fillId="0" borderId="0" applyFont="0" applyFill="0" applyBorder="0" applyAlignment="0" applyProtection="0"/>
    <xf numFmtId="0" fontId="1" fillId="0" borderId="0"/>
    <xf numFmtId="0" fontId="9" fillId="0" borderId="0"/>
  </cellStyleXfs>
  <cellXfs count="143">
    <xf numFmtId="0" fontId="0" fillId="0" borderId="0" xfId="0"/>
    <xf numFmtId="0" fontId="5" fillId="0" borderId="0" xfId="0" applyFont="1"/>
    <xf numFmtId="0" fontId="5" fillId="0" borderId="1" xfId="0" applyFont="1" applyBorder="1" applyAlignment="1">
      <alignment horizontal="center" vertical="center"/>
    </xf>
    <xf numFmtId="2" fontId="8" fillId="2" borderId="1" xfId="2" applyNumberFormat="1" applyFont="1" applyFill="1" applyBorder="1" applyAlignment="1">
      <alignment horizontal="center" vertical="center" wrapText="1"/>
    </xf>
    <xf numFmtId="0" fontId="8" fillId="2" borderId="1" xfId="2" applyFont="1" applyFill="1" applyBorder="1" applyAlignment="1">
      <alignment horizontal="center" vertical="center" wrapText="1"/>
    </xf>
    <xf numFmtId="1" fontId="9" fillId="2" borderId="1" xfId="2" applyNumberFormat="1" applyFont="1" applyFill="1" applyBorder="1" applyAlignment="1">
      <alignment horizontal="center" vertical="center" wrapText="1"/>
    </xf>
    <xf numFmtId="164" fontId="10" fillId="2" borderId="1" xfId="1" applyNumberFormat="1" applyFont="1" applyFill="1" applyBorder="1" applyAlignment="1">
      <alignment horizontal="center" vertical="center" wrapText="1"/>
    </xf>
    <xf numFmtId="164" fontId="5" fillId="0" borderId="1" xfId="0" applyNumberFormat="1" applyFont="1" applyBorder="1" applyAlignment="1">
      <alignment vertical="center"/>
    </xf>
    <xf numFmtId="1" fontId="5" fillId="0" borderId="0" xfId="0" applyNumberFormat="1" applyFont="1"/>
    <xf numFmtId="164" fontId="10" fillId="2" borderId="10" xfId="1" applyNumberFormat="1" applyFont="1" applyFill="1" applyBorder="1" applyAlignment="1">
      <alignment vertical="center" wrapText="1"/>
    </xf>
    <xf numFmtId="164" fontId="10" fillId="2" borderId="1" xfId="1" applyNumberFormat="1" applyFont="1" applyFill="1" applyBorder="1" applyAlignment="1">
      <alignment vertical="center" wrapText="1"/>
    </xf>
    <xf numFmtId="0" fontId="5" fillId="0" borderId="1" xfId="0" applyFont="1" applyBorder="1"/>
    <xf numFmtId="164" fontId="2" fillId="0" borderId="10" xfId="0" applyNumberFormat="1" applyFont="1" applyBorder="1"/>
    <xf numFmtId="0" fontId="2" fillId="0" borderId="1" xfId="0" applyFont="1" applyBorder="1"/>
    <xf numFmtId="164" fontId="2" fillId="0" borderId="1" xfId="0" applyNumberFormat="1" applyFont="1" applyBorder="1"/>
    <xf numFmtId="164" fontId="11" fillId="0" borderId="10" xfId="0" applyNumberFormat="1" applyFont="1" applyBorder="1"/>
    <xf numFmtId="164" fontId="11" fillId="0" borderId="1" xfId="0" applyNumberFormat="1" applyFont="1" applyBorder="1"/>
    <xf numFmtId="164" fontId="2" fillId="0" borderId="1" xfId="0" applyNumberFormat="1" applyFont="1" applyBorder="1" applyAlignment="1">
      <alignment horizontal="right" vertical="center"/>
    </xf>
    <xf numFmtId="0" fontId="0" fillId="0" borderId="1" xfId="0" applyBorder="1" applyAlignment="1">
      <alignment horizontal="center" vertical="center"/>
    </xf>
    <xf numFmtId="164" fontId="5" fillId="0" borderId="1" xfId="1" applyNumberFormat="1" applyFont="1" applyBorder="1" applyAlignment="1">
      <alignment horizontal="right" vertical="center"/>
    </xf>
    <xf numFmtId="0" fontId="5" fillId="0" borderId="1" xfId="0" applyFont="1" applyBorder="1" applyAlignment="1">
      <alignment horizontal="right" vertical="center"/>
    </xf>
    <xf numFmtId="164" fontId="2" fillId="0" borderId="1" xfId="1" applyNumberFormat="1" applyFont="1" applyBorder="1" applyAlignment="1">
      <alignment horizontal="right" vertical="center"/>
    </xf>
    <xf numFmtId="1" fontId="8" fillId="2" borderId="1" xfId="2" applyNumberFormat="1" applyFont="1" applyFill="1" applyBorder="1" applyAlignment="1">
      <alignment horizontal="center" vertical="center" wrapText="1"/>
    </xf>
    <xf numFmtId="0" fontId="5" fillId="0" borderId="0" xfId="0" applyFont="1" applyAlignment="1">
      <alignment horizontal="center" vertical="center"/>
    </xf>
    <xf numFmtId="164" fontId="5" fillId="0" borderId="0" xfId="0" applyNumberFormat="1" applyFont="1"/>
    <xf numFmtId="2" fontId="5" fillId="0" borderId="0" xfId="0" applyNumberFormat="1" applyFont="1"/>
    <xf numFmtId="0" fontId="5" fillId="0" borderId="0" xfId="0" applyFont="1" applyAlignment="1">
      <alignment horizontal="right" vertical="center"/>
    </xf>
    <xf numFmtId="164" fontId="2" fillId="0" borderId="0" xfId="1" applyNumberFormat="1" applyFont="1" applyBorder="1" applyAlignment="1">
      <alignment horizontal="right" vertical="center"/>
    </xf>
    <xf numFmtId="0" fontId="5" fillId="0" borderId="1" xfId="0" applyFont="1" applyBorder="1" applyAlignment="1">
      <alignment horizontal="center" vertical="center" wrapText="1"/>
    </xf>
    <xf numFmtId="2" fontId="15" fillId="0" borderId="1" xfId="0" applyNumberFormat="1" applyFont="1" applyBorder="1" applyAlignment="1">
      <alignment horizontal="center" vertical="center" wrapText="1" shrinkToFit="1"/>
    </xf>
    <xf numFmtId="1" fontId="15" fillId="0" borderId="1" xfId="0" applyNumberFormat="1" applyFont="1" applyBorder="1" applyAlignment="1">
      <alignment horizontal="center" vertical="center" wrapText="1" shrinkToFit="1"/>
    </xf>
    <xf numFmtId="2" fontId="15" fillId="0" borderId="1" xfId="0"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horizontal="center" vertical="center"/>
    </xf>
    <xf numFmtId="9" fontId="5" fillId="0" borderId="1" xfId="0" applyNumberFormat="1" applyFont="1" applyBorder="1" applyAlignment="1">
      <alignment horizontal="center" vertical="center"/>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1" xfId="0" applyFont="1" applyBorder="1" applyAlignment="1">
      <alignment horizontal="center" vertical="center" wrapText="1"/>
    </xf>
    <xf numFmtId="4" fontId="18" fillId="0" borderId="1" xfId="0" applyNumberFormat="1" applyFont="1" applyBorder="1" applyAlignment="1">
      <alignment horizontal="center" vertical="center" wrapText="1" shrinkToFit="1"/>
    </xf>
    <xf numFmtId="43" fontId="4" fillId="0" borderId="1" xfId="1" applyFont="1" applyBorder="1" applyAlignment="1">
      <alignment horizontal="right" vertical="center" wrapText="1"/>
    </xf>
    <xf numFmtId="43" fontId="11" fillId="0" borderId="1" xfId="1" applyFont="1" applyBorder="1" applyAlignment="1">
      <alignment horizontal="right" vertical="center" wrapText="1"/>
    </xf>
    <xf numFmtId="43" fontId="19" fillId="2" borderId="10" xfId="1" applyFont="1" applyFill="1" applyBorder="1" applyAlignment="1">
      <alignment horizontal="right" vertical="center" wrapText="1"/>
    </xf>
    <xf numFmtId="43" fontId="19" fillId="2" borderId="1" xfId="1" applyFont="1" applyFill="1" applyBorder="1" applyAlignment="1">
      <alignment horizontal="right" vertical="center" wrapText="1"/>
    </xf>
    <xf numFmtId="43" fontId="11" fillId="0" borderId="10" xfId="1" applyFont="1" applyBorder="1" applyAlignment="1">
      <alignment horizontal="right"/>
    </xf>
    <xf numFmtId="43" fontId="11" fillId="0" borderId="1" xfId="1" applyFont="1" applyBorder="1" applyAlignment="1">
      <alignment horizontal="right"/>
    </xf>
    <xf numFmtId="43" fontId="5" fillId="0" borderId="1" xfId="1" applyFont="1" applyBorder="1" applyAlignment="1">
      <alignment horizontal="right" vertical="center"/>
    </xf>
    <xf numFmtId="2" fontId="15" fillId="0" borderId="1" xfId="0" applyNumberFormat="1" applyFont="1" applyBorder="1" applyAlignment="1">
      <alignment horizontal="right" vertical="center" wrapText="1"/>
    </xf>
    <xf numFmtId="0" fontId="20" fillId="0" borderId="1" xfId="0" applyFont="1" applyBorder="1" applyAlignment="1">
      <alignment horizontal="right" vertical="center" wrapText="1"/>
    </xf>
    <xf numFmtId="0" fontId="15" fillId="0" borderId="1" xfId="0" applyFont="1" applyBorder="1" applyAlignment="1">
      <alignment horizontal="right" vertical="center" wrapText="1"/>
    </xf>
    <xf numFmtId="43" fontId="11" fillId="0" borderId="10" xfId="0" applyNumberFormat="1" applyFont="1" applyBorder="1" applyAlignment="1">
      <alignment horizontal="right"/>
    </xf>
    <xf numFmtId="43" fontId="11" fillId="0" borderId="1" xfId="0" applyNumberFormat="1" applyFont="1" applyBorder="1" applyAlignment="1">
      <alignment horizontal="right"/>
    </xf>
    <xf numFmtId="43" fontId="2" fillId="0" borderId="1" xfId="0" applyNumberFormat="1" applyFont="1" applyBorder="1" applyAlignment="1">
      <alignment horizontal="right" vertical="center"/>
    </xf>
    <xf numFmtId="43" fontId="2" fillId="0" borderId="1" xfId="1" applyFont="1" applyBorder="1" applyAlignment="1">
      <alignment horizontal="right" vertical="center"/>
    </xf>
    <xf numFmtId="2" fontId="20" fillId="0" borderId="1" xfId="0" applyNumberFormat="1" applyFont="1" applyBorder="1" applyAlignment="1">
      <alignment horizontal="right" vertical="center" wrapText="1"/>
    </xf>
    <xf numFmtId="0" fontId="5" fillId="0" borderId="1" xfId="0" applyFont="1" applyBorder="1" applyAlignment="1">
      <alignment vertical="center"/>
    </xf>
    <xf numFmtId="0" fontId="5" fillId="0" borderId="13" xfId="0" applyFont="1" applyBorder="1"/>
    <xf numFmtId="43" fontId="10" fillId="2" borderId="1" xfId="1" applyFont="1" applyFill="1" applyBorder="1" applyAlignment="1">
      <alignment horizontal="center" vertical="center" wrapText="1"/>
    </xf>
    <xf numFmtId="43" fontId="10" fillId="2" borderId="1" xfId="1" applyFont="1" applyFill="1" applyBorder="1" applyAlignment="1">
      <alignment vertical="center" wrapText="1"/>
    </xf>
    <xf numFmtId="43" fontId="2" fillId="0" borderId="10" xfId="0" applyNumberFormat="1" applyFont="1" applyBorder="1"/>
    <xf numFmtId="43" fontId="2" fillId="0" borderId="1" xfId="0" applyNumberFormat="1" applyFont="1" applyBorder="1"/>
    <xf numFmtId="43" fontId="11" fillId="0" borderId="10" xfId="0" applyNumberFormat="1" applyFont="1" applyBorder="1"/>
    <xf numFmtId="43" fontId="11" fillId="0" borderId="1" xfId="0" applyNumberFormat="1" applyFont="1" applyBorder="1"/>
    <xf numFmtId="43" fontId="5" fillId="0" borderId="1" xfId="0" applyNumberFormat="1" applyFont="1" applyBorder="1" applyAlignment="1">
      <alignment horizontal="right" vertical="center"/>
    </xf>
    <xf numFmtId="43" fontId="21" fillId="2" borderId="1" xfId="1" applyFont="1" applyFill="1" applyBorder="1" applyAlignment="1">
      <alignment vertical="center" wrapText="1"/>
    </xf>
    <xf numFmtId="43" fontId="22" fillId="0" borderId="1" xfId="0" applyNumberFormat="1" applyFont="1" applyBorder="1" applyAlignment="1">
      <alignment vertical="center"/>
    </xf>
    <xf numFmtId="43" fontId="21" fillId="2" borderId="10" xfId="1" applyFont="1" applyFill="1" applyBorder="1" applyAlignment="1">
      <alignment vertical="center" wrapText="1"/>
    </xf>
    <xf numFmtId="2" fontId="23" fillId="0" borderId="1" xfId="0" applyNumberFormat="1" applyFont="1" applyBorder="1" applyAlignment="1">
      <alignment horizontal="center" vertical="center" wrapText="1"/>
    </xf>
    <xf numFmtId="0" fontId="23" fillId="0" borderId="1" xfId="0" applyFont="1" applyBorder="1" applyAlignment="1">
      <alignment horizontal="center" vertical="center" wrapText="1"/>
    </xf>
    <xf numFmtId="2" fontId="23" fillId="0" borderId="1" xfId="0" applyNumberFormat="1" applyFont="1" applyBorder="1" applyAlignment="1">
      <alignment horizontal="right" vertical="center"/>
    </xf>
    <xf numFmtId="2" fontId="24" fillId="0" borderId="1" xfId="0" applyNumberFormat="1" applyFont="1" applyBorder="1" applyAlignment="1">
      <alignment horizontal="right" vertical="center"/>
    </xf>
    <xf numFmtId="2" fontId="25" fillId="0" borderId="1" xfId="0" applyNumberFormat="1" applyFont="1" applyBorder="1" applyAlignment="1">
      <alignment horizontal="center" vertical="center" wrapText="1"/>
    </xf>
    <xf numFmtId="0" fontId="25" fillId="0" borderId="1" xfId="0" applyFont="1" applyBorder="1" applyAlignment="1">
      <alignment horizontal="center" vertical="center" wrapText="1"/>
    </xf>
    <xf numFmtId="2" fontId="25" fillId="0" borderId="1" xfId="0" applyNumberFormat="1" applyFont="1" applyBorder="1" applyAlignment="1">
      <alignment horizontal="right" vertical="center"/>
    </xf>
    <xf numFmtId="2" fontId="22" fillId="0" borderId="1" xfId="0" applyNumberFormat="1" applyFont="1" applyBorder="1" applyAlignment="1">
      <alignment horizontal="right" vertical="center"/>
    </xf>
    <xf numFmtId="43" fontId="5" fillId="0" borderId="1" xfId="0" applyNumberFormat="1" applyFont="1" applyBorder="1" applyAlignment="1">
      <alignment vertical="center"/>
    </xf>
    <xf numFmtId="2" fontId="26" fillId="0" borderId="1" xfId="0" applyNumberFormat="1" applyFont="1" applyBorder="1" applyAlignment="1">
      <alignment horizontal="center" vertical="center" wrapText="1"/>
    </xf>
    <xf numFmtId="1" fontId="26" fillId="0" borderId="1" xfId="0" applyNumberFormat="1" applyFont="1" applyBorder="1" applyAlignment="1">
      <alignment horizontal="center" vertical="center" wrapText="1" shrinkToFit="1"/>
    </xf>
    <xf numFmtId="43" fontId="26" fillId="0" borderId="1" xfId="1" applyFont="1" applyFill="1" applyBorder="1" applyAlignment="1">
      <alignment horizontal="right" vertical="center"/>
    </xf>
    <xf numFmtId="0" fontId="26" fillId="0" borderId="1" xfId="0" applyFont="1" applyBorder="1" applyAlignment="1">
      <alignment horizontal="center" vertical="center" wrapText="1"/>
    </xf>
    <xf numFmtId="2" fontId="26" fillId="0" borderId="1" xfId="0" applyNumberFormat="1" applyFont="1" applyBorder="1" applyAlignment="1">
      <alignment horizontal="center" vertical="center" wrapText="1" shrinkToFit="1"/>
    </xf>
    <xf numFmtId="0" fontId="5" fillId="0" borderId="0" xfId="0" applyFont="1" applyAlignment="1">
      <alignment vertical="top" wrapText="1"/>
    </xf>
    <xf numFmtId="43" fontId="5" fillId="0" borderId="0" xfId="0" applyNumberFormat="1" applyFont="1" applyAlignment="1">
      <alignment vertical="center"/>
    </xf>
    <xf numFmtId="0" fontId="5" fillId="0" borderId="7" xfId="0" applyFont="1" applyBorder="1" applyAlignment="1">
      <alignment horizontal="center" vertical="center"/>
    </xf>
    <xf numFmtId="0" fontId="5" fillId="0" borderId="7" xfId="0" applyFont="1" applyBorder="1" applyAlignment="1">
      <alignment vertical="top" wrapText="1"/>
    </xf>
    <xf numFmtId="43" fontId="5" fillId="0" borderId="7" xfId="0" applyNumberFormat="1" applyFont="1" applyBorder="1" applyAlignment="1">
      <alignment vertical="center"/>
    </xf>
    <xf numFmtId="43" fontId="26" fillId="0" borderId="1" xfId="1" applyFont="1" applyBorder="1" applyAlignment="1">
      <alignment horizontal="right" vertical="center"/>
    </xf>
    <xf numFmtId="2" fontId="15" fillId="0" borderId="1" xfId="0" applyNumberFormat="1" applyFont="1" applyBorder="1" applyAlignment="1">
      <alignment horizontal="center" vertical="center"/>
    </xf>
    <xf numFmtId="2" fontId="26" fillId="0" borderId="0" xfId="0" applyNumberFormat="1" applyFont="1" applyAlignment="1">
      <alignment horizontal="center" vertical="center" wrapText="1" shrinkToFit="1"/>
    </xf>
    <xf numFmtId="0" fontId="8" fillId="0" borderId="0" xfId="0" applyFont="1" applyAlignment="1">
      <alignment horizontal="center" vertical="center" wrapText="1"/>
    </xf>
    <xf numFmtId="43" fontId="26" fillId="0" borderId="0" xfId="1" applyFont="1" applyBorder="1" applyAlignment="1">
      <alignment horizontal="right" vertical="center"/>
    </xf>
    <xf numFmtId="2" fontId="26" fillId="0" borderId="7" xfId="0" applyNumberFormat="1" applyFont="1" applyBorder="1" applyAlignment="1">
      <alignment horizontal="center" vertical="center" wrapText="1" shrinkToFit="1"/>
    </xf>
    <xf numFmtId="0" fontId="8" fillId="0" borderId="7" xfId="0" applyFont="1" applyBorder="1" applyAlignment="1">
      <alignment horizontal="center" vertical="center" wrapText="1"/>
    </xf>
    <xf numFmtId="43" fontId="26" fillId="0" borderId="7" xfId="1" applyFont="1" applyBorder="1" applyAlignment="1">
      <alignment horizontal="right" vertical="center"/>
    </xf>
    <xf numFmtId="43" fontId="26" fillId="0" borderId="1" xfId="1" applyFont="1" applyFill="1" applyBorder="1" applyAlignment="1">
      <alignment horizontal="center" vertical="center"/>
    </xf>
    <xf numFmtId="43" fontId="21" fillId="2" borderId="1" xfId="1" applyFont="1" applyFill="1" applyBorder="1" applyAlignment="1">
      <alignment horizontal="center" vertical="center" wrapText="1"/>
    </xf>
    <xf numFmtId="43" fontId="21" fillId="2" borderId="0" xfId="1" applyFont="1" applyFill="1" applyBorder="1" applyAlignment="1">
      <alignment horizontal="center" vertical="center" wrapText="1"/>
    </xf>
    <xf numFmtId="43" fontId="21" fillId="2" borderId="7" xfId="1" applyFont="1" applyFill="1" applyBorder="1" applyAlignment="1">
      <alignment horizontal="center" vertical="center" wrapText="1"/>
    </xf>
    <xf numFmtId="1" fontId="26" fillId="0" borderId="1" xfId="0" applyNumberFormat="1" applyFont="1" applyBorder="1" applyAlignment="1">
      <alignment horizontal="center" vertical="center" wrapText="1"/>
    </xf>
    <xf numFmtId="2" fontId="26" fillId="0" borderId="1" xfId="0" applyNumberFormat="1" applyFont="1" applyBorder="1" applyAlignment="1">
      <alignment horizontal="center" vertical="center"/>
    </xf>
    <xf numFmtId="43" fontId="26" fillId="0" borderId="1" xfId="1" applyFont="1" applyBorder="1" applyAlignment="1">
      <alignment horizontal="right" vertical="center" wrapText="1" shrinkToFit="1"/>
    </xf>
    <xf numFmtId="43" fontId="15" fillId="0" borderId="1" xfId="1" applyFont="1" applyBorder="1" applyAlignment="1">
      <alignment horizontal="center" vertical="center" wrapText="1" shrinkToFit="1"/>
    </xf>
    <xf numFmtId="2" fontId="27" fillId="0" borderId="1" xfId="0" applyNumberFormat="1" applyFont="1" applyBorder="1" applyAlignment="1">
      <alignment horizontal="center" vertical="center" wrapText="1"/>
    </xf>
    <xf numFmtId="0" fontId="27" fillId="0" borderId="1" xfId="0" applyFont="1" applyBorder="1" applyAlignment="1">
      <alignment horizontal="center" vertical="center" wrapText="1"/>
    </xf>
    <xf numFmtId="2" fontId="18" fillId="0" borderId="1" xfId="0" applyNumberFormat="1" applyFont="1" applyBorder="1" applyAlignment="1">
      <alignment horizontal="center" vertical="center" wrapText="1"/>
    </xf>
    <xf numFmtId="1" fontId="18" fillId="0" borderId="1" xfId="0" applyNumberFormat="1" applyFont="1" applyBorder="1" applyAlignment="1">
      <alignment horizontal="center" vertical="center" wrapText="1"/>
    </xf>
    <xf numFmtId="9" fontId="2" fillId="0" borderId="1" xfId="0" applyNumberFormat="1" applyFont="1" applyBorder="1" applyAlignment="1">
      <alignment horizontal="center" vertical="center"/>
    </xf>
    <xf numFmtId="43" fontId="26" fillId="0" borderId="1" xfId="1" applyFont="1" applyBorder="1" applyAlignment="1">
      <alignment horizontal="right" vertical="center" wrapText="1"/>
    </xf>
    <xf numFmtId="43" fontId="21" fillId="2" borderId="1" xfId="1" applyFont="1" applyFill="1" applyBorder="1" applyAlignment="1">
      <alignment horizontal="right" vertical="center" wrapText="1"/>
    </xf>
    <xf numFmtId="43" fontId="21" fillId="2" borderId="10" xfId="1" applyFont="1" applyFill="1" applyBorder="1" applyAlignment="1">
      <alignment horizontal="right" vertical="center" wrapText="1"/>
    </xf>
    <xf numFmtId="43" fontId="2" fillId="0" borderId="10" xfId="0" applyNumberFormat="1" applyFont="1" applyBorder="1" applyAlignment="1">
      <alignment horizontal="right"/>
    </xf>
    <xf numFmtId="164" fontId="26" fillId="0" borderId="1" xfId="1" applyNumberFormat="1" applyFont="1" applyBorder="1" applyAlignment="1">
      <alignment horizontal="right" vertical="center"/>
    </xf>
    <xf numFmtId="43" fontId="21" fillId="2" borderId="10" xfId="1" applyFont="1" applyFill="1" applyBorder="1" applyAlignment="1">
      <alignment horizontal="center" vertical="center" wrapText="1"/>
    </xf>
    <xf numFmtId="0" fontId="5" fillId="0" borderId="1" xfId="0" applyFont="1" applyBorder="1" applyAlignment="1">
      <alignment horizontal="right" vertical="center"/>
    </xf>
    <xf numFmtId="0" fontId="8" fillId="0" borderId="1" xfId="0" applyFont="1" applyBorder="1" applyAlignment="1">
      <alignment horizontal="right" vertical="center" wrapText="1"/>
    </xf>
    <xf numFmtId="0" fontId="5" fillId="0" borderId="1" xfId="0" applyFont="1" applyBorder="1" applyAlignment="1">
      <alignment horizontal="center" vertical="center"/>
    </xf>
    <xf numFmtId="0" fontId="5" fillId="0" borderId="10" xfId="0" applyFont="1" applyBorder="1" applyAlignment="1">
      <alignment horizontal="left" vertical="top" wrapText="1"/>
    </xf>
    <xf numFmtId="0" fontId="5" fillId="0" borderId="11" xfId="0" applyFont="1" applyBorder="1" applyAlignment="1">
      <alignment horizontal="left" vertical="top" wrapText="1"/>
    </xf>
    <xf numFmtId="0" fontId="5" fillId="0" borderId="12" xfId="0" applyFont="1" applyBorder="1" applyAlignment="1">
      <alignment horizontal="left" vertical="top" wrapText="1"/>
    </xf>
    <xf numFmtId="0" fontId="13"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0" borderId="3" xfId="0" applyFont="1" applyBorder="1" applyAlignment="1">
      <alignment horizontal="center"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3" fillId="0" borderId="5" xfId="0" applyFont="1" applyBorder="1" applyAlignment="1">
      <alignment horizontal="center" vertical="center"/>
    </xf>
    <xf numFmtId="0" fontId="3" fillId="0" borderId="9" xfId="0" applyFont="1" applyBorder="1" applyAlignment="1">
      <alignment horizontal="center" vertical="center"/>
    </xf>
    <xf numFmtId="0" fontId="3" fillId="0" borderId="1" xfId="0" applyFont="1" applyBorder="1" applyAlignment="1">
      <alignment horizontal="center" vertical="center"/>
    </xf>
    <xf numFmtId="0" fontId="4" fillId="0" borderId="1" xfId="0" applyFont="1" applyBorder="1" applyAlignment="1">
      <alignment horizontal="center" vertical="center"/>
    </xf>
    <xf numFmtId="0" fontId="4" fillId="0" borderId="1" xfId="0" applyFont="1" applyBorder="1" applyAlignment="1">
      <alignment horizontal="center" vertical="center" wrapText="1"/>
    </xf>
    <xf numFmtId="0" fontId="5" fillId="0" borderId="1" xfId="0" applyFont="1" applyBorder="1" applyAlignment="1">
      <alignment horizontal="left" vertical="top" wrapText="1"/>
    </xf>
    <xf numFmtId="0" fontId="2" fillId="0" borderId="1" xfId="0" applyFont="1" applyBorder="1" applyAlignment="1">
      <alignment horizontal="center" vertical="top" wrapText="1"/>
    </xf>
    <xf numFmtId="0" fontId="5" fillId="0" borderId="10" xfId="0" applyFont="1" applyBorder="1" applyAlignment="1">
      <alignment vertical="top" wrapText="1"/>
    </xf>
    <xf numFmtId="0" fontId="5" fillId="0" borderId="11" xfId="0" applyFont="1" applyBorder="1" applyAlignment="1">
      <alignment vertical="top" wrapText="1"/>
    </xf>
    <xf numFmtId="0" fontId="5" fillId="0" borderId="12" xfId="0" applyFont="1" applyBorder="1" applyAlignment="1">
      <alignment vertical="top" wrapText="1"/>
    </xf>
    <xf numFmtId="0" fontId="5" fillId="0" borderId="10" xfId="0" applyFont="1" applyBorder="1" applyAlignment="1">
      <alignment horizontal="left" vertical="center" wrapText="1"/>
    </xf>
    <xf numFmtId="0" fontId="5" fillId="0" borderId="11" xfId="0" applyFont="1" applyBorder="1" applyAlignment="1">
      <alignment horizontal="left" vertical="center" wrapText="1"/>
    </xf>
    <xf numFmtId="0" fontId="5" fillId="0" borderId="12" xfId="0" applyFont="1" applyBorder="1" applyAlignment="1">
      <alignment horizontal="left" vertical="center" wrapText="1"/>
    </xf>
    <xf numFmtId="0" fontId="5" fillId="0" borderId="1" xfId="0" applyFont="1" applyBorder="1" applyAlignment="1">
      <alignment horizontal="left" vertical="center" wrapText="1"/>
    </xf>
    <xf numFmtId="0" fontId="5" fillId="0" borderId="10" xfId="0" applyFont="1" applyBorder="1" applyAlignment="1">
      <alignment horizontal="center" vertical="top" wrapText="1"/>
    </xf>
    <xf numFmtId="0" fontId="5" fillId="0" borderId="11" xfId="0" applyFont="1" applyBorder="1" applyAlignment="1">
      <alignment horizontal="center" vertical="top" wrapText="1"/>
    </xf>
    <xf numFmtId="0" fontId="5" fillId="0" borderId="12" xfId="0" applyFont="1" applyBorder="1" applyAlignment="1">
      <alignment horizontal="center" vertical="top" wrapText="1"/>
    </xf>
  </cellXfs>
  <cellStyles count="4">
    <cellStyle name="Comma" xfId="1" builtinId="3"/>
    <cellStyle name="Excel Built-in Normal 1" xfId="3" xr:uid="{F5E34DEF-2A5C-4E11-98EB-66AE408F64DF}"/>
    <cellStyle name="Normal" xfId="0" builtinId="0"/>
    <cellStyle name="Normal 55" xfId="2" xr:uid="{DDD76483-C2A8-4AEF-B005-E33ED11E6751}"/>
  </cellStyles>
  <dxfs count="6">
    <dxf>
      <fill>
        <patternFill>
          <bgColor theme="8" tint="0.5999633777886288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png"/><Relationship Id="rId1" Type="http://schemas.openxmlformats.org/officeDocument/2006/relationships/image" Target="../media/image1.jpe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5</xdr:col>
      <xdr:colOff>375587</xdr:colOff>
      <xdr:row>41</xdr:row>
      <xdr:rowOff>121240</xdr:rowOff>
    </xdr:from>
    <xdr:to>
      <xdr:col>37</xdr:col>
      <xdr:colOff>420196</xdr:colOff>
      <xdr:row>81</xdr:row>
      <xdr:rowOff>141113</xdr:rowOff>
    </xdr:to>
    <xdr:grpSp>
      <xdr:nvGrpSpPr>
        <xdr:cNvPr id="1032" name="Group 8">
          <a:extLst>
            <a:ext uri="{FF2B5EF4-FFF2-40B4-BE49-F238E27FC236}">
              <a16:creationId xmlns:a16="http://schemas.microsoft.com/office/drawing/2014/main" id="{B2125881-C96D-28F3-45F3-0034A1251BD0}"/>
            </a:ext>
          </a:extLst>
        </xdr:cNvPr>
        <xdr:cNvGrpSpPr>
          <a:grpSpLocks/>
        </xdr:cNvGrpSpPr>
      </xdr:nvGrpSpPr>
      <xdr:grpSpPr bwMode="auto">
        <a:xfrm>
          <a:off x="5408550" y="26057462"/>
          <a:ext cx="20684461" cy="7489355"/>
          <a:chOff x="-9146" y="9418"/>
          <a:chExt cx="19828" cy="6907"/>
        </a:xfrm>
      </xdr:grpSpPr>
      <xdr:sp macro="" textlink="">
        <xdr:nvSpPr>
          <xdr:cNvPr id="1033" name="AutoShape 9">
            <a:extLst>
              <a:ext uri="{FF2B5EF4-FFF2-40B4-BE49-F238E27FC236}">
                <a16:creationId xmlns:a16="http://schemas.microsoft.com/office/drawing/2014/main" id="{D7619C9E-341E-C386-69B7-92F11761FAB3}"/>
              </a:ext>
            </a:extLst>
          </xdr:cNvPr>
          <xdr:cNvSpPr>
            <a:spLocks/>
          </xdr:cNvSpPr>
        </xdr:nvSpPr>
        <xdr:spPr bwMode="auto">
          <a:xfrm>
            <a:off x="0" y="9700"/>
            <a:ext cx="6133" cy="6140"/>
          </a:xfrm>
          <a:custGeom>
            <a:avLst/>
            <a:gdLst>
              <a:gd name="T0" fmla="*/ 2367 w 6133"/>
              <a:gd name="T1" fmla="+- 0 9880 9700"/>
              <a:gd name="T2" fmla="*/ 9880 h 6140"/>
              <a:gd name="T3" fmla="*/ 2028 w 6133"/>
              <a:gd name="T4" fmla="+- 0 10140 9700"/>
              <a:gd name="T5" fmla="*/ 10140 h 6140"/>
              <a:gd name="T6" fmla="*/ 1791 w 6133"/>
              <a:gd name="T7" fmla="+- 0 10480 9700"/>
              <a:gd name="T8" fmla="*/ 10480 h 6140"/>
              <a:gd name="T9" fmla="*/ 1686 w 6133"/>
              <a:gd name="T10" fmla="+- 0 10920 9700"/>
              <a:gd name="T11" fmla="*/ 10920 h 6140"/>
              <a:gd name="T12" fmla="*/ 944 w 6133"/>
              <a:gd name="T13" fmla="+- 0 11440 9700"/>
              <a:gd name="T14" fmla="*/ 11440 h 6140"/>
              <a:gd name="T15" fmla="*/ 455 w 6133"/>
              <a:gd name="T16" fmla="+- 0 11720 9700"/>
              <a:gd name="T17" fmla="*/ 11720 h 6140"/>
              <a:gd name="T18" fmla="*/ 189 w 6133"/>
              <a:gd name="T19" fmla="+- 0 12060 9700"/>
              <a:gd name="T20" fmla="*/ 12060 h 6140"/>
              <a:gd name="T21" fmla="*/ 33 w 6133"/>
              <a:gd name="T22" fmla="+- 0 12460 9700"/>
              <a:gd name="T23" fmla="*/ 12460 h 6140"/>
              <a:gd name="T24" fmla="*/ 7 w 6133"/>
              <a:gd name="T25" fmla="+- 0 12920 9700"/>
              <a:gd name="T26" fmla="*/ 12920 h 6140"/>
              <a:gd name="T27" fmla="*/ 116 w 6133"/>
              <a:gd name="T28" fmla="+- 0 13340 9700"/>
              <a:gd name="T29" fmla="*/ 13340 h 6140"/>
              <a:gd name="T30" fmla="*/ 342 w 6133"/>
              <a:gd name="T31" fmla="+- 0 13720 9700"/>
              <a:gd name="T32" fmla="*/ 13720 h 6140"/>
              <a:gd name="T33" fmla="*/ 665 w 6133"/>
              <a:gd name="T34" fmla="+- 0 13980 9700"/>
              <a:gd name="T35" fmla="*/ 13980 h 6140"/>
              <a:gd name="T36" fmla="*/ 1214 w 6133"/>
              <a:gd name="T37" fmla="+- 0 14160 9700"/>
              <a:gd name="T38" fmla="*/ 14160 h 6140"/>
              <a:gd name="T39" fmla="*/ 1729 w 6133"/>
              <a:gd name="T40" fmla="+- 0 14840 9700"/>
              <a:gd name="T41" fmla="*/ 14840 h 6140"/>
              <a:gd name="T42" fmla="*/ 1901 w 6133"/>
              <a:gd name="T43" fmla="+- 0 15240 9700"/>
              <a:gd name="T44" fmla="*/ 15240 h 6140"/>
              <a:gd name="T45" fmla="*/ 2191 w 6133"/>
              <a:gd name="T46" fmla="+- 0 15540 9700"/>
              <a:gd name="T47" fmla="*/ 15540 h 6140"/>
              <a:gd name="T48" fmla="*/ 2568 w 6133"/>
              <a:gd name="T49" fmla="+- 0 15760 9700"/>
              <a:gd name="T50" fmla="*/ 15760 h 6140"/>
              <a:gd name="T51" fmla="*/ 3660 w 6133"/>
              <a:gd name="T52" fmla="+- 0 15720 9700"/>
              <a:gd name="T53" fmla="*/ 15720 h 6140"/>
              <a:gd name="T54" fmla="*/ 4024 w 6133"/>
              <a:gd name="T55" fmla="+- 0 15500 9700"/>
              <a:gd name="T56" fmla="*/ 15500 h 6140"/>
              <a:gd name="T57" fmla="*/ 4296 w 6133"/>
              <a:gd name="T58" fmla="+- 0 15180 9700"/>
              <a:gd name="T59" fmla="*/ 15180 h 6140"/>
              <a:gd name="T60" fmla="*/ 2763 w 6133"/>
              <a:gd name="T61" fmla="+- 0 15060 9700"/>
              <a:gd name="T62" fmla="*/ 15060 h 6140"/>
              <a:gd name="T63" fmla="*/ 2475 w 6133"/>
              <a:gd name="T64" fmla="+- 0 14740 9700"/>
              <a:gd name="T65" fmla="*/ 14740 h 6140"/>
              <a:gd name="T66" fmla="*/ 2402 w 6133"/>
              <a:gd name="T67" fmla="+- 0 13700 9700"/>
              <a:gd name="T68" fmla="*/ 13700 h 6140"/>
              <a:gd name="T69" fmla="*/ 2074 w 6133"/>
              <a:gd name="T70" fmla="+- 0 13440 9700"/>
              <a:gd name="T71" fmla="*/ 13440 h 6140"/>
              <a:gd name="T72" fmla="*/ 923 w 6133"/>
              <a:gd name="T73" fmla="+- 0 13260 9700"/>
              <a:gd name="T74" fmla="*/ 13260 h 6140"/>
              <a:gd name="T75" fmla="*/ 727 w 6133"/>
              <a:gd name="T76" fmla="+- 0 12880 9700"/>
              <a:gd name="T77" fmla="*/ 12880 h 6140"/>
              <a:gd name="T78" fmla="*/ 769 w 6133"/>
              <a:gd name="T79" fmla="+- 0 12520 9700"/>
              <a:gd name="T80" fmla="*/ 12520 h 6140"/>
              <a:gd name="T81" fmla="*/ 1043 w 6133"/>
              <a:gd name="T82" fmla="+- 0 12200 9700"/>
              <a:gd name="T83" fmla="*/ 12200 h 6140"/>
              <a:gd name="T84" fmla="*/ 2219 w 6133"/>
              <a:gd name="T85" fmla="+- 0 12080 9700"/>
              <a:gd name="T86" fmla="*/ 12080 h 6140"/>
              <a:gd name="T87" fmla="*/ 2403 w 6133"/>
              <a:gd name="T88" fmla="+- 0 11700 9700"/>
              <a:gd name="T89" fmla="*/ 11700 h 6140"/>
              <a:gd name="T90" fmla="*/ 2465 w 6133"/>
              <a:gd name="T91" fmla="+- 0 10800 9700"/>
              <a:gd name="T92" fmla="*/ 10800 h 6140"/>
              <a:gd name="T93" fmla="*/ 2756 w 6133"/>
              <a:gd name="T94" fmla="+- 0 10500 9700"/>
              <a:gd name="T95" fmla="*/ 10500 h 6140"/>
              <a:gd name="T96" fmla="*/ 4252 w 6133"/>
              <a:gd name="T97" fmla="+- 0 10320 9700"/>
              <a:gd name="T98" fmla="*/ 10320 h 6140"/>
              <a:gd name="T99" fmla="*/ 3965 w 6133"/>
              <a:gd name="T100" fmla="+- 0 10000 9700"/>
              <a:gd name="T101" fmla="*/ 10000 h 6140"/>
              <a:gd name="T102" fmla="*/ 3589 w 6133"/>
              <a:gd name="T103" fmla="+- 0 9800 9700"/>
              <a:gd name="T104" fmla="*/ 9800 h 6140"/>
              <a:gd name="T105" fmla="*/ 5389 w 6133"/>
              <a:gd name="T106" fmla="+- 0 12960 9700"/>
              <a:gd name="T107" fmla="*/ 12960 h 6140"/>
              <a:gd name="T108" fmla="*/ 5152 w 6133"/>
              <a:gd name="T109" fmla="+- 0 13300 9700"/>
              <a:gd name="T110" fmla="*/ 13300 h 6140"/>
              <a:gd name="T111" fmla="*/ 3990 w 6133"/>
              <a:gd name="T112" fmla="+- 0 13460 9700"/>
              <a:gd name="T113" fmla="*/ 13460 h 6140"/>
              <a:gd name="T114" fmla="*/ 3731 w 6133"/>
              <a:gd name="T115" fmla="+- 0 13780 9700"/>
              <a:gd name="T116" fmla="*/ 13780 h 6140"/>
              <a:gd name="T117" fmla="*/ 3749 w 6133"/>
              <a:gd name="T118" fmla="+- 0 13900 9700"/>
              <a:gd name="T119" fmla="*/ 13900 h 6140"/>
              <a:gd name="T120" fmla="*/ 3651 w 6133"/>
              <a:gd name="T121" fmla="+- 0 14820 9700"/>
              <a:gd name="T122" fmla="*/ 14820 h 6140"/>
              <a:gd name="T123" fmla="*/ 3332 w 6133"/>
              <a:gd name="T124" fmla="+- 0 15080 9700"/>
              <a:gd name="T125" fmla="*/ 15080 h 6140"/>
              <a:gd name="T126" fmla="*/ 4388 w 6133"/>
              <a:gd name="T127" fmla="+- 0 14980 9700"/>
              <a:gd name="T128" fmla="*/ 14980 h 6140"/>
              <a:gd name="T129" fmla="*/ 4466 w 6133"/>
              <a:gd name="T130" fmla="+- 0 14160 9700"/>
              <a:gd name="T131" fmla="*/ 14160 h 6140"/>
              <a:gd name="T132" fmla="*/ 5519 w 6133"/>
              <a:gd name="T133" fmla="+- 0 13960 9700"/>
              <a:gd name="T134" fmla="*/ 13960 h 6140"/>
              <a:gd name="T135" fmla="*/ 5830 w 6133"/>
              <a:gd name="T136" fmla="+- 0 13660 9700"/>
              <a:gd name="T137" fmla="*/ 13660 h 6140"/>
              <a:gd name="T138" fmla="*/ 6041 w 6133"/>
              <a:gd name="T139" fmla="+- 0 13280 9700"/>
              <a:gd name="T140" fmla="*/ 13280 h 6140"/>
              <a:gd name="T141" fmla="*/ 6131 w 6133"/>
              <a:gd name="T142" fmla="+- 0 12860 9700"/>
              <a:gd name="T143" fmla="*/ 12860 h 6140"/>
              <a:gd name="T144" fmla="*/ 6085 w 6133"/>
              <a:gd name="T145" fmla="+- 0 12400 9700"/>
              <a:gd name="T146" fmla="*/ 12400 h 6140"/>
              <a:gd name="T147" fmla="*/ 5912 w 6133"/>
              <a:gd name="T148" fmla="+- 0 12000 9700"/>
              <a:gd name="T149" fmla="*/ 12000 h 6140"/>
              <a:gd name="T150" fmla="*/ 5633 w 6133"/>
              <a:gd name="T151" fmla="+- 0 11680 9700"/>
              <a:gd name="T152" fmla="*/ 11680 h 6140"/>
              <a:gd name="T153" fmla="*/ 3185 w 6133"/>
              <a:gd name="T154" fmla="+- 0 10420 9700"/>
              <a:gd name="T155" fmla="*/ 10420 h 6140"/>
              <a:gd name="T156" fmla="*/ 3557 w 6133"/>
              <a:gd name="T157" fmla="+- 0 10620 9700"/>
              <a:gd name="T158" fmla="*/ 10620 h 6140"/>
              <a:gd name="T159" fmla="*/ 3733 w 6133"/>
              <a:gd name="T160" fmla="+- 0 11020 9700"/>
              <a:gd name="T161" fmla="*/ 11020 h 6140"/>
              <a:gd name="T162" fmla="*/ 3805 w 6133"/>
              <a:gd name="T163" fmla="+- 0 11980 9700"/>
              <a:gd name="T164" fmla="*/ 11980 h 6140"/>
              <a:gd name="T165" fmla="*/ 4895 w 6133"/>
              <a:gd name="T166" fmla="+- 0 12120 9700"/>
              <a:gd name="T167" fmla="*/ 12120 h 6140"/>
              <a:gd name="T168" fmla="*/ 5255 w 6133"/>
              <a:gd name="T169" fmla="+- 0 12340 9700"/>
              <a:gd name="T170" fmla="*/ 12340 h 6140"/>
              <a:gd name="T171" fmla="*/ 5414 w 6133"/>
              <a:gd name="T172" fmla="+- 0 12740 9700"/>
              <a:gd name="T173" fmla="*/ 12740 h 6140"/>
              <a:gd name="T174" fmla="*/ 5057 w 6133"/>
              <a:gd name="T175" fmla="+- 0 11420 9700"/>
              <a:gd name="T176" fmla="*/ 11420 h 6140"/>
              <a:gd name="T177" fmla="*/ 4437 w 6133"/>
              <a:gd name="T178" fmla="+- 0 10780 9700"/>
              <a:gd name="T179" fmla="*/ 10780 h 6140"/>
              <a:gd name="T180" fmla="*/ 4312 w 6133"/>
              <a:gd name="T181" fmla="+- 0 10420 9700"/>
              <a:gd name="T182" fmla="*/ 10420 h 6140"/>
            </a:gdLst>
            <a:ahLst/>
            <a:cxnLst>
              <a:cxn ang="0">
                <a:pos x="T0" y="T2"/>
              </a:cxn>
              <a:cxn ang="0">
                <a:pos x="T3" y="T5"/>
              </a:cxn>
              <a:cxn ang="0">
                <a:pos x="T6" y="T8"/>
              </a:cxn>
              <a:cxn ang="0">
                <a:pos x="T9" y="T11"/>
              </a:cxn>
              <a:cxn ang="0">
                <a:pos x="T12" y="T14"/>
              </a:cxn>
              <a:cxn ang="0">
                <a:pos x="T15" y="T17"/>
              </a:cxn>
              <a:cxn ang="0">
                <a:pos x="T18" y="T20"/>
              </a:cxn>
              <a:cxn ang="0">
                <a:pos x="T21" y="T23"/>
              </a:cxn>
              <a:cxn ang="0">
                <a:pos x="T24" y="T26"/>
              </a:cxn>
              <a:cxn ang="0">
                <a:pos x="T27" y="T29"/>
              </a:cxn>
              <a:cxn ang="0">
                <a:pos x="T30" y="T32"/>
              </a:cxn>
              <a:cxn ang="0">
                <a:pos x="T33" y="T35"/>
              </a:cxn>
              <a:cxn ang="0">
                <a:pos x="T36" y="T38"/>
              </a:cxn>
              <a:cxn ang="0">
                <a:pos x="T39" y="T41"/>
              </a:cxn>
              <a:cxn ang="0">
                <a:pos x="T42" y="T44"/>
              </a:cxn>
              <a:cxn ang="0">
                <a:pos x="T45" y="T47"/>
              </a:cxn>
              <a:cxn ang="0">
                <a:pos x="T48" y="T50"/>
              </a:cxn>
              <a:cxn ang="0">
                <a:pos x="T51" y="T53"/>
              </a:cxn>
              <a:cxn ang="0">
                <a:pos x="T54" y="T56"/>
              </a:cxn>
              <a:cxn ang="0">
                <a:pos x="T57" y="T59"/>
              </a:cxn>
              <a:cxn ang="0">
                <a:pos x="T60" y="T62"/>
              </a:cxn>
              <a:cxn ang="0">
                <a:pos x="T63" y="T65"/>
              </a:cxn>
              <a:cxn ang="0">
                <a:pos x="T66" y="T68"/>
              </a:cxn>
              <a:cxn ang="0">
                <a:pos x="T69" y="T71"/>
              </a:cxn>
              <a:cxn ang="0">
                <a:pos x="T72" y="T74"/>
              </a:cxn>
              <a:cxn ang="0">
                <a:pos x="T75" y="T77"/>
              </a:cxn>
              <a:cxn ang="0">
                <a:pos x="T78" y="T80"/>
              </a:cxn>
              <a:cxn ang="0">
                <a:pos x="T81" y="T83"/>
              </a:cxn>
              <a:cxn ang="0">
                <a:pos x="T84" y="T86"/>
              </a:cxn>
              <a:cxn ang="0">
                <a:pos x="T87" y="T89"/>
              </a:cxn>
              <a:cxn ang="0">
                <a:pos x="T90" y="T92"/>
              </a:cxn>
              <a:cxn ang="0">
                <a:pos x="T93" y="T95"/>
              </a:cxn>
              <a:cxn ang="0">
                <a:pos x="T96" y="T98"/>
              </a:cxn>
              <a:cxn ang="0">
                <a:pos x="T99" y="T101"/>
              </a:cxn>
              <a:cxn ang="0">
                <a:pos x="T102" y="T104"/>
              </a:cxn>
              <a:cxn ang="0">
                <a:pos x="T105" y="T107"/>
              </a:cxn>
              <a:cxn ang="0">
                <a:pos x="T108" y="T110"/>
              </a:cxn>
              <a:cxn ang="0">
                <a:pos x="T111" y="T113"/>
              </a:cxn>
              <a:cxn ang="0">
                <a:pos x="T114" y="T116"/>
              </a:cxn>
              <a:cxn ang="0">
                <a:pos x="T117" y="T119"/>
              </a:cxn>
              <a:cxn ang="0">
                <a:pos x="T120" y="T122"/>
              </a:cxn>
              <a:cxn ang="0">
                <a:pos x="T123" y="T125"/>
              </a:cxn>
              <a:cxn ang="0">
                <a:pos x="T126" y="T128"/>
              </a:cxn>
              <a:cxn ang="0">
                <a:pos x="T129" y="T131"/>
              </a:cxn>
              <a:cxn ang="0">
                <a:pos x="T132" y="T134"/>
              </a:cxn>
              <a:cxn ang="0">
                <a:pos x="T135" y="T137"/>
              </a:cxn>
              <a:cxn ang="0">
                <a:pos x="T138" y="T140"/>
              </a:cxn>
              <a:cxn ang="0">
                <a:pos x="T141" y="T143"/>
              </a:cxn>
              <a:cxn ang="0">
                <a:pos x="T144" y="T146"/>
              </a:cxn>
              <a:cxn ang="0">
                <a:pos x="T147" y="T149"/>
              </a:cxn>
              <a:cxn ang="0">
                <a:pos x="T150" y="T152"/>
              </a:cxn>
              <a:cxn ang="0">
                <a:pos x="T153" y="T155"/>
              </a:cxn>
              <a:cxn ang="0">
                <a:pos x="T156" y="T158"/>
              </a:cxn>
              <a:cxn ang="0">
                <a:pos x="T159" y="T161"/>
              </a:cxn>
              <a:cxn ang="0">
                <a:pos x="T162" y="T164"/>
              </a:cxn>
              <a:cxn ang="0">
                <a:pos x="T165" y="T167"/>
              </a:cxn>
              <a:cxn ang="0">
                <a:pos x="T168" y="T170"/>
              </a:cxn>
              <a:cxn ang="0">
                <a:pos x="T171" y="T173"/>
              </a:cxn>
              <a:cxn ang="0">
                <a:pos x="T174" y="T176"/>
              </a:cxn>
              <a:cxn ang="0">
                <a:pos x="T177" y="T179"/>
              </a:cxn>
              <a:cxn ang="0">
                <a:pos x="T180" y="T182"/>
              </a:cxn>
            </a:cxnLst>
            <a:rect l="0" t="0" r="r" b="b"/>
            <a:pathLst>
              <a:path w="6133" h="6140">
                <a:moveTo>
                  <a:pt x="3377" y="20"/>
                </a:moveTo>
                <a:lnTo>
                  <a:pt x="2778" y="20"/>
                </a:lnTo>
                <a:lnTo>
                  <a:pt x="2565" y="80"/>
                </a:lnTo>
                <a:lnTo>
                  <a:pt x="2498" y="120"/>
                </a:lnTo>
                <a:lnTo>
                  <a:pt x="2431" y="140"/>
                </a:lnTo>
                <a:lnTo>
                  <a:pt x="2367" y="180"/>
                </a:lnTo>
                <a:lnTo>
                  <a:pt x="2305" y="220"/>
                </a:lnTo>
                <a:lnTo>
                  <a:pt x="2245" y="260"/>
                </a:lnTo>
                <a:lnTo>
                  <a:pt x="2187" y="300"/>
                </a:lnTo>
                <a:lnTo>
                  <a:pt x="2131" y="340"/>
                </a:lnTo>
                <a:lnTo>
                  <a:pt x="2079" y="380"/>
                </a:lnTo>
                <a:lnTo>
                  <a:pt x="2028" y="440"/>
                </a:lnTo>
                <a:lnTo>
                  <a:pt x="1981" y="480"/>
                </a:lnTo>
                <a:lnTo>
                  <a:pt x="1937" y="540"/>
                </a:lnTo>
                <a:lnTo>
                  <a:pt x="1895" y="600"/>
                </a:lnTo>
                <a:lnTo>
                  <a:pt x="1857" y="660"/>
                </a:lnTo>
                <a:lnTo>
                  <a:pt x="1823" y="720"/>
                </a:lnTo>
                <a:lnTo>
                  <a:pt x="1791" y="780"/>
                </a:lnTo>
                <a:lnTo>
                  <a:pt x="1764" y="860"/>
                </a:lnTo>
                <a:lnTo>
                  <a:pt x="1740" y="920"/>
                </a:lnTo>
                <a:lnTo>
                  <a:pt x="1720" y="1000"/>
                </a:lnTo>
                <a:lnTo>
                  <a:pt x="1704" y="1060"/>
                </a:lnTo>
                <a:lnTo>
                  <a:pt x="1693" y="1140"/>
                </a:lnTo>
                <a:lnTo>
                  <a:pt x="1686" y="1220"/>
                </a:lnTo>
                <a:lnTo>
                  <a:pt x="1683" y="1280"/>
                </a:lnTo>
                <a:lnTo>
                  <a:pt x="1680" y="1680"/>
                </a:lnTo>
                <a:lnTo>
                  <a:pt x="1233" y="1680"/>
                </a:lnTo>
                <a:lnTo>
                  <a:pt x="1159" y="1700"/>
                </a:lnTo>
                <a:lnTo>
                  <a:pt x="1086" y="1700"/>
                </a:lnTo>
                <a:lnTo>
                  <a:pt x="944" y="1740"/>
                </a:lnTo>
                <a:lnTo>
                  <a:pt x="809" y="1780"/>
                </a:lnTo>
                <a:lnTo>
                  <a:pt x="682" y="1860"/>
                </a:lnTo>
                <a:lnTo>
                  <a:pt x="622" y="1880"/>
                </a:lnTo>
                <a:lnTo>
                  <a:pt x="564" y="1920"/>
                </a:lnTo>
                <a:lnTo>
                  <a:pt x="508" y="1980"/>
                </a:lnTo>
                <a:lnTo>
                  <a:pt x="455" y="2020"/>
                </a:lnTo>
                <a:lnTo>
                  <a:pt x="404" y="2060"/>
                </a:lnTo>
                <a:lnTo>
                  <a:pt x="355" y="2120"/>
                </a:lnTo>
                <a:lnTo>
                  <a:pt x="309" y="2180"/>
                </a:lnTo>
                <a:lnTo>
                  <a:pt x="266" y="2240"/>
                </a:lnTo>
                <a:lnTo>
                  <a:pt x="226" y="2300"/>
                </a:lnTo>
                <a:lnTo>
                  <a:pt x="189" y="2360"/>
                </a:lnTo>
                <a:lnTo>
                  <a:pt x="155" y="2420"/>
                </a:lnTo>
                <a:lnTo>
                  <a:pt x="124" y="2480"/>
                </a:lnTo>
                <a:lnTo>
                  <a:pt x="96" y="2560"/>
                </a:lnTo>
                <a:lnTo>
                  <a:pt x="72" y="2620"/>
                </a:lnTo>
                <a:lnTo>
                  <a:pt x="51" y="2700"/>
                </a:lnTo>
                <a:lnTo>
                  <a:pt x="33" y="2760"/>
                </a:lnTo>
                <a:lnTo>
                  <a:pt x="19" y="2840"/>
                </a:lnTo>
                <a:lnTo>
                  <a:pt x="9" y="2920"/>
                </a:lnTo>
                <a:lnTo>
                  <a:pt x="3" y="2980"/>
                </a:lnTo>
                <a:lnTo>
                  <a:pt x="0" y="3060"/>
                </a:lnTo>
                <a:lnTo>
                  <a:pt x="1" y="3140"/>
                </a:lnTo>
                <a:lnTo>
                  <a:pt x="7" y="3220"/>
                </a:lnTo>
                <a:lnTo>
                  <a:pt x="16" y="3280"/>
                </a:lnTo>
                <a:lnTo>
                  <a:pt x="29" y="3360"/>
                </a:lnTo>
                <a:lnTo>
                  <a:pt x="45" y="3440"/>
                </a:lnTo>
                <a:lnTo>
                  <a:pt x="65" y="3500"/>
                </a:lnTo>
                <a:lnTo>
                  <a:pt x="89" y="3580"/>
                </a:lnTo>
                <a:lnTo>
                  <a:pt x="116" y="3640"/>
                </a:lnTo>
                <a:lnTo>
                  <a:pt x="146" y="3720"/>
                </a:lnTo>
                <a:lnTo>
                  <a:pt x="179" y="3780"/>
                </a:lnTo>
                <a:lnTo>
                  <a:pt x="215" y="3840"/>
                </a:lnTo>
                <a:lnTo>
                  <a:pt x="255" y="3900"/>
                </a:lnTo>
                <a:lnTo>
                  <a:pt x="297" y="3960"/>
                </a:lnTo>
                <a:lnTo>
                  <a:pt x="342" y="4020"/>
                </a:lnTo>
                <a:lnTo>
                  <a:pt x="390" y="4060"/>
                </a:lnTo>
                <a:lnTo>
                  <a:pt x="440" y="4120"/>
                </a:lnTo>
                <a:lnTo>
                  <a:pt x="493" y="4160"/>
                </a:lnTo>
                <a:lnTo>
                  <a:pt x="548" y="4200"/>
                </a:lnTo>
                <a:lnTo>
                  <a:pt x="606" y="4240"/>
                </a:lnTo>
                <a:lnTo>
                  <a:pt x="665" y="4280"/>
                </a:lnTo>
                <a:lnTo>
                  <a:pt x="727" y="4320"/>
                </a:lnTo>
                <a:lnTo>
                  <a:pt x="791" y="4360"/>
                </a:lnTo>
                <a:lnTo>
                  <a:pt x="925" y="4400"/>
                </a:lnTo>
                <a:lnTo>
                  <a:pt x="1067" y="4440"/>
                </a:lnTo>
                <a:lnTo>
                  <a:pt x="1140" y="4440"/>
                </a:lnTo>
                <a:lnTo>
                  <a:pt x="1214" y="4460"/>
                </a:lnTo>
                <a:lnTo>
                  <a:pt x="1694" y="4460"/>
                </a:lnTo>
                <a:lnTo>
                  <a:pt x="1694" y="4840"/>
                </a:lnTo>
                <a:lnTo>
                  <a:pt x="1696" y="4920"/>
                </a:lnTo>
                <a:lnTo>
                  <a:pt x="1703" y="5000"/>
                </a:lnTo>
                <a:lnTo>
                  <a:pt x="1714" y="5080"/>
                </a:lnTo>
                <a:lnTo>
                  <a:pt x="1729" y="5140"/>
                </a:lnTo>
                <a:lnTo>
                  <a:pt x="1748" y="5220"/>
                </a:lnTo>
                <a:lnTo>
                  <a:pt x="1772" y="5280"/>
                </a:lnTo>
                <a:lnTo>
                  <a:pt x="1799" y="5340"/>
                </a:lnTo>
                <a:lnTo>
                  <a:pt x="1830" y="5420"/>
                </a:lnTo>
                <a:lnTo>
                  <a:pt x="1864" y="5480"/>
                </a:lnTo>
                <a:lnTo>
                  <a:pt x="1901" y="5540"/>
                </a:lnTo>
                <a:lnTo>
                  <a:pt x="1942" y="5600"/>
                </a:lnTo>
                <a:lnTo>
                  <a:pt x="1986" y="5640"/>
                </a:lnTo>
                <a:lnTo>
                  <a:pt x="2033" y="5700"/>
                </a:lnTo>
                <a:lnTo>
                  <a:pt x="2083" y="5760"/>
                </a:lnTo>
                <a:lnTo>
                  <a:pt x="2136" y="5800"/>
                </a:lnTo>
                <a:lnTo>
                  <a:pt x="2191" y="5840"/>
                </a:lnTo>
                <a:lnTo>
                  <a:pt x="2248" y="5880"/>
                </a:lnTo>
                <a:lnTo>
                  <a:pt x="2308" y="5920"/>
                </a:lnTo>
                <a:lnTo>
                  <a:pt x="2370" y="5960"/>
                </a:lnTo>
                <a:lnTo>
                  <a:pt x="2434" y="6000"/>
                </a:lnTo>
                <a:lnTo>
                  <a:pt x="2500" y="6020"/>
                </a:lnTo>
                <a:lnTo>
                  <a:pt x="2568" y="6060"/>
                </a:lnTo>
                <a:lnTo>
                  <a:pt x="2637" y="6080"/>
                </a:lnTo>
                <a:lnTo>
                  <a:pt x="2854" y="6140"/>
                </a:lnTo>
                <a:lnTo>
                  <a:pt x="3306" y="6140"/>
                </a:lnTo>
                <a:lnTo>
                  <a:pt x="3523" y="6080"/>
                </a:lnTo>
                <a:lnTo>
                  <a:pt x="3592" y="6060"/>
                </a:lnTo>
                <a:lnTo>
                  <a:pt x="3660" y="6020"/>
                </a:lnTo>
                <a:lnTo>
                  <a:pt x="3726" y="6000"/>
                </a:lnTo>
                <a:lnTo>
                  <a:pt x="3790" y="5960"/>
                </a:lnTo>
                <a:lnTo>
                  <a:pt x="3852" y="5920"/>
                </a:lnTo>
                <a:lnTo>
                  <a:pt x="3911" y="5880"/>
                </a:lnTo>
                <a:lnTo>
                  <a:pt x="3969" y="5840"/>
                </a:lnTo>
                <a:lnTo>
                  <a:pt x="4024" y="5800"/>
                </a:lnTo>
                <a:lnTo>
                  <a:pt x="4077" y="5760"/>
                </a:lnTo>
                <a:lnTo>
                  <a:pt x="4126" y="5700"/>
                </a:lnTo>
                <a:lnTo>
                  <a:pt x="4173" y="5640"/>
                </a:lnTo>
                <a:lnTo>
                  <a:pt x="4217" y="5600"/>
                </a:lnTo>
                <a:lnTo>
                  <a:pt x="4258" y="5540"/>
                </a:lnTo>
                <a:lnTo>
                  <a:pt x="4296" y="5480"/>
                </a:lnTo>
                <a:lnTo>
                  <a:pt x="4319" y="5440"/>
                </a:lnTo>
                <a:lnTo>
                  <a:pt x="3067" y="5440"/>
                </a:lnTo>
                <a:lnTo>
                  <a:pt x="2968" y="5420"/>
                </a:lnTo>
                <a:lnTo>
                  <a:pt x="2896" y="5400"/>
                </a:lnTo>
                <a:lnTo>
                  <a:pt x="2828" y="5380"/>
                </a:lnTo>
                <a:lnTo>
                  <a:pt x="2763" y="5360"/>
                </a:lnTo>
                <a:lnTo>
                  <a:pt x="2703" y="5320"/>
                </a:lnTo>
                <a:lnTo>
                  <a:pt x="2646" y="5280"/>
                </a:lnTo>
                <a:lnTo>
                  <a:pt x="2595" y="5220"/>
                </a:lnTo>
                <a:lnTo>
                  <a:pt x="2549" y="5160"/>
                </a:lnTo>
                <a:lnTo>
                  <a:pt x="2509" y="5120"/>
                </a:lnTo>
                <a:lnTo>
                  <a:pt x="2475" y="5040"/>
                </a:lnTo>
                <a:lnTo>
                  <a:pt x="2448" y="4980"/>
                </a:lnTo>
                <a:lnTo>
                  <a:pt x="2428" y="4920"/>
                </a:lnTo>
                <a:lnTo>
                  <a:pt x="2415" y="4840"/>
                </a:lnTo>
                <a:lnTo>
                  <a:pt x="2411" y="4760"/>
                </a:lnTo>
                <a:lnTo>
                  <a:pt x="2411" y="4080"/>
                </a:lnTo>
                <a:lnTo>
                  <a:pt x="2402" y="4000"/>
                </a:lnTo>
                <a:lnTo>
                  <a:pt x="2377" y="3940"/>
                </a:lnTo>
                <a:lnTo>
                  <a:pt x="2337" y="3880"/>
                </a:lnTo>
                <a:lnTo>
                  <a:pt x="2285" y="3820"/>
                </a:lnTo>
                <a:lnTo>
                  <a:pt x="2222" y="3780"/>
                </a:lnTo>
                <a:lnTo>
                  <a:pt x="2151" y="3760"/>
                </a:lnTo>
                <a:lnTo>
                  <a:pt x="2074" y="3740"/>
                </a:lnTo>
                <a:lnTo>
                  <a:pt x="1306" y="3740"/>
                </a:lnTo>
                <a:lnTo>
                  <a:pt x="1164" y="3700"/>
                </a:lnTo>
                <a:lnTo>
                  <a:pt x="1098" y="3680"/>
                </a:lnTo>
                <a:lnTo>
                  <a:pt x="1035" y="3640"/>
                </a:lnTo>
                <a:lnTo>
                  <a:pt x="977" y="3600"/>
                </a:lnTo>
                <a:lnTo>
                  <a:pt x="923" y="3560"/>
                </a:lnTo>
                <a:lnTo>
                  <a:pt x="875" y="3500"/>
                </a:lnTo>
                <a:lnTo>
                  <a:pt x="832" y="3440"/>
                </a:lnTo>
                <a:lnTo>
                  <a:pt x="796" y="3380"/>
                </a:lnTo>
                <a:lnTo>
                  <a:pt x="766" y="3320"/>
                </a:lnTo>
                <a:lnTo>
                  <a:pt x="743" y="3260"/>
                </a:lnTo>
                <a:lnTo>
                  <a:pt x="727" y="3180"/>
                </a:lnTo>
                <a:lnTo>
                  <a:pt x="719" y="3100"/>
                </a:lnTo>
                <a:lnTo>
                  <a:pt x="718" y="3080"/>
                </a:lnTo>
                <a:lnTo>
                  <a:pt x="719" y="3060"/>
                </a:lnTo>
                <a:lnTo>
                  <a:pt x="729" y="2960"/>
                </a:lnTo>
                <a:lnTo>
                  <a:pt x="745" y="2880"/>
                </a:lnTo>
                <a:lnTo>
                  <a:pt x="769" y="2820"/>
                </a:lnTo>
                <a:lnTo>
                  <a:pt x="800" y="2760"/>
                </a:lnTo>
                <a:lnTo>
                  <a:pt x="838" y="2700"/>
                </a:lnTo>
                <a:lnTo>
                  <a:pt x="881" y="2640"/>
                </a:lnTo>
                <a:lnTo>
                  <a:pt x="930" y="2580"/>
                </a:lnTo>
                <a:lnTo>
                  <a:pt x="984" y="2540"/>
                </a:lnTo>
                <a:lnTo>
                  <a:pt x="1043" y="2500"/>
                </a:lnTo>
                <a:lnTo>
                  <a:pt x="1106" y="2460"/>
                </a:lnTo>
                <a:lnTo>
                  <a:pt x="1173" y="2440"/>
                </a:lnTo>
                <a:lnTo>
                  <a:pt x="1243" y="2420"/>
                </a:lnTo>
                <a:lnTo>
                  <a:pt x="1316" y="2400"/>
                </a:lnTo>
                <a:lnTo>
                  <a:pt x="2147" y="2400"/>
                </a:lnTo>
                <a:lnTo>
                  <a:pt x="2219" y="2380"/>
                </a:lnTo>
                <a:lnTo>
                  <a:pt x="2281" y="2340"/>
                </a:lnTo>
                <a:lnTo>
                  <a:pt x="2334" y="2280"/>
                </a:lnTo>
                <a:lnTo>
                  <a:pt x="2374" y="2220"/>
                </a:lnTo>
                <a:lnTo>
                  <a:pt x="2400" y="2160"/>
                </a:lnTo>
                <a:lnTo>
                  <a:pt x="2410" y="2080"/>
                </a:lnTo>
                <a:lnTo>
                  <a:pt x="2403" y="2000"/>
                </a:lnTo>
                <a:lnTo>
                  <a:pt x="2395" y="1980"/>
                </a:lnTo>
                <a:lnTo>
                  <a:pt x="2400" y="1380"/>
                </a:lnTo>
                <a:lnTo>
                  <a:pt x="2404" y="1300"/>
                </a:lnTo>
                <a:lnTo>
                  <a:pt x="2417" y="1240"/>
                </a:lnTo>
                <a:lnTo>
                  <a:pt x="2438" y="1160"/>
                </a:lnTo>
                <a:lnTo>
                  <a:pt x="2465" y="1100"/>
                </a:lnTo>
                <a:lnTo>
                  <a:pt x="2500" y="1040"/>
                </a:lnTo>
                <a:lnTo>
                  <a:pt x="2540" y="980"/>
                </a:lnTo>
                <a:lnTo>
                  <a:pt x="2587" y="920"/>
                </a:lnTo>
                <a:lnTo>
                  <a:pt x="2638" y="880"/>
                </a:lnTo>
                <a:lnTo>
                  <a:pt x="2695" y="820"/>
                </a:lnTo>
                <a:lnTo>
                  <a:pt x="2756" y="800"/>
                </a:lnTo>
                <a:lnTo>
                  <a:pt x="2821" y="760"/>
                </a:lnTo>
                <a:lnTo>
                  <a:pt x="2889" y="740"/>
                </a:lnTo>
                <a:lnTo>
                  <a:pt x="2961" y="720"/>
                </a:lnTo>
                <a:lnTo>
                  <a:pt x="4312" y="720"/>
                </a:lnTo>
                <a:lnTo>
                  <a:pt x="4289" y="680"/>
                </a:lnTo>
                <a:lnTo>
                  <a:pt x="4252" y="620"/>
                </a:lnTo>
                <a:lnTo>
                  <a:pt x="4212" y="560"/>
                </a:lnTo>
                <a:lnTo>
                  <a:pt x="4168" y="500"/>
                </a:lnTo>
                <a:lnTo>
                  <a:pt x="4121" y="460"/>
                </a:lnTo>
                <a:lnTo>
                  <a:pt x="4072" y="400"/>
                </a:lnTo>
                <a:lnTo>
                  <a:pt x="4020" y="360"/>
                </a:lnTo>
                <a:lnTo>
                  <a:pt x="3965" y="300"/>
                </a:lnTo>
                <a:lnTo>
                  <a:pt x="3908" y="260"/>
                </a:lnTo>
                <a:lnTo>
                  <a:pt x="3848" y="220"/>
                </a:lnTo>
                <a:lnTo>
                  <a:pt x="3786" y="180"/>
                </a:lnTo>
                <a:lnTo>
                  <a:pt x="3723" y="160"/>
                </a:lnTo>
                <a:lnTo>
                  <a:pt x="3657" y="120"/>
                </a:lnTo>
                <a:lnTo>
                  <a:pt x="3589" y="100"/>
                </a:lnTo>
                <a:lnTo>
                  <a:pt x="3520" y="60"/>
                </a:lnTo>
                <a:lnTo>
                  <a:pt x="3377" y="20"/>
                </a:lnTo>
                <a:close/>
                <a:moveTo>
                  <a:pt x="5415" y="1840"/>
                </a:moveTo>
                <a:lnTo>
                  <a:pt x="5415" y="3080"/>
                </a:lnTo>
                <a:lnTo>
                  <a:pt x="5405" y="3180"/>
                </a:lnTo>
                <a:lnTo>
                  <a:pt x="5389" y="3260"/>
                </a:lnTo>
                <a:lnTo>
                  <a:pt x="5365" y="3320"/>
                </a:lnTo>
                <a:lnTo>
                  <a:pt x="5335" y="3400"/>
                </a:lnTo>
                <a:lnTo>
                  <a:pt x="5298" y="3460"/>
                </a:lnTo>
                <a:lnTo>
                  <a:pt x="5255" y="3520"/>
                </a:lnTo>
                <a:lnTo>
                  <a:pt x="5206" y="3560"/>
                </a:lnTo>
                <a:lnTo>
                  <a:pt x="5152" y="3600"/>
                </a:lnTo>
                <a:lnTo>
                  <a:pt x="5094" y="3640"/>
                </a:lnTo>
                <a:lnTo>
                  <a:pt x="5031" y="3680"/>
                </a:lnTo>
                <a:lnTo>
                  <a:pt x="4965" y="3720"/>
                </a:lnTo>
                <a:lnTo>
                  <a:pt x="4895" y="3740"/>
                </a:lnTo>
                <a:lnTo>
                  <a:pt x="4068" y="3740"/>
                </a:lnTo>
                <a:lnTo>
                  <a:pt x="3990" y="3760"/>
                </a:lnTo>
                <a:lnTo>
                  <a:pt x="3919" y="3780"/>
                </a:lnTo>
                <a:lnTo>
                  <a:pt x="3857" y="3820"/>
                </a:lnTo>
                <a:lnTo>
                  <a:pt x="3805" y="3880"/>
                </a:lnTo>
                <a:lnTo>
                  <a:pt x="3765" y="3940"/>
                </a:lnTo>
                <a:lnTo>
                  <a:pt x="3739" y="4000"/>
                </a:lnTo>
                <a:lnTo>
                  <a:pt x="3731" y="4080"/>
                </a:lnTo>
                <a:lnTo>
                  <a:pt x="3731" y="4100"/>
                </a:lnTo>
                <a:lnTo>
                  <a:pt x="3736" y="4140"/>
                </a:lnTo>
                <a:lnTo>
                  <a:pt x="3737" y="4160"/>
                </a:lnTo>
                <a:lnTo>
                  <a:pt x="3740" y="4160"/>
                </a:lnTo>
                <a:lnTo>
                  <a:pt x="3744" y="4180"/>
                </a:lnTo>
                <a:lnTo>
                  <a:pt x="3749" y="4200"/>
                </a:lnTo>
                <a:lnTo>
                  <a:pt x="3749" y="4760"/>
                </a:lnTo>
                <a:lnTo>
                  <a:pt x="3744" y="4840"/>
                </a:lnTo>
                <a:lnTo>
                  <a:pt x="3732" y="4920"/>
                </a:lnTo>
                <a:lnTo>
                  <a:pt x="3712" y="4980"/>
                </a:lnTo>
                <a:lnTo>
                  <a:pt x="3685" y="5040"/>
                </a:lnTo>
                <a:lnTo>
                  <a:pt x="3651" y="5120"/>
                </a:lnTo>
                <a:lnTo>
                  <a:pt x="3611" y="5160"/>
                </a:lnTo>
                <a:lnTo>
                  <a:pt x="3565" y="5220"/>
                </a:lnTo>
                <a:lnTo>
                  <a:pt x="3514" y="5280"/>
                </a:lnTo>
                <a:lnTo>
                  <a:pt x="3457" y="5320"/>
                </a:lnTo>
                <a:lnTo>
                  <a:pt x="3397" y="5360"/>
                </a:lnTo>
                <a:lnTo>
                  <a:pt x="3332" y="5380"/>
                </a:lnTo>
                <a:lnTo>
                  <a:pt x="3264" y="5400"/>
                </a:lnTo>
                <a:lnTo>
                  <a:pt x="3118" y="5440"/>
                </a:lnTo>
                <a:lnTo>
                  <a:pt x="4319" y="5440"/>
                </a:lnTo>
                <a:lnTo>
                  <a:pt x="4330" y="5420"/>
                </a:lnTo>
                <a:lnTo>
                  <a:pt x="4361" y="5340"/>
                </a:lnTo>
                <a:lnTo>
                  <a:pt x="4388" y="5280"/>
                </a:lnTo>
                <a:lnTo>
                  <a:pt x="4411" y="5220"/>
                </a:lnTo>
                <a:lnTo>
                  <a:pt x="4446" y="5080"/>
                </a:lnTo>
                <a:lnTo>
                  <a:pt x="4457" y="5000"/>
                </a:lnTo>
                <a:lnTo>
                  <a:pt x="4464" y="4920"/>
                </a:lnTo>
                <a:lnTo>
                  <a:pt x="4466" y="4840"/>
                </a:lnTo>
                <a:lnTo>
                  <a:pt x="4466" y="4460"/>
                </a:lnTo>
                <a:lnTo>
                  <a:pt x="4984" y="4460"/>
                </a:lnTo>
                <a:lnTo>
                  <a:pt x="5198" y="4400"/>
                </a:lnTo>
                <a:lnTo>
                  <a:pt x="5333" y="4360"/>
                </a:lnTo>
                <a:lnTo>
                  <a:pt x="5397" y="4320"/>
                </a:lnTo>
                <a:lnTo>
                  <a:pt x="5459" y="4300"/>
                </a:lnTo>
                <a:lnTo>
                  <a:pt x="5519" y="4260"/>
                </a:lnTo>
                <a:lnTo>
                  <a:pt x="5577" y="4220"/>
                </a:lnTo>
                <a:lnTo>
                  <a:pt x="5633" y="4180"/>
                </a:lnTo>
                <a:lnTo>
                  <a:pt x="5686" y="4120"/>
                </a:lnTo>
                <a:lnTo>
                  <a:pt x="5737" y="4080"/>
                </a:lnTo>
                <a:lnTo>
                  <a:pt x="5785" y="4020"/>
                </a:lnTo>
                <a:lnTo>
                  <a:pt x="5830" y="3960"/>
                </a:lnTo>
                <a:lnTo>
                  <a:pt x="5873" y="3900"/>
                </a:lnTo>
                <a:lnTo>
                  <a:pt x="5912" y="3840"/>
                </a:lnTo>
                <a:lnTo>
                  <a:pt x="5949" y="3780"/>
                </a:lnTo>
                <a:lnTo>
                  <a:pt x="5983" y="3720"/>
                </a:lnTo>
                <a:lnTo>
                  <a:pt x="6013" y="3660"/>
                </a:lnTo>
                <a:lnTo>
                  <a:pt x="6041" y="3580"/>
                </a:lnTo>
                <a:lnTo>
                  <a:pt x="6065" y="3520"/>
                </a:lnTo>
                <a:lnTo>
                  <a:pt x="6085" y="3440"/>
                </a:lnTo>
                <a:lnTo>
                  <a:pt x="6102" y="3380"/>
                </a:lnTo>
                <a:lnTo>
                  <a:pt x="6116" y="3300"/>
                </a:lnTo>
                <a:lnTo>
                  <a:pt x="6125" y="3220"/>
                </a:lnTo>
                <a:lnTo>
                  <a:pt x="6131" y="3160"/>
                </a:lnTo>
                <a:lnTo>
                  <a:pt x="6133" y="3080"/>
                </a:lnTo>
                <a:lnTo>
                  <a:pt x="6131" y="3000"/>
                </a:lnTo>
                <a:lnTo>
                  <a:pt x="6125" y="2920"/>
                </a:lnTo>
                <a:lnTo>
                  <a:pt x="6116" y="2860"/>
                </a:lnTo>
                <a:lnTo>
                  <a:pt x="6102" y="2780"/>
                </a:lnTo>
                <a:lnTo>
                  <a:pt x="6085" y="2700"/>
                </a:lnTo>
                <a:lnTo>
                  <a:pt x="6065" y="2640"/>
                </a:lnTo>
                <a:lnTo>
                  <a:pt x="6041" y="2560"/>
                </a:lnTo>
                <a:lnTo>
                  <a:pt x="6013" y="2500"/>
                </a:lnTo>
                <a:lnTo>
                  <a:pt x="5983" y="2440"/>
                </a:lnTo>
                <a:lnTo>
                  <a:pt x="5949" y="2360"/>
                </a:lnTo>
                <a:lnTo>
                  <a:pt x="5912" y="2300"/>
                </a:lnTo>
                <a:lnTo>
                  <a:pt x="5873" y="2240"/>
                </a:lnTo>
                <a:lnTo>
                  <a:pt x="5830" y="2180"/>
                </a:lnTo>
                <a:lnTo>
                  <a:pt x="5785" y="2140"/>
                </a:lnTo>
                <a:lnTo>
                  <a:pt x="5737" y="2080"/>
                </a:lnTo>
                <a:lnTo>
                  <a:pt x="5686" y="2040"/>
                </a:lnTo>
                <a:lnTo>
                  <a:pt x="5633" y="1980"/>
                </a:lnTo>
                <a:lnTo>
                  <a:pt x="5577" y="1940"/>
                </a:lnTo>
                <a:lnTo>
                  <a:pt x="5519" y="1900"/>
                </a:lnTo>
                <a:lnTo>
                  <a:pt x="5459" y="1860"/>
                </a:lnTo>
                <a:lnTo>
                  <a:pt x="5415" y="1840"/>
                </a:lnTo>
                <a:close/>
                <a:moveTo>
                  <a:pt x="4312" y="720"/>
                </a:moveTo>
                <a:lnTo>
                  <a:pt x="3185" y="720"/>
                </a:lnTo>
                <a:lnTo>
                  <a:pt x="3256" y="740"/>
                </a:lnTo>
                <a:lnTo>
                  <a:pt x="3324" y="760"/>
                </a:lnTo>
                <a:lnTo>
                  <a:pt x="3389" y="800"/>
                </a:lnTo>
                <a:lnTo>
                  <a:pt x="3450" y="840"/>
                </a:lnTo>
                <a:lnTo>
                  <a:pt x="3505" y="880"/>
                </a:lnTo>
                <a:lnTo>
                  <a:pt x="3557" y="920"/>
                </a:lnTo>
                <a:lnTo>
                  <a:pt x="3602" y="980"/>
                </a:lnTo>
                <a:lnTo>
                  <a:pt x="3642" y="1040"/>
                </a:lnTo>
                <a:lnTo>
                  <a:pt x="3675" y="1100"/>
                </a:lnTo>
                <a:lnTo>
                  <a:pt x="3702" y="1160"/>
                </a:lnTo>
                <a:lnTo>
                  <a:pt x="3721" y="1240"/>
                </a:lnTo>
                <a:lnTo>
                  <a:pt x="3733" y="1320"/>
                </a:lnTo>
                <a:lnTo>
                  <a:pt x="3737" y="1380"/>
                </a:lnTo>
                <a:lnTo>
                  <a:pt x="3732" y="2060"/>
                </a:lnTo>
                <a:lnTo>
                  <a:pt x="3731" y="2080"/>
                </a:lnTo>
                <a:lnTo>
                  <a:pt x="3739" y="2140"/>
                </a:lnTo>
                <a:lnTo>
                  <a:pt x="3765" y="2220"/>
                </a:lnTo>
                <a:lnTo>
                  <a:pt x="3805" y="2280"/>
                </a:lnTo>
                <a:lnTo>
                  <a:pt x="3857" y="2340"/>
                </a:lnTo>
                <a:lnTo>
                  <a:pt x="3919" y="2380"/>
                </a:lnTo>
                <a:lnTo>
                  <a:pt x="3990" y="2400"/>
                </a:lnTo>
                <a:lnTo>
                  <a:pt x="4747" y="2400"/>
                </a:lnTo>
                <a:lnTo>
                  <a:pt x="4822" y="2420"/>
                </a:lnTo>
                <a:lnTo>
                  <a:pt x="4895" y="2420"/>
                </a:lnTo>
                <a:lnTo>
                  <a:pt x="4965" y="2440"/>
                </a:lnTo>
                <a:lnTo>
                  <a:pt x="5031" y="2480"/>
                </a:lnTo>
                <a:lnTo>
                  <a:pt x="5094" y="2500"/>
                </a:lnTo>
                <a:lnTo>
                  <a:pt x="5152" y="2540"/>
                </a:lnTo>
                <a:lnTo>
                  <a:pt x="5206" y="2600"/>
                </a:lnTo>
                <a:lnTo>
                  <a:pt x="5255" y="2640"/>
                </a:lnTo>
                <a:lnTo>
                  <a:pt x="5298" y="2700"/>
                </a:lnTo>
                <a:lnTo>
                  <a:pt x="5335" y="2760"/>
                </a:lnTo>
                <a:lnTo>
                  <a:pt x="5365" y="2820"/>
                </a:lnTo>
                <a:lnTo>
                  <a:pt x="5389" y="2900"/>
                </a:lnTo>
                <a:lnTo>
                  <a:pt x="5405" y="2960"/>
                </a:lnTo>
                <a:lnTo>
                  <a:pt x="5414" y="3040"/>
                </a:lnTo>
                <a:lnTo>
                  <a:pt x="5415" y="3060"/>
                </a:lnTo>
                <a:lnTo>
                  <a:pt x="5415" y="1840"/>
                </a:lnTo>
                <a:lnTo>
                  <a:pt x="5333" y="1800"/>
                </a:lnTo>
                <a:lnTo>
                  <a:pt x="5266" y="1760"/>
                </a:lnTo>
                <a:lnTo>
                  <a:pt x="5128" y="1720"/>
                </a:lnTo>
                <a:lnTo>
                  <a:pt x="5057" y="1720"/>
                </a:lnTo>
                <a:lnTo>
                  <a:pt x="4984" y="1700"/>
                </a:lnTo>
                <a:lnTo>
                  <a:pt x="4452" y="1700"/>
                </a:lnTo>
                <a:lnTo>
                  <a:pt x="4455" y="1300"/>
                </a:lnTo>
                <a:lnTo>
                  <a:pt x="4453" y="1220"/>
                </a:lnTo>
                <a:lnTo>
                  <a:pt x="4447" y="1160"/>
                </a:lnTo>
                <a:lnTo>
                  <a:pt x="4437" y="1080"/>
                </a:lnTo>
                <a:lnTo>
                  <a:pt x="4422" y="1020"/>
                </a:lnTo>
                <a:lnTo>
                  <a:pt x="4403" y="940"/>
                </a:lnTo>
                <a:lnTo>
                  <a:pt x="4380" y="880"/>
                </a:lnTo>
                <a:lnTo>
                  <a:pt x="4353" y="800"/>
                </a:lnTo>
                <a:lnTo>
                  <a:pt x="4323" y="740"/>
                </a:lnTo>
                <a:lnTo>
                  <a:pt x="4312" y="720"/>
                </a:lnTo>
                <a:close/>
                <a:moveTo>
                  <a:pt x="3230" y="0"/>
                </a:moveTo>
                <a:lnTo>
                  <a:pt x="2926" y="0"/>
                </a:lnTo>
                <a:lnTo>
                  <a:pt x="2852" y="20"/>
                </a:lnTo>
                <a:lnTo>
                  <a:pt x="3304" y="20"/>
                </a:lnTo>
                <a:lnTo>
                  <a:pt x="3230" y="0"/>
                </a:lnTo>
                <a:close/>
              </a:path>
            </a:pathLst>
          </a:custGeom>
          <a:solidFill>
            <a:srgbClr val="9F9F9F">
              <a:alpha val="9804"/>
            </a:srgbClr>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6" name="Picture 5">
            <a:extLst>
              <a:ext uri="{FF2B5EF4-FFF2-40B4-BE49-F238E27FC236}">
                <a16:creationId xmlns:a16="http://schemas.microsoft.com/office/drawing/2014/main" id="{B53D38D2-647E-504B-C0A4-08009E40450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146" y="9418"/>
            <a:ext cx="1944" cy="1638"/>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1035" name="Line 11">
            <a:extLst>
              <a:ext uri="{FF2B5EF4-FFF2-40B4-BE49-F238E27FC236}">
                <a16:creationId xmlns:a16="http://schemas.microsoft.com/office/drawing/2014/main" id="{7ABF70FB-4F97-70FA-53AD-7F4D2C2D4060}"/>
              </a:ext>
            </a:extLst>
          </xdr:cNvPr>
          <xdr:cNvSpPr>
            <a:spLocks noChangeShapeType="1"/>
          </xdr:cNvSpPr>
        </xdr:nvSpPr>
        <xdr:spPr bwMode="auto">
          <a:xfrm>
            <a:off x="1345" y="13795"/>
            <a:ext cx="93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pic>
        <xdr:nvPicPr>
          <xdr:cNvPr id="7" name="Picture 6">
            <a:extLst>
              <a:ext uri="{FF2B5EF4-FFF2-40B4-BE49-F238E27FC236}">
                <a16:creationId xmlns:a16="http://schemas.microsoft.com/office/drawing/2014/main" id="{EE23E0A3-EE7A-5433-1789-E97E531A5CE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3" y="15052"/>
            <a:ext cx="3114" cy="47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8" name="Picture 7">
            <a:extLst>
              <a:ext uri="{FF2B5EF4-FFF2-40B4-BE49-F238E27FC236}">
                <a16:creationId xmlns:a16="http://schemas.microsoft.com/office/drawing/2014/main" id="{28F2746D-CD5D-E570-DE6C-B690167A4BFF}"/>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4" y="15547"/>
            <a:ext cx="1171" cy="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9" name="Picture 8">
            <a:extLst>
              <a:ext uri="{FF2B5EF4-FFF2-40B4-BE49-F238E27FC236}">
                <a16:creationId xmlns:a16="http://schemas.microsoft.com/office/drawing/2014/main" id="{E8E8DD19-BBEB-D42C-5651-67AFD253FD82}"/>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140" y="14492"/>
            <a:ext cx="1850" cy="3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7</xdr:col>
      <xdr:colOff>10076</xdr:colOff>
      <xdr:row>15</xdr:row>
      <xdr:rowOff>172391</xdr:rowOff>
    </xdr:from>
    <xdr:to>
      <xdr:col>40</xdr:col>
      <xdr:colOff>141112</xdr:colOff>
      <xdr:row>26</xdr:row>
      <xdr:rowOff>2594877</xdr:rowOff>
    </xdr:to>
    <xdr:grpSp>
      <xdr:nvGrpSpPr>
        <xdr:cNvPr id="2" name="Group 8">
          <a:extLst>
            <a:ext uri="{FF2B5EF4-FFF2-40B4-BE49-F238E27FC236}">
              <a16:creationId xmlns:a16="http://schemas.microsoft.com/office/drawing/2014/main" id="{1E7BF8A5-14A3-4956-A67A-36FA09B30163}"/>
            </a:ext>
          </a:extLst>
        </xdr:cNvPr>
        <xdr:cNvGrpSpPr>
          <a:grpSpLocks/>
        </xdr:cNvGrpSpPr>
      </xdr:nvGrpSpPr>
      <xdr:grpSpPr bwMode="auto">
        <a:xfrm>
          <a:off x="6040224" y="11668243"/>
          <a:ext cx="21608147" cy="11161967"/>
          <a:chOff x="-8954" y="9530"/>
          <a:chExt cx="19636" cy="6795"/>
        </a:xfrm>
      </xdr:grpSpPr>
      <xdr:sp macro="" textlink="">
        <xdr:nvSpPr>
          <xdr:cNvPr id="3" name="AutoShape 9">
            <a:extLst>
              <a:ext uri="{FF2B5EF4-FFF2-40B4-BE49-F238E27FC236}">
                <a16:creationId xmlns:a16="http://schemas.microsoft.com/office/drawing/2014/main" id="{F2B55D1C-EA62-3693-B19D-857C32563AE5}"/>
              </a:ext>
            </a:extLst>
          </xdr:cNvPr>
          <xdr:cNvSpPr>
            <a:spLocks/>
          </xdr:cNvSpPr>
        </xdr:nvSpPr>
        <xdr:spPr bwMode="auto">
          <a:xfrm>
            <a:off x="0" y="9700"/>
            <a:ext cx="6133" cy="6140"/>
          </a:xfrm>
          <a:custGeom>
            <a:avLst/>
            <a:gdLst>
              <a:gd name="T0" fmla="*/ 2367 w 6133"/>
              <a:gd name="T1" fmla="+- 0 9880 9700"/>
              <a:gd name="T2" fmla="*/ 9880 h 6140"/>
              <a:gd name="T3" fmla="*/ 2028 w 6133"/>
              <a:gd name="T4" fmla="+- 0 10140 9700"/>
              <a:gd name="T5" fmla="*/ 10140 h 6140"/>
              <a:gd name="T6" fmla="*/ 1791 w 6133"/>
              <a:gd name="T7" fmla="+- 0 10480 9700"/>
              <a:gd name="T8" fmla="*/ 10480 h 6140"/>
              <a:gd name="T9" fmla="*/ 1686 w 6133"/>
              <a:gd name="T10" fmla="+- 0 10920 9700"/>
              <a:gd name="T11" fmla="*/ 10920 h 6140"/>
              <a:gd name="T12" fmla="*/ 944 w 6133"/>
              <a:gd name="T13" fmla="+- 0 11440 9700"/>
              <a:gd name="T14" fmla="*/ 11440 h 6140"/>
              <a:gd name="T15" fmla="*/ 455 w 6133"/>
              <a:gd name="T16" fmla="+- 0 11720 9700"/>
              <a:gd name="T17" fmla="*/ 11720 h 6140"/>
              <a:gd name="T18" fmla="*/ 189 w 6133"/>
              <a:gd name="T19" fmla="+- 0 12060 9700"/>
              <a:gd name="T20" fmla="*/ 12060 h 6140"/>
              <a:gd name="T21" fmla="*/ 33 w 6133"/>
              <a:gd name="T22" fmla="+- 0 12460 9700"/>
              <a:gd name="T23" fmla="*/ 12460 h 6140"/>
              <a:gd name="T24" fmla="*/ 7 w 6133"/>
              <a:gd name="T25" fmla="+- 0 12920 9700"/>
              <a:gd name="T26" fmla="*/ 12920 h 6140"/>
              <a:gd name="T27" fmla="*/ 116 w 6133"/>
              <a:gd name="T28" fmla="+- 0 13340 9700"/>
              <a:gd name="T29" fmla="*/ 13340 h 6140"/>
              <a:gd name="T30" fmla="*/ 342 w 6133"/>
              <a:gd name="T31" fmla="+- 0 13720 9700"/>
              <a:gd name="T32" fmla="*/ 13720 h 6140"/>
              <a:gd name="T33" fmla="*/ 665 w 6133"/>
              <a:gd name="T34" fmla="+- 0 13980 9700"/>
              <a:gd name="T35" fmla="*/ 13980 h 6140"/>
              <a:gd name="T36" fmla="*/ 1214 w 6133"/>
              <a:gd name="T37" fmla="+- 0 14160 9700"/>
              <a:gd name="T38" fmla="*/ 14160 h 6140"/>
              <a:gd name="T39" fmla="*/ 1729 w 6133"/>
              <a:gd name="T40" fmla="+- 0 14840 9700"/>
              <a:gd name="T41" fmla="*/ 14840 h 6140"/>
              <a:gd name="T42" fmla="*/ 1901 w 6133"/>
              <a:gd name="T43" fmla="+- 0 15240 9700"/>
              <a:gd name="T44" fmla="*/ 15240 h 6140"/>
              <a:gd name="T45" fmla="*/ 2191 w 6133"/>
              <a:gd name="T46" fmla="+- 0 15540 9700"/>
              <a:gd name="T47" fmla="*/ 15540 h 6140"/>
              <a:gd name="T48" fmla="*/ 2568 w 6133"/>
              <a:gd name="T49" fmla="+- 0 15760 9700"/>
              <a:gd name="T50" fmla="*/ 15760 h 6140"/>
              <a:gd name="T51" fmla="*/ 3660 w 6133"/>
              <a:gd name="T52" fmla="+- 0 15720 9700"/>
              <a:gd name="T53" fmla="*/ 15720 h 6140"/>
              <a:gd name="T54" fmla="*/ 4024 w 6133"/>
              <a:gd name="T55" fmla="+- 0 15500 9700"/>
              <a:gd name="T56" fmla="*/ 15500 h 6140"/>
              <a:gd name="T57" fmla="*/ 4296 w 6133"/>
              <a:gd name="T58" fmla="+- 0 15180 9700"/>
              <a:gd name="T59" fmla="*/ 15180 h 6140"/>
              <a:gd name="T60" fmla="*/ 2763 w 6133"/>
              <a:gd name="T61" fmla="+- 0 15060 9700"/>
              <a:gd name="T62" fmla="*/ 15060 h 6140"/>
              <a:gd name="T63" fmla="*/ 2475 w 6133"/>
              <a:gd name="T64" fmla="+- 0 14740 9700"/>
              <a:gd name="T65" fmla="*/ 14740 h 6140"/>
              <a:gd name="T66" fmla="*/ 2402 w 6133"/>
              <a:gd name="T67" fmla="+- 0 13700 9700"/>
              <a:gd name="T68" fmla="*/ 13700 h 6140"/>
              <a:gd name="T69" fmla="*/ 2074 w 6133"/>
              <a:gd name="T70" fmla="+- 0 13440 9700"/>
              <a:gd name="T71" fmla="*/ 13440 h 6140"/>
              <a:gd name="T72" fmla="*/ 923 w 6133"/>
              <a:gd name="T73" fmla="+- 0 13260 9700"/>
              <a:gd name="T74" fmla="*/ 13260 h 6140"/>
              <a:gd name="T75" fmla="*/ 727 w 6133"/>
              <a:gd name="T76" fmla="+- 0 12880 9700"/>
              <a:gd name="T77" fmla="*/ 12880 h 6140"/>
              <a:gd name="T78" fmla="*/ 769 w 6133"/>
              <a:gd name="T79" fmla="+- 0 12520 9700"/>
              <a:gd name="T80" fmla="*/ 12520 h 6140"/>
              <a:gd name="T81" fmla="*/ 1043 w 6133"/>
              <a:gd name="T82" fmla="+- 0 12200 9700"/>
              <a:gd name="T83" fmla="*/ 12200 h 6140"/>
              <a:gd name="T84" fmla="*/ 2219 w 6133"/>
              <a:gd name="T85" fmla="+- 0 12080 9700"/>
              <a:gd name="T86" fmla="*/ 12080 h 6140"/>
              <a:gd name="T87" fmla="*/ 2403 w 6133"/>
              <a:gd name="T88" fmla="+- 0 11700 9700"/>
              <a:gd name="T89" fmla="*/ 11700 h 6140"/>
              <a:gd name="T90" fmla="*/ 2465 w 6133"/>
              <a:gd name="T91" fmla="+- 0 10800 9700"/>
              <a:gd name="T92" fmla="*/ 10800 h 6140"/>
              <a:gd name="T93" fmla="*/ 2756 w 6133"/>
              <a:gd name="T94" fmla="+- 0 10500 9700"/>
              <a:gd name="T95" fmla="*/ 10500 h 6140"/>
              <a:gd name="T96" fmla="*/ 4252 w 6133"/>
              <a:gd name="T97" fmla="+- 0 10320 9700"/>
              <a:gd name="T98" fmla="*/ 10320 h 6140"/>
              <a:gd name="T99" fmla="*/ 3965 w 6133"/>
              <a:gd name="T100" fmla="+- 0 10000 9700"/>
              <a:gd name="T101" fmla="*/ 10000 h 6140"/>
              <a:gd name="T102" fmla="*/ 3589 w 6133"/>
              <a:gd name="T103" fmla="+- 0 9800 9700"/>
              <a:gd name="T104" fmla="*/ 9800 h 6140"/>
              <a:gd name="T105" fmla="*/ 5389 w 6133"/>
              <a:gd name="T106" fmla="+- 0 12960 9700"/>
              <a:gd name="T107" fmla="*/ 12960 h 6140"/>
              <a:gd name="T108" fmla="*/ 5152 w 6133"/>
              <a:gd name="T109" fmla="+- 0 13300 9700"/>
              <a:gd name="T110" fmla="*/ 13300 h 6140"/>
              <a:gd name="T111" fmla="*/ 3990 w 6133"/>
              <a:gd name="T112" fmla="+- 0 13460 9700"/>
              <a:gd name="T113" fmla="*/ 13460 h 6140"/>
              <a:gd name="T114" fmla="*/ 3731 w 6133"/>
              <a:gd name="T115" fmla="+- 0 13780 9700"/>
              <a:gd name="T116" fmla="*/ 13780 h 6140"/>
              <a:gd name="T117" fmla="*/ 3749 w 6133"/>
              <a:gd name="T118" fmla="+- 0 13900 9700"/>
              <a:gd name="T119" fmla="*/ 13900 h 6140"/>
              <a:gd name="T120" fmla="*/ 3651 w 6133"/>
              <a:gd name="T121" fmla="+- 0 14820 9700"/>
              <a:gd name="T122" fmla="*/ 14820 h 6140"/>
              <a:gd name="T123" fmla="*/ 3332 w 6133"/>
              <a:gd name="T124" fmla="+- 0 15080 9700"/>
              <a:gd name="T125" fmla="*/ 15080 h 6140"/>
              <a:gd name="T126" fmla="*/ 4388 w 6133"/>
              <a:gd name="T127" fmla="+- 0 14980 9700"/>
              <a:gd name="T128" fmla="*/ 14980 h 6140"/>
              <a:gd name="T129" fmla="*/ 4466 w 6133"/>
              <a:gd name="T130" fmla="+- 0 14160 9700"/>
              <a:gd name="T131" fmla="*/ 14160 h 6140"/>
              <a:gd name="T132" fmla="*/ 5519 w 6133"/>
              <a:gd name="T133" fmla="+- 0 13960 9700"/>
              <a:gd name="T134" fmla="*/ 13960 h 6140"/>
              <a:gd name="T135" fmla="*/ 5830 w 6133"/>
              <a:gd name="T136" fmla="+- 0 13660 9700"/>
              <a:gd name="T137" fmla="*/ 13660 h 6140"/>
              <a:gd name="T138" fmla="*/ 6041 w 6133"/>
              <a:gd name="T139" fmla="+- 0 13280 9700"/>
              <a:gd name="T140" fmla="*/ 13280 h 6140"/>
              <a:gd name="T141" fmla="*/ 6131 w 6133"/>
              <a:gd name="T142" fmla="+- 0 12860 9700"/>
              <a:gd name="T143" fmla="*/ 12860 h 6140"/>
              <a:gd name="T144" fmla="*/ 6085 w 6133"/>
              <a:gd name="T145" fmla="+- 0 12400 9700"/>
              <a:gd name="T146" fmla="*/ 12400 h 6140"/>
              <a:gd name="T147" fmla="*/ 5912 w 6133"/>
              <a:gd name="T148" fmla="+- 0 12000 9700"/>
              <a:gd name="T149" fmla="*/ 12000 h 6140"/>
              <a:gd name="T150" fmla="*/ 5633 w 6133"/>
              <a:gd name="T151" fmla="+- 0 11680 9700"/>
              <a:gd name="T152" fmla="*/ 11680 h 6140"/>
              <a:gd name="T153" fmla="*/ 3185 w 6133"/>
              <a:gd name="T154" fmla="+- 0 10420 9700"/>
              <a:gd name="T155" fmla="*/ 10420 h 6140"/>
              <a:gd name="T156" fmla="*/ 3557 w 6133"/>
              <a:gd name="T157" fmla="+- 0 10620 9700"/>
              <a:gd name="T158" fmla="*/ 10620 h 6140"/>
              <a:gd name="T159" fmla="*/ 3733 w 6133"/>
              <a:gd name="T160" fmla="+- 0 11020 9700"/>
              <a:gd name="T161" fmla="*/ 11020 h 6140"/>
              <a:gd name="T162" fmla="*/ 3805 w 6133"/>
              <a:gd name="T163" fmla="+- 0 11980 9700"/>
              <a:gd name="T164" fmla="*/ 11980 h 6140"/>
              <a:gd name="T165" fmla="*/ 4895 w 6133"/>
              <a:gd name="T166" fmla="+- 0 12120 9700"/>
              <a:gd name="T167" fmla="*/ 12120 h 6140"/>
              <a:gd name="T168" fmla="*/ 5255 w 6133"/>
              <a:gd name="T169" fmla="+- 0 12340 9700"/>
              <a:gd name="T170" fmla="*/ 12340 h 6140"/>
              <a:gd name="T171" fmla="*/ 5414 w 6133"/>
              <a:gd name="T172" fmla="+- 0 12740 9700"/>
              <a:gd name="T173" fmla="*/ 12740 h 6140"/>
              <a:gd name="T174" fmla="*/ 5057 w 6133"/>
              <a:gd name="T175" fmla="+- 0 11420 9700"/>
              <a:gd name="T176" fmla="*/ 11420 h 6140"/>
              <a:gd name="T177" fmla="*/ 4437 w 6133"/>
              <a:gd name="T178" fmla="+- 0 10780 9700"/>
              <a:gd name="T179" fmla="*/ 10780 h 6140"/>
              <a:gd name="T180" fmla="*/ 4312 w 6133"/>
              <a:gd name="T181" fmla="+- 0 10420 9700"/>
              <a:gd name="T182" fmla="*/ 10420 h 6140"/>
            </a:gdLst>
            <a:ahLst/>
            <a:cxnLst>
              <a:cxn ang="0">
                <a:pos x="T0" y="T2"/>
              </a:cxn>
              <a:cxn ang="0">
                <a:pos x="T3" y="T5"/>
              </a:cxn>
              <a:cxn ang="0">
                <a:pos x="T6" y="T8"/>
              </a:cxn>
              <a:cxn ang="0">
                <a:pos x="T9" y="T11"/>
              </a:cxn>
              <a:cxn ang="0">
                <a:pos x="T12" y="T14"/>
              </a:cxn>
              <a:cxn ang="0">
                <a:pos x="T15" y="T17"/>
              </a:cxn>
              <a:cxn ang="0">
                <a:pos x="T18" y="T20"/>
              </a:cxn>
              <a:cxn ang="0">
                <a:pos x="T21" y="T23"/>
              </a:cxn>
              <a:cxn ang="0">
                <a:pos x="T24" y="T26"/>
              </a:cxn>
              <a:cxn ang="0">
                <a:pos x="T27" y="T29"/>
              </a:cxn>
              <a:cxn ang="0">
                <a:pos x="T30" y="T32"/>
              </a:cxn>
              <a:cxn ang="0">
                <a:pos x="T33" y="T35"/>
              </a:cxn>
              <a:cxn ang="0">
                <a:pos x="T36" y="T38"/>
              </a:cxn>
              <a:cxn ang="0">
                <a:pos x="T39" y="T41"/>
              </a:cxn>
              <a:cxn ang="0">
                <a:pos x="T42" y="T44"/>
              </a:cxn>
              <a:cxn ang="0">
                <a:pos x="T45" y="T47"/>
              </a:cxn>
              <a:cxn ang="0">
                <a:pos x="T48" y="T50"/>
              </a:cxn>
              <a:cxn ang="0">
                <a:pos x="T51" y="T53"/>
              </a:cxn>
              <a:cxn ang="0">
                <a:pos x="T54" y="T56"/>
              </a:cxn>
              <a:cxn ang="0">
                <a:pos x="T57" y="T59"/>
              </a:cxn>
              <a:cxn ang="0">
                <a:pos x="T60" y="T62"/>
              </a:cxn>
              <a:cxn ang="0">
                <a:pos x="T63" y="T65"/>
              </a:cxn>
              <a:cxn ang="0">
                <a:pos x="T66" y="T68"/>
              </a:cxn>
              <a:cxn ang="0">
                <a:pos x="T69" y="T71"/>
              </a:cxn>
              <a:cxn ang="0">
                <a:pos x="T72" y="T74"/>
              </a:cxn>
              <a:cxn ang="0">
                <a:pos x="T75" y="T77"/>
              </a:cxn>
              <a:cxn ang="0">
                <a:pos x="T78" y="T80"/>
              </a:cxn>
              <a:cxn ang="0">
                <a:pos x="T81" y="T83"/>
              </a:cxn>
              <a:cxn ang="0">
                <a:pos x="T84" y="T86"/>
              </a:cxn>
              <a:cxn ang="0">
                <a:pos x="T87" y="T89"/>
              </a:cxn>
              <a:cxn ang="0">
                <a:pos x="T90" y="T92"/>
              </a:cxn>
              <a:cxn ang="0">
                <a:pos x="T93" y="T95"/>
              </a:cxn>
              <a:cxn ang="0">
                <a:pos x="T96" y="T98"/>
              </a:cxn>
              <a:cxn ang="0">
                <a:pos x="T99" y="T101"/>
              </a:cxn>
              <a:cxn ang="0">
                <a:pos x="T102" y="T104"/>
              </a:cxn>
              <a:cxn ang="0">
                <a:pos x="T105" y="T107"/>
              </a:cxn>
              <a:cxn ang="0">
                <a:pos x="T108" y="T110"/>
              </a:cxn>
              <a:cxn ang="0">
                <a:pos x="T111" y="T113"/>
              </a:cxn>
              <a:cxn ang="0">
                <a:pos x="T114" y="T116"/>
              </a:cxn>
              <a:cxn ang="0">
                <a:pos x="T117" y="T119"/>
              </a:cxn>
              <a:cxn ang="0">
                <a:pos x="T120" y="T122"/>
              </a:cxn>
              <a:cxn ang="0">
                <a:pos x="T123" y="T125"/>
              </a:cxn>
              <a:cxn ang="0">
                <a:pos x="T126" y="T128"/>
              </a:cxn>
              <a:cxn ang="0">
                <a:pos x="T129" y="T131"/>
              </a:cxn>
              <a:cxn ang="0">
                <a:pos x="T132" y="T134"/>
              </a:cxn>
              <a:cxn ang="0">
                <a:pos x="T135" y="T137"/>
              </a:cxn>
              <a:cxn ang="0">
                <a:pos x="T138" y="T140"/>
              </a:cxn>
              <a:cxn ang="0">
                <a:pos x="T141" y="T143"/>
              </a:cxn>
              <a:cxn ang="0">
                <a:pos x="T144" y="T146"/>
              </a:cxn>
              <a:cxn ang="0">
                <a:pos x="T147" y="T149"/>
              </a:cxn>
              <a:cxn ang="0">
                <a:pos x="T150" y="T152"/>
              </a:cxn>
              <a:cxn ang="0">
                <a:pos x="T153" y="T155"/>
              </a:cxn>
              <a:cxn ang="0">
                <a:pos x="T156" y="T158"/>
              </a:cxn>
              <a:cxn ang="0">
                <a:pos x="T159" y="T161"/>
              </a:cxn>
              <a:cxn ang="0">
                <a:pos x="T162" y="T164"/>
              </a:cxn>
              <a:cxn ang="0">
                <a:pos x="T165" y="T167"/>
              </a:cxn>
              <a:cxn ang="0">
                <a:pos x="T168" y="T170"/>
              </a:cxn>
              <a:cxn ang="0">
                <a:pos x="T171" y="T173"/>
              </a:cxn>
              <a:cxn ang="0">
                <a:pos x="T174" y="T176"/>
              </a:cxn>
              <a:cxn ang="0">
                <a:pos x="T177" y="T179"/>
              </a:cxn>
              <a:cxn ang="0">
                <a:pos x="T180" y="T182"/>
              </a:cxn>
            </a:cxnLst>
            <a:rect l="0" t="0" r="r" b="b"/>
            <a:pathLst>
              <a:path w="6133" h="6140">
                <a:moveTo>
                  <a:pt x="3377" y="20"/>
                </a:moveTo>
                <a:lnTo>
                  <a:pt x="2778" y="20"/>
                </a:lnTo>
                <a:lnTo>
                  <a:pt x="2565" y="80"/>
                </a:lnTo>
                <a:lnTo>
                  <a:pt x="2498" y="120"/>
                </a:lnTo>
                <a:lnTo>
                  <a:pt x="2431" y="140"/>
                </a:lnTo>
                <a:lnTo>
                  <a:pt x="2367" y="180"/>
                </a:lnTo>
                <a:lnTo>
                  <a:pt x="2305" y="220"/>
                </a:lnTo>
                <a:lnTo>
                  <a:pt x="2245" y="260"/>
                </a:lnTo>
                <a:lnTo>
                  <a:pt x="2187" y="300"/>
                </a:lnTo>
                <a:lnTo>
                  <a:pt x="2131" y="340"/>
                </a:lnTo>
                <a:lnTo>
                  <a:pt x="2079" y="380"/>
                </a:lnTo>
                <a:lnTo>
                  <a:pt x="2028" y="440"/>
                </a:lnTo>
                <a:lnTo>
                  <a:pt x="1981" y="480"/>
                </a:lnTo>
                <a:lnTo>
                  <a:pt x="1937" y="540"/>
                </a:lnTo>
                <a:lnTo>
                  <a:pt x="1895" y="600"/>
                </a:lnTo>
                <a:lnTo>
                  <a:pt x="1857" y="660"/>
                </a:lnTo>
                <a:lnTo>
                  <a:pt x="1823" y="720"/>
                </a:lnTo>
                <a:lnTo>
                  <a:pt x="1791" y="780"/>
                </a:lnTo>
                <a:lnTo>
                  <a:pt x="1764" y="860"/>
                </a:lnTo>
                <a:lnTo>
                  <a:pt x="1740" y="920"/>
                </a:lnTo>
                <a:lnTo>
                  <a:pt x="1720" y="1000"/>
                </a:lnTo>
                <a:lnTo>
                  <a:pt x="1704" y="1060"/>
                </a:lnTo>
                <a:lnTo>
                  <a:pt x="1693" y="1140"/>
                </a:lnTo>
                <a:lnTo>
                  <a:pt x="1686" y="1220"/>
                </a:lnTo>
                <a:lnTo>
                  <a:pt x="1683" y="1280"/>
                </a:lnTo>
                <a:lnTo>
                  <a:pt x="1680" y="1680"/>
                </a:lnTo>
                <a:lnTo>
                  <a:pt x="1233" y="1680"/>
                </a:lnTo>
                <a:lnTo>
                  <a:pt x="1159" y="1700"/>
                </a:lnTo>
                <a:lnTo>
                  <a:pt x="1086" y="1700"/>
                </a:lnTo>
                <a:lnTo>
                  <a:pt x="944" y="1740"/>
                </a:lnTo>
                <a:lnTo>
                  <a:pt x="809" y="1780"/>
                </a:lnTo>
                <a:lnTo>
                  <a:pt x="682" y="1860"/>
                </a:lnTo>
                <a:lnTo>
                  <a:pt x="622" y="1880"/>
                </a:lnTo>
                <a:lnTo>
                  <a:pt x="564" y="1920"/>
                </a:lnTo>
                <a:lnTo>
                  <a:pt x="508" y="1980"/>
                </a:lnTo>
                <a:lnTo>
                  <a:pt x="455" y="2020"/>
                </a:lnTo>
                <a:lnTo>
                  <a:pt x="404" y="2060"/>
                </a:lnTo>
                <a:lnTo>
                  <a:pt x="355" y="2120"/>
                </a:lnTo>
                <a:lnTo>
                  <a:pt x="309" y="2180"/>
                </a:lnTo>
                <a:lnTo>
                  <a:pt x="266" y="2240"/>
                </a:lnTo>
                <a:lnTo>
                  <a:pt x="226" y="2300"/>
                </a:lnTo>
                <a:lnTo>
                  <a:pt x="189" y="2360"/>
                </a:lnTo>
                <a:lnTo>
                  <a:pt x="155" y="2420"/>
                </a:lnTo>
                <a:lnTo>
                  <a:pt x="124" y="2480"/>
                </a:lnTo>
                <a:lnTo>
                  <a:pt x="96" y="2560"/>
                </a:lnTo>
                <a:lnTo>
                  <a:pt x="72" y="2620"/>
                </a:lnTo>
                <a:lnTo>
                  <a:pt x="51" y="2700"/>
                </a:lnTo>
                <a:lnTo>
                  <a:pt x="33" y="2760"/>
                </a:lnTo>
                <a:lnTo>
                  <a:pt x="19" y="2840"/>
                </a:lnTo>
                <a:lnTo>
                  <a:pt x="9" y="2920"/>
                </a:lnTo>
                <a:lnTo>
                  <a:pt x="3" y="2980"/>
                </a:lnTo>
                <a:lnTo>
                  <a:pt x="0" y="3060"/>
                </a:lnTo>
                <a:lnTo>
                  <a:pt x="1" y="3140"/>
                </a:lnTo>
                <a:lnTo>
                  <a:pt x="7" y="3220"/>
                </a:lnTo>
                <a:lnTo>
                  <a:pt x="16" y="3280"/>
                </a:lnTo>
                <a:lnTo>
                  <a:pt x="29" y="3360"/>
                </a:lnTo>
                <a:lnTo>
                  <a:pt x="45" y="3440"/>
                </a:lnTo>
                <a:lnTo>
                  <a:pt x="65" y="3500"/>
                </a:lnTo>
                <a:lnTo>
                  <a:pt x="89" y="3580"/>
                </a:lnTo>
                <a:lnTo>
                  <a:pt x="116" y="3640"/>
                </a:lnTo>
                <a:lnTo>
                  <a:pt x="146" y="3720"/>
                </a:lnTo>
                <a:lnTo>
                  <a:pt x="179" y="3780"/>
                </a:lnTo>
                <a:lnTo>
                  <a:pt x="215" y="3840"/>
                </a:lnTo>
                <a:lnTo>
                  <a:pt x="255" y="3900"/>
                </a:lnTo>
                <a:lnTo>
                  <a:pt x="297" y="3960"/>
                </a:lnTo>
                <a:lnTo>
                  <a:pt x="342" y="4020"/>
                </a:lnTo>
                <a:lnTo>
                  <a:pt x="390" y="4060"/>
                </a:lnTo>
                <a:lnTo>
                  <a:pt x="440" y="4120"/>
                </a:lnTo>
                <a:lnTo>
                  <a:pt x="493" y="4160"/>
                </a:lnTo>
                <a:lnTo>
                  <a:pt x="548" y="4200"/>
                </a:lnTo>
                <a:lnTo>
                  <a:pt x="606" y="4240"/>
                </a:lnTo>
                <a:lnTo>
                  <a:pt x="665" y="4280"/>
                </a:lnTo>
                <a:lnTo>
                  <a:pt x="727" y="4320"/>
                </a:lnTo>
                <a:lnTo>
                  <a:pt x="791" y="4360"/>
                </a:lnTo>
                <a:lnTo>
                  <a:pt x="925" y="4400"/>
                </a:lnTo>
                <a:lnTo>
                  <a:pt x="1067" y="4440"/>
                </a:lnTo>
                <a:lnTo>
                  <a:pt x="1140" y="4440"/>
                </a:lnTo>
                <a:lnTo>
                  <a:pt x="1214" y="4460"/>
                </a:lnTo>
                <a:lnTo>
                  <a:pt x="1694" y="4460"/>
                </a:lnTo>
                <a:lnTo>
                  <a:pt x="1694" y="4840"/>
                </a:lnTo>
                <a:lnTo>
                  <a:pt x="1696" y="4920"/>
                </a:lnTo>
                <a:lnTo>
                  <a:pt x="1703" y="5000"/>
                </a:lnTo>
                <a:lnTo>
                  <a:pt x="1714" y="5080"/>
                </a:lnTo>
                <a:lnTo>
                  <a:pt x="1729" y="5140"/>
                </a:lnTo>
                <a:lnTo>
                  <a:pt x="1748" y="5220"/>
                </a:lnTo>
                <a:lnTo>
                  <a:pt x="1772" y="5280"/>
                </a:lnTo>
                <a:lnTo>
                  <a:pt x="1799" y="5340"/>
                </a:lnTo>
                <a:lnTo>
                  <a:pt x="1830" y="5420"/>
                </a:lnTo>
                <a:lnTo>
                  <a:pt x="1864" y="5480"/>
                </a:lnTo>
                <a:lnTo>
                  <a:pt x="1901" y="5540"/>
                </a:lnTo>
                <a:lnTo>
                  <a:pt x="1942" y="5600"/>
                </a:lnTo>
                <a:lnTo>
                  <a:pt x="1986" y="5640"/>
                </a:lnTo>
                <a:lnTo>
                  <a:pt x="2033" y="5700"/>
                </a:lnTo>
                <a:lnTo>
                  <a:pt x="2083" y="5760"/>
                </a:lnTo>
                <a:lnTo>
                  <a:pt x="2136" y="5800"/>
                </a:lnTo>
                <a:lnTo>
                  <a:pt x="2191" y="5840"/>
                </a:lnTo>
                <a:lnTo>
                  <a:pt x="2248" y="5880"/>
                </a:lnTo>
                <a:lnTo>
                  <a:pt x="2308" y="5920"/>
                </a:lnTo>
                <a:lnTo>
                  <a:pt x="2370" y="5960"/>
                </a:lnTo>
                <a:lnTo>
                  <a:pt x="2434" y="6000"/>
                </a:lnTo>
                <a:lnTo>
                  <a:pt x="2500" y="6020"/>
                </a:lnTo>
                <a:lnTo>
                  <a:pt x="2568" y="6060"/>
                </a:lnTo>
                <a:lnTo>
                  <a:pt x="2637" y="6080"/>
                </a:lnTo>
                <a:lnTo>
                  <a:pt x="2854" y="6140"/>
                </a:lnTo>
                <a:lnTo>
                  <a:pt x="3306" y="6140"/>
                </a:lnTo>
                <a:lnTo>
                  <a:pt x="3523" y="6080"/>
                </a:lnTo>
                <a:lnTo>
                  <a:pt x="3592" y="6060"/>
                </a:lnTo>
                <a:lnTo>
                  <a:pt x="3660" y="6020"/>
                </a:lnTo>
                <a:lnTo>
                  <a:pt x="3726" y="6000"/>
                </a:lnTo>
                <a:lnTo>
                  <a:pt x="3790" y="5960"/>
                </a:lnTo>
                <a:lnTo>
                  <a:pt x="3852" y="5920"/>
                </a:lnTo>
                <a:lnTo>
                  <a:pt x="3911" y="5880"/>
                </a:lnTo>
                <a:lnTo>
                  <a:pt x="3969" y="5840"/>
                </a:lnTo>
                <a:lnTo>
                  <a:pt x="4024" y="5800"/>
                </a:lnTo>
                <a:lnTo>
                  <a:pt x="4077" y="5760"/>
                </a:lnTo>
                <a:lnTo>
                  <a:pt x="4126" y="5700"/>
                </a:lnTo>
                <a:lnTo>
                  <a:pt x="4173" y="5640"/>
                </a:lnTo>
                <a:lnTo>
                  <a:pt x="4217" y="5600"/>
                </a:lnTo>
                <a:lnTo>
                  <a:pt x="4258" y="5540"/>
                </a:lnTo>
                <a:lnTo>
                  <a:pt x="4296" y="5480"/>
                </a:lnTo>
                <a:lnTo>
                  <a:pt x="4319" y="5440"/>
                </a:lnTo>
                <a:lnTo>
                  <a:pt x="3067" y="5440"/>
                </a:lnTo>
                <a:lnTo>
                  <a:pt x="2968" y="5420"/>
                </a:lnTo>
                <a:lnTo>
                  <a:pt x="2896" y="5400"/>
                </a:lnTo>
                <a:lnTo>
                  <a:pt x="2828" y="5380"/>
                </a:lnTo>
                <a:lnTo>
                  <a:pt x="2763" y="5360"/>
                </a:lnTo>
                <a:lnTo>
                  <a:pt x="2703" y="5320"/>
                </a:lnTo>
                <a:lnTo>
                  <a:pt x="2646" y="5280"/>
                </a:lnTo>
                <a:lnTo>
                  <a:pt x="2595" y="5220"/>
                </a:lnTo>
                <a:lnTo>
                  <a:pt x="2549" y="5160"/>
                </a:lnTo>
                <a:lnTo>
                  <a:pt x="2509" y="5120"/>
                </a:lnTo>
                <a:lnTo>
                  <a:pt x="2475" y="5040"/>
                </a:lnTo>
                <a:lnTo>
                  <a:pt x="2448" y="4980"/>
                </a:lnTo>
                <a:lnTo>
                  <a:pt x="2428" y="4920"/>
                </a:lnTo>
                <a:lnTo>
                  <a:pt x="2415" y="4840"/>
                </a:lnTo>
                <a:lnTo>
                  <a:pt x="2411" y="4760"/>
                </a:lnTo>
                <a:lnTo>
                  <a:pt x="2411" y="4080"/>
                </a:lnTo>
                <a:lnTo>
                  <a:pt x="2402" y="4000"/>
                </a:lnTo>
                <a:lnTo>
                  <a:pt x="2377" y="3940"/>
                </a:lnTo>
                <a:lnTo>
                  <a:pt x="2337" y="3880"/>
                </a:lnTo>
                <a:lnTo>
                  <a:pt x="2285" y="3820"/>
                </a:lnTo>
                <a:lnTo>
                  <a:pt x="2222" y="3780"/>
                </a:lnTo>
                <a:lnTo>
                  <a:pt x="2151" y="3760"/>
                </a:lnTo>
                <a:lnTo>
                  <a:pt x="2074" y="3740"/>
                </a:lnTo>
                <a:lnTo>
                  <a:pt x="1306" y="3740"/>
                </a:lnTo>
                <a:lnTo>
                  <a:pt x="1164" y="3700"/>
                </a:lnTo>
                <a:lnTo>
                  <a:pt x="1098" y="3680"/>
                </a:lnTo>
                <a:lnTo>
                  <a:pt x="1035" y="3640"/>
                </a:lnTo>
                <a:lnTo>
                  <a:pt x="977" y="3600"/>
                </a:lnTo>
                <a:lnTo>
                  <a:pt x="923" y="3560"/>
                </a:lnTo>
                <a:lnTo>
                  <a:pt x="875" y="3500"/>
                </a:lnTo>
                <a:lnTo>
                  <a:pt x="832" y="3440"/>
                </a:lnTo>
                <a:lnTo>
                  <a:pt x="796" y="3380"/>
                </a:lnTo>
                <a:lnTo>
                  <a:pt x="766" y="3320"/>
                </a:lnTo>
                <a:lnTo>
                  <a:pt x="743" y="3260"/>
                </a:lnTo>
                <a:lnTo>
                  <a:pt x="727" y="3180"/>
                </a:lnTo>
                <a:lnTo>
                  <a:pt x="719" y="3100"/>
                </a:lnTo>
                <a:lnTo>
                  <a:pt x="718" y="3080"/>
                </a:lnTo>
                <a:lnTo>
                  <a:pt x="719" y="3060"/>
                </a:lnTo>
                <a:lnTo>
                  <a:pt x="729" y="2960"/>
                </a:lnTo>
                <a:lnTo>
                  <a:pt x="745" y="2880"/>
                </a:lnTo>
                <a:lnTo>
                  <a:pt x="769" y="2820"/>
                </a:lnTo>
                <a:lnTo>
                  <a:pt x="800" y="2760"/>
                </a:lnTo>
                <a:lnTo>
                  <a:pt x="838" y="2700"/>
                </a:lnTo>
                <a:lnTo>
                  <a:pt x="881" y="2640"/>
                </a:lnTo>
                <a:lnTo>
                  <a:pt x="930" y="2580"/>
                </a:lnTo>
                <a:lnTo>
                  <a:pt x="984" y="2540"/>
                </a:lnTo>
                <a:lnTo>
                  <a:pt x="1043" y="2500"/>
                </a:lnTo>
                <a:lnTo>
                  <a:pt x="1106" y="2460"/>
                </a:lnTo>
                <a:lnTo>
                  <a:pt x="1173" y="2440"/>
                </a:lnTo>
                <a:lnTo>
                  <a:pt x="1243" y="2420"/>
                </a:lnTo>
                <a:lnTo>
                  <a:pt x="1316" y="2400"/>
                </a:lnTo>
                <a:lnTo>
                  <a:pt x="2147" y="2400"/>
                </a:lnTo>
                <a:lnTo>
                  <a:pt x="2219" y="2380"/>
                </a:lnTo>
                <a:lnTo>
                  <a:pt x="2281" y="2340"/>
                </a:lnTo>
                <a:lnTo>
                  <a:pt x="2334" y="2280"/>
                </a:lnTo>
                <a:lnTo>
                  <a:pt x="2374" y="2220"/>
                </a:lnTo>
                <a:lnTo>
                  <a:pt x="2400" y="2160"/>
                </a:lnTo>
                <a:lnTo>
                  <a:pt x="2410" y="2080"/>
                </a:lnTo>
                <a:lnTo>
                  <a:pt x="2403" y="2000"/>
                </a:lnTo>
                <a:lnTo>
                  <a:pt x="2395" y="1980"/>
                </a:lnTo>
                <a:lnTo>
                  <a:pt x="2400" y="1380"/>
                </a:lnTo>
                <a:lnTo>
                  <a:pt x="2404" y="1300"/>
                </a:lnTo>
                <a:lnTo>
                  <a:pt x="2417" y="1240"/>
                </a:lnTo>
                <a:lnTo>
                  <a:pt x="2438" y="1160"/>
                </a:lnTo>
                <a:lnTo>
                  <a:pt x="2465" y="1100"/>
                </a:lnTo>
                <a:lnTo>
                  <a:pt x="2500" y="1040"/>
                </a:lnTo>
                <a:lnTo>
                  <a:pt x="2540" y="980"/>
                </a:lnTo>
                <a:lnTo>
                  <a:pt x="2587" y="920"/>
                </a:lnTo>
                <a:lnTo>
                  <a:pt x="2638" y="880"/>
                </a:lnTo>
                <a:lnTo>
                  <a:pt x="2695" y="820"/>
                </a:lnTo>
                <a:lnTo>
                  <a:pt x="2756" y="800"/>
                </a:lnTo>
                <a:lnTo>
                  <a:pt x="2821" y="760"/>
                </a:lnTo>
                <a:lnTo>
                  <a:pt x="2889" y="740"/>
                </a:lnTo>
                <a:lnTo>
                  <a:pt x="2961" y="720"/>
                </a:lnTo>
                <a:lnTo>
                  <a:pt x="4312" y="720"/>
                </a:lnTo>
                <a:lnTo>
                  <a:pt x="4289" y="680"/>
                </a:lnTo>
                <a:lnTo>
                  <a:pt x="4252" y="620"/>
                </a:lnTo>
                <a:lnTo>
                  <a:pt x="4212" y="560"/>
                </a:lnTo>
                <a:lnTo>
                  <a:pt x="4168" y="500"/>
                </a:lnTo>
                <a:lnTo>
                  <a:pt x="4121" y="460"/>
                </a:lnTo>
                <a:lnTo>
                  <a:pt x="4072" y="400"/>
                </a:lnTo>
                <a:lnTo>
                  <a:pt x="4020" y="360"/>
                </a:lnTo>
                <a:lnTo>
                  <a:pt x="3965" y="300"/>
                </a:lnTo>
                <a:lnTo>
                  <a:pt x="3908" y="260"/>
                </a:lnTo>
                <a:lnTo>
                  <a:pt x="3848" y="220"/>
                </a:lnTo>
                <a:lnTo>
                  <a:pt x="3786" y="180"/>
                </a:lnTo>
                <a:lnTo>
                  <a:pt x="3723" y="160"/>
                </a:lnTo>
                <a:lnTo>
                  <a:pt x="3657" y="120"/>
                </a:lnTo>
                <a:lnTo>
                  <a:pt x="3589" y="100"/>
                </a:lnTo>
                <a:lnTo>
                  <a:pt x="3520" y="60"/>
                </a:lnTo>
                <a:lnTo>
                  <a:pt x="3377" y="20"/>
                </a:lnTo>
                <a:close/>
                <a:moveTo>
                  <a:pt x="5415" y="1840"/>
                </a:moveTo>
                <a:lnTo>
                  <a:pt x="5415" y="3080"/>
                </a:lnTo>
                <a:lnTo>
                  <a:pt x="5405" y="3180"/>
                </a:lnTo>
                <a:lnTo>
                  <a:pt x="5389" y="3260"/>
                </a:lnTo>
                <a:lnTo>
                  <a:pt x="5365" y="3320"/>
                </a:lnTo>
                <a:lnTo>
                  <a:pt x="5335" y="3400"/>
                </a:lnTo>
                <a:lnTo>
                  <a:pt x="5298" y="3460"/>
                </a:lnTo>
                <a:lnTo>
                  <a:pt x="5255" y="3520"/>
                </a:lnTo>
                <a:lnTo>
                  <a:pt x="5206" y="3560"/>
                </a:lnTo>
                <a:lnTo>
                  <a:pt x="5152" y="3600"/>
                </a:lnTo>
                <a:lnTo>
                  <a:pt x="5094" y="3640"/>
                </a:lnTo>
                <a:lnTo>
                  <a:pt x="5031" y="3680"/>
                </a:lnTo>
                <a:lnTo>
                  <a:pt x="4965" y="3720"/>
                </a:lnTo>
                <a:lnTo>
                  <a:pt x="4895" y="3740"/>
                </a:lnTo>
                <a:lnTo>
                  <a:pt x="4068" y="3740"/>
                </a:lnTo>
                <a:lnTo>
                  <a:pt x="3990" y="3760"/>
                </a:lnTo>
                <a:lnTo>
                  <a:pt x="3919" y="3780"/>
                </a:lnTo>
                <a:lnTo>
                  <a:pt x="3857" y="3820"/>
                </a:lnTo>
                <a:lnTo>
                  <a:pt x="3805" y="3880"/>
                </a:lnTo>
                <a:lnTo>
                  <a:pt x="3765" y="3940"/>
                </a:lnTo>
                <a:lnTo>
                  <a:pt x="3739" y="4000"/>
                </a:lnTo>
                <a:lnTo>
                  <a:pt x="3731" y="4080"/>
                </a:lnTo>
                <a:lnTo>
                  <a:pt x="3731" y="4100"/>
                </a:lnTo>
                <a:lnTo>
                  <a:pt x="3736" y="4140"/>
                </a:lnTo>
                <a:lnTo>
                  <a:pt x="3737" y="4160"/>
                </a:lnTo>
                <a:lnTo>
                  <a:pt x="3740" y="4160"/>
                </a:lnTo>
                <a:lnTo>
                  <a:pt x="3744" y="4180"/>
                </a:lnTo>
                <a:lnTo>
                  <a:pt x="3749" y="4200"/>
                </a:lnTo>
                <a:lnTo>
                  <a:pt x="3749" y="4760"/>
                </a:lnTo>
                <a:lnTo>
                  <a:pt x="3744" y="4840"/>
                </a:lnTo>
                <a:lnTo>
                  <a:pt x="3732" y="4920"/>
                </a:lnTo>
                <a:lnTo>
                  <a:pt x="3712" y="4980"/>
                </a:lnTo>
                <a:lnTo>
                  <a:pt x="3685" y="5040"/>
                </a:lnTo>
                <a:lnTo>
                  <a:pt x="3651" y="5120"/>
                </a:lnTo>
                <a:lnTo>
                  <a:pt x="3611" y="5160"/>
                </a:lnTo>
                <a:lnTo>
                  <a:pt x="3565" y="5220"/>
                </a:lnTo>
                <a:lnTo>
                  <a:pt x="3514" y="5280"/>
                </a:lnTo>
                <a:lnTo>
                  <a:pt x="3457" y="5320"/>
                </a:lnTo>
                <a:lnTo>
                  <a:pt x="3397" y="5360"/>
                </a:lnTo>
                <a:lnTo>
                  <a:pt x="3332" y="5380"/>
                </a:lnTo>
                <a:lnTo>
                  <a:pt x="3264" y="5400"/>
                </a:lnTo>
                <a:lnTo>
                  <a:pt x="3118" y="5440"/>
                </a:lnTo>
                <a:lnTo>
                  <a:pt x="4319" y="5440"/>
                </a:lnTo>
                <a:lnTo>
                  <a:pt x="4330" y="5420"/>
                </a:lnTo>
                <a:lnTo>
                  <a:pt x="4361" y="5340"/>
                </a:lnTo>
                <a:lnTo>
                  <a:pt x="4388" y="5280"/>
                </a:lnTo>
                <a:lnTo>
                  <a:pt x="4411" y="5220"/>
                </a:lnTo>
                <a:lnTo>
                  <a:pt x="4446" y="5080"/>
                </a:lnTo>
                <a:lnTo>
                  <a:pt x="4457" y="5000"/>
                </a:lnTo>
                <a:lnTo>
                  <a:pt x="4464" y="4920"/>
                </a:lnTo>
                <a:lnTo>
                  <a:pt x="4466" y="4840"/>
                </a:lnTo>
                <a:lnTo>
                  <a:pt x="4466" y="4460"/>
                </a:lnTo>
                <a:lnTo>
                  <a:pt x="4984" y="4460"/>
                </a:lnTo>
                <a:lnTo>
                  <a:pt x="5198" y="4400"/>
                </a:lnTo>
                <a:lnTo>
                  <a:pt x="5333" y="4360"/>
                </a:lnTo>
                <a:lnTo>
                  <a:pt x="5397" y="4320"/>
                </a:lnTo>
                <a:lnTo>
                  <a:pt x="5459" y="4300"/>
                </a:lnTo>
                <a:lnTo>
                  <a:pt x="5519" y="4260"/>
                </a:lnTo>
                <a:lnTo>
                  <a:pt x="5577" y="4220"/>
                </a:lnTo>
                <a:lnTo>
                  <a:pt x="5633" y="4180"/>
                </a:lnTo>
                <a:lnTo>
                  <a:pt x="5686" y="4120"/>
                </a:lnTo>
                <a:lnTo>
                  <a:pt x="5737" y="4080"/>
                </a:lnTo>
                <a:lnTo>
                  <a:pt x="5785" y="4020"/>
                </a:lnTo>
                <a:lnTo>
                  <a:pt x="5830" y="3960"/>
                </a:lnTo>
                <a:lnTo>
                  <a:pt x="5873" y="3900"/>
                </a:lnTo>
                <a:lnTo>
                  <a:pt x="5912" y="3840"/>
                </a:lnTo>
                <a:lnTo>
                  <a:pt x="5949" y="3780"/>
                </a:lnTo>
                <a:lnTo>
                  <a:pt x="5983" y="3720"/>
                </a:lnTo>
                <a:lnTo>
                  <a:pt x="6013" y="3660"/>
                </a:lnTo>
                <a:lnTo>
                  <a:pt x="6041" y="3580"/>
                </a:lnTo>
                <a:lnTo>
                  <a:pt x="6065" y="3520"/>
                </a:lnTo>
                <a:lnTo>
                  <a:pt x="6085" y="3440"/>
                </a:lnTo>
                <a:lnTo>
                  <a:pt x="6102" y="3380"/>
                </a:lnTo>
                <a:lnTo>
                  <a:pt x="6116" y="3300"/>
                </a:lnTo>
                <a:lnTo>
                  <a:pt x="6125" y="3220"/>
                </a:lnTo>
                <a:lnTo>
                  <a:pt x="6131" y="3160"/>
                </a:lnTo>
                <a:lnTo>
                  <a:pt x="6133" y="3080"/>
                </a:lnTo>
                <a:lnTo>
                  <a:pt x="6131" y="3000"/>
                </a:lnTo>
                <a:lnTo>
                  <a:pt x="6125" y="2920"/>
                </a:lnTo>
                <a:lnTo>
                  <a:pt x="6116" y="2860"/>
                </a:lnTo>
                <a:lnTo>
                  <a:pt x="6102" y="2780"/>
                </a:lnTo>
                <a:lnTo>
                  <a:pt x="6085" y="2700"/>
                </a:lnTo>
                <a:lnTo>
                  <a:pt x="6065" y="2640"/>
                </a:lnTo>
                <a:lnTo>
                  <a:pt x="6041" y="2560"/>
                </a:lnTo>
                <a:lnTo>
                  <a:pt x="6013" y="2500"/>
                </a:lnTo>
                <a:lnTo>
                  <a:pt x="5983" y="2440"/>
                </a:lnTo>
                <a:lnTo>
                  <a:pt x="5949" y="2360"/>
                </a:lnTo>
                <a:lnTo>
                  <a:pt x="5912" y="2300"/>
                </a:lnTo>
                <a:lnTo>
                  <a:pt x="5873" y="2240"/>
                </a:lnTo>
                <a:lnTo>
                  <a:pt x="5830" y="2180"/>
                </a:lnTo>
                <a:lnTo>
                  <a:pt x="5785" y="2140"/>
                </a:lnTo>
                <a:lnTo>
                  <a:pt x="5737" y="2080"/>
                </a:lnTo>
                <a:lnTo>
                  <a:pt x="5686" y="2040"/>
                </a:lnTo>
                <a:lnTo>
                  <a:pt x="5633" y="1980"/>
                </a:lnTo>
                <a:lnTo>
                  <a:pt x="5577" y="1940"/>
                </a:lnTo>
                <a:lnTo>
                  <a:pt x="5519" y="1900"/>
                </a:lnTo>
                <a:lnTo>
                  <a:pt x="5459" y="1860"/>
                </a:lnTo>
                <a:lnTo>
                  <a:pt x="5415" y="1840"/>
                </a:lnTo>
                <a:close/>
                <a:moveTo>
                  <a:pt x="4312" y="720"/>
                </a:moveTo>
                <a:lnTo>
                  <a:pt x="3185" y="720"/>
                </a:lnTo>
                <a:lnTo>
                  <a:pt x="3256" y="740"/>
                </a:lnTo>
                <a:lnTo>
                  <a:pt x="3324" y="760"/>
                </a:lnTo>
                <a:lnTo>
                  <a:pt x="3389" y="800"/>
                </a:lnTo>
                <a:lnTo>
                  <a:pt x="3450" y="840"/>
                </a:lnTo>
                <a:lnTo>
                  <a:pt x="3505" y="880"/>
                </a:lnTo>
                <a:lnTo>
                  <a:pt x="3557" y="920"/>
                </a:lnTo>
                <a:lnTo>
                  <a:pt x="3602" y="980"/>
                </a:lnTo>
                <a:lnTo>
                  <a:pt x="3642" y="1040"/>
                </a:lnTo>
                <a:lnTo>
                  <a:pt x="3675" y="1100"/>
                </a:lnTo>
                <a:lnTo>
                  <a:pt x="3702" y="1160"/>
                </a:lnTo>
                <a:lnTo>
                  <a:pt x="3721" y="1240"/>
                </a:lnTo>
                <a:lnTo>
                  <a:pt x="3733" y="1320"/>
                </a:lnTo>
                <a:lnTo>
                  <a:pt x="3737" y="1380"/>
                </a:lnTo>
                <a:lnTo>
                  <a:pt x="3732" y="2060"/>
                </a:lnTo>
                <a:lnTo>
                  <a:pt x="3731" y="2080"/>
                </a:lnTo>
                <a:lnTo>
                  <a:pt x="3739" y="2140"/>
                </a:lnTo>
                <a:lnTo>
                  <a:pt x="3765" y="2220"/>
                </a:lnTo>
                <a:lnTo>
                  <a:pt x="3805" y="2280"/>
                </a:lnTo>
                <a:lnTo>
                  <a:pt x="3857" y="2340"/>
                </a:lnTo>
                <a:lnTo>
                  <a:pt x="3919" y="2380"/>
                </a:lnTo>
                <a:lnTo>
                  <a:pt x="3990" y="2400"/>
                </a:lnTo>
                <a:lnTo>
                  <a:pt x="4747" y="2400"/>
                </a:lnTo>
                <a:lnTo>
                  <a:pt x="4822" y="2420"/>
                </a:lnTo>
                <a:lnTo>
                  <a:pt x="4895" y="2420"/>
                </a:lnTo>
                <a:lnTo>
                  <a:pt x="4965" y="2440"/>
                </a:lnTo>
                <a:lnTo>
                  <a:pt x="5031" y="2480"/>
                </a:lnTo>
                <a:lnTo>
                  <a:pt x="5094" y="2500"/>
                </a:lnTo>
                <a:lnTo>
                  <a:pt x="5152" y="2540"/>
                </a:lnTo>
                <a:lnTo>
                  <a:pt x="5206" y="2600"/>
                </a:lnTo>
                <a:lnTo>
                  <a:pt x="5255" y="2640"/>
                </a:lnTo>
                <a:lnTo>
                  <a:pt x="5298" y="2700"/>
                </a:lnTo>
                <a:lnTo>
                  <a:pt x="5335" y="2760"/>
                </a:lnTo>
                <a:lnTo>
                  <a:pt x="5365" y="2820"/>
                </a:lnTo>
                <a:lnTo>
                  <a:pt x="5389" y="2900"/>
                </a:lnTo>
                <a:lnTo>
                  <a:pt x="5405" y="2960"/>
                </a:lnTo>
                <a:lnTo>
                  <a:pt x="5414" y="3040"/>
                </a:lnTo>
                <a:lnTo>
                  <a:pt x="5415" y="3060"/>
                </a:lnTo>
                <a:lnTo>
                  <a:pt x="5415" y="1840"/>
                </a:lnTo>
                <a:lnTo>
                  <a:pt x="5333" y="1800"/>
                </a:lnTo>
                <a:lnTo>
                  <a:pt x="5266" y="1760"/>
                </a:lnTo>
                <a:lnTo>
                  <a:pt x="5128" y="1720"/>
                </a:lnTo>
                <a:lnTo>
                  <a:pt x="5057" y="1720"/>
                </a:lnTo>
                <a:lnTo>
                  <a:pt x="4984" y="1700"/>
                </a:lnTo>
                <a:lnTo>
                  <a:pt x="4452" y="1700"/>
                </a:lnTo>
                <a:lnTo>
                  <a:pt x="4455" y="1300"/>
                </a:lnTo>
                <a:lnTo>
                  <a:pt x="4453" y="1220"/>
                </a:lnTo>
                <a:lnTo>
                  <a:pt x="4447" y="1160"/>
                </a:lnTo>
                <a:lnTo>
                  <a:pt x="4437" y="1080"/>
                </a:lnTo>
                <a:lnTo>
                  <a:pt x="4422" y="1020"/>
                </a:lnTo>
                <a:lnTo>
                  <a:pt x="4403" y="940"/>
                </a:lnTo>
                <a:lnTo>
                  <a:pt x="4380" y="880"/>
                </a:lnTo>
                <a:lnTo>
                  <a:pt x="4353" y="800"/>
                </a:lnTo>
                <a:lnTo>
                  <a:pt x="4323" y="740"/>
                </a:lnTo>
                <a:lnTo>
                  <a:pt x="4312" y="720"/>
                </a:lnTo>
                <a:close/>
                <a:moveTo>
                  <a:pt x="3230" y="0"/>
                </a:moveTo>
                <a:lnTo>
                  <a:pt x="2926" y="0"/>
                </a:lnTo>
                <a:lnTo>
                  <a:pt x="2852" y="20"/>
                </a:lnTo>
                <a:lnTo>
                  <a:pt x="3304" y="20"/>
                </a:lnTo>
                <a:lnTo>
                  <a:pt x="3230" y="0"/>
                </a:lnTo>
                <a:close/>
              </a:path>
            </a:pathLst>
          </a:custGeom>
          <a:solidFill>
            <a:srgbClr val="9F9F9F">
              <a:alpha val="9804"/>
            </a:srgbClr>
          </a:solidFill>
          <a:ln>
            <a:noFill/>
          </a:ln>
          <a:extLst>
            <a:ext uri="{91240B29-F687-4F45-9708-019B960494DF}">
              <a14:hiddenLine xmlns:a14="http://schemas.microsoft.com/office/drawing/2010/main" w="9525">
                <a:solidFill>
                  <a:srgbClr val="000000"/>
                </a:solidFill>
                <a:round/>
                <a:headEnd/>
                <a:tailEnd/>
              </a14:hiddenLine>
            </a:ext>
          </a:extLst>
        </xdr:spPr>
      </xdr:sp>
      <xdr:pic>
        <xdr:nvPicPr>
          <xdr:cNvPr id="4" name="Picture 3">
            <a:extLst>
              <a:ext uri="{FF2B5EF4-FFF2-40B4-BE49-F238E27FC236}">
                <a16:creationId xmlns:a16="http://schemas.microsoft.com/office/drawing/2014/main" id="{0A9EA116-60FD-C702-80D7-D0B6E002798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954" y="9530"/>
            <a:ext cx="1830" cy="1199"/>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5" name="Line 11">
            <a:extLst>
              <a:ext uri="{FF2B5EF4-FFF2-40B4-BE49-F238E27FC236}">
                <a16:creationId xmlns:a16="http://schemas.microsoft.com/office/drawing/2014/main" id="{9501DB69-30C9-F1B9-C902-F10E77B8F0D7}"/>
              </a:ext>
            </a:extLst>
          </xdr:cNvPr>
          <xdr:cNvSpPr>
            <a:spLocks noChangeShapeType="1"/>
          </xdr:cNvSpPr>
        </xdr:nvSpPr>
        <xdr:spPr bwMode="auto">
          <a:xfrm>
            <a:off x="1345" y="13795"/>
            <a:ext cx="9337"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pic>
        <xdr:nvPicPr>
          <xdr:cNvPr id="10" name="Picture 9">
            <a:extLst>
              <a:ext uri="{FF2B5EF4-FFF2-40B4-BE49-F238E27FC236}">
                <a16:creationId xmlns:a16="http://schemas.microsoft.com/office/drawing/2014/main" id="{0C03C196-3348-A3E4-D554-C35A5DF74F0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7513" y="15052"/>
            <a:ext cx="3114" cy="473"/>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1" name="Picture 10">
            <a:extLst>
              <a:ext uri="{FF2B5EF4-FFF2-40B4-BE49-F238E27FC236}">
                <a16:creationId xmlns:a16="http://schemas.microsoft.com/office/drawing/2014/main" id="{CC09ED03-0E7F-EC34-5C6F-B1A30803191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484" y="15547"/>
            <a:ext cx="1171" cy="778"/>
          </a:xfrm>
          <a:prstGeom prst="rect">
            <a:avLst/>
          </a:prstGeom>
          <a:noFill/>
          <a:extLst>
            <a:ext uri="{909E8E84-426E-40DD-AFC4-6F175D3DCCD1}">
              <a14:hiddenFill xmlns:a14="http://schemas.microsoft.com/office/drawing/2010/main">
                <a:solidFill>
                  <a:srgbClr val="FFFFFF"/>
                </a:solidFill>
              </a14:hiddenFill>
            </a:ext>
          </a:extLst>
        </xdr:spPr>
      </xdr:pic>
      <xdr:pic>
        <xdr:nvPicPr>
          <xdr:cNvPr id="12" name="Picture 11">
            <a:extLst>
              <a:ext uri="{FF2B5EF4-FFF2-40B4-BE49-F238E27FC236}">
                <a16:creationId xmlns:a16="http://schemas.microsoft.com/office/drawing/2014/main" id="{3F5F82B6-9650-B1CB-B873-9FF59036C0EE}"/>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8140" y="14492"/>
            <a:ext cx="1850" cy="302"/>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441960</xdr:colOff>
      <xdr:row>28</xdr:row>
      <xdr:rowOff>30480</xdr:rowOff>
    </xdr:from>
    <xdr:to>
      <xdr:col>3</xdr:col>
      <xdr:colOff>640080</xdr:colOff>
      <xdr:row>40</xdr:row>
      <xdr:rowOff>138386</xdr:rowOff>
    </xdr:to>
    <xdr:pic>
      <xdr:nvPicPr>
        <xdr:cNvPr id="2" name="Picture 1">
          <a:extLst>
            <a:ext uri="{FF2B5EF4-FFF2-40B4-BE49-F238E27FC236}">
              <a16:creationId xmlns:a16="http://schemas.microsoft.com/office/drawing/2014/main" id="{9483B380-A898-892E-6286-28C4782409D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41960" y="11795760"/>
          <a:ext cx="2308860" cy="2211026"/>
        </a:xfrm>
        <a:prstGeom prst="rect">
          <a:avLst/>
        </a:prstGeom>
        <a:noFill/>
        <a:ln>
          <a:noFill/>
        </a:ln>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A8B657-021C-415A-93C4-57C3DEB5DE3E}">
  <sheetPr>
    <tabColor theme="4" tint="0.59999389629810485"/>
  </sheetPr>
  <dimension ref="A2:K45"/>
  <sheetViews>
    <sheetView view="pageBreakPreview" topLeftCell="A19" zoomScaleNormal="100" zoomScaleSheetLayoutView="100" workbookViewId="0">
      <selection activeCell="L29" sqref="L29"/>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16.5546875" style="1" customWidth="1"/>
    <col min="6" max="6" width="5.77734375" style="1" customWidth="1"/>
    <col min="7" max="7" width="4.6640625" style="1" customWidth="1"/>
    <col min="8" max="8" width="10.5546875" style="1" customWidth="1"/>
    <col min="9" max="9" width="14.88671875" style="1" customWidth="1"/>
    <col min="10" max="10" width="12.3320312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28.5" customHeight="1" x14ac:dyDescent="0.25">
      <c r="A4" s="119"/>
      <c r="B4" s="123"/>
      <c r="C4" s="124"/>
      <c r="D4" s="124"/>
      <c r="E4" s="125"/>
      <c r="F4" s="127"/>
      <c r="G4" s="128" t="s">
        <v>3</v>
      </c>
      <c r="H4" s="129"/>
      <c r="I4" s="130"/>
      <c r="J4" s="119"/>
    </row>
    <row r="5" spans="1:11" ht="31.95" customHeight="1" x14ac:dyDescent="0.25">
      <c r="A5" s="2">
        <v>1</v>
      </c>
      <c r="B5" s="115" t="s">
        <v>77</v>
      </c>
      <c r="C5" s="116"/>
      <c r="D5" s="116"/>
      <c r="E5" s="117"/>
      <c r="F5" s="70">
        <v>5</v>
      </c>
      <c r="G5" s="71" t="s">
        <v>12</v>
      </c>
      <c r="H5" s="106">
        <v>510</v>
      </c>
      <c r="I5" s="56">
        <f>F5*H5</f>
        <v>2550</v>
      </c>
      <c r="J5" s="64">
        <f t="shared" ref="J5:J26" si="0">(I5*$D$44)</f>
        <v>1606.4999999999998</v>
      </c>
      <c r="K5" s="8"/>
    </row>
    <row r="6" spans="1:11" x14ac:dyDescent="0.25">
      <c r="A6" s="2">
        <v>2</v>
      </c>
      <c r="B6" s="115" t="s">
        <v>78</v>
      </c>
      <c r="C6" s="116"/>
      <c r="D6" s="116"/>
      <c r="E6" s="117"/>
      <c r="F6" s="70">
        <v>31</v>
      </c>
      <c r="G6" s="71" t="s">
        <v>12</v>
      </c>
      <c r="H6" s="106">
        <v>600</v>
      </c>
      <c r="I6" s="56">
        <f t="shared" ref="I6:I26" si="1">F6*H6</f>
        <v>18600</v>
      </c>
      <c r="J6" s="64">
        <f t="shared" si="0"/>
        <v>11717.999999999998</v>
      </c>
      <c r="K6" s="8"/>
    </row>
    <row r="7" spans="1:11" ht="41.55" customHeight="1" x14ac:dyDescent="0.25">
      <c r="A7" s="2">
        <v>3</v>
      </c>
      <c r="B7" s="115" t="s">
        <v>79</v>
      </c>
      <c r="C7" s="116"/>
      <c r="D7" s="116"/>
      <c r="E7" s="117"/>
      <c r="F7" s="70">
        <v>14</v>
      </c>
      <c r="G7" s="71" t="s">
        <v>12</v>
      </c>
      <c r="H7" s="106">
        <v>9000</v>
      </c>
      <c r="I7" s="56">
        <f t="shared" si="1"/>
        <v>126000</v>
      </c>
      <c r="J7" s="64">
        <f t="shared" si="0"/>
        <v>79379.999999999985</v>
      </c>
      <c r="K7" s="8"/>
    </row>
    <row r="8" spans="1:11" ht="60" customHeight="1" x14ac:dyDescent="0.25">
      <c r="A8" s="2">
        <v>4</v>
      </c>
      <c r="B8" s="115" t="s">
        <v>80</v>
      </c>
      <c r="C8" s="116"/>
      <c r="D8" s="116"/>
      <c r="E8" s="117"/>
      <c r="F8" s="70">
        <v>18.579999999999998</v>
      </c>
      <c r="G8" s="71" t="s">
        <v>8</v>
      </c>
      <c r="H8" s="106">
        <v>15500</v>
      </c>
      <c r="I8" s="56">
        <f t="shared" si="1"/>
        <v>287990</v>
      </c>
      <c r="J8" s="64">
        <f t="shared" si="0"/>
        <v>181433.69999999998</v>
      </c>
      <c r="K8" s="8"/>
    </row>
    <row r="9" spans="1:11" ht="226.05" customHeight="1" x14ac:dyDescent="0.25">
      <c r="A9" s="2">
        <v>5</v>
      </c>
      <c r="B9" s="115" t="s">
        <v>81</v>
      </c>
      <c r="C9" s="116"/>
      <c r="D9" s="116"/>
      <c r="E9" s="117"/>
      <c r="F9" s="70">
        <v>7.58</v>
      </c>
      <c r="G9" s="71" t="s">
        <v>8</v>
      </c>
      <c r="H9" s="106">
        <v>17450</v>
      </c>
      <c r="I9" s="56">
        <f t="shared" si="1"/>
        <v>132271</v>
      </c>
      <c r="J9" s="64">
        <f t="shared" si="0"/>
        <v>83330.729999999981</v>
      </c>
      <c r="K9" s="8"/>
    </row>
    <row r="10" spans="1:11" ht="43.95" customHeight="1" x14ac:dyDescent="0.25">
      <c r="A10" s="2">
        <v>6</v>
      </c>
      <c r="B10" s="115" t="s">
        <v>82</v>
      </c>
      <c r="C10" s="116"/>
      <c r="D10" s="116"/>
      <c r="E10" s="117"/>
      <c r="F10" s="70">
        <v>2.58</v>
      </c>
      <c r="G10" s="71" t="s">
        <v>8</v>
      </c>
      <c r="H10" s="106">
        <v>11335</v>
      </c>
      <c r="I10" s="56">
        <f t="shared" si="1"/>
        <v>29244.3</v>
      </c>
      <c r="J10" s="64">
        <f t="shared" si="0"/>
        <v>18423.908999999996</v>
      </c>
      <c r="K10" s="8"/>
    </row>
    <row r="11" spans="1:11" ht="42" customHeight="1" x14ac:dyDescent="0.25">
      <c r="A11" s="2">
        <v>7</v>
      </c>
      <c r="B11" s="115" t="s">
        <v>83</v>
      </c>
      <c r="C11" s="116"/>
      <c r="D11" s="116"/>
      <c r="E11" s="117"/>
      <c r="F11" s="70">
        <v>7.5</v>
      </c>
      <c r="G11" s="71" t="s">
        <v>8</v>
      </c>
      <c r="H11" s="106">
        <v>10500</v>
      </c>
      <c r="I11" s="56">
        <f t="shared" si="1"/>
        <v>78750</v>
      </c>
      <c r="J11" s="64">
        <f t="shared" si="0"/>
        <v>49612.499999999993</v>
      </c>
      <c r="K11" s="8"/>
    </row>
    <row r="12" spans="1:11" ht="57" customHeight="1" x14ac:dyDescent="0.25">
      <c r="A12" s="2">
        <v>8</v>
      </c>
      <c r="B12" s="115" t="s">
        <v>84</v>
      </c>
      <c r="C12" s="116"/>
      <c r="D12" s="116"/>
      <c r="E12" s="117"/>
      <c r="F12" s="70">
        <v>1</v>
      </c>
      <c r="G12" s="71" t="s">
        <v>12</v>
      </c>
      <c r="H12" s="106">
        <v>13800</v>
      </c>
      <c r="I12" s="56">
        <f t="shared" si="1"/>
        <v>13800</v>
      </c>
      <c r="J12" s="64">
        <f t="shared" si="0"/>
        <v>8693.9999999999982</v>
      </c>
      <c r="K12" s="8"/>
    </row>
    <row r="13" spans="1:11" ht="43.5" customHeight="1" x14ac:dyDescent="0.25">
      <c r="A13" s="2">
        <v>9</v>
      </c>
      <c r="B13" s="115" t="s">
        <v>85</v>
      </c>
      <c r="C13" s="116"/>
      <c r="D13" s="116"/>
      <c r="E13" s="117"/>
      <c r="F13" s="70">
        <v>4.45</v>
      </c>
      <c r="G13" s="71" t="s">
        <v>8</v>
      </c>
      <c r="H13" s="106">
        <v>6473</v>
      </c>
      <c r="I13" s="56">
        <f t="shared" si="1"/>
        <v>28804.850000000002</v>
      </c>
      <c r="J13" s="64">
        <f t="shared" si="0"/>
        <v>18147.055499999999</v>
      </c>
      <c r="K13" s="8"/>
    </row>
    <row r="14" spans="1:11" ht="30" customHeight="1" x14ac:dyDescent="0.25">
      <c r="A14" s="2">
        <v>10</v>
      </c>
      <c r="B14" s="115" t="s">
        <v>86</v>
      </c>
      <c r="C14" s="116"/>
      <c r="D14" s="116"/>
      <c r="E14" s="117"/>
      <c r="F14" s="70">
        <v>38</v>
      </c>
      <c r="G14" s="71" t="s">
        <v>54</v>
      </c>
      <c r="H14" s="106">
        <v>230</v>
      </c>
      <c r="I14" s="56">
        <f t="shared" si="1"/>
        <v>8740</v>
      </c>
      <c r="J14" s="64">
        <f t="shared" si="0"/>
        <v>5506.1999999999989</v>
      </c>
      <c r="K14" s="8"/>
    </row>
    <row r="15" spans="1:11" ht="30" customHeight="1" x14ac:dyDescent="0.25">
      <c r="A15" s="2">
        <v>11</v>
      </c>
      <c r="B15" s="115" t="s">
        <v>87</v>
      </c>
      <c r="C15" s="116"/>
      <c r="D15" s="116"/>
      <c r="E15" s="117"/>
      <c r="F15" s="70">
        <v>7</v>
      </c>
      <c r="G15" s="71" t="s">
        <v>12</v>
      </c>
      <c r="H15" s="106">
        <v>1500</v>
      </c>
      <c r="I15" s="56">
        <f t="shared" si="1"/>
        <v>10500</v>
      </c>
      <c r="J15" s="64">
        <f t="shared" si="0"/>
        <v>6614.9999999999991</v>
      </c>
      <c r="K15" s="8"/>
    </row>
    <row r="16" spans="1:11" ht="43.5" customHeight="1" x14ac:dyDescent="0.25">
      <c r="A16" s="2">
        <v>12</v>
      </c>
      <c r="B16" s="115" t="s">
        <v>88</v>
      </c>
      <c r="C16" s="116"/>
      <c r="D16" s="116"/>
      <c r="E16" s="117"/>
      <c r="F16" s="70">
        <v>11.58</v>
      </c>
      <c r="G16" s="71" t="s">
        <v>54</v>
      </c>
      <c r="H16" s="106">
        <v>2166</v>
      </c>
      <c r="I16" s="56">
        <f t="shared" si="1"/>
        <v>25082.28</v>
      </c>
      <c r="J16" s="64">
        <f t="shared" si="0"/>
        <v>15801.836399999997</v>
      </c>
      <c r="K16" s="8"/>
    </row>
    <row r="17" spans="1:11" ht="43.05" customHeight="1" x14ac:dyDescent="0.25">
      <c r="A17" s="2">
        <v>13</v>
      </c>
      <c r="B17" s="115" t="s">
        <v>89</v>
      </c>
      <c r="C17" s="116"/>
      <c r="D17" s="116"/>
      <c r="E17" s="117"/>
      <c r="F17" s="70">
        <v>1.32</v>
      </c>
      <c r="G17" s="71" t="s">
        <v>8</v>
      </c>
      <c r="H17" s="106">
        <v>11012</v>
      </c>
      <c r="I17" s="56">
        <f t="shared" si="1"/>
        <v>14535.84</v>
      </c>
      <c r="J17" s="64">
        <f t="shared" si="0"/>
        <v>9157.5791999999983</v>
      </c>
      <c r="K17" s="8"/>
    </row>
    <row r="18" spans="1:11" ht="72" customHeight="1" x14ac:dyDescent="0.25">
      <c r="A18" s="2">
        <v>14</v>
      </c>
      <c r="B18" s="115" t="s">
        <v>90</v>
      </c>
      <c r="C18" s="116"/>
      <c r="D18" s="116"/>
      <c r="E18" s="117"/>
      <c r="F18" s="70">
        <v>1</v>
      </c>
      <c r="G18" s="71" t="s">
        <v>12</v>
      </c>
      <c r="H18" s="106">
        <v>50400</v>
      </c>
      <c r="I18" s="56">
        <f t="shared" si="1"/>
        <v>50400</v>
      </c>
      <c r="J18" s="64">
        <f t="shared" si="0"/>
        <v>31751.999999999996</v>
      </c>
      <c r="K18" s="8"/>
    </row>
    <row r="19" spans="1:11" ht="56.55" customHeight="1" x14ac:dyDescent="0.25">
      <c r="A19" s="2">
        <v>15</v>
      </c>
      <c r="B19" s="115" t="s">
        <v>91</v>
      </c>
      <c r="C19" s="116"/>
      <c r="D19" s="116"/>
      <c r="E19" s="117"/>
      <c r="F19" s="70">
        <v>10.97</v>
      </c>
      <c r="G19" s="71" t="s">
        <v>54</v>
      </c>
      <c r="H19" s="106">
        <v>2170</v>
      </c>
      <c r="I19" s="56">
        <f t="shared" si="1"/>
        <v>23804.9</v>
      </c>
      <c r="J19" s="64">
        <f t="shared" si="0"/>
        <v>14997.086999999998</v>
      </c>
      <c r="K19" s="8"/>
    </row>
    <row r="20" spans="1:11" ht="16.5" customHeight="1" x14ac:dyDescent="0.25">
      <c r="A20" s="2">
        <v>16</v>
      </c>
      <c r="B20" s="115" t="s">
        <v>92</v>
      </c>
      <c r="C20" s="116"/>
      <c r="D20" s="116"/>
      <c r="E20" s="117"/>
      <c r="F20" s="70">
        <v>2</v>
      </c>
      <c r="G20" s="71" t="s">
        <v>12</v>
      </c>
      <c r="H20" s="106">
        <v>5175</v>
      </c>
      <c r="I20" s="56">
        <f t="shared" si="1"/>
        <v>10350</v>
      </c>
      <c r="J20" s="64">
        <f t="shared" si="0"/>
        <v>6520.4999999999991</v>
      </c>
      <c r="K20" s="8"/>
    </row>
    <row r="21" spans="1:11" ht="41.55" customHeight="1" x14ac:dyDescent="0.25">
      <c r="A21" s="2">
        <v>17</v>
      </c>
      <c r="B21" s="115" t="s">
        <v>93</v>
      </c>
      <c r="C21" s="116"/>
      <c r="D21" s="116"/>
      <c r="E21" s="117"/>
      <c r="F21" s="70">
        <v>1</v>
      </c>
      <c r="G21" s="71" t="s">
        <v>96</v>
      </c>
      <c r="H21" s="106">
        <v>11475</v>
      </c>
      <c r="I21" s="56">
        <f t="shared" si="1"/>
        <v>11475</v>
      </c>
      <c r="J21" s="64">
        <f t="shared" si="0"/>
        <v>7229.2499999999991</v>
      </c>
      <c r="K21" s="8"/>
    </row>
    <row r="22" spans="1:11" ht="43.05" customHeight="1" x14ac:dyDescent="0.25">
      <c r="A22" s="2">
        <v>18</v>
      </c>
      <c r="B22" s="115" t="s">
        <v>94</v>
      </c>
      <c r="C22" s="116"/>
      <c r="D22" s="116"/>
      <c r="E22" s="117"/>
      <c r="F22" s="70">
        <v>1</v>
      </c>
      <c r="G22" s="71" t="s">
        <v>96</v>
      </c>
      <c r="H22" s="106">
        <v>44250</v>
      </c>
      <c r="I22" s="56">
        <f t="shared" si="1"/>
        <v>44250</v>
      </c>
      <c r="J22" s="64">
        <f t="shared" si="0"/>
        <v>27877.499999999996</v>
      </c>
      <c r="K22" s="8"/>
    </row>
    <row r="23" spans="1:11" ht="83.55" customHeight="1" x14ac:dyDescent="0.25">
      <c r="A23" s="2">
        <v>19</v>
      </c>
      <c r="B23" s="115" t="s">
        <v>95</v>
      </c>
      <c r="C23" s="116"/>
      <c r="D23" s="116"/>
      <c r="E23" s="117"/>
      <c r="F23" s="70">
        <v>13</v>
      </c>
      <c r="G23" s="71" t="s">
        <v>12</v>
      </c>
      <c r="H23" s="106">
        <v>1200</v>
      </c>
      <c r="I23" s="56">
        <f t="shared" si="1"/>
        <v>15600</v>
      </c>
      <c r="J23" s="64">
        <f t="shared" si="0"/>
        <v>9827.9999999999982</v>
      </c>
      <c r="K23" s="8"/>
    </row>
    <row r="24" spans="1:11" ht="18" customHeight="1" x14ac:dyDescent="0.25">
      <c r="A24" s="2">
        <v>20</v>
      </c>
      <c r="B24" s="115" t="s">
        <v>62</v>
      </c>
      <c r="C24" s="116"/>
      <c r="D24" s="116"/>
      <c r="E24" s="117"/>
      <c r="F24" s="70">
        <v>10.66</v>
      </c>
      <c r="G24" s="71" t="s">
        <v>54</v>
      </c>
      <c r="H24" s="106">
        <v>1182</v>
      </c>
      <c r="I24" s="56">
        <f t="shared" si="1"/>
        <v>12600.12</v>
      </c>
      <c r="J24" s="64">
        <f t="shared" si="0"/>
        <v>7938.0755999999992</v>
      </c>
      <c r="K24" s="8"/>
    </row>
    <row r="25" spans="1:11" ht="31.05" customHeight="1" x14ac:dyDescent="0.25">
      <c r="A25" s="2">
        <v>21</v>
      </c>
      <c r="B25" s="115" t="s">
        <v>63</v>
      </c>
      <c r="C25" s="116"/>
      <c r="D25" s="116"/>
      <c r="E25" s="117"/>
      <c r="F25" s="70">
        <v>1</v>
      </c>
      <c r="G25" s="71" t="s">
        <v>42</v>
      </c>
      <c r="H25" s="106">
        <v>9600</v>
      </c>
      <c r="I25" s="56">
        <f t="shared" si="1"/>
        <v>9600</v>
      </c>
      <c r="J25" s="64">
        <f t="shared" si="0"/>
        <v>6047.9999999999991</v>
      </c>
      <c r="K25" s="8"/>
    </row>
    <row r="26" spans="1:11" ht="17.55" customHeight="1" x14ac:dyDescent="0.25">
      <c r="A26" s="2">
        <v>22</v>
      </c>
      <c r="B26" s="115" t="s">
        <v>64</v>
      </c>
      <c r="C26" s="116"/>
      <c r="D26" s="116"/>
      <c r="E26" s="117"/>
      <c r="F26" s="70">
        <v>2.89</v>
      </c>
      <c r="G26" s="71" t="s">
        <v>54</v>
      </c>
      <c r="H26" s="106">
        <v>1182</v>
      </c>
      <c r="I26" s="56">
        <f t="shared" si="1"/>
        <v>3415.98</v>
      </c>
      <c r="J26" s="64">
        <f t="shared" si="0"/>
        <v>2152.0673999999995</v>
      </c>
      <c r="K26" s="8"/>
    </row>
    <row r="27" spans="1:11" ht="17.55" customHeight="1" x14ac:dyDescent="0.25">
      <c r="A27" s="2"/>
      <c r="B27" s="113" t="s">
        <v>15</v>
      </c>
      <c r="C27" s="113"/>
      <c r="D27" s="113"/>
      <c r="E27" s="113"/>
      <c r="F27" s="113"/>
      <c r="G27" s="113"/>
      <c r="H27" s="113"/>
      <c r="I27" s="65">
        <f>SUM(I5:I26)</f>
        <v>958364.27</v>
      </c>
      <c r="J27" s="63">
        <f>SUM(J5:J26)</f>
        <v>603769.49009999982</v>
      </c>
    </row>
    <row r="28" spans="1:11" ht="17.55" customHeight="1" x14ac:dyDescent="0.25">
      <c r="A28" s="2"/>
      <c r="B28" s="113" t="s">
        <v>16</v>
      </c>
      <c r="C28" s="113"/>
      <c r="D28" s="113"/>
      <c r="E28" s="113"/>
      <c r="F28" s="113"/>
      <c r="G28" s="113"/>
      <c r="H28" s="113"/>
      <c r="I28" s="65">
        <f>I27*0.18</f>
        <v>172505.5686</v>
      </c>
      <c r="J28" s="57"/>
    </row>
    <row r="29" spans="1:11" ht="17.55" customHeight="1" x14ac:dyDescent="0.25">
      <c r="A29" s="11"/>
      <c r="B29" s="113" t="s">
        <v>17</v>
      </c>
      <c r="C29" s="113"/>
      <c r="D29" s="113"/>
      <c r="E29" s="113"/>
      <c r="F29" s="113"/>
      <c r="G29" s="113"/>
      <c r="H29" s="113"/>
      <c r="I29" s="58">
        <f>SUM(I27:I28)</f>
        <v>1130869.8385999999</v>
      </c>
      <c r="J29" s="59"/>
    </row>
    <row r="30" spans="1:11" ht="17.55" customHeight="1" x14ac:dyDescent="0.25">
      <c r="A30" s="11"/>
      <c r="B30" s="113" t="s">
        <v>18</v>
      </c>
      <c r="C30" s="113"/>
      <c r="D30" s="113"/>
      <c r="E30" s="113"/>
      <c r="F30" s="113"/>
      <c r="G30" s="113"/>
      <c r="H30" s="113"/>
      <c r="I30" s="58">
        <f>E45</f>
        <v>603769.49010000005</v>
      </c>
      <c r="J30" s="59"/>
    </row>
    <row r="31" spans="1:11" ht="17.55" customHeight="1" x14ac:dyDescent="0.3">
      <c r="A31" s="11"/>
      <c r="B31" s="113" t="s">
        <v>19</v>
      </c>
      <c r="C31" s="113"/>
      <c r="D31" s="113"/>
      <c r="E31" s="113"/>
      <c r="F31" s="113"/>
      <c r="G31" s="113"/>
      <c r="H31" s="113"/>
      <c r="I31" s="60">
        <f>SUM(I29:I30)</f>
        <v>1734639.3287</v>
      </c>
      <c r="J31" s="61"/>
    </row>
    <row r="32" spans="1:11" ht="8.5500000000000007" customHeight="1" x14ac:dyDescent="0.25"/>
    <row r="33" spans="1:5" x14ac:dyDescent="0.25">
      <c r="A33" s="1" t="s">
        <v>99</v>
      </c>
    </row>
    <row r="34" spans="1:5" ht="7.05" customHeight="1" x14ac:dyDescent="0.25"/>
    <row r="35" spans="1:5" ht="15" customHeight="1" x14ac:dyDescent="0.25">
      <c r="B35" s="114" t="s">
        <v>21</v>
      </c>
      <c r="C35" s="114"/>
      <c r="D35" s="114"/>
      <c r="E35" s="17">
        <f>I27</f>
        <v>958364.27</v>
      </c>
    </row>
    <row r="36" spans="1:5" ht="15" customHeight="1" x14ac:dyDescent="0.25">
      <c r="B36" s="2" t="s">
        <v>22</v>
      </c>
      <c r="C36" s="2" t="s">
        <v>23</v>
      </c>
      <c r="D36" s="2" t="s">
        <v>24</v>
      </c>
      <c r="E36" s="2" t="s">
        <v>5</v>
      </c>
    </row>
    <row r="37" spans="1:5" ht="15" customHeight="1" x14ac:dyDescent="0.25">
      <c r="B37" s="2">
        <v>1</v>
      </c>
      <c r="C37" s="18" t="s">
        <v>97</v>
      </c>
      <c r="D37" s="34">
        <v>0.09</v>
      </c>
      <c r="E37" s="45">
        <f>(D37*$E$35)</f>
        <v>86252.784299999999</v>
      </c>
    </row>
    <row r="38" spans="1:5" ht="15" customHeight="1" x14ac:dyDescent="0.25">
      <c r="B38" s="2">
        <v>2</v>
      </c>
      <c r="C38" s="18" t="s">
        <v>98</v>
      </c>
      <c r="D38" s="34">
        <v>0.09</v>
      </c>
      <c r="E38" s="45">
        <f t="shared" ref="E38:E43" si="2">(D38*$E$35)</f>
        <v>86252.784299999999</v>
      </c>
    </row>
    <row r="39" spans="1:5" ht="15" customHeight="1" x14ac:dyDescent="0.25">
      <c r="B39" s="2">
        <v>3</v>
      </c>
      <c r="C39" s="18" t="s">
        <v>25</v>
      </c>
      <c r="D39" s="34">
        <v>0.09</v>
      </c>
      <c r="E39" s="45">
        <f t="shared" si="2"/>
        <v>86252.784299999999</v>
      </c>
    </row>
    <row r="40" spans="1:5" ht="15" customHeight="1" x14ac:dyDescent="0.25">
      <c r="B40" s="2">
        <v>4</v>
      </c>
      <c r="C40" s="18" t="s">
        <v>26</v>
      </c>
      <c r="D40" s="34">
        <v>0.09</v>
      </c>
      <c r="E40" s="45">
        <f t="shared" si="2"/>
        <v>86252.784299999999</v>
      </c>
    </row>
    <row r="41" spans="1:5" ht="15" customHeight="1" x14ac:dyDescent="0.25">
      <c r="B41" s="2">
        <v>5</v>
      </c>
      <c r="C41" s="18" t="s">
        <v>27</v>
      </c>
      <c r="D41" s="34">
        <v>0.09</v>
      </c>
      <c r="E41" s="45">
        <f t="shared" si="2"/>
        <v>86252.784299999999</v>
      </c>
    </row>
    <row r="42" spans="1:5" ht="15" customHeight="1" x14ac:dyDescent="0.25">
      <c r="B42" s="2">
        <v>6</v>
      </c>
      <c r="C42" s="18" t="s">
        <v>28</v>
      </c>
      <c r="D42" s="34">
        <v>0.09</v>
      </c>
      <c r="E42" s="45">
        <f t="shared" si="2"/>
        <v>86252.784299999999</v>
      </c>
    </row>
    <row r="43" spans="1:5" ht="15" customHeight="1" x14ac:dyDescent="0.25">
      <c r="B43" s="2">
        <v>7</v>
      </c>
      <c r="C43" s="18" t="s">
        <v>29</v>
      </c>
      <c r="D43" s="34">
        <v>0.09</v>
      </c>
      <c r="E43" s="45">
        <f t="shared" si="2"/>
        <v>86252.784299999999</v>
      </c>
    </row>
    <row r="44" spans="1:5" ht="15" customHeight="1" x14ac:dyDescent="0.25">
      <c r="B44" s="114" t="s">
        <v>30</v>
      </c>
      <c r="C44" s="114"/>
      <c r="D44" s="34">
        <f>SUM(D37:D43)</f>
        <v>0.62999999999999989</v>
      </c>
      <c r="E44" s="62"/>
    </row>
    <row r="45" spans="1:5" ht="15" customHeight="1" x14ac:dyDescent="0.25">
      <c r="B45" s="112" t="s">
        <v>15</v>
      </c>
      <c r="C45" s="112"/>
      <c r="D45" s="112"/>
      <c r="E45" s="52">
        <f>SUM(E37:E43)</f>
        <v>603769.49010000005</v>
      </c>
    </row>
  </sheetData>
  <mergeCells count="38">
    <mergeCell ref="A2:J2"/>
    <mergeCell ref="A3:A4"/>
    <mergeCell ref="B3:E4"/>
    <mergeCell ref="F3:F4"/>
    <mergeCell ref="G3:G4"/>
    <mergeCell ref="H3:H4"/>
    <mergeCell ref="I3:I4"/>
    <mergeCell ref="J3:J4"/>
    <mergeCell ref="B16:E16"/>
    <mergeCell ref="B5:E5"/>
    <mergeCell ref="B6:E6"/>
    <mergeCell ref="B7:E7"/>
    <mergeCell ref="B8:E8"/>
    <mergeCell ref="B9:E9"/>
    <mergeCell ref="B10:E10"/>
    <mergeCell ref="B11:E11"/>
    <mergeCell ref="B12:E12"/>
    <mergeCell ref="B13:E13"/>
    <mergeCell ref="B14:E14"/>
    <mergeCell ref="B15:E15"/>
    <mergeCell ref="B27:H27"/>
    <mergeCell ref="B17:E17"/>
    <mergeCell ref="B18:E18"/>
    <mergeCell ref="B19:E19"/>
    <mergeCell ref="B20:E20"/>
    <mergeCell ref="B21:E21"/>
    <mergeCell ref="B22:E22"/>
    <mergeCell ref="B23:E23"/>
    <mergeCell ref="B24:E24"/>
    <mergeCell ref="B25:E25"/>
    <mergeCell ref="B26:E26"/>
    <mergeCell ref="B45:D45"/>
    <mergeCell ref="B28:H28"/>
    <mergeCell ref="B29:H29"/>
    <mergeCell ref="B30:H30"/>
    <mergeCell ref="B31:H31"/>
    <mergeCell ref="B35:D35"/>
    <mergeCell ref="B44:C44"/>
  </mergeCells>
  <conditionalFormatting sqref="H5:H26">
    <cfRule type="cellIs" dxfId="5" priority="1" operator="equal">
      <formula>0</formula>
    </cfRule>
  </conditionalFormatting>
  <pageMargins left="0.78740157480314965" right="0.39370078740157483" top="0.78740157480314965" bottom="0.39370078740157483" header="0.31496062992125984" footer="0.31496062992125984"/>
  <pageSetup paperSize="9" scale="75" fitToHeight="2" orientation="portrait" r:id="rId1"/>
  <rowBreaks count="1" manualBreakCount="1">
    <brk id="18" max="9" man="1"/>
  </row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4C1DE-0E8C-4578-87CB-CDDF266535E0}">
  <sheetPr codeName="Sheet8">
    <tabColor rgb="FF92D050"/>
  </sheetPr>
  <dimension ref="A2:O40"/>
  <sheetViews>
    <sheetView view="pageBreakPreview" topLeftCell="A13" zoomScale="81" zoomScaleNormal="100" zoomScaleSheetLayoutView="81" workbookViewId="0">
      <selection activeCell="H18" sqref="H1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10" width="13.5546875" style="1" customWidth="1"/>
    <col min="11" max="11" width="10.44140625" style="1" bestFit="1" customWidth="1"/>
    <col min="12" max="12" width="8.88671875" style="1"/>
    <col min="13" max="13" width="9.33203125" style="1" bestFit="1" customWidth="1"/>
    <col min="14" max="16384" width="8.88671875" style="1"/>
  </cols>
  <sheetData>
    <row r="2" spans="1:12" ht="22.2" customHeight="1" x14ac:dyDescent="0.25">
      <c r="A2" s="118" t="s">
        <v>31</v>
      </c>
      <c r="B2" s="118"/>
      <c r="C2" s="118"/>
      <c r="D2" s="118"/>
      <c r="E2" s="118"/>
      <c r="F2" s="118"/>
      <c r="G2" s="118"/>
      <c r="H2" s="118"/>
      <c r="I2" s="118"/>
      <c r="J2" s="118"/>
    </row>
    <row r="3" spans="1:12" ht="14.4" customHeight="1" x14ac:dyDescent="0.25">
      <c r="A3" s="119" t="s">
        <v>0</v>
      </c>
      <c r="B3" s="120" t="s">
        <v>1</v>
      </c>
      <c r="C3" s="121"/>
      <c r="D3" s="121"/>
      <c r="E3" s="122"/>
      <c r="F3" s="126" t="s">
        <v>2</v>
      </c>
      <c r="G3" s="128" t="s">
        <v>3</v>
      </c>
      <c r="H3" s="129" t="s">
        <v>4</v>
      </c>
      <c r="I3" s="130" t="s">
        <v>5</v>
      </c>
      <c r="J3" s="119" t="s">
        <v>65</v>
      </c>
    </row>
    <row r="4" spans="1:12" ht="30" customHeight="1" x14ac:dyDescent="0.25">
      <c r="A4" s="119"/>
      <c r="B4" s="123"/>
      <c r="C4" s="124"/>
      <c r="D4" s="124"/>
      <c r="E4" s="125"/>
      <c r="F4" s="127"/>
      <c r="G4" s="128" t="s">
        <v>3</v>
      </c>
      <c r="H4" s="129"/>
      <c r="I4" s="130"/>
      <c r="J4" s="119"/>
    </row>
    <row r="5" spans="1:12" ht="98.55" customHeight="1" x14ac:dyDescent="0.25">
      <c r="A5" s="28">
        <v>1</v>
      </c>
      <c r="B5" s="115" t="s">
        <v>67</v>
      </c>
      <c r="C5" s="116"/>
      <c r="D5" s="116"/>
      <c r="E5" s="117"/>
      <c r="F5" s="28">
        <v>12</v>
      </c>
      <c r="G5" s="37" t="s">
        <v>12</v>
      </c>
      <c r="H5" s="20">
        <v>18111</v>
      </c>
      <c r="I5" s="46">
        <f>F5*H5</f>
        <v>217332</v>
      </c>
      <c r="J5" s="47">
        <f>I5*$D$39</f>
        <v>136919.15999999997</v>
      </c>
      <c r="L5" s="35">
        <v>17249</v>
      </c>
    </row>
    <row r="6" spans="1:12" ht="28.5" customHeight="1" x14ac:dyDescent="0.25">
      <c r="A6" s="28">
        <v>2</v>
      </c>
      <c r="B6" s="115" t="s">
        <v>57</v>
      </c>
      <c r="C6" s="116"/>
      <c r="D6" s="116"/>
      <c r="E6" s="117"/>
      <c r="F6" s="28">
        <v>14</v>
      </c>
      <c r="G6" s="37" t="s">
        <v>12</v>
      </c>
      <c r="H6" s="20">
        <v>4533</v>
      </c>
      <c r="I6" s="46">
        <f t="shared" ref="I6:I20" si="0">F6*H6</f>
        <v>63462</v>
      </c>
      <c r="J6" s="47">
        <f t="shared" ref="J6:J21" si="1">I6*$D$39</f>
        <v>39981.05999999999</v>
      </c>
      <c r="L6" s="35">
        <v>4317</v>
      </c>
    </row>
    <row r="7" spans="1:12" ht="58.5" customHeight="1" x14ac:dyDescent="0.25">
      <c r="A7" s="28">
        <v>3</v>
      </c>
      <c r="B7" s="115" t="s">
        <v>68</v>
      </c>
      <c r="C7" s="116"/>
      <c r="D7" s="116"/>
      <c r="E7" s="117"/>
      <c r="F7" s="28">
        <v>14</v>
      </c>
      <c r="G7" s="37" t="s">
        <v>12</v>
      </c>
      <c r="H7" s="20">
        <v>204</v>
      </c>
      <c r="I7" s="46">
        <f t="shared" si="0"/>
        <v>2856</v>
      </c>
      <c r="J7" s="47" t="s">
        <v>43</v>
      </c>
      <c r="L7" s="35">
        <v>194</v>
      </c>
    </row>
    <row r="8" spans="1:12" ht="30" customHeight="1" x14ac:dyDescent="0.25">
      <c r="A8" s="28">
        <v>4</v>
      </c>
      <c r="B8" s="115" t="s">
        <v>69</v>
      </c>
      <c r="C8" s="116"/>
      <c r="D8" s="116"/>
      <c r="E8" s="117"/>
      <c r="F8" s="28">
        <v>14</v>
      </c>
      <c r="G8" s="37" t="s">
        <v>12</v>
      </c>
      <c r="H8" s="20">
        <v>133</v>
      </c>
      <c r="I8" s="46">
        <f t="shared" si="0"/>
        <v>1862</v>
      </c>
      <c r="J8" s="47">
        <f t="shared" si="1"/>
        <v>1173.0599999999997</v>
      </c>
      <c r="L8" s="35">
        <v>127</v>
      </c>
    </row>
    <row r="9" spans="1:12" ht="57.45" customHeight="1" x14ac:dyDescent="0.25">
      <c r="A9" s="28">
        <v>5</v>
      </c>
      <c r="B9" s="115" t="s">
        <v>58</v>
      </c>
      <c r="C9" s="116"/>
      <c r="D9" s="116"/>
      <c r="E9" s="117"/>
      <c r="F9" s="28">
        <v>30</v>
      </c>
      <c r="G9" s="37" t="s">
        <v>12</v>
      </c>
      <c r="H9" s="20">
        <v>1244</v>
      </c>
      <c r="I9" s="46">
        <f t="shared" si="0"/>
        <v>37320</v>
      </c>
      <c r="J9" s="47">
        <f t="shared" si="1"/>
        <v>23511.599999999995</v>
      </c>
      <c r="L9" s="35">
        <v>1185</v>
      </c>
    </row>
    <row r="10" spans="1:12" ht="43.05" customHeight="1" x14ac:dyDescent="0.25">
      <c r="A10" s="28">
        <v>6</v>
      </c>
      <c r="B10" s="115" t="s">
        <v>70</v>
      </c>
      <c r="C10" s="116"/>
      <c r="D10" s="116"/>
      <c r="E10" s="117"/>
      <c r="F10" s="28">
        <v>1</v>
      </c>
      <c r="G10" s="37" t="s">
        <v>12</v>
      </c>
      <c r="H10" s="20">
        <v>4891</v>
      </c>
      <c r="I10" s="46">
        <f t="shared" si="0"/>
        <v>4891</v>
      </c>
      <c r="J10" s="47">
        <f t="shared" si="1"/>
        <v>3081.3299999999995</v>
      </c>
      <c r="L10" s="35">
        <v>4658</v>
      </c>
    </row>
    <row r="11" spans="1:12" ht="31.5" customHeight="1" x14ac:dyDescent="0.25">
      <c r="A11" s="28">
        <v>7</v>
      </c>
      <c r="B11" s="115" t="s">
        <v>71</v>
      </c>
      <c r="C11" s="116"/>
      <c r="D11" s="116"/>
      <c r="E11" s="117"/>
      <c r="F11" s="28">
        <v>1</v>
      </c>
      <c r="G11" s="37" t="s">
        <v>12</v>
      </c>
      <c r="H11" s="20">
        <v>857</v>
      </c>
      <c r="I11" s="46">
        <f t="shared" si="0"/>
        <v>857</v>
      </c>
      <c r="J11" s="47">
        <f t="shared" si="1"/>
        <v>539.90999999999985</v>
      </c>
      <c r="L11" s="35">
        <v>816</v>
      </c>
    </row>
    <row r="12" spans="1:12" ht="31.05" customHeight="1" x14ac:dyDescent="0.25">
      <c r="A12" s="28">
        <v>8</v>
      </c>
      <c r="B12" s="115" t="s">
        <v>59</v>
      </c>
      <c r="C12" s="116"/>
      <c r="D12" s="116"/>
      <c r="E12" s="117"/>
      <c r="F12" s="28">
        <v>14</v>
      </c>
      <c r="G12" s="37" t="s">
        <v>12</v>
      </c>
      <c r="H12" s="20">
        <v>180</v>
      </c>
      <c r="I12" s="46">
        <f t="shared" si="0"/>
        <v>2520</v>
      </c>
      <c r="J12" s="47">
        <f t="shared" si="1"/>
        <v>1587.5999999999997</v>
      </c>
      <c r="L12" s="35">
        <v>171</v>
      </c>
    </row>
    <row r="13" spans="1:12" ht="72" customHeight="1" x14ac:dyDescent="0.25">
      <c r="A13" s="28">
        <v>9</v>
      </c>
      <c r="B13" s="115" t="s">
        <v>72</v>
      </c>
      <c r="C13" s="116"/>
      <c r="D13" s="116"/>
      <c r="E13" s="117"/>
      <c r="F13" s="28">
        <v>1</v>
      </c>
      <c r="G13" s="37" t="s">
        <v>74</v>
      </c>
      <c r="H13" s="20">
        <v>10394</v>
      </c>
      <c r="I13" s="46">
        <f t="shared" si="0"/>
        <v>10394</v>
      </c>
      <c r="J13" s="47">
        <f t="shared" si="1"/>
        <v>6548.2199999999993</v>
      </c>
      <c r="L13" s="35">
        <v>9899</v>
      </c>
    </row>
    <row r="14" spans="1:12" ht="30" customHeight="1" x14ac:dyDescent="0.25">
      <c r="A14" s="28">
        <v>10</v>
      </c>
      <c r="B14" s="115" t="s">
        <v>73</v>
      </c>
      <c r="C14" s="116"/>
      <c r="D14" s="116"/>
      <c r="E14" s="117"/>
      <c r="F14" s="28">
        <v>8</v>
      </c>
      <c r="G14" s="37" t="s">
        <v>12</v>
      </c>
      <c r="H14" s="20">
        <v>4725</v>
      </c>
      <c r="I14" s="46">
        <f t="shared" si="0"/>
        <v>37800</v>
      </c>
      <c r="J14" s="53">
        <f t="shared" si="1"/>
        <v>23813.999999999996</v>
      </c>
      <c r="L14" s="35">
        <v>4500</v>
      </c>
    </row>
    <row r="15" spans="1:12" ht="42.45" customHeight="1" x14ac:dyDescent="0.25">
      <c r="A15" s="28">
        <v>11</v>
      </c>
      <c r="B15" s="115" t="s">
        <v>55</v>
      </c>
      <c r="C15" s="116"/>
      <c r="D15" s="116"/>
      <c r="E15" s="117"/>
      <c r="F15" s="29">
        <v>20</v>
      </c>
      <c r="G15" s="30" t="s">
        <v>54</v>
      </c>
      <c r="H15" s="20">
        <v>317</v>
      </c>
      <c r="I15" s="46">
        <f t="shared" si="0"/>
        <v>6340</v>
      </c>
      <c r="J15" s="47">
        <f t="shared" si="1"/>
        <v>3994.1999999999994</v>
      </c>
      <c r="L15" s="38">
        <v>302</v>
      </c>
    </row>
    <row r="16" spans="1:12" ht="44.55" customHeight="1" x14ac:dyDescent="0.25">
      <c r="A16" s="28">
        <v>12</v>
      </c>
      <c r="B16" s="115" t="s">
        <v>56</v>
      </c>
      <c r="C16" s="116"/>
      <c r="D16" s="116"/>
      <c r="E16" s="117"/>
      <c r="F16" s="29">
        <v>190</v>
      </c>
      <c r="G16" s="30" t="s">
        <v>54</v>
      </c>
      <c r="H16" s="20">
        <v>190</v>
      </c>
      <c r="I16" s="46">
        <f t="shared" si="0"/>
        <v>36100</v>
      </c>
      <c r="J16" s="47">
        <f t="shared" si="1"/>
        <v>22742.999999999996</v>
      </c>
      <c r="L16" s="38">
        <v>181</v>
      </c>
    </row>
    <row r="17" spans="1:15" ht="31.5" customHeight="1" x14ac:dyDescent="0.25">
      <c r="A17" s="28">
        <v>13</v>
      </c>
      <c r="B17" s="115" t="s">
        <v>60</v>
      </c>
      <c r="C17" s="116"/>
      <c r="D17" s="116"/>
      <c r="E17" s="117"/>
      <c r="F17" s="33">
        <v>74.099999999999994</v>
      </c>
      <c r="G17" s="32" t="s">
        <v>54</v>
      </c>
      <c r="H17" s="20">
        <v>145</v>
      </c>
      <c r="I17" s="46">
        <f t="shared" si="0"/>
        <v>10744.5</v>
      </c>
      <c r="J17" s="47">
        <f t="shared" si="1"/>
        <v>6769.0349999999989</v>
      </c>
      <c r="L17" s="36"/>
    </row>
    <row r="18" spans="1:15" ht="73.95" customHeight="1" x14ac:dyDescent="0.25">
      <c r="A18" s="28">
        <v>14</v>
      </c>
      <c r="B18" s="115" t="s">
        <v>61</v>
      </c>
      <c r="C18" s="116"/>
      <c r="D18" s="116"/>
      <c r="E18" s="117"/>
      <c r="F18" s="31">
        <v>13</v>
      </c>
      <c r="G18" s="32" t="s">
        <v>12</v>
      </c>
      <c r="H18" s="20">
        <v>1260</v>
      </c>
      <c r="I18" s="46">
        <f t="shared" si="0"/>
        <v>16380</v>
      </c>
      <c r="J18" s="47">
        <f t="shared" si="1"/>
        <v>10319.399999999998</v>
      </c>
      <c r="L18" s="36">
        <v>1200</v>
      </c>
    </row>
    <row r="19" spans="1:15" ht="15.6" x14ac:dyDescent="0.25">
      <c r="A19" s="28">
        <v>15</v>
      </c>
      <c r="B19" s="115" t="s">
        <v>62</v>
      </c>
      <c r="C19" s="116"/>
      <c r="D19" s="116"/>
      <c r="E19" s="117"/>
      <c r="F19" s="31">
        <v>10.66</v>
      </c>
      <c r="G19" s="32" t="s">
        <v>54</v>
      </c>
      <c r="H19" s="20">
        <v>1241</v>
      </c>
      <c r="I19" s="46">
        <f t="shared" si="0"/>
        <v>13229.06</v>
      </c>
      <c r="J19" s="47">
        <f t="shared" si="1"/>
        <v>8334.3077999999987</v>
      </c>
      <c r="L19" s="36">
        <v>1182</v>
      </c>
    </row>
    <row r="20" spans="1:15" ht="30.45" customHeight="1" x14ac:dyDescent="0.25">
      <c r="A20" s="28">
        <v>16</v>
      </c>
      <c r="B20" s="115" t="s">
        <v>63</v>
      </c>
      <c r="C20" s="116"/>
      <c r="D20" s="116"/>
      <c r="E20" s="117"/>
      <c r="F20" s="31">
        <v>1</v>
      </c>
      <c r="G20" s="32" t="s">
        <v>42</v>
      </c>
      <c r="H20" s="20">
        <v>10080</v>
      </c>
      <c r="I20" s="46">
        <f t="shared" si="0"/>
        <v>10080</v>
      </c>
      <c r="J20" s="47">
        <f t="shared" si="1"/>
        <v>6350.3999999999987</v>
      </c>
      <c r="L20" s="36">
        <v>9600</v>
      </c>
      <c r="N20" s="1">
        <v>13229.06</v>
      </c>
      <c r="O20" s="1">
        <f>ROUND(10.66*1241,0)</f>
        <v>13229</v>
      </c>
    </row>
    <row r="21" spans="1:15" ht="15.6" x14ac:dyDescent="0.25">
      <c r="A21" s="28">
        <v>17</v>
      </c>
      <c r="B21" s="115" t="s">
        <v>64</v>
      </c>
      <c r="C21" s="116"/>
      <c r="D21" s="116"/>
      <c r="E21" s="117"/>
      <c r="F21" s="31">
        <v>2.89</v>
      </c>
      <c r="G21" s="32" t="s">
        <v>54</v>
      </c>
      <c r="H21" s="20">
        <v>1241</v>
      </c>
      <c r="I21" s="48">
        <f t="shared" ref="I21" si="2">ROUND(F21*H21,0)</f>
        <v>3586</v>
      </c>
      <c r="J21" s="47">
        <f t="shared" si="1"/>
        <v>2259.1799999999998</v>
      </c>
      <c r="L21" s="36">
        <v>1182</v>
      </c>
    </row>
    <row r="22" spans="1:15" ht="19.95" customHeight="1" x14ac:dyDescent="0.25">
      <c r="A22" s="2"/>
      <c r="B22" s="113" t="s">
        <v>15</v>
      </c>
      <c r="C22" s="113"/>
      <c r="D22" s="113"/>
      <c r="E22" s="113"/>
      <c r="F22" s="113"/>
      <c r="G22" s="113"/>
      <c r="H22" s="113"/>
      <c r="I22" s="41">
        <f>SUM(I5:I21)</f>
        <v>475753.56</v>
      </c>
      <c r="J22" s="42">
        <f>SUM(J5:J21)</f>
        <v>297925.46279999998</v>
      </c>
    </row>
    <row r="23" spans="1:15" ht="19.95" customHeight="1" x14ac:dyDescent="0.25">
      <c r="A23" s="2"/>
      <c r="B23" s="113" t="s">
        <v>16</v>
      </c>
      <c r="C23" s="113"/>
      <c r="D23" s="113"/>
      <c r="E23" s="113"/>
      <c r="F23" s="113"/>
      <c r="G23" s="113"/>
      <c r="H23" s="113"/>
      <c r="I23" s="41">
        <f>ROUND(I22*18%,0)</f>
        <v>85636</v>
      </c>
      <c r="J23" s="42"/>
      <c r="L23" s="24"/>
    </row>
    <row r="24" spans="1:15" ht="19.95" customHeight="1" x14ac:dyDescent="0.3">
      <c r="A24" s="11"/>
      <c r="B24" s="113" t="s">
        <v>17</v>
      </c>
      <c r="C24" s="113"/>
      <c r="D24" s="113"/>
      <c r="E24" s="113"/>
      <c r="F24" s="113"/>
      <c r="G24" s="113"/>
      <c r="H24" s="113"/>
      <c r="I24" s="49">
        <f>SUM(I22:I23)</f>
        <v>561389.56000000006</v>
      </c>
      <c r="J24" s="50"/>
    </row>
    <row r="25" spans="1:15" ht="19.95" customHeight="1" x14ac:dyDescent="0.3">
      <c r="A25" s="11"/>
      <c r="B25" s="113" t="s">
        <v>18</v>
      </c>
      <c r="C25" s="113"/>
      <c r="D25" s="113"/>
      <c r="E25" s="113"/>
      <c r="F25" s="113"/>
      <c r="G25" s="113"/>
      <c r="H25" s="113"/>
      <c r="I25" s="49">
        <f>E40</f>
        <v>299724.74280000001</v>
      </c>
      <c r="J25" s="50"/>
    </row>
    <row r="26" spans="1:15" ht="19.95" customHeight="1" x14ac:dyDescent="0.3">
      <c r="A26" s="11"/>
      <c r="B26" s="113" t="s">
        <v>19</v>
      </c>
      <c r="C26" s="113"/>
      <c r="D26" s="113"/>
      <c r="E26" s="113"/>
      <c r="F26" s="113"/>
      <c r="G26" s="113"/>
      <c r="H26" s="113"/>
      <c r="I26" s="49">
        <f>SUM(I24:I25)</f>
        <v>861114.30280000006</v>
      </c>
      <c r="J26" s="50"/>
    </row>
    <row r="28" spans="1:15" x14ac:dyDescent="0.25">
      <c r="A28" s="1" t="s">
        <v>41</v>
      </c>
    </row>
    <row r="29" spans="1:15" x14ac:dyDescent="0.25">
      <c r="M29" s="25">
        <f>465009*8%</f>
        <v>37200.720000000001</v>
      </c>
    </row>
    <row r="30" spans="1:15" ht="19.95" customHeight="1" x14ac:dyDescent="0.25">
      <c r="B30" s="114" t="s">
        <v>21</v>
      </c>
      <c r="C30" s="114"/>
      <c r="D30" s="114"/>
      <c r="E30" s="51">
        <f>I22</f>
        <v>475753.56</v>
      </c>
    </row>
    <row r="31" spans="1:15" ht="19.95" customHeight="1" x14ac:dyDescent="0.25">
      <c r="B31" s="2" t="s">
        <v>22</v>
      </c>
      <c r="C31" s="2" t="s">
        <v>23</v>
      </c>
      <c r="D31" s="2" t="s">
        <v>24</v>
      </c>
      <c r="E31" s="2" t="s">
        <v>5</v>
      </c>
    </row>
    <row r="32" spans="1:15" ht="19.95" customHeight="1" x14ac:dyDescent="0.25">
      <c r="B32" s="2">
        <v>1</v>
      </c>
      <c r="C32" s="2" t="s">
        <v>75</v>
      </c>
      <c r="D32" s="34">
        <v>0.09</v>
      </c>
      <c r="E32" s="45">
        <f>D32*$E$30</f>
        <v>42817.820399999997</v>
      </c>
      <c r="L32" s="1">
        <v>37201</v>
      </c>
    </row>
    <row r="33" spans="2:5" ht="19.95" customHeight="1" x14ac:dyDescent="0.25">
      <c r="B33" s="2">
        <v>2</v>
      </c>
      <c r="C33" s="2" t="s">
        <v>76</v>
      </c>
      <c r="D33" s="34">
        <v>0.09</v>
      </c>
      <c r="E33" s="45">
        <f t="shared" ref="E33:E38" si="3">D33*$E$30</f>
        <v>42817.820399999997</v>
      </c>
    </row>
    <row r="34" spans="2:5" ht="19.95" customHeight="1" x14ac:dyDescent="0.25">
      <c r="B34" s="2">
        <v>3</v>
      </c>
      <c r="C34" s="2" t="s">
        <v>44</v>
      </c>
      <c r="D34" s="34">
        <v>0.09</v>
      </c>
      <c r="E34" s="45">
        <f t="shared" si="3"/>
        <v>42817.820399999997</v>
      </c>
    </row>
    <row r="35" spans="2:5" ht="19.95" customHeight="1" x14ac:dyDescent="0.25">
      <c r="B35" s="2">
        <v>4</v>
      </c>
      <c r="C35" s="2" t="s">
        <v>45</v>
      </c>
      <c r="D35" s="34">
        <v>0.09</v>
      </c>
      <c r="E35" s="45">
        <f t="shared" si="3"/>
        <v>42817.820399999997</v>
      </c>
    </row>
    <row r="36" spans="2:5" ht="19.95" customHeight="1" x14ac:dyDescent="0.25">
      <c r="B36" s="2"/>
      <c r="C36" s="2" t="s">
        <v>46</v>
      </c>
      <c r="D36" s="34">
        <v>0.09</v>
      </c>
      <c r="E36" s="45">
        <f t="shared" si="3"/>
        <v>42817.820399999997</v>
      </c>
    </row>
    <row r="37" spans="2:5" ht="19.95" customHeight="1" x14ac:dyDescent="0.25">
      <c r="B37" s="2"/>
      <c r="C37" s="2" t="s">
        <v>47</v>
      </c>
      <c r="D37" s="34">
        <v>0.09</v>
      </c>
      <c r="E37" s="45">
        <f t="shared" si="3"/>
        <v>42817.820399999997</v>
      </c>
    </row>
    <row r="38" spans="2:5" ht="19.95" customHeight="1" x14ac:dyDescent="0.25">
      <c r="B38" s="2">
        <v>5</v>
      </c>
      <c r="C38" s="2" t="s">
        <v>48</v>
      </c>
      <c r="D38" s="34">
        <v>0.09</v>
      </c>
      <c r="E38" s="45">
        <f t="shared" si="3"/>
        <v>42817.820399999997</v>
      </c>
    </row>
    <row r="39" spans="2:5" ht="19.95" customHeight="1" x14ac:dyDescent="0.25">
      <c r="B39" s="114" t="s">
        <v>30</v>
      </c>
      <c r="C39" s="114"/>
      <c r="D39" s="34">
        <f>SUM(D32:D38)</f>
        <v>0.62999999999999989</v>
      </c>
      <c r="E39" s="20"/>
    </row>
    <row r="40" spans="2:5" ht="19.95" customHeight="1" x14ac:dyDescent="0.25">
      <c r="B40" s="112" t="s">
        <v>15</v>
      </c>
      <c r="C40" s="112"/>
      <c r="D40" s="112"/>
      <c r="E40" s="52">
        <f>SUM(E32:E38)</f>
        <v>299724.74280000001</v>
      </c>
    </row>
  </sheetData>
  <mergeCells count="33">
    <mergeCell ref="B17:E17"/>
    <mergeCell ref="B18:E18"/>
    <mergeCell ref="B19:E19"/>
    <mergeCell ref="B20:E20"/>
    <mergeCell ref="B21:E21"/>
    <mergeCell ref="B12:E12"/>
    <mergeCell ref="B13:E13"/>
    <mergeCell ref="B14:E14"/>
    <mergeCell ref="B15:E15"/>
    <mergeCell ref="B16:E16"/>
    <mergeCell ref="B39:C39"/>
    <mergeCell ref="B40:D40"/>
    <mergeCell ref="B22:H22"/>
    <mergeCell ref="B23:H23"/>
    <mergeCell ref="B24:H24"/>
    <mergeCell ref="B25:H25"/>
    <mergeCell ref="B26:H26"/>
    <mergeCell ref="B30:D30"/>
    <mergeCell ref="A2:J2"/>
    <mergeCell ref="A3:A4"/>
    <mergeCell ref="B3:E4"/>
    <mergeCell ref="F3:F4"/>
    <mergeCell ref="G3:G4"/>
    <mergeCell ref="H3:H4"/>
    <mergeCell ref="I3:I4"/>
    <mergeCell ref="J3:J4"/>
    <mergeCell ref="B10:E10"/>
    <mergeCell ref="B11:E11"/>
    <mergeCell ref="B5:E5"/>
    <mergeCell ref="B6:E6"/>
    <mergeCell ref="B7:E7"/>
    <mergeCell ref="B8:E8"/>
    <mergeCell ref="B9:E9"/>
  </mergeCells>
  <phoneticPr fontId="16" type="noConversion"/>
  <conditionalFormatting sqref="L15:L21">
    <cfRule type="cellIs" dxfId="2" priority="1" operator="equal">
      <formula>0</formula>
    </cfRule>
  </conditionalFormatting>
  <pageMargins left="0.70866141732283472" right="0.70866141732283472" top="0.55118110236220474" bottom="0.55118110236220474" header="0.31496062992125984" footer="0.31496062992125984"/>
  <pageSetup paperSize="9" scale="62" orientation="portrait" r:id="rId1"/>
  <ignoredErrors>
    <ignoredError sqref="I25"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6A9F4-9F0C-44A1-81C4-761628818D8A}">
  <sheetPr codeName="Sheet9">
    <tabColor rgb="FF92D050"/>
  </sheetPr>
  <dimension ref="A2:O40"/>
  <sheetViews>
    <sheetView view="pageBreakPreview" topLeftCell="A17" zoomScale="81" zoomScaleNormal="100" zoomScaleSheetLayoutView="81" workbookViewId="0">
      <selection activeCell="H18" sqref="H1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10" width="13.88671875" style="1" customWidth="1"/>
    <col min="11" max="11" width="10.44140625" style="1" bestFit="1" customWidth="1"/>
    <col min="12" max="14" width="8.88671875" style="1"/>
    <col min="15" max="15" width="9.33203125" style="1" bestFit="1" customWidth="1"/>
    <col min="16" max="16384" width="8.88671875" style="1"/>
  </cols>
  <sheetData>
    <row r="2" spans="1:14" ht="22.2" customHeight="1" x14ac:dyDescent="0.25">
      <c r="A2" s="118" t="s">
        <v>31</v>
      </c>
      <c r="B2" s="118"/>
      <c r="C2" s="118"/>
      <c r="D2" s="118"/>
      <c r="E2" s="118"/>
      <c r="F2" s="118"/>
      <c r="G2" s="118"/>
      <c r="H2" s="118"/>
      <c r="I2" s="118"/>
      <c r="J2" s="118"/>
    </row>
    <row r="3" spans="1:14" ht="14.4" customHeight="1" x14ac:dyDescent="0.25">
      <c r="A3" s="119" t="s">
        <v>0</v>
      </c>
      <c r="B3" s="120" t="s">
        <v>1</v>
      </c>
      <c r="C3" s="121"/>
      <c r="D3" s="121"/>
      <c r="E3" s="122"/>
      <c r="F3" s="126" t="s">
        <v>2</v>
      </c>
      <c r="G3" s="128" t="s">
        <v>3</v>
      </c>
      <c r="H3" s="129" t="s">
        <v>4</v>
      </c>
      <c r="I3" s="130" t="s">
        <v>5</v>
      </c>
      <c r="J3" s="119" t="s">
        <v>65</v>
      </c>
    </row>
    <row r="4" spans="1:14" ht="27.45" customHeight="1" x14ac:dyDescent="0.25">
      <c r="A4" s="119"/>
      <c r="B4" s="123"/>
      <c r="C4" s="124"/>
      <c r="D4" s="124"/>
      <c r="E4" s="125"/>
      <c r="F4" s="127"/>
      <c r="G4" s="128" t="s">
        <v>3</v>
      </c>
      <c r="H4" s="129"/>
      <c r="I4" s="130"/>
      <c r="J4" s="119"/>
    </row>
    <row r="5" spans="1:14" ht="102.45" customHeight="1" x14ac:dyDescent="0.25">
      <c r="A5" s="28">
        <v>1</v>
      </c>
      <c r="B5" s="115" t="s">
        <v>67</v>
      </c>
      <c r="C5" s="116"/>
      <c r="D5" s="116"/>
      <c r="E5" s="117"/>
      <c r="F5" s="28">
        <v>12</v>
      </c>
      <c r="G5" s="37" t="s">
        <v>12</v>
      </c>
      <c r="H5" s="54">
        <v>18629</v>
      </c>
      <c r="I5" s="39">
        <f>F5*H5</f>
        <v>223548</v>
      </c>
      <c r="J5" s="40">
        <f>I5*$D$39</f>
        <v>140835.24</v>
      </c>
      <c r="L5" s="35">
        <v>17249</v>
      </c>
      <c r="N5" s="1">
        <v>18629</v>
      </c>
    </row>
    <row r="6" spans="1:14" ht="28.05" customHeight="1" x14ac:dyDescent="0.25">
      <c r="A6" s="28">
        <v>2</v>
      </c>
      <c r="B6" s="115" t="s">
        <v>57</v>
      </c>
      <c r="C6" s="116"/>
      <c r="D6" s="116"/>
      <c r="E6" s="117"/>
      <c r="F6" s="28">
        <v>14</v>
      </c>
      <c r="G6" s="37" t="s">
        <v>12</v>
      </c>
      <c r="H6" s="54">
        <v>4662</v>
      </c>
      <c r="I6" s="39">
        <f t="shared" ref="I6:I21" si="0">F6*H6</f>
        <v>65268</v>
      </c>
      <c r="J6" s="40">
        <f t="shared" ref="J6:J22" si="1">I6*$D$39</f>
        <v>41118.839999999997</v>
      </c>
      <c r="L6" s="35">
        <v>4317</v>
      </c>
      <c r="N6" s="1">
        <v>4662</v>
      </c>
    </row>
    <row r="7" spans="1:14" ht="58.95" customHeight="1" x14ac:dyDescent="0.25">
      <c r="A7" s="28">
        <v>3</v>
      </c>
      <c r="B7" s="115" t="s">
        <v>68</v>
      </c>
      <c r="C7" s="116"/>
      <c r="D7" s="116"/>
      <c r="E7" s="117"/>
      <c r="F7" s="28">
        <v>14</v>
      </c>
      <c r="G7" s="37" t="s">
        <v>12</v>
      </c>
      <c r="H7" s="54">
        <v>210</v>
      </c>
      <c r="I7" s="39">
        <f t="shared" si="0"/>
        <v>2940</v>
      </c>
      <c r="J7" s="40">
        <f t="shared" si="1"/>
        <v>1852.1999999999996</v>
      </c>
      <c r="L7" s="35">
        <v>194</v>
      </c>
      <c r="N7" s="1">
        <v>210</v>
      </c>
    </row>
    <row r="8" spans="1:14" ht="31.05" customHeight="1" x14ac:dyDescent="0.25">
      <c r="A8" s="28">
        <v>4</v>
      </c>
      <c r="B8" s="115" t="s">
        <v>69</v>
      </c>
      <c r="C8" s="116"/>
      <c r="D8" s="116"/>
      <c r="E8" s="117"/>
      <c r="F8" s="28">
        <v>14</v>
      </c>
      <c r="G8" s="37" t="s">
        <v>12</v>
      </c>
      <c r="H8" s="54">
        <v>137</v>
      </c>
      <c r="I8" s="39">
        <f t="shared" si="0"/>
        <v>1918</v>
      </c>
      <c r="J8" s="40">
        <f t="shared" si="1"/>
        <v>1208.3399999999997</v>
      </c>
      <c r="L8" s="35">
        <v>127</v>
      </c>
      <c r="N8" s="1">
        <v>137</v>
      </c>
    </row>
    <row r="9" spans="1:14" ht="59.55" customHeight="1" x14ac:dyDescent="0.25">
      <c r="A9" s="28">
        <v>5</v>
      </c>
      <c r="B9" s="115" t="s">
        <v>58</v>
      </c>
      <c r="C9" s="116"/>
      <c r="D9" s="116"/>
      <c r="E9" s="117"/>
      <c r="F9" s="28">
        <v>30</v>
      </c>
      <c r="G9" s="37" t="s">
        <v>12</v>
      </c>
      <c r="H9" s="54">
        <v>1280</v>
      </c>
      <c r="I9" s="39">
        <f t="shared" si="0"/>
        <v>38400</v>
      </c>
      <c r="J9" s="40">
        <f t="shared" si="1"/>
        <v>24191.999999999996</v>
      </c>
      <c r="L9" s="35">
        <v>1185</v>
      </c>
      <c r="N9" s="1">
        <v>1280</v>
      </c>
    </row>
    <row r="10" spans="1:14" ht="43.95" customHeight="1" x14ac:dyDescent="0.25">
      <c r="A10" s="28">
        <v>6</v>
      </c>
      <c r="B10" s="115" t="s">
        <v>70</v>
      </c>
      <c r="C10" s="116"/>
      <c r="D10" s="116"/>
      <c r="E10" s="117"/>
      <c r="F10" s="28">
        <v>1</v>
      </c>
      <c r="G10" s="37" t="s">
        <v>12</v>
      </c>
      <c r="H10" s="54">
        <v>5031</v>
      </c>
      <c r="I10" s="39">
        <f t="shared" si="0"/>
        <v>5031</v>
      </c>
      <c r="J10" s="40">
        <f t="shared" si="1"/>
        <v>3169.5299999999993</v>
      </c>
      <c r="L10" s="35">
        <v>4658</v>
      </c>
      <c r="N10" s="1">
        <v>5031</v>
      </c>
    </row>
    <row r="11" spans="1:14" ht="30.45" customHeight="1" x14ac:dyDescent="0.25">
      <c r="A11" s="28">
        <v>7</v>
      </c>
      <c r="B11" s="115" t="s">
        <v>71</v>
      </c>
      <c r="C11" s="116"/>
      <c r="D11" s="116"/>
      <c r="E11" s="117"/>
      <c r="F11" s="28">
        <v>1</v>
      </c>
      <c r="G11" s="37" t="s">
        <v>12</v>
      </c>
      <c r="H11" s="54">
        <v>881</v>
      </c>
      <c r="I11" s="39">
        <f t="shared" si="0"/>
        <v>881</v>
      </c>
      <c r="J11" s="40">
        <f t="shared" si="1"/>
        <v>555.02999999999986</v>
      </c>
      <c r="L11" s="35">
        <v>816</v>
      </c>
      <c r="N11" s="1">
        <v>881</v>
      </c>
    </row>
    <row r="12" spans="1:14" ht="31.05" customHeight="1" x14ac:dyDescent="0.25">
      <c r="A12" s="28">
        <v>8</v>
      </c>
      <c r="B12" s="115" t="s">
        <v>59</v>
      </c>
      <c r="C12" s="116"/>
      <c r="D12" s="116"/>
      <c r="E12" s="117"/>
      <c r="F12" s="28">
        <v>14</v>
      </c>
      <c r="G12" s="37" t="s">
        <v>12</v>
      </c>
      <c r="H12" s="54">
        <v>185</v>
      </c>
      <c r="I12" s="39">
        <f t="shared" si="0"/>
        <v>2590</v>
      </c>
      <c r="J12" s="40">
        <f t="shared" si="1"/>
        <v>1631.6999999999998</v>
      </c>
      <c r="L12" s="35">
        <v>171</v>
      </c>
      <c r="N12" s="1">
        <v>185</v>
      </c>
    </row>
    <row r="13" spans="1:14" ht="71.55" customHeight="1" x14ac:dyDescent="0.25">
      <c r="A13" s="28">
        <v>9</v>
      </c>
      <c r="B13" s="115" t="s">
        <v>72</v>
      </c>
      <c r="C13" s="116"/>
      <c r="D13" s="116"/>
      <c r="E13" s="117"/>
      <c r="F13" s="28">
        <v>1</v>
      </c>
      <c r="G13" s="37" t="s">
        <v>74</v>
      </c>
      <c r="H13" s="54">
        <v>10691</v>
      </c>
      <c r="I13" s="39">
        <f t="shared" si="0"/>
        <v>10691</v>
      </c>
      <c r="J13" s="40">
        <f t="shared" si="1"/>
        <v>6735.329999999999</v>
      </c>
      <c r="L13" s="35">
        <v>9899</v>
      </c>
      <c r="N13" s="1">
        <v>10691</v>
      </c>
    </row>
    <row r="14" spans="1:14" ht="30.45" customHeight="1" x14ac:dyDescent="0.25">
      <c r="A14" s="28">
        <v>10</v>
      </c>
      <c r="B14" s="115" t="s">
        <v>73</v>
      </c>
      <c r="C14" s="116"/>
      <c r="D14" s="116"/>
      <c r="E14" s="117"/>
      <c r="F14" s="28">
        <v>8</v>
      </c>
      <c r="G14" s="37" t="s">
        <v>12</v>
      </c>
      <c r="H14" s="54">
        <v>4860</v>
      </c>
      <c r="I14" s="39">
        <f t="shared" si="0"/>
        <v>38880</v>
      </c>
      <c r="J14" s="40">
        <f t="shared" si="1"/>
        <v>24494.399999999994</v>
      </c>
      <c r="L14" s="35">
        <v>4500</v>
      </c>
      <c r="N14" s="1">
        <v>4860</v>
      </c>
    </row>
    <row r="15" spans="1:14" ht="46.5" customHeight="1" x14ac:dyDescent="0.25">
      <c r="A15" s="28">
        <v>11</v>
      </c>
      <c r="B15" s="115" t="s">
        <v>55</v>
      </c>
      <c r="C15" s="116"/>
      <c r="D15" s="116"/>
      <c r="E15" s="117"/>
      <c r="F15" s="29">
        <v>20</v>
      </c>
      <c r="G15" s="30" t="s">
        <v>54</v>
      </c>
      <c r="H15" s="54">
        <v>326</v>
      </c>
      <c r="I15" s="39">
        <f t="shared" si="0"/>
        <v>6520</v>
      </c>
      <c r="J15" s="40">
        <f t="shared" si="1"/>
        <v>4107.5999999999995</v>
      </c>
      <c r="L15" s="38">
        <v>302</v>
      </c>
      <c r="N15" s="1">
        <v>326</v>
      </c>
    </row>
    <row r="16" spans="1:14" ht="45" customHeight="1" x14ac:dyDescent="0.25">
      <c r="A16" s="28">
        <v>12</v>
      </c>
      <c r="B16" s="115" t="s">
        <v>56</v>
      </c>
      <c r="C16" s="116"/>
      <c r="D16" s="116"/>
      <c r="E16" s="117"/>
      <c r="F16" s="29">
        <v>190</v>
      </c>
      <c r="G16" s="30" t="s">
        <v>54</v>
      </c>
      <c r="H16" s="54">
        <v>195</v>
      </c>
      <c r="I16" s="39">
        <f t="shared" si="0"/>
        <v>37050</v>
      </c>
      <c r="J16" s="40">
        <f t="shared" si="1"/>
        <v>23341.499999999996</v>
      </c>
      <c r="L16" s="38">
        <v>181</v>
      </c>
      <c r="N16" s="1">
        <v>195</v>
      </c>
    </row>
    <row r="17" spans="1:15" ht="29.55" customHeight="1" x14ac:dyDescent="0.25">
      <c r="A17" s="28">
        <v>13</v>
      </c>
      <c r="B17" s="115" t="s">
        <v>60</v>
      </c>
      <c r="C17" s="116"/>
      <c r="D17" s="116"/>
      <c r="E17" s="117"/>
      <c r="F17" s="33">
        <v>74.099999999999994</v>
      </c>
      <c r="G17" s="32" t="s">
        <v>54</v>
      </c>
      <c r="H17" s="54">
        <v>150</v>
      </c>
      <c r="I17" s="39">
        <f t="shared" si="0"/>
        <v>11115</v>
      </c>
      <c r="J17" s="40">
        <f t="shared" si="1"/>
        <v>7002.4499999999989</v>
      </c>
      <c r="L17" s="36"/>
      <c r="N17" s="1">
        <v>0</v>
      </c>
    </row>
    <row r="18" spans="1:15" ht="74.55" customHeight="1" x14ac:dyDescent="0.25">
      <c r="A18" s="28">
        <v>14</v>
      </c>
      <c r="B18" s="115" t="s">
        <v>61</v>
      </c>
      <c r="C18" s="116"/>
      <c r="D18" s="116"/>
      <c r="E18" s="117"/>
      <c r="F18" s="31">
        <v>13</v>
      </c>
      <c r="G18" s="32" t="s">
        <v>12</v>
      </c>
      <c r="H18" s="54">
        <v>1296</v>
      </c>
      <c r="I18" s="39">
        <f t="shared" si="0"/>
        <v>16848</v>
      </c>
      <c r="J18" s="40">
        <f t="shared" si="1"/>
        <v>10614.239999999998</v>
      </c>
      <c r="L18" s="36">
        <v>1200</v>
      </c>
      <c r="N18" s="1">
        <v>1296</v>
      </c>
    </row>
    <row r="19" spans="1:15" ht="15.6" x14ac:dyDescent="0.25">
      <c r="A19" s="28">
        <v>15</v>
      </c>
      <c r="B19" s="115" t="s">
        <v>62</v>
      </c>
      <c r="C19" s="116"/>
      <c r="D19" s="116"/>
      <c r="E19" s="117"/>
      <c r="F19" s="31">
        <v>10.66</v>
      </c>
      <c r="G19" s="32" t="s">
        <v>54</v>
      </c>
      <c r="H19" s="54">
        <v>1277</v>
      </c>
      <c r="I19" s="39">
        <f t="shared" si="0"/>
        <v>13612.82</v>
      </c>
      <c r="J19" s="40">
        <f t="shared" si="1"/>
        <v>8576.0765999999985</v>
      </c>
      <c r="L19" s="36">
        <v>1182</v>
      </c>
      <c r="N19" s="1">
        <v>1277</v>
      </c>
    </row>
    <row r="20" spans="1:15" ht="27" customHeight="1" x14ac:dyDescent="0.25">
      <c r="A20" s="28">
        <v>16</v>
      </c>
      <c r="B20" s="115" t="s">
        <v>63</v>
      </c>
      <c r="C20" s="116"/>
      <c r="D20" s="116"/>
      <c r="E20" s="117"/>
      <c r="F20" s="31">
        <v>1</v>
      </c>
      <c r="G20" s="32" t="s">
        <v>42</v>
      </c>
      <c r="H20" s="54">
        <v>10368</v>
      </c>
      <c r="I20" s="39">
        <f t="shared" si="0"/>
        <v>10368</v>
      </c>
      <c r="J20" s="40">
        <f t="shared" si="1"/>
        <v>6531.8399999999992</v>
      </c>
      <c r="L20" s="36">
        <v>9600</v>
      </c>
      <c r="N20" s="1">
        <v>10368</v>
      </c>
    </row>
    <row r="21" spans="1:15" ht="15.6" x14ac:dyDescent="0.25">
      <c r="A21" s="28">
        <v>17</v>
      </c>
      <c r="B21" s="115" t="s">
        <v>64</v>
      </c>
      <c r="C21" s="116"/>
      <c r="D21" s="116"/>
      <c r="E21" s="117"/>
      <c r="F21" s="31">
        <v>2.89</v>
      </c>
      <c r="G21" s="32" t="s">
        <v>54</v>
      </c>
      <c r="H21" s="54">
        <v>1277</v>
      </c>
      <c r="I21" s="39">
        <f t="shared" si="0"/>
        <v>3690.53</v>
      </c>
      <c r="J21" s="40">
        <f t="shared" si="1"/>
        <v>2325.0338999999999</v>
      </c>
      <c r="L21" s="36">
        <v>1182</v>
      </c>
      <c r="N21" s="1">
        <v>1277</v>
      </c>
    </row>
    <row r="22" spans="1:15" ht="15.6" x14ac:dyDescent="0.25">
      <c r="A22" s="2"/>
      <c r="B22" s="113" t="s">
        <v>15</v>
      </c>
      <c r="C22" s="113"/>
      <c r="D22" s="113"/>
      <c r="E22" s="113"/>
      <c r="F22" s="113"/>
      <c r="G22" s="113"/>
      <c r="H22" s="113"/>
      <c r="I22" s="41">
        <f>SUM(I5:I21)</f>
        <v>489351.35000000003</v>
      </c>
      <c r="J22" s="40">
        <f t="shared" si="1"/>
        <v>308291.35049999994</v>
      </c>
    </row>
    <row r="23" spans="1:15" ht="15.6" x14ac:dyDescent="0.25">
      <c r="A23" s="2"/>
      <c r="B23" s="113" t="s">
        <v>16</v>
      </c>
      <c r="C23" s="113"/>
      <c r="D23" s="113"/>
      <c r="E23" s="113"/>
      <c r="F23" s="113"/>
      <c r="G23" s="113"/>
      <c r="H23" s="113"/>
      <c r="I23" s="41">
        <f>ROUND((I22*0.18),0)</f>
        <v>88083</v>
      </c>
      <c r="J23" s="42"/>
    </row>
    <row r="24" spans="1:15" ht="15.6" x14ac:dyDescent="0.3">
      <c r="A24" s="11"/>
      <c r="B24" s="113" t="s">
        <v>17</v>
      </c>
      <c r="C24" s="113"/>
      <c r="D24" s="113"/>
      <c r="E24" s="113"/>
      <c r="F24" s="113"/>
      <c r="G24" s="113"/>
      <c r="H24" s="113"/>
      <c r="I24" s="43">
        <f>SUM(I22:I23)</f>
        <v>577434.35000000009</v>
      </c>
      <c r="J24" s="44"/>
    </row>
    <row r="25" spans="1:15" ht="15.6" x14ac:dyDescent="0.3">
      <c r="A25" s="11"/>
      <c r="B25" s="113" t="s">
        <v>18</v>
      </c>
      <c r="C25" s="113"/>
      <c r="D25" s="113"/>
      <c r="E25" s="113"/>
      <c r="F25" s="113"/>
      <c r="G25" s="113"/>
      <c r="H25" s="113"/>
      <c r="I25" s="43">
        <f>E40</f>
        <v>308291.3505</v>
      </c>
      <c r="J25" s="44"/>
    </row>
    <row r="26" spans="1:15" ht="16.05" customHeight="1" x14ac:dyDescent="0.3">
      <c r="A26" s="11"/>
      <c r="B26" s="113" t="s">
        <v>19</v>
      </c>
      <c r="C26" s="113"/>
      <c r="D26" s="113"/>
      <c r="E26" s="113"/>
      <c r="F26" s="113"/>
      <c r="G26" s="113"/>
      <c r="H26" s="113"/>
      <c r="I26" s="43">
        <f>SUM(I24:J25)</f>
        <v>885725.70050000004</v>
      </c>
      <c r="J26" s="44"/>
    </row>
    <row r="28" spans="1:15" x14ac:dyDescent="0.25">
      <c r="A28" s="1" t="s">
        <v>66</v>
      </c>
    </row>
    <row r="30" spans="1:15" ht="19.95" customHeight="1" x14ac:dyDescent="0.25">
      <c r="B30" s="114" t="s">
        <v>21</v>
      </c>
      <c r="C30" s="114"/>
      <c r="D30" s="114"/>
      <c r="E30" s="51">
        <f>I22</f>
        <v>489351.35000000003</v>
      </c>
    </row>
    <row r="31" spans="1:15" ht="19.95" customHeight="1" x14ac:dyDescent="0.25">
      <c r="B31" s="2" t="s">
        <v>22</v>
      </c>
      <c r="C31" s="2" t="s">
        <v>23</v>
      </c>
      <c r="D31" s="2" t="s">
        <v>24</v>
      </c>
      <c r="E31" s="2" t="s">
        <v>5</v>
      </c>
    </row>
    <row r="32" spans="1:15" ht="16.8" thickBot="1" x14ac:dyDescent="0.3">
      <c r="B32" s="2">
        <v>1</v>
      </c>
      <c r="C32" s="2" t="s">
        <v>75</v>
      </c>
      <c r="D32" s="34">
        <v>0.09</v>
      </c>
      <c r="E32" s="45">
        <f>(D32*$E$30)</f>
        <v>44041.621500000001</v>
      </c>
      <c r="L32" s="55">
        <v>43041.33</v>
      </c>
      <c r="O32" s="25">
        <f>487236*9%</f>
        <v>43851.24</v>
      </c>
    </row>
    <row r="33" spans="2:5" ht="16.8" thickTop="1" x14ac:dyDescent="0.25">
      <c r="B33" s="2">
        <v>2</v>
      </c>
      <c r="C33" s="2" t="s">
        <v>76</v>
      </c>
      <c r="D33" s="34">
        <v>0.09</v>
      </c>
      <c r="E33" s="45">
        <f t="shared" ref="E33:E38" si="2">(D33*$E$30)</f>
        <v>44041.621500000001</v>
      </c>
    </row>
    <row r="34" spans="2:5" ht="16.2" x14ac:dyDescent="0.25">
      <c r="B34" s="2">
        <v>3</v>
      </c>
      <c r="C34" s="2" t="s">
        <v>44</v>
      </c>
      <c r="D34" s="34">
        <v>0.09</v>
      </c>
      <c r="E34" s="45">
        <f t="shared" si="2"/>
        <v>44041.621500000001</v>
      </c>
    </row>
    <row r="35" spans="2:5" ht="16.2" x14ac:dyDescent="0.25">
      <c r="B35" s="2">
        <v>4</v>
      </c>
      <c r="C35" s="2" t="s">
        <v>45</v>
      </c>
      <c r="D35" s="34">
        <v>0.09</v>
      </c>
      <c r="E35" s="45">
        <f t="shared" si="2"/>
        <v>44041.621500000001</v>
      </c>
    </row>
    <row r="36" spans="2:5" ht="16.2" x14ac:dyDescent="0.25">
      <c r="B36" s="2"/>
      <c r="C36" s="2" t="s">
        <v>46</v>
      </c>
      <c r="D36" s="34">
        <v>0.09</v>
      </c>
      <c r="E36" s="45">
        <f t="shared" si="2"/>
        <v>44041.621500000001</v>
      </c>
    </row>
    <row r="37" spans="2:5" ht="16.2" x14ac:dyDescent="0.25">
      <c r="B37" s="2"/>
      <c r="C37" s="2" t="s">
        <v>47</v>
      </c>
      <c r="D37" s="34">
        <v>0.09</v>
      </c>
      <c r="E37" s="45">
        <f t="shared" si="2"/>
        <v>44041.621500000001</v>
      </c>
    </row>
    <row r="38" spans="2:5" ht="16.2" x14ac:dyDescent="0.25">
      <c r="B38" s="2">
        <v>5</v>
      </c>
      <c r="C38" s="2" t="s">
        <v>48</v>
      </c>
      <c r="D38" s="34">
        <v>0.09</v>
      </c>
      <c r="E38" s="45">
        <f t="shared" si="2"/>
        <v>44041.621500000001</v>
      </c>
    </row>
    <row r="39" spans="2:5" x14ac:dyDescent="0.25">
      <c r="B39" s="114" t="s">
        <v>30</v>
      </c>
      <c r="C39" s="114"/>
      <c r="D39" s="34">
        <f>SUM(D32:D38)</f>
        <v>0.62999999999999989</v>
      </c>
      <c r="E39" s="20"/>
    </row>
    <row r="40" spans="2:5" ht="19.95" customHeight="1" x14ac:dyDescent="0.25">
      <c r="B40" s="112" t="s">
        <v>15</v>
      </c>
      <c r="C40" s="112"/>
      <c r="D40" s="112"/>
      <c r="E40" s="52">
        <f>SUM(E32:E38)</f>
        <v>308291.3505</v>
      </c>
    </row>
  </sheetData>
  <mergeCells count="33">
    <mergeCell ref="B30:D30"/>
    <mergeCell ref="B39:C39"/>
    <mergeCell ref="B40:D40"/>
    <mergeCell ref="B17:E17"/>
    <mergeCell ref="B22:H22"/>
    <mergeCell ref="B23:H23"/>
    <mergeCell ref="B24:H24"/>
    <mergeCell ref="B25:H25"/>
    <mergeCell ref="B26:H26"/>
    <mergeCell ref="B19:E19"/>
    <mergeCell ref="B20:E20"/>
    <mergeCell ref="B21:E21"/>
    <mergeCell ref="A2:J2"/>
    <mergeCell ref="A3:A4"/>
    <mergeCell ref="B3:E4"/>
    <mergeCell ref="F3:F4"/>
    <mergeCell ref="G3:G4"/>
    <mergeCell ref="H3:H4"/>
    <mergeCell ref="I3:I4"/>
    <mergeCell ref="J3:J4"/>
    <mergeCell ref="B5:E5"/>
    <mergeCell ref="B6:E6"/>
    <mergeCell ref="B7:E7"/>
    <mergeCell ref="B8:E8"/>
    <mergeCell ref="B9:E9"/>
    <mergeCell ref="B15:E15"/>
    <mergeCell ref="B16:E16"/>
    <mergeCell ref="B18:E18"/>
    <mergeCell ref="B10:E10"/>
    <mergeCell ref="B11:E11"/>
    <mergeCell ref="B12:E12"/>
    <mergeCell ref="B13:E13"/>
    <mergeCell ref="B14:E14"/>
  </mergeCells>
  <phoneticPr fontId="16" type="noConversion"/>
  <conditionalFormatting sqref="L15:L21">
    <cfRule type="cellIs" dxfId="1" priority="1" operator="equal">
      <formula>0</formula>
    </cfRule>
  </conditionalFormatting>
  <pageMargins left="0.98425196850393704" right="0.98425196850393704" top="0.98425196850393704" bottom="0.98425196850393704" header="0.51181102362204722" footer="0.51181102362204722"/>
  <pageSetup paperSize="9" scale="80"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D2E30-F3CD-445B-ACDF-2CE828B23A1A}">
  <sheetPr codeName="Sheet12"/>
  <dimension ref="A2:M49"/>
  <sheetViews>
    <sheetView view="pageBreakPreview" topLeftCell="A26" zoomScale="81" zoomScaleNormal="100" zoomScaleSheetLayoutView="81" workbookViewId="0">
      <selection activeCell="H27" sqref="H27"/>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7" width="7.21875" style="1" customWidth="1"/>
    <col min="8" max="8" width="13.6640625" style="1" customWidth="1"/>
    <col min="9" max="9" width="15.5546875" style="1" customWidth="1"/>
    <col min="10" max="10" width="1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v>
      </c>
    </row>
    <row r="4" spans="1:11" ht="13.8" customHeight="1" x14ac:dyDescent="0.25">
      <c r="A4" s="119"/>
      <c r="B4" s="123"/>
      <c r="C4" s="124"/>
      <c r="D4" s="124"/>
      <c r="E4" s="125"/>
      <c r="F4" s="127"/>
      <c r="G4" s="128" t="s">
        <v>3</v>
      </c>
      <c r="H4" s="129"/>
      <c r="I4" s="130"/>
      <c r="J4" s="119"/>
    </row>
    <row r="5" spans="1:11" ht="100.05" customHeight="1" x14ac:dyDescent="0.25">
      <c r="A5" s="2">
        <v>1</v>
      </c>
      <c r="B5" s="133" t="s">
        <v>111</v>
      </c>
      <c r="C5" s="134"/>
      <c r="D5" s="134"/>
      <c r="E5" s="135"/>
      <c r="F5" s="79">
        <v>5</v>
      </c>
      <c r="G5" s="37" t="s">
        <v>12</v>
      </c>
      <c r="H5" s="85">
        <v>42000</v>
      </c>
      <c r="I5" s="94">
        <f>F5*H5</f>
        <v>210000</v>
      </c>
      <c r="J5" s="74">
        <f t="shared" ref="J5:J15" si="0">(I5*$D$45)</f>
        <v>142800</v>
      </c>
      <c r="K5" s="8"/>
    </row>
    <row r="6" spans="1:11" ht="30" customHeight="1" x14ac:dyDescent="0.25">
      <c r="A6" s="2">
        <v>2</v>
      </c>
      <c r="B6" s="133" t="s">
        <v>112</v>
      </c>
      <c r="C6" s="134"/>
      <c r="D6" s="134"/>
      <c r="E6" s="135"/>
      <c r="F6" s="79">
        <v>5</v>
      </c>
      <c r="G6" s="37" t="s">
        <v>12</v>
      </c>
      <c r="H6" s="85">
        <v>9600</v>
      </c>
      <c r="I6" s="94">
        <f t="shared" ref="I6:I27" si="1">F6*H6</f>
        <v>48000</v>
      </c>
      <c r="J6" s="74">
        <f t="shared" si="0"/>
        <v>32639.999999999996</v>
      </c>
      <c r="K6" s="8"/>
    </row>
    <row r="7" spans="1:11" ht="45.45" customHeight="1" x14ac:dyDescent="0.25">
      <c r="A7" s="2">
        <v>3</v>
      </c>
      <c r="B7" s="133" t="s">
        <v>113</v>
      </c>
      <c r="C7" s="134"/>
      <c r="D7" s="134"/>
      <c r="E7" s="135"/>
      <c r="F7" s="86">
        <v>1</v>
      </c>
      <c r="G7" s="37" t="s">
        <v>12</v>
      </c>
      <c r="H7" s="85">
        <v>9000</v>
      </c>
      <c r="I7" s="94">
        <f t="shared" si="1"/>
        <v>9000</v>
      </c>
      <c r="J7" s="74">
        <f t="shared" si="0"/>
        <v>6119.9999999999991</v>
      </c>
      <c r="K7" s="8"/>
    </row>
    <row r="8" spans="1:11" ht="32.549999999999997" customHeight="1" x14ac:dyDescent="0.25">
      <c r="A8" s="2">
        <v>4</v>
      </c>
      <c r="B8" s="133" t="s">
        <v>114</v>
      </c>
      <c r="C8" s="134"/>
      <c r="D8" s="134"/>
      <c r="E8" s="135"/>
      <c r="F8" s="31">
        <v>1</v>
      </c>
      <c r="G8" s="37" t="s">
        <v>12</v>
      </c>
      <c r="H8" s="85">
        <v>9500</v>
      </c>
      <c r="I8" s="94">
        <f t="shared" si="1"/>
        <v>9500</v>
      </c>
      <c r="J8" s="74">
        <f t="shared" si="0"/>
        <v>6459.9999999999991</v>
      </c>
      <c r="K8" s="8"/>
    </row>
    <row r="9" spans="1:11" ht="30" customHeight="1" x14ac:dyDescent="0.25">
      <c r="A9" s="2">
        <v>5</v>
      </c>
      <c r="B9" s="133" t="s">
        <v>115</v>
      </c>
      <c r="C9" s="134"/>
      <c r="D9" s="134"/>
      <c r="E9" s="135"/>
      <c r="F9" s="31">
        <v>1</v>
      </c>
      <c r="G9" s="37" t="s">
        <v>12</v>
      </c>
      <c r="H9" s="85">
        <v>4500</v>
      </c>
      <c r="I9" s="94">
        <f t="shared" si="1"/>
        <v>4500</v>
      </c>
      <c r="J9" s="74">
        <f t="shared" si="0"/>
        <v>3059.9999999999995</v>
      </c>
      <c r="K9" s="8"/>
    </row>
    <row r="10" spans="1:11" ht="16.5" customHeight="1" x14ac:dyDescent="0.25">
      <c r="A10" s="2">
        <v>6</v>
      </c>
      <c r="B10" s="133" t="s">
        <v>116</v>
      </c>
      <c r="C10" s="134"/>
      <c r="D10" s="134"/>
      <c r="E10" s="135"/>
      <c r="F10" s="79">
        <v>1</v>
      </c>
      <c r="G10" s="37" t="s">
        <v>12</v>
      </c>
      <c r="H10" s="85">
        <v>34000</v>
      </c>
      <c r="I10" s="94">
        <f t="shared" si="1"/>
        <v>34000</v>
      </c>
      <c r="J10" s="74">
        <f t="shared" si="0"/>
        <v>23119.999999999996</v>
      </c>
      <c r="K10" s="8"/>
    </row>
    <row r="11" spans="1:11" ht="156.44999999999999" customHeight="1" x14ac:dyDescent="0.25">
      <c r="A11" s="2">
        <v>7</v>
      </c>
      <c r="B11" s="133" t="s">
        <v>117</v>
      </c>
      <c r="C11" s="134"/>
      <c r="D11" s="134"/>
      <c r="E11" s="135"/>
      <c r="F11" s="79">
        <v>1</v>
      </c>
      <c r="G11" s="37" t="s">
        <v>12</v>
      </c>
      <c r="H11" s="85">
        <v>100000</v>
      </c>
      <c r="I11" s="94">
        <f t="shared" si="1"/>
        <v>100000</v>
      </c>
      <c r="J11" s="74">
        <f t="shared" si="0"/>
        <v>68000</v>
      </c>
      <c r="K11" s="8"/>
    </row>
    <row r="12" spans="1:11" ht="142.5" customHeight="1" x14ac:dyDescent="0.25">
      <c r="A12" s="2">
        <v>8</v>
      </c>
      <c r="B12" s="133" t="s">
        <v>118</v>
      </c>
      <c r="C12" s="134"/>
      <c r="D12" s="134"/>
      <c r="E12" s="135"/>
      <c r="F12" s="79">
        <v>1</v>
      </c>
      <c r="G12" s="37" t="s">
        <v>12</v>
      </c>
      <c r="H12" s="85">
        <v>30000</v>
      </c>
      <c r="I12" s="94">
        <f t="shared" si="1"/>
        <v>30000</v>
      </c>
      <c r="J12" s="74">
        <f t="shared" si="0"/>
        <v>20399.999999999996</v>
      </c>
      <c r="K12" s="8"/>
    </row>
    <row r="13" spans="1:11" ht="87" customHeight="1" x14ac:dyDescent="0.25">
      <c r="A13" s="2">
        <v>9</v>
      </c>
      <c r="B13" s="133" t="s">
        <v>119</v>
      </c>
      <c r="C13" s="134"/>
      <c r="D13" s="134"/>
      <c r="E13" s="135"/>
      <c r="F13" s="79">
        <v>1</v>
      </c>
      <c r="G13" s="37" t="s">
        <v>12</v>
      </c>
      <c r="H13" s="85">
        <v>17500</v>
      </c>
      <c r="I13" s="94">
        <f t="shared" si="1"/>
        <v>17500</v>
      </c>
      <c r="J13" s="74">
        <f t="shared" si="0"/>
        <v>11899.999999999998</v>
      </c>
      <c r="K13" s="8"/>
    </row>
    <row r="14" spans="1:11" ht="102" customHeight="1" x14ac:dyDescent="0.25">
      <c r="A14" s="2">
        <v>10</v>
      </c>
      <c r="B14" s="133" t="s">
        <v>120</v>
      </c>
      <c r="C14" s="134"/>
      <c r="D14" s="134"/>
      <c r="E14" s="135"/>
      <c r="F14" s="79">
        <v>1</v>
      </c>
      <c r="G14" s="37" t="s">
        <v>12</v>
      </c>
      <c r="H14" s="85">
        <v>50000</v>
      </c>
      <c r="I14" s="94">
        <f t="shared" si="1"/>
        <v>50000</v>
      </c>
      <c r="J14" s="74">
        <f t="shared" si="0"/>
        <v>34000</v>
      </c>
      <c r="K14" s="8"/>
    </row>
    <row r="15" spans="1:11" ht="99" customHeight="1" x14ac:dyDescent="0.25">
      <c r="A15" s="2">
        <v>11</v>
      </c>
      <c r="B15" s="133" t="s">
        <v>127</v>
      </c>
      <c r="C15" s="134"/>
      <c r="D15" s="134"/>
      <c r="E15" s="135"/>
      <c r="F15" s="79">
        <v>2</v>
      </c>
      <c r="G15" s="37" t="s">
        <v>12</v>
      </c>
      <c r="H15" s="85">
        <v>2250</v>
      </c>
      <c r="I15" s="94">
        <f>F15*H15</f>
        <v>4500</v>
      </c>
      <c r="J15" s="74">
        <f t="shared" si="0"/>
        <v>3059.9999999999995</v>
      </c>
      <c r="K15" s="8"/>
    </row>
    <row r="16" spans="1:11" ht="61.95" customHeight="1" x14ac:dyDescent="0.25">
      <c r="K16" s="8"/>
    </row>
    <row r="17" spans="1:13" ht="61.95" customHeight="1" x14ac:dyDescent="0.25">
      <c r="A17" s="23"/>
      <c r="B17" s="80"/>
      <c r="C17" s="80"/>
      <c r="D17" s="80"/>
      <c r="E17" s="80"/>
      <c r="F17" s="87"/>
      <c r="G17" s="88"/>
      <c r="H17" s="89"/>
      <c r="I17" s="95"/>
      <c r="J17" s="81"/>
      <c r="K17" s="8"/>
    </row>
    <row r="18" spans="1:13" ht="61.95" customHeight="1" x14ac:dyDescent="0.25">
      <c r="A18" s="23"/>
      <c r="B18" s="80"/>
      <c r="C18" s="80"/>
      <c r="D18" s="80"/>
      <c r="E18" s="80"/>
      <c r="F18" s="87"/>
      <c r="G18" s="88"/>
      <c r="H18" s="89"/>
      <c r="I18" s="95"/>
      <c r="J18" s="81"/>
      <c r="K18" s="8"/>
    </row>
    <row r="19" spans="1:13" ht="7.5" customHeight="1" x14ac:dyDescent="0.25">
      <c r="A19" s="82"/>
      <c r="B19" s="83"/>
      <c r="C19" s="83"/>
      <c r="D19" s="83"/>
      <c r="E19" s="83"/>
      <c r="F19" s="90"/>
      <c r="G19" s="91"/>
      <c r="H19" s="92"/>
      <c r="I19" s="96"/>
      <c r="J19" s="84"/>
      <c r="K19" s="8"/>
    </row>
    <row r="20" spans="1:13" ht="43.5" customHeight="1" x14ac:dyDescent="0.25">
      <c r="A20" s="2">
        <v>12</v>
      </c>
      <c r="B20" s="133" t="s">
        <v>121</v>
      </c>
      <c r="C20" s="134"/>
      <c r="D20" s="134"/>
      <c r="E20" s="135"/>
      <c r="F20" s="79">
        <v>2</v>
      </c>
      <c r="G20" s="37" t="s">
        <v>12</v>
      </c>
      <c r="H20" s="85">
        <v>15500</v>
      </c>
      <c r="I20" s="94">
        <f>F20*H20</f>
        <v>31000</v>
      </c>
      <c r="J20" s="74">
        <f t="shared" ref="J20:J27" si="2">(I20*$D$45)</f>
        <v>21079.999999999996</v>
      </c>
      <c r="K20" s="8"/>
    </row>
    <row r="21" spans="1:13" ht="157.05000000000001" customHeight="1" x14ac:dyDescent="0.25">
      <c r="A21" s="2">
        <v>13</v>
      </c>
      <c r="B21" s="133" t="s">
        <v>122</v>
      </c>
      <c r="C21" s="134"/>
      <c r="D21" s="134"/>
      <c r="E21" s="135"/>
      <c r="F21" s="79">
        <v>2</v>
      </c>
      <c r="G21" s="37" t="s">
        <v>12</v>
      </c>
      <c r="H21" s="85">
        <v>25000</v>
      </c>
      <c r="I21" s="94">
        <f t="shared" si="1"/>
        <v>50000</v>
      </c>
      <c r="J21" s="74">
        <f t="shared" si="2"/>
        <v>34000</v>
      </c>
      <c r="K21" s="8"/>
    </row>
    <row r="22" spans="1:13" ht="71.55" customHeight="1" x14ac:dyDescent="0.25">
      <c r="A22" s="2">
        <v>14</v>
      </c>
      <c r="B22" s="133" t="s">
        <v>129</v>
      </c>
      <c r="C22" s="134"/>
      <c r="D22" s="134"/>
      <c r="E22" s="135"/>
      <c r="F22" s="86">
        <v>1</v>
      </c>
      <c r="G22" s="37" t="s">
        <v>12</v>
      </c>
      <c r="H22" s="85">
        <v>86400</v>
      </c>
      <c r="I22" s="94">
        <f t="shared" si="1"/>
        <v>86400</v>
      </c>
      <c r="J22" s="74">
        <f t="shared" si="2"/>
        <v>58751.999999999993</v>
      </c>
      <c r="K22" s="8"/>
      <c r="M22" s="1">
        <f>ROUND(80000*1.08,0)</f>
        <v>86400</v>
      </c>
    </row>
    <row r="23" spans="1:13" ht="58.05" customHeight="1" x14ac:dyDescent="0.25">
      <c r="A23" s="2">
        <v>15</v>
      </c>
      <c r="B23" s="133" t="s">
        <v>130</v>
      </c>
      <c r="C23" s="134"/>
      <c r="D23" s="134"/>
      <c r="E23" s="135"/>
      <c r="F23" s="29">
        <v>2</v>
      </c>
      <c r="G23" s="37" t="s">
        <v>12</v>
      </c>
      <c r="H23" s="85">
        <v>19000</v>
      </c>
      <c r="I23" s="94">
        <f t="shared" si="1"/>
        <v>38000</v>
      </c>
      <c r="J23" s="74">
        <f t="shared" si="2"/>
        <v>25839.999999999996</v>
      </c>
      <c r="K23" s="8"/>
    </row>
    <row r="24" spans="1:13" ht="55.5" customHeight="1" x14ac:dyDescent="0.25">
      <c r="A24" s="2">
        <v>16</v>
      </c>
      <c r="B24" s="133" t="s">
        <v>131</v>
      </c>
      <c r="C24" s="134"/>
      <c r="D24" s="134"/>
      <c r="E24" s="135"/>
      <c r="F24" s="29">
        <v>1</v>
      </c>
      <c r="G24" s="37" t="s">
        <v>12</v>
      </c>
      <c r="H24" s="85">
        <v>17500</v>
      </c>
      <c r="I24" s="94">
        <f t="shared" si="1"/>
        <v>17500</v>
      </c>
      <c r="J24" s="74">
        <f t="shared" si="2"/>
        <v>11899.999999999998</v>
      </c>
      <c r="K24" s="8"/>
    </row>
    <row r="25" spans="1:13" ht="57" customHeight="1" x14ac:dyDescent="0.25">
      <c r="A25" s="2">
        <v>17</v>
      </c>
      <c r="B25" s="133" t="s">
        <v>132</v>
      </c>
      <c r="C25" s="134"/>
      <c r="D25" s="134"/>
      <c r="E25" s="135"/>
      <c r="F25" s="29">
        <v>1</v>
      </c>
      <c r="G25" s="37" t="s">
        <v>12</v>
      </c>
      <c r="H25" s="85">
        <v>16800</v>
      </c>
      <c r="I25" s="94">
        <f t="shared" si="1"/>
        <v>16800</v>
      </c>
      <c r="J25" s="74">
        <f t="shared" si="2"/>
        <v>11423.999999999998</v>
      </c>
      <c r="K25" s="8"/>
    </row>
    <row r="26" spans="1:13" ht="55.95" customHeight="1" x14ac:dyDescent="0.25">
      <c r="A26" s="2">
        <v>18</v>
      </c>
      <c r="B26" s="133" t="s">
        <v>133</v>
      </c>
      <c r="C26" s="134"/>
      <c r="D26" s="134"/>
      <c r="E26" s="135"/>
      <c r="F26" s="86">
        <v>1</v>
      </c>
      <c r="G26" s="37" t="s">
        <v>12</v>
      </c>
      <c r="H26" s="93">
        <v>17000</v>
      </c>
      <c r="I26" s="94">
        <f t="shared" si="1"/>
        <v>17000</v>
      </c>
      <c r="J26" s="74">
        <f t="shared" si="2"/>
        <v>11559.999999999998</v>
      </c>
      <c r="K26" s="8"/>
    </row>
    <row r="27" spans="1:13" ht="213" customHeight="1" x14ac:dyDescent="0.25">
      <c r="A27" s="2"/>
      <c r="B27" s="115" t="s">
        <v>143</v>
      </c>
      <c r="C27" s="116"/>
      <c r="D27" s="116"/>
      <c r="E27" s="117"/>
      <c r="F27" s="86">
        <v>1</v>
      </c>
      <c r="G27" s="37" t="s">
        <v>12</v>
      </c>
      <c r="H27" s="93">
        <v>232000</v>
      </c>
      <c r="I27" s="111">
        <f t="shared" si="1"/>
        <v>232000</v>
      </c>
      <c r="J27" s="74">
        <f t="shared" si="2"/>
        <v>157760</v>
      </c>
      <c r="K27" s="8"/>
    </row>
    <row r="28" spans="1:13" ht="19.95" customHeight="1" x14ac:dyDescent="0.25">
      <c r="A28" s="2"/>
      <c r="B28" s="113" t="s">
        <v>15</v>
      </c>
      <c r="C28" s="113"/>
      <c r="D28" s="113"/>
      <c r="E28" s="113"/>
      <c r="F28" s="113"/>
      <c r="G28" s="113"/>
      <c r="H28" s="113"/>
      <c r="I28" s="65">
        <f>SUM(I5:I27)</f>
        <v>1005700</v>
      </c>
      <c r="J28" s="57">
        <f>SUM(J5:J27)</f>
        <v>683876</v>
      </c>
    </row>
    <row r="29" spans="1:13" ht="19.95" customHeight="1" x14ac:dyDescent="0.25">
      <c r="A29" s="2"/>
      <c r="B29" s="113" t="s">
        <v>16</v>
      </c>
      <c r="C29" s="113"/>
      <c r="D29" s="113"/>
      <c r="E29" s="113"/>
      <c r="F29" s="113"/>
      <c r="G29" s="113"/>
      <c r="H29" s="113"/>
      <c r="I29" s="65">
        <f>I28*0.18</f>
        <v>181026</v>
      </c>
      <c r="J29" s="57"/>
    </row>
    <row r="30" spans="1:13" ht="19.95" customHeight="1" x14ac:dyDescent="0.25">
      <c r="A30" s="11"/>
      <c r="B30" s="113" t="s">
        <v>17</v>
      </c>
      <c r="C30" s="113"/>
      <c r="D30" s="113"/>
      <c r="E30" s="113"/>
      <c r="F30" s="113"/>
      <c r="G30" s="113"/>
      <c r="H30" s="113"/>
      <c r="I30" s="58">
        <f>SUM(I28:I29)</f>
        <v>1186726</v>
      </c>
      <c r="J30" s="59"/>
    </row>
    <row r="31" spans="1:13" ht="19.95" customHeight="1" x14ac:dyDescent="0.25">
      <c r="A31" s="11"/>
      <c r="B31" s="113" t="s">
        <v>18</v>
      </c>
      <c r="C31" s="113"/>
      <c r="D31" s="113"/>
      <c r="E31" s="113"/>
      <c r="F31" s="113"/>
      <c r="G31" s="113"/>
      <c r="H31" s="113"/>
      <c r="I31" s="58">
        <f>E46</f>
        <v>683876</v>
      </c>
      <c r="J31" s="59"/>
    </row>
    <row r="32" spans="1:13" ht="19.95" customHeight="1" x14ac:dyDescent="0.3">
      <c r="A32" s="11"/>
      <c r="B32" s="113" t="s">
        <v>19</v>
      </c>
      <c r="C32" s="113"/>
      <c r="D32" s="113"/>
      <c r="E32" s="113"/>
      <c r="F32" s="113"/>
      <c r="G32" s="113"/>
      <c r="H32" s="113"/>
      <c r="I32" s="60">
        <f>SUM(I30:I31)</f>
        <v>1870602</v>
      </c>
      <c r="J32" s="61"/>
    </row>
    <row r="34" spans="1:5" x14ac:dyDescent="0.25">
      <c r="A34" s="1" t="s">
        <v>128</v>
      </c>
    </row>
    <row r="36" spans="1:5" ht="16.05" customHeight="1" x14ac:dyDescent="0.25">
      <c r="B36" s="114" t="s">
        <v>21</v>
      </c>
      <c r="C36" s="114"/>
      <c r="D36" s="114"/>
      <c r="E36" s="17">
        <f>I28</f>
        <v>1005700</v>
      </c>
    </row>
    <row r="37" spans="1:5" ht="16.05" customHeight="1" x14ac:dyDescent="0.25">
      <c r="B37" s="2" t="s">
        <v>22</v>
      </c>
      <c r="C37" s="2" t="s">
        <v>23</v>
      </c>
      <c r="D37" s="2" t="s">
        <v>24</v>
      </c>
      <c r="E37" s="2" t="s">
        <v>5</v>
      </c>
    </row>
    <row r="38" spans="1:5" ht="16.05" customHeight="1" x14ac:dyDescent="0.25">
      <c r="B38" s="2">
        <v>1</v>
      </c>
      <c r="C38" s="2" t="s">
        <v>75</v>
      </c>
      <c r="D38" s="34">
        <v>0.09</v>
      </c>
      <c r="E38" s="45">
        <f>(D38*$E$36)</f>
        <v>90513</v>
      </c>
    </row>
    <row r="39" spans="1:5" ht="16.05" customHeight="1" x14ac:dyDescent="0.25">
      <c r="B39" s="2">
        <v>2</v>
      </c>
      <c r="C39" s="2" t="s">
        <v>76</v>
      </c>
      <c r="D39" s="34">
        <v>0.09</v>
      </c>
      <c r="E39" s="45">
        <f t="shared" ref="E39:E44" si="3">(D39*$E$36)</f>
        <v>90513</v>
      </c>
    </row>
    <row r="40" spans="1:5" ht="16.05" customHeight="1" x14ac:dyDescent="0.25">
      <c r="B40" s="2">
        <v>3</v>
      </c>
      <c r="C40" s="2" t="s">
        <v>44</v>
      </c>
      <c r="D40" s="34">
        <v>0.1</v>
      </c>
      <c r="E40" s="45">
        <f t="shared" si="3"/>
        <v>100570</v>
      </c>
    </row>
    <row r="41" spans="1:5" ht="16.05" customHeight="1" x14ac:dyDescent="0.25">
      <c r="B41" s="2">
        <v>4</v>
      </c>
      <c r="C41" s="2" t="s">
        <v>45</v>
      </c>
      <c r="D41" s="34">
        <v>0.1</v>
      </c>
      <c r="E41" s="45">
        <f t="shared" si="3"/>
        <v>100570</v>
      </c>
    </row>
    <row r="42" spans="1:5" ht="16.05" customHeight="1" x14ac:dyDescent="0.25">
      <c r="B42" s="2">
        <v>5</v>
      </c>
      <c r="C42" s="2" t="s">
        <v>46</v>
      </c>
      <c r="D42" s="34">
        <v>0.1</v>
      </c>
      <c r="E42" s="45">
        <f t="shared" si="3"/>
        <v>100570</v>
      </c>
    </row>
    <row r="43" spans="1:5" ht="16.05" customHeight="1" x14ac:dyDescent="0.25">
      <c r="B43" s="2">
        <v>6</v>
      </c>
      <c r="C43" s="2" t="s">
        <v>47</v>
      </c>
      <c r="D43" s="34">
        <v>0.1</v>
      </c>
      <c r="E43" s="45">
        <f t="shared" si="3"/>
        <v>100570</v>
      </c>
    </row>
    <row r="44" spans="1:5" ht="16.05" customHeight="1" x14ac:dyDescent="0.25">
      <c r="B44" s="2">
        <v>7</v>
      </c>
      <c r="C44" s="2" t="s">
        <v>48</v>
      </c>
      <c r="D44" s="34">
        <v>0.1</v>
      </c>
      <c r="E44" s="45">
        <f t="shared" si="3"/>
        <v>100570</v>
      </c>
    </row>
    <row r="45" spans="1:5" ht="16.05" customHeight="1" x14ac:dyDescent="0.25">
      <c r="B45" s="114" t="s">
        <v>30</v>
      </c>
      <c r="C45" s="114"/>
      <c r="D45" s="34">
        <f>SUM(D38:D44)</f>
        <v>0.67999999999999994</v>
      </c>
      <c r="E45" s="62"/>
    </row>
    <row r="46" spans="1:5" ht="16.05" customHeight="1" x14ac:dyDescent="0.25">
      <c r="B46" s="112" t="s">
        <v>15</v>
      </c>
      <c r="C46" s="112"/>
      <c r="D46" s="112"/>
      <c r="E46" s="52">
        <f>SUM(E38:E44)</f>
        <v>683876</v>
      </c>
    </row>
    <row r="47" spans="1:5" ht="19.95" customHeight="1" x14ac:dyDescent="0.25">
      <c r="B47" s="26"/>
      <c r="C47" s="26"/>
      <c r="D47" s="26"/>
      <c r="E47" s="27"/>
    </row>
    <row r="48" spans="1:5" ht="19.95" customHeight="1" x14ac:dyDescent="0.25">
      <c r="B48" s="26"/>
      <c r="C48" s="26"/>
      <c r="D48" s="26"/>
      <c r="E48" s="27"/>
    </row>
    <row r="49" spans="2:5" ht="19.95" customHeight="1" x14ac:dyDescent="0.25">
      <c r="B49" s="26"/>
      <c r="C49" s="26"/>
      <c r="D49" s="26"/>
      <c r="E49" s="27"/>
    </row>
  </sheetData>
  <mergeCells count="35">
    <mergeCell ref="B27:E27"/>
    <mergeCell ref="B36:D36"/>
    <mergeCell ref="B45:C45"/>
    <mergeCell ref="B46:D46"/>
    <mergeCell ref="B5:E5"/>
    <mergeCell ref="B28:H28"/>
    <mergeCell ref="B29:H29"/>
    <mergeCell ref="B30:H30"/>
    <mergeCell ref="B31:H31"/>
    <mergeCell ref="B32:H32"/>
    <mergeCell ref="B26:E26"/>
    <mergeCell ref="B6:E6"/>
    <mergeCell ref="B7:E7"/>
    <mergeCell ref="B8:E8"/>
    <mergeCell ref="B9:E9"/>
    <mergeCell ref="B10:E10"/>
    <mergeCell ref="B11:E11"/>
    <mergeCell ref="A2:J2"/>
    <mergeCell ref="A3:A4"/>
    <mergeCell ref="B3:E4"/>
    <mergeCell ref="F3:F4"/>
    <mergeCell ref="G3:G4"/>
    <mergeCell ref="H3:H4"/>
    <mergeCell ref="I3:I4"/>
    <mergeCell ref="J3:J4"/>
    <mergeCell ref="B12:E12"/>
    <mergeCell ref="B13:E13"/>
    <mergeCell ref="B14:E14"/>
    <mergeCell ref="B15:E15"/>
    <mergeCell ref="B25:E25"/>
    <mergeCell ref="B20:E20"/>
    <mergeCell ref="B21:E21"/>
    <mergeCell ref="B22:E22"/>
    <mergeCell ref="B23:E23"/>
    <mergeCell ref="B24:E24"/>
  </mergeCells>
  <phoneticPr fontId="16" type="noConversion"/>
  <pageMargins left="0.78740157480314965" right="0" top="0.98425196850393704" bottom="0.62992125984251968" header="0.51181102362204722" footer="0.51181102362204722"/>
  <pageSetup paperSize="9" scale="65" orientation="portrait" r:id="rId1"/>
  <rowBreaks count="1" manualBreakCount="1">
    <brk id="18" max="9"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48DCFA-1079-4DE3-8357-260EB3D61E90}">
  <sheetPr codeName="Sheet20">
    <pageSetUpPr fitToPage="1"/>
  </sheetPr>
  <dimension ref="A2:M29"/>
  <sheetViews>
    <sheetView view="pageBreakPreview" topLeftCell="A9" zoomScale="81" zoomScaleNormal="100" zoomScaleSheetLayoutView="81" workbookViewId="0">
      <selection activeCell="A19" sqref="A19"/>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118" t="s">
        <v>31</v>
      </c>
      <c r="B2" s="118"/>
      <c r="C2" s="118"/>
      <c r="D2" s="118"/>
      <c r="E2" s="118"/>
      <c r="F2" s="118"/>
      <c r="G2" s="118"/>
      <c r="H2" s="118"/>
      <c r="I2" s="118"/>
      <c r="J2" s="118"/>
    </row>
    <row r="3" spans="1:13" ht="14.4" customHeight="1" x14ac:dyDescent="0.25">
      <c r="A3" s="119" t="s">
        <v>0</v>
      </c>
      <c r="B3" s="119" t="s">
        <v>1</v>
      </c>
      <c r="C3" s="119"/>
      <c r="D3" s="119"/>
      <c r="E3" s="119"/>
      <c r="F3" s="128" t="s">
        <v>2</v>
      </c>
      <c r="G3" s="128" t="s">
        <v>3</v>
      </c>
      <c r="H3" s="129" t="s">
        <v>4</v>
      </c>
      <c r="I3" s="130" t="s">
        <v>5</v>
      </c>
      <c r="J3" s="119" t="s">
        <v>6</v>
      </c>
    </row>
    <row r="4" spans="1:13" ht="13.8" customHeight="1" x14ac:dyDescent="0.25">
      <c r="A4" s="119"/>
      <c r="B4" s="119"/>
      <c r="C4" s="119"/>
      <c r="D4" s="119"/>
      <c r="E4" s="119"/>
      <c r="F4" s="128"/>
      <c r="G4" s="128" t="s">
        <v>3</v>
      </c>
      <c r="H4" s="129"/>
      <c r="I4" s="130"/>
      <c r="J4" s="119"/>
    </row>
    <row r="5" spans="1:13" ht="52.2" customHeight="1" x14ac:dyDescent="0.25">
      <c r="A5" s="2">
        <v>1</v>
      </c>
      <c r="B5" s="139" t="s">
        <v>32</v>
      </c>
      <c r="C5" s="139"/>
      <c r="D5" s="139"/>
      <c r="E5" s="139"/>
      <c r="F5" s="22">
        <v>2</v>
      </c>
      <c r="G5" s="4" t="s">
        <v>12</v>
      </c>
      <c r="H5" s="5">
        <v>43628</v>
      </c>
      <c r="I5" s="6">
        <f>F5*H5</f>
        <v>87256</v>
      </c>
      <c r="J5" s="7">
        <f>(I5*$D$28)/100</f>
        <v>34902.400000000001</v>
      </c>
      <c r="K5" s="8"/>
    </row>
    <row r="6" spans="1:13" ht="64.2" customHeight="1" x14ac:dyDescent="0.25">
      <c r="A6" s="2">
        <v>2</v>
      </c>
      <c r="B6" s="139" t="s">
        <v>33</v>
      </c>
      <c r="C6" s="139" t="s">
        <v>33</v>
      </c>
      <c r="D6" s="139" t="s">
        <v>33</v>
      </c>
      <c r="E6" s="139" t="s">
        <v>33</v>
      </c>
      <c r="F6" s="22">
        <v>6</v>
      </c>
      <c r="G6" s="4" t="s">
        <v>12</v>
      </c>
      <c r="H6" s="5">
        <v>53172</v>
      </c>
      <c r="I6" s="6">
        <f>F6*H6</f>
        <v>319032</v>
      </c>
      <c r="J6" s="7">
        <f>(I6*$D$28)/100</f>
        <v>127612.8</v>
      </c>
      <c r="K6" s="8"/>
    </row>
    <row r="7" spans="1:13" ht="63.6" customHeight="1" x14ac:dyDescent="0.25">
      <c r="A7" s="2">
        <v>3</v>
      </c>
      <c r="B7" s="139" t="s">
        <v>34</v>
      </c>
      <c r="C7" s="139" t="s">
        <v>34</v>
      </c>
      <c r="D7" s="139" t="s">
        <v>34</v>
      </c>
      <c r="E7" s="139" t="s">
        <v>34</v>
      </c>
      <c r="F7" s="22">
        <v>2</v>
      </c>
      <c r="G7" s="4" t="s">
        <v>12</v>
      </c>
      <c r="H7" s="5">
        <v>20451</v>
      </c>
      <c r="I7" s="6">
        <f>F7*H7</f>
        <v>40902</v>
      </c>
      <c r="J7" s="7">
        <f>(I7*$D$28)/100</f>
        <v>16360.8</v>
      </c>
      <c r="K7" s="8"/>
      <c r="M7" s="1" t="s">
        <v>43</v>
      </c>
    </row>
    <row r="8" spans="1:13" ht="77.400000000000006" customHeight="1" x14ac:dyDescent="0.25">
      <c r="A8" s="2">
        <v>4</v>
      </c>
      <c r="B8" s="139" t="s">
        <v>35</v>
      </c>
      <c r="C8" s="139" t="s">
        <v>35</v>
      </c>
      <c r="D8" s="139" t="s">
        <v>35</v>
      </c>
      <c r="E8" s="139" t="s">
        <v>35</v>
      </c>
      <c r="F8" s="22">
        <v>1</v>
      </c>
      <c r="G8" s="4" t="s">
        <v>42</v>
      </c>
      <c r="H8" s="5">
        <v>42264</v>
      </c>
      <c r="I8" s="6">
        <f t="shared" ref="I8:I12" si="0">F8*H8</f>
        <v>42264</v>
      </c>
      <c r="J8" s="7">
        <f>(I8*$D$28)/100</f>
        <v>16905.599999999999</v>
      </c>
      <c r="K8" s="8"/>
    </row>
    <row r="9" spans="1:13" ht="322.8" customHeight="1" x14ac:dyDescent="0.25">
      <c r="A9" s="2">
        <v>5</v>
      </c>
      <c r="B9" s="139" t="s">
        <v>36</v>
      </c>
      <c r="C9" s="139" t="s">
        <v>36</v>
      </c>
      <c r="D9" s="139" t="s">
        <v>36</v>
      </c>
      <c r="E9" s="139" t="s">
        <v>36</v>
      </c>
      <c r="F9" s="22">
        <v>1</v>
      </c>
      <c r="G9" s="4" t="s">
        <v>42</v>
      </c>
      <c r="H9" s="5">
        <v>190873</v>
      </c>
      <c r="I9" s="6">
        <f t="shared" si="0"/>
        <v>190873</v>
      </c>
      <c r="J9" s="7">
        <f>(I9*$D$28)/100</f>
        <v>76349.2</v>
      </c>
      <c r="K9" s="8"/>
    </row>
    <row r="10" spans="1:13" ht="79.2" customHeight="1" x14ac:dyDescent="0.25">
      <c r="A10" s="2">
        <v>6</v>
      </c>
      <c r="B10" s="139" t="s">
        <v>37</v>
      </c>
      <c r="C10" s="139" t="s">
        <v>37</v>
      </c>
      <c r="D10" s="139" t="s">
        <v>37</v>
      </c>
      <c r="E10" s="139" t="s">
        <v>37</v>
      </c>
      <c r="F10" s="22">
        <v>1</v>
      </c>
      <c r="G10" s="4" t="s">
        <v>42</v>
      </c>
      <c r="H10" s="5">
        <v>42264</v>
      </c>
      <c r="I10" s="6">
        <f t="shared" si="0"/>
        <v>42264</v>
      </c>
      <c r="J10" s="7">
        <f t="shared" ref="J10:J12" si="1">(I10*$D$28)/100</f>
        <v>16905.599999999999</v>
      </c>
      <c r="K10" s="8"/>
    </row>
    <row r="11" spans="1:13" ht="83.4" customHeight="1" x14ac:dyDescent="0.25">
      <c r="A11" s="2">
        <v>7</v>
      </c>
      <c r="B11" s="139" t="s">
        <v>38</v>
      </c>
      <c r="C11" s="139" t="s">
        <v>38</v>
      </c>
      <c r="D11" s="139" t="s">
        <v>38</v>
      </c>
      <c r="E11" s="139" t="s">
        <v>38</v>
      </c>
      <c r="F11" s="22">
        <v>1</v>
      </c>
      <c r="G11" s="4" t="s">
        <v>42</v>
      </c>
      <c r="H11" s="5">
        <v>190873</v>
      </c>
      <c r="I11" s="6">
        <f t="shared" si="0"/>
        <v>190873</v>
      </c>
      <c r="J11" s="7">
        <f t="shared" si="1"/>
        <v>76349.2</v>
      </c>
      <c r="K11" s="8"/>
    </row>
    <row r="12" spans="1:13" ht="351.6" customHeight="1" x14ac:dyDescent="0.25">
      <c r="A12" s="2">
        <v>8</v>
      </c>
      <c r="B12" s="139" t="s">
        <v>39</v>
      </c>
      <c r="C12" s="139" t="s">
        <v>39</v>
      </c>
      <c r="D12" s="139" t="s">
        <v>39</v>
      </c>
      <c r="E12" s="139" t="s">
        <v>39</v>
      </c>
      <c r="F12" s="22">
        <v>1</v>
      </c>
      <c r="G12" s="4" t="s">
        <v>42</v>
      </c>
      <c r="H12" s="5">
        <v>152695</v>
      </c>
      <c r="I12" s="6">
        <f t="shared" si="0"/>
        <v>152695</v>
      </c>
      <c r="J12" s="7">
        <f t="shared" si="1"/>
        <v>61078</v>
      </c>
      <c r="K12" s="8"/>
    </row>
    <row r="13" spans="1:13" ht="19.95" customHeight="1" x14ac:dyDescent="0.25">
      <c r="A13" s="2"/>
      <c r="B13" s="113" t="s">
        <v>15</v>
      </c>
      <c r="C13" s="113"/>
      <c r="D13" s="113"/>
      <c r="E13" s="113"/>
      <c r="F13" s="113"/>
      <c r="G13" s="113"/>
      <c r="H13" s="113"/>
      <c r="I13" s="10">
        <f>SUM(I5:I12)</f>
        <v>1066159</v>
      </c>
      <c r="J13" s="10">
        <f>SUM(J5:J12)</f>
        <v>426463.6</v>
      </c>
    </row>
    <row r="14" spans="1:13" ht="19.95" customHeight="1" x14ac:dyDescent="0.25">
      <c r="A14" s="2"/>
      <c r="B14" s="113" t="s">
        <v>16</v>
      </c>
      <c r="C14" s="113"/>
      <c r="D14" s="113"/>
      <c r="E14" s="113"/>
      <c r="F14" s="113"/>
      <c r="G14" s="113"/>
      <c r="H14" s="113"/>
      <c r="I14" s="10">
        <f>I13*0.18</f>
        <v>191908.62</v>
      </c>
      <c r="J14" s="10"/>
    </row>
    <row r="15" spans="1:13" ht="19.95" customHeight="1" x14ac:dyDescent="0.25">
      <c r="A15" s="11"/>
      <c r="B15" s="113" t="s">
        <v>17</v>
      </c>
      <c r="C15" s="113"/>
      <c r="D15" s="113"/>
      <c r="E15" s="113"/>
      <c r="F15" s="113"/>
      <c r="G15" s="113"/>
      <c r="H15" s="113"/>
      <c r="I15" s="14">
        <f>SUM(I13:I14)</f>
        <v>1258067.6200000001</v>
      </c>
      <c r="J15" s="13"/>
    </row>
    <row r="16" spans="1:13" ht="19.95" customHeight="1" x14ac:dyDescent="0.25">
      <c r="A16" s="11"/>
      <c r="B16" s="113" t="s">
        <v>18</v>
      </c>
      <c r="C16" s="113"/>
      <c r="D16" s="113"/>
      <c r="E16" s="113"/>
      <c r="F16" s="113"/>
      <c r="G16" s="113"/>
      <c r="H16" s="113"/>
      <c r="I16" s="14">
        <f>E29</f>
        <v>426463.6</v>
      </c>
      <c r="J16" s="14"/>
    </row>
    <row r="17" spans="1:10" ht="19.95" customHeight="1" x14ac:dyDescent="0.3">
      <c r="A17" s="11"/>
      <c r="B17" s="113" t="s">
        <v>19</v>
      </c>
      <c r="C17" s="113"/>
      <c r="D17" s="113"/>
      <c r="E17" s="113"/>
      <c r="F17" s="113"/>
      <c r="G17" s="113"/>
      <c r="H17" s="113"/>
      <c r="I17" s="16">
        <f>SUM(I15:I16)</f>
        <v>1684531.2200000002</v>
      </c>
      <c r="J17" s="16"/>
    </row>
    <row r="19" spans="1:10" x14ac:dyDescent="0.25">
      <c r="A19" s="1" t="s">
        <v>40</v>
      </c>
    </row>
    <row r="21" spans="1:10" ht="19.95" customHeight="1" x14ac:dyDescent="0.25">
      <c r="B21" s="114" t="s">
        <v>21</v>
      </c>
      <c r="C21" s="114"/>
      <c r="D21" s="114"/>
      <c r="E21" s="17">
        <f>I13</f>
        <v>1066159</v>
      </c>
    </row>
    <row r="22" spans="1:10" ht="19.95" customHeight="1" x14ac:dyDescent="0.25">
      <c r="B22" s="2" t="s">
        <v>22</v>
      </c>
      <c r="C22" s="2" t="s">
        <v>23</v>
      </c>
      <c r="D22" s="2" t="s">
        <v>24</v>
      </c>
      <c r="E22" s="2" t="s">
        <v>5</v>
      </c>
    </row>
    <row r="23" spans="1:10" ht="19.95" customHeight="1" x14ac:dyDescent="0.25">
      <c r="B23" s="2">
        <v>1</v>
      </c>
      <c r="C23" s="18" t="s">
        <v>25</v>
      </c>
      <c r="D23" s="2">
        <v>6</v>
      </c>
      <c r="E23" s="19">
        <f>(D23*$E$21)/100</f>
        <v>63969.54</v>
      </c>
    </row>
    <row r="24" spans="1:10" ht="19.95" customHeight="1" x14ac:dyDescent="0.25">
      <c r="B24" s="2">
        <v>2</v>
      </c>
      <c r="C24" s="18" t="s">
        <v>26</v>
      </c>
      <c r="D24" s="2">
        <v>7</v>
      </c>
      <c r="E24" s="19">
        <f t="shared" ref="E24:E27" si="2">(D24*$E$21)/100</f>
        <v>74631.13</v>
      </c>
    </row>
    <row r="25" spans="1:10" ht="19.95" customHeight="1" x14ac:dyDescent="0.25">
      <c r="B25" s="2">
        <v>3</v>
      </c>
      <c r="C25" s="18" t="s">
        <v>27</v>
      </c>
      <c r="D25" s="2">
        <v>8</v>
      </c>
      <c r="E25" s="19">
        <f t="shared" si="2"/>
        <v>85292.72</v>
      </c>
    </row>
    <row r="26" spans="1:10" ht="19.95" customHeight="1" x14ac:dyDescent="0.25">
      <c r="B26" s="2">
        <v>4</v>
      </c>
      <c r="C26" s="18" t="s">
        <v>28</v>
      </c>
      <c r="D26" s="2">
        <v>9</v>
      </c>
      <c r="E26" s="19">
        <f t="shared" si="2"/>
        <v>95954.31</v>
      </c>
    </row>
    <row r="27" spans="1:10" ht="19.95" customHeight="1" x14ac:dyDescent="0.25">
      <c r="B27" s="2">
        <v>5</v>
      </c>
      <c r="C27" s="18" t="s">
        <v>29</v>
      </c>
      <c r="D27" s="2">
        <v>10</v>
      </c>
      <c r="E27" s="19">
        <f t="shared" si="2"/>
        <v>106615.9</v>
      </c>
    </row>
    <row r="28" spans="1:10" ht="19.95" customHeight="1" x14ac:dyDescent="0.25">
      <c r="B28" s="114" t="s">
        <v>30</v>
      </c>
      <c r="C28" s="114"/>
      <c r="D28" s="2">
        <f>SUM(D23:D27)</f>
        <v>40</v>
      </c>
      <c r="E28" s="20"/>
    </row>
    <row r="29" spans="1:10" ht="19.95" customHeight="1" x14ac:dyDescent="0.25">
      <c r="B29" s="112" t="s">
        <v>15</v>
      </c>
      <c r="C29" s="112"/>
      <c r="D29" s="112"/>
      <c r="E29" s="21">
        <f>SUM(E23:E27)</f>
        <v>426463.6</v>
      </c>
    </row>
  </sheetData>
  <mergeCells count="24">
    <mergeCell ref="B17:H17"/>
    <mergeCell ref="B21:D21"/>
    <mergeCell ref="B28:C28"/>
    <mergeCell ref="B29:D29"/>
    <mergeCell ref="B11:E11"/>
    <mergeCell ref="B12:E12"/>
    <mergeCell ref="B13:H13"/>
    <mergeCell ref="B14:H14"/>
    <mergeCell ref="B15:H15"/>
    <mergeCell ref="B16:H16"/>
    <mergeCell ref="B10:E10"/>
    <mergeCell ref="A2:J2"/>
    <mergeCell ref="A3:A4"/>
    <mergeCell ref="B3:E4"/>
    <mergeCell ref="F3:F4"/>
    <mergeCell ref="G3:G4"/>
    <mergeCell ref="H3:H4"/>
    <mergeCell ref="I3:I4"/>
    <mergeCell ref="J3:J4"/>
    <mergeCell ref="B5:E5"/>
    <mergeCell ref="B6:E6"/>
    <mergeCell ref="B7:E7"/>
    <mergeCell ref="B8:E8"/>
    <mergeCell ref="B9:E9"/>
  </mergeCells>
  <pageMargins left="0.70866141732283472" right="0.70866141732283472" top="0.94488188976377963" bottom="0.55118110236220474" header="0.31496062992125984" footer="0.31496062992125984"/>
  <pageSetup paperSize="9" scale="67" fitToHeight="2"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0B9610-287E-429B-B790-19FBBDE4E1FC}">
  <sheetPr codeName="Sheet21"/>
  <dimension ref="A2:M26"/>
  <sheetViews>
    <sheetView view="pageBreakPreview" zoomScaleNormal="100" zoomScaleSheetLayoutView="100" workbookViewId="0">
      <selection activeCell="K5" sqref="K5:K9"/>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3" ht="22.2" customHeight="1" x14ac:dyDescent="0.25">
      <c r="A2" s="118" t="s">
        <v>31</v>
      </c>
      <c r="B2" s="118"/>
      <c r="C2" s="118"/>
      <c r="D2" s="118"/>
      <c r="E2" s="118"/>
      <c r="F2" s="118"/>
      <c r="G2" s="118"/>
      <c r="H2" s="118"/>
      <c r="I2" s="118"/>
      <c r="J2" s="118"/>
    </row>
    <row r="3" spans="1:13" ht="14.4" customHeight="1" x14ac:dyDescent="0.25">
      <c r="A3" s="119" t="s">
        <v>0</v>
      </c>
      <c r="B3" s="119" t="s">
        <v>1</v>
      </c>
      <c r="C3" s="119"/>
      <c r="D3" s="119"/>
      <c r="E3" s="119"/>
      <c r="F3" s="128" t="s">
        <v>2</v>
      </c>
      <c r="G3" s="128" t="s">
        <v>3</v>
      </c>
      <c r="H3" s="129" t="s">
        <v>4</v>
      </c>
      <c r="I3" s="130" t="s">
        <v>5</v>
      </c>
      <c r="J3" s="119" t="s">
        <v>6</v>
      </c>
    </row>
    <row r="4" spans="1:13" ht="13.8" customHeight="1" x14ac:dyDescent="0.25">
      <c r="A4" s="119"/>
      <c r="B4" s="119"/>
      <c r="C4" s="119"/>
      <c r="D4" s="119"/>
      <c r="E4" s="119"/>
      <c r="F4" s="128"/>
      <c r="G4" s="128" t="s">
        <v>3</v>
      </c>
      <c r="H4" s="129"/>
      <c r="I4" s="130"/>
      <c r="J4" s="119"/>
    </row>
    <row r="5" spans="1:13" ht="201" customHeight="1" x14ac:dyDescent="0.25">
      <c r="A5" s="2">
        <v>1</v>
      </c>
      <c r="B5" s="139" t="s">
        <v>49</v>
      </c>
      <c r="C5" s="139"/>
      <c r="D5" s="139"/>
      <c r="E5" s="139"/>
      <c r="F5" s="3">
        <v>110</v>
      </c>
      <c r="G5" s="4" t="s">
        <v>8</v>
      </c>
      <c r="H5" s="5">
        <v>5600</v>
      </c>
      <c r="I5" s="6">
        <f>F5*H5</f>
        <v>616000</v>
      </c>
      <c r="J5" s="7">
        <f>(I5*$D$25)/100</f>
        <v>246400</v>
      </c>
      <c r="K5" s="25"/>
    </row>
    <row r="6" spans="1:13" ht="214.2" customHeight="1" x14ac:dyDescent="0.25">
      <c r="A6" s="2">
        <v>2</v>
      </c>
      <c r="B6" s="139" t="s">
        <v>50</v>
      </c>
      <c r="C6" s="139"/>
      <c r="D6" s="139"/>
      <c r="E6" s="139"/>
      <c r="F6" s="3">
        <v>62</v>
      </c>
      <c r="G6" s="4" t="s">
        <v>8</v>
      </c>
      <c r="H6" s="5">
        <v>5010</v>
      </c>
      <c r="I6" s="6">
        <f>F6*H6</f>
        <v>310620</v>
      </c>
      <c r="J6" s="7">
        <f>(I6*$D$25)/100</f>
        <v>124248</v>
      </c>
      <c r="K6" s="25"/>
      <c r="M6" s="1">
        <f>5912*62</f>
        <v>366544</v>
      </c>
    </row>
    <row r="7" spans="1:13" ht="33.6" customHeight="1" x14ac:dyDescent="0.25">
      <c r="A7" s="2">
        <v>3</v>
      </c>
      <c r="B7" s="139" t="s">
        <v>51</v>
      </c>
      <c r="C7" s="139"/>
      <c r="D7" s="139"/>
      <c r="E7" s="139"/>
      <c r="F7" s="3">
        <v>3</v>
      </c>
      <c r="G7" s="4" t="s">
        <v>12</v>
      </c>
      <c r="H7" s="5">
        <v>11000</v>
      </c>
      <c r="I7" s="6">
        <f t="shared" ref="I7:I9" si="0">F7*H7</f>
        <v>33000</v>
      </c>
      <c r="J7" s="7">
        <f>(I7*$D$25)/100</f>
        <v>13200</v>
      </c>
      <c r="K7" s="25"/>
    </row>
    <row r="8" spans="1:13" ht="33.6" customHeight="1" x14ac:dyDescent="0.25">
      <c r="A8" s="2">
        <v>4</v>
      </c>
      <c r="B8" s="139" t="s">
        <v>52</v>
      </c>
      <c r="C8" s="139"/>
      <c r="D8" s="139"/>
      <c r="E8" s="139"/>
      <c r="F8" s="3">
        <v>65</v>
      </c>
      <c r="G8" s="4" t="s">
        <v>8</v>
      </c>
      <c r="H8" s="5">
        <v>6500</v>
      </c>
      <c r="I8" s="6">
        <f t="shared" si="0"/>
        <v>422500</v>
      </c>
      <c r="J8" s="7">
        <f>(I8*$D$25)/100</f>
        <v>169000</v>
      </c>
      <c r="K8" s="25"/>
    </row>
    <row r="9" spans="1:13" ht="33.6" customHeight="1" x14ac:dyDescent="0.25">
      <c r="A9" s="2">
        <v>5</v>
      </c>
      <c r="B9" s="139" t="s">
        <v>53</v>
      </c>
      <c r="C9" s="139"/>
      <c r="D9" s="139"/>
      <c r="E9" s="139"/>
      <c r="F9" s="3">
        <v>40</v>
      </c>
      <c r="G9" s="4" t="s">
        <v>54</v>
      </c>
      <c r="H9" s="5">
        <v>850</v>
      </c>
      <c r="I9" s="6">
        <f t="shared" si="0"/>
        <v>34000</v>
      </c>
      <c r="J9" s="7">
        <f>(I9*$D$25)/100</f>
        <v>13600</v>
      </c>
      <c r="K9" s="25"/>
    </row>
    <row r="10" spans="1:13" ht="19.95" customHeight="1" x14ac:dyDescent="0.25">
      <c r="A10" s="2"/>
      <c r="B10" s="113" t="s">
        <v>15</v>
      </c>
      <c r="C10" s="113"/>
      <c r="D10" s="113"/>
      <c r="E10" s="113"/>
      <c r="F10" s="113"/>
      <c r="G10" s="113"/>
      <c r="H10" s="113"/>
      <c r="I10" s="10">
        <f>SUM(I5:I9)</f>
        <v>1416120</v>
      </c>
      <c r="J10" s="10">
        <f>SUM(J5:J7)</f>
        <v>383848</v>
      </c>
    </row>
    <row r="11" spans="1:13" ht="19.95" customHeight="1" x14ac:dyDescent="0.25">
      <c r="A11" s="2"/>
      <c r="B11" s="113" t="s">
        <v>16</v>
      </c>
      <c r="C11" s="113"/>
      <c r="D11" s="113"/>
      <c r="E11" s="113"/>
      <c r="F11" s="113"/>
      <c r="G11" s="113"/>
      <c r="H11" s="113"/>
      <c r="I11" s="10">
        <f>I10*0.18</f>
        <v>254901.59999999998</v>
      </c>
      <c r="J11" s="10"/>
    </row>
    <row r="12" spans="1:13" ht="19.95" customHeight="1" x14ac:dyDescent="0.25">
      <c r="A12" s="11"/>
      <c r="B12" s="113" t="s">
        <v>17</v>
      </c>
      <c r="C12" s="113"/>
      <c r="D12" s="113"/>
      <c r="E12" s="113"/>
      <c r="F12" s="113"/>
      <c r="G12" s="113"/>
      <c r="H12" s="113"/>
      <c r="I12" s="14">
        <f>SUM(I10:I11)</f>
        <v>1671021.6</v>
      </c>
      <c r="J12" s="13"/>
    </row>
    <row r="13" spans="1:13" ht="19.95" customHeight="1" x14ac:dyDescent="0.25">
      <c r="A13" s="11"/>
      <c r="B13" s="113" t="s">
        <v>18</v>
      </c>
      <c r="C13" s="113"/>
      <c r="D13" s="113"/>
      <c r="E13" s="113"/>
      <c r="F13" s="113"/>
      <c r="G13" s="113"/>
      <c r="H13" s="113"/>
      <c r="I13" s="14">
        <f>E26</f>
        <v>566448</v>
      </c>
      <c r="J13" s="14"/>
    </row>
    <row r="14" spans="1:13" ht="19.95" customHeight="1" x14ac:dyDescent="0.3">
      <c r="A14" s="11"/>
      <c r="B14" s="113" t="s">
        <v>19</v>
      </c>
      <c r="C14" s="113"/>
      <c r="D14" s="113"/>
      <c r="E14" s="113"/>
      <c r="F14" s="113"/>
      <c r="G14" s="113"/>
      <c r="H14" s="113"/>
      <c r="I14" s="16">
        <f>SUM(I12:J13)</f>
        <v>2237469.6</v>
      </c>
      <c r="J14" s="16"/>
    </row>
    <row r="16" spans="1:13" x14ac:dyDescent="0.25">
      <c r="A16" s="1" t="s">
        <v>40</v>
      </c>
    </row>
    <row r="18" spans="2:5" ht="19.95" customHeight="1" x14ac:dyDescent="0.25">
      <c r="B18" s="114" t="s">
        <v>21</v>
      </c>
      <c r="C18" s="114"/>
      <c r="D18" s="114"/>
      <c r="E18" s="17">
        <f>I10</f>
        <v>1416120</v>
      </c>
    </row>
    <row r="19" spans="2:5" ht="19.95" customHeight="1" x14ac:dyDescent="0.25">
      <c r="B19" s="2" t="s">
        <v>22</v>
      </c>
      <c r="C19" s="2" t="s">
        <v>23</v>
      </c>
      <c r="D19" s="2" t="s">
        <v>24</v>
      </c>
      <c r="E19" s="2" t="s">
        <v>5</v>
      </c>
    </row>
    <row r="20" spans="2:5" ht="19.95" customHeight="1" x14ac:dyDescent="0.25">
      <c r="B20" s="2">
        <v>1</v>
      </c>
      <c r="C20" s="18" t="s">
        <v>25</v>
      </c>
      <c r="D20" s="2">
        <v>6</v>
      </c>
      <c r="E20" s="19">
        <f>(D20*$E$18)/100</f>
        <v>84967.2</v>
      </c>
    </row>
    <row r="21" spans="2:5" ht="19.95" customHeight="1" x14ac:dyDescent="0.25">
      <c r="B21" s="2">
        <v>2</v>
      </c>
      <c r="C21" s="18" t="s">
        <v>26</v>
      </c>
      <c r="D21" s="2">
        <v>7</v>
      </c>
      <c r="E21" s="19">
        <f t="shared" ref="E21:E24" si="1">(D21*$E$18)/100</f>
        <v>99128.4</v>
      </c>
    </row>
    <row r="22" spans="2:5" ht="19.95" customHeight="1" x14ac:dyDescent="0.25">
      <c r="B22" s="2">
        <v>3</v>
      </c>
      <c r="C22" s="18" t="s">
        <v>27</v>
      </c>
      <c r="D22" s="2">
        <v>8</v>
      </c>
      <c r="E22" s="19">
        <f t="shared" si="1"/>
        <v>113289.60000000001</v>
      </c>
    </row>
    <row r="23" spans="2:5" ht="19.95" customHeight="1" x14ac:dyDescent="0.25">
      <c r="B23" s="2">
        <v>4</v>
      </c>
      <c r="C23" s="18" t="s">
        <v>28</v>
      </c>
      <c r="D23" s="2">
        <v>9</v>
      </c>
      <c r="E23" s="19">
        <f t="shared" si="1"/>
        <v>127450.8</v>
      </c>
    </row>
    <row r="24" spans="2:5" ht="19.95" customHeight="1" x14ac:dyDescent="0.25">
      <c r="B24" s="2">
        <v>5</v>
      </c>
      <c r="C24" s="18" t="s">
        <v>29</v>
      </c>
      <c r="D24" s="2">
        <v>10</v>
      </c>
      <c r="E24" s="19">
        <f t="shared" si="1"/>
        <v>141612</v>
      </c>
    </row>
    <row r="25" spans="2:5" ht="19.95" customHeight="1" x14ac:dyDescent="0.25">
      <c r="B25" s="114" t="s">
        <v>30</v>
      </c>
      <c r="C25" s="114"/>
      <c r="D25" s="2">
        <f>SUM(D20:D24)</f>
        <v>40</v>
      </c>
      <c r="E25" s="20"/>
    </row>
    <row r="26" spans="2:5" ht="19.95" customHeight="1" x14ac:dyDescent="0.25">
      <c r="B26" s="112" t="s">
        <v>15</v>
      </c>
      <c r="C26" s="112"/>
      <c r="D26" s="112"/>
      <c r="E26" s="21">
        <f>SUM(E20:E24)</f>
        <v>566448</v>
      </c>
    </row>
  </sheetData>
  <mergeCells count="21">
    <mergeCell ref="B8:E8"/>
    <mergeCell ref="B9:E9"/>
    <mergeCell ref="B5:E5"/>
    <mergeCell ref="B6:E6"/>
    <mergeCell ref="B7:E7"/>
    <mergeCell ref="A2:J2"/>
    <mergeCell ref="A3:A4"/>
    <mergeCell ref="B3:E4"/>
    <mergeCell ref="F3:F4"/>
    <mergeCell ref="G3:G4"/>
    <mergeCell ref="H3:H4"/>
    <mergeCell ref="I3:I4"/>
    <mergeCell ref="J3:J4"/>
    <mergeCell ref="B25:C25"/>
    <mergeCell ref="B26:D26"/>
    <mergeCell ref="B10:H10"/>
    <mergeCell ref="B11:H11"/>
    <mergeCell ref="B12:H12"/>
    <mergeCell ref="B13:H13"/>
    <mergeCell ref="B14:H14"/>
    <mergeCell ref="B18:D18"/>
  </mergeCells>
  <pageMargins left="0.9055118110236221" right="0.70866141732283472" top="0.94488188976377963" bottom="0.55118110236220474" header="0.31496062992125984" footer="0.31496062992125984"/>
  <pageSetup paperSize="9" scale="62"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0A1259-C5F1-4D36-B0FD-0B2CB1EE8A28}">
  <dimension ref="A2:K45"/>
  <sheetViews>
    <sheetView view="pageBreakPreview" topLeftCell="A21" zoomScaleNormal="100" zoomScaleSheetLayoutView="100" workbookViewId="0">
      <selection activeCell="A21" sqref="A21:A26"/>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21.109375" style="1" customWidth="1"/>
    <col min="6" max="6" width="5.77734375" style="1" customWidth="1"/>
    <col min="7" max="7" width="4.6640625" style="1" customWidth="1"/>
    <col min="8" max="8" width="8.5546875" style="1" customWidth="1"/>
    <col min="9" max="9" width="14.6640625" style="1" customWidth="1"/>
    <col min="10" max="10" width="12.3320312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28.5" customHeight="1" x14ac:dyDescent="0.25">
      <c r="A4" s="119"/>
      <c r="B4" s="123"/>
      <c r="C4" s="124"/>
      <c r="D4" s="124"/>
      <c r="E4" s="125"/>
      <c r="F4" s="127"/>
      <c r="G4" s="128" t="s">
        <v>3</v>
      </c>
      <c r="H4" s="129"/>
      <c r="I4" s="130"/>
      <c r="J4" s="119"/>
    </row>
    <row r="5" spans="1:11" ht="31.95" customHeight="1" x14ac:dyDescent="0.25">
      <c r="A5" s="2">
        <v>1</v>
      </c>
      <c r="B5" s="115" t="s">
        <v>77</v>
      </c>
      <c r="C5" s="116"/>
      <c r="D5" s="116"/>
      <c r="E5" s="117"/>
      <c r="F5" s="70">
        <v>5</v>
      </c>
      <c r="G5" s="71" t="s">
        <v>12</v>
      </c>
      <c r="H5" s="72">
        <v>560</v>
      </c>
      <c r="I5" s="56">
        <f>F5*H5</f>
        <v>2800</v>
      </c>
      <c r="J5" s="64">
        <f t="shared" ref="J5:J26" si="0">(I5*$D$44)</f>
        <v>1903.9999999999998</v>
      </c>
      <c r="K5" s="8"/>
    </row>
    <row r="6" spans="1:11" x14ac:dyDescent="0.25">
      <c r="A6" s="2">
        <v>2</v>
      </c>
      <c r="B6" s="115" t="s">
        <v>78</v>
      </c>
      <c r="C6" s="116"/>
      <c r="D6" s="116"/>
      <c r="E6" s="117"/>
      <c r="F6" s="70">
        <v>31</v>
      </c>
      <c r="G6" s="71" t="s">
        <v>12</v>
      </c>
      <c r="H6" s="72">
        <v>650</v>
      </c>
      <c r="I6" s="56">
        <f t="shared" ref="I6:I26" si="1">F6*H6</f>
        <v>20150</v>
      </c>
      <c r="J6" s="64">
        <f t="shared" si="0"/>
        <v>13701.999999999998</v>
      </c>
      <c r="K6" s="8"/>
    </row>
    <row r="7" spans="1:11" ht="41.55" customHeight="1" x14ac:dyDescent="0.25">
      <c r="A7" s="2">
        <v>3</v>
      </c>
      <c r="B7" s="115" t="s">
        <v>79</v>
      </c>
      <c r="C7" s="116"/>
      <c r="D7" s="116"/>
      <c r="E7" s="117"/>
      <c r="F7" s="70">
        <v>14</v>
      </c>
      <c r="G7" s="71" t="s">
        <v>12</v>
      </c>
      <c r="H7" s="72">
        <v>9900</v>
      </c>
      <c r="I7" s="56">
        <f t="shared" si="1"/>
        <v>138600</v>
      </c>
      <c r="J7" s="64">
        <f t="shared" si="0"/>
        <v>94247.999999999985</v>
      </c>
      <c r="K7" s="8"/>
    </row>
    <row r="8" spans="1:11" ht="60" customHeight="1" x14ac:dyDescent="0.25">
      <c r="A8" s="2">
        <v>4</v>
      </c>
      <c r="B8" s="115" t="s">
        <v>80</v>
      </c>
      <c r="C8" s="116"/>
      <c r="D8" s="116"/>
      <c r="E8" s="117"/>
      <c r="F8" s="70">
        <v>18.579999999999998</v>
      </c>
      <c r="G8" s="71" t="s">
        <v>8</v>
      </c>
      <c r="H8" s="72">
        <v>17000</v>
      </c>
      <c r="I8" s="56">
        <f t="shared" si="1"/>
        <v>315860</v>
      </c>
      <c r="J8" s="64">
        <f t="shared" si="0"/>
        <v>214784.8</v>
      </c>
      <c r="K8" s="8"/>
    </row>
    <row r="9" spans="1:11" ht="214.5" customHeight="1" x14ac:dyDescent="0.25">
      <c r="A9" s="2">
        <v>5</v>
      </c>
      <c r="B9" s="115" t="s">
        <v>81</v>
      </c>
      <c r="C9" s="116"/>
      <c r="D9" s="116"/>
      <c r="E9" s="117"/>
      <c r="F9" s="70">
        <v>7.58</v>
      </c>
      <c r="G9" s="71" t="s">
        <v>8</v>
      </c>
      <c r="H9" s="72">
        <v>19000</v>
      </c>
      <c r="I9" s="56">
        <f t="shared" si="1"/>
        <v>144020</v>
      </c>
      <c r="J9" s="64">
        <f t="shared" si="0"/>
        <v>97933.599999999991</v>
      </c>
      <c r="K9" s="8"/>
    </row>
    <row r="10" spans="1:11" ht="43.95" customHeight="1" x14ac:dyDescent="0.25">
      <c r="A10" s="2">
        <v>6</v>
      </c>
      <c r="B10" s="115" t="s">
        <v>82</v>
      </c>
      <c r="C10" s="116"/>
      <c r="D10" s="116"/>
      <c r="E10" s="117"/>
      <c r="F10" s="70">
        <v>2.58</v>
      </c>
      <c r="G10" s="71" t="s">
        <v>8</v>
      </c>
      <c r="H10" s="72">
        <v>12300</v>
      </c>
      <c r="I10" s="56">
        <f t="shared" si="1"/>
        <v>31734</v>
      </c>
      <c r="J10" s="64">
        <f t="shared" si="0"/>
        <v>21579.119999999999</v>
      </c>
      <c r="K10" s="8"/>
    </row>
    <row r="11" spans="1:11" ht="42" customHeight="1" x14ac:dyDescent="0.25">
      <c r="A11" s="2">
        <v>7</v>
      </c>
      <c r="B11" s="115" t="s">
        <v>83</v>
      </c>
      <c r="C11" s="116"/>
      <c r="D11" s="116"/>
      <c r="E11" s="117"/>
      <c r="F11" s="70">
        <v>7.5</v>
      </c>
      <c r="G11" s="71" t="s">
        <v>8</v>
      </c>
      <c r="H11" s="72">
        <v>11500</v>
      </c>
      <c r="I11" s="56">
        <f t="shared" si="1"/>
        <v>86250</v>
      </c>
      <c r="J11" s="64">
        <f t="shared" si="0"/>
        <v>58649.999999999993</v>
      </c>
      <c r="K11" s="8"/>
    </row>
    <row r="12" spans="1:11" ht="57" customHeight="1" x14ac:dyDescent="0.25">
      <c r="A12" s="2">
        <v>8</v>
      </c>
      <c r="B12" s="115" t="s">
        <v>84</v>
      </c>
      <c r="C12" s="116"/>
      <c r="D12" s="116"/>
      <c r="E12" s="117"/>
      <c r="F12" s="70">
        <v>1</v>
      </c>
      <c r="G12" s="71" t="s">
        <v>12</v>
      </c>
      <c r="H12" s="72">
        <v>15000</v>
      </c>
      <c r="I12" s="56">
        <f t="shared" si="1"/>
        <v>15000</v>
      </c>
      <c r="J12" s="64">
        <f t="shared" si="0"/>
        <v>10199.999999999998</v>
      </c>
      <c r="K12" s="8"/>
    </row>
    <row r="13" spans="1:11" ht="43.5" customHeight="1" x14ac:dyDescent="0.25">
      <c r="A13" s="2">
        <v>9</v>
      </c>
      <c r="B13" s="115" t="s">
        <v>85</v>
      </c>
      <c r="C13" s="116"/>
      <c r="D13" s="116"/>
      <c r="E13" s="117"/>
      <c r="F13" s="70">
        <v>4.45</v>
      </c>
      <c r="G13" s="71" t="s">
        <v>8</v>
      </c>
      <c r="H13" s="72">
        <v>7150</v>
      </c>
      <c r="I13" s="56">
        <f t="shared" si="1"/>
        <v>31817.5</v>
      </c>
      <c r="J13" s="64">
        <f t="shared" si="0"/>
        <v>21635.899999999998</v>
      </c>
      <c r="K13" s="8"/>
    </row>
    <row r="14" spans="1:11" ht="30" customHeight="1" x14ac:dyDescent="0.25">
      <c r="A14" s="2">
        <v>10</v>
      </c>
      <c r="B14" s="115" t="s">
        <v>86</v>
      </c>
      <c r="C14" s="116"/>
      <c r="D14" s="116"/>
      <c r="E14" s="117"/>
      <c r="F14" s="70">
        <v>38</v>
      </c>
      <c r="G14" s="71" t="s">
        <v>54</v>
      </c>
      <c r="H14" s="72">
        <v>250</v>
      </c>
      <c r="I14" s="56">
        <f t="shared" si="1"/>
        <v>9500</v>
      </c>
      <c r="J14" s="64">
        <f t="shared" si="0"/>
        <v>6459.9999999999991</v>
      </c>
      <c r="K14" s="8"/>
    </row>
    <row r="15" spans="1:11" ht="30" customHeight="1" x14ac:dyDescent="0.25">
      <c r="A15" s="2">
        <v>11</v>
      </c>
      <c r="B15" s="115" t="s">
        <v>87</v>
      </c>
      <c r="C15" s="116"/>
      <c r="D15" s="116"/>
      <c r="E15" s="117"/>
      <c r="F15" s="70">
        <v>7</v>
      </c>
      <c r="G15" s="71" t="s">
        <v>12</v>
      </c>
      <c r="H15" s="72">
        <v>1650</v>
      </c>
      <c r="I15" s="56">
        <f t="shared" si="1"/>
        <v>11550</v>
      </c>
      <c r="J15" s="64">
        <f t="shared" si="0"/>
        <v>7853.9999999999991</v>
      </c>
      <c r="K15" s="8"/>
    </row>
    <row r="16" spans="1:11" ht="43.5" customHeight="1" x14ac:dyDescent="0.25">
      <c r="A16" s="2">
        <v>12</v>
      </c>
      <c r="B16" s="115" t="s">
        <v>88</v>
      </c>
      <c r="C16" s="116"/>
      <c r="D16" s="116"/>
      <c r="E16" s="117"/>
      <c r="F16" s="70">
        <v>11.58</v>
      </c>
      <c r="G16" s="71" t="s">
        <v>54</v>
      </c>
      <c r="H16" s="72">
        <v>2380</v>
      </c>
      <c r="I16" s="56">
        <f t="shared" si="1"/>
        <v>27560.400000000001</v>
      </c>
      <c r="J16" s="64">
        <f t="shared" si="0"/>
        <v>18741.072</v>
      </c>
      <c r="K16" s="8"/>
    </row>
    <row r="17" spans="1:11" ht="43.05" customHeight="1" x14ac:dyDescent="0.25">
      <c r="A17" s="2">
        <v>13</v>
      </c>
      <c r="B17" s="115" t="s">
        <v>89</v>
      </c>
      <c r="C17" s="116"/>
      <c r="D17" s="116"/>
      <c r="E17" s="117"/>
      <c r="F17" s="70">
        <v>1.32</v>
      </c>
      <c r="G17" s="71" t="s">
        <v>8</v>
      </c>
      <c r="H17" s="72">
        <v>12000</v>
      </c>
      <c r="I17" s="56">
        <f t="shared" si="1"/>
        <v>15840</v>
      </c>
      <c r="J17" s="64">
        <f t="shared" si="0"/>
        <v>10771.199999999999</v>
      </c>
      <c r="K17" s="8"/>
    </row>
    <row r="18" spans="1:11" ht="58.05" customHeight="1" x14ac:dyDescent="0.25">
      <c r="A18" s="2">
        <v>14</v>
      </c>
      <c r="B18" s="115" t="s">
        <v>90</v>
      </c>
      <c r="C18" s="116"/>
      <c r="D18" s="116"/>
      <c r="E18" s="117"/>
      <c r="F18" s="70">
        <v>1</v>
      </c>
      <c r="G18" s="71" t="s">
        <v>12</v>
      </c>
      <c r="H18" s="72">
        <v>55000</v>
      </c>
      <c r="I18" s="56">
        <f t="shared" si="1"/>
        <v>55000</v>
      </c>
      <c r="J18" s="64">
        <f t="shared" si="0"/>
        <v>37400</v>
      </c>
      <c r="K18" s="8"/>
    </row>
    <row r="19" spans="1:11" ht="56.55" customHeight="1" x14ac:dyDescent="0.25">
      <c r="A19" s="2">
        <v>15</v>
      </c>
      <c r="B19" s="115" t="s">
        <v>91</v>
      </c>
      <c r="C19" s="116"/>
      <c r="D19" s="116"/>
      <c r="E19" s="117"/>
      <c r="F19" s="70">
        <v>10.97</v>
      </c>
      <c r="G19" s="71" t="s">
        <v>54</v>
      </c>
      <c r="H19" s="72">
        <v>2375</v>
      </c>
      <c r="I19" s="56">
        <f t="shared" si="1"/>
        <v>26053.75</v>
      </c>
      <c r="J19" s="64">
        <f t="shared" si="0"/>
        <v>17716.55</v>
      </c>
      <c r="K19" s="8"/>
    </row>
    <row r="20" spans="1:11" ht="16.5" customHeight="1" x14ac:dyDescent="0.25">
      <c r="A20" s="2">
        <v>16</v>
      </c>
      <c r="B20" s="115" t="s">
        <v>92</v>
      </c>
      <c r="C20" s="116"/>
      <c r="D20" s="116"/>
      <c r="E20" s="117"/>
      <c r="F20" s="70">
        <v>2</v>
      </c>
      <c r="G20" s="71" t="s">
        <v>12</v>
      </c>
      <c r="H20" s="72">
        <v>5700</v>
      </c>
      <c r="I20" s="56">
        <f t="shared" si="1"/>
        <v>11400</v>
      </c>
      <c r="J20" s="64">
        <f t="shared" si="0"/>
        <v>7751.9999999999991</v>
      </c>
      <c r="K20" s="8"/>
    </row>
    <row r="21" spans="1:11" ht="30.45" customHeight="1" x14ac:dyDescent="0.25">
      <c r="A21" s="2">
        <v>17</v>
      </c>
      <c r="B21" s="115" t="s">
        <v>93</v>
      </c>
      <c r="C21" s="116"/>
      <c r="D21" s="116"/>
      <c r="E21" s="117"/>
      <c r="F21" s="70">
        <v>1</v>
      </c>
      <c r="G21" s="71" t="s">
        <v>96</v>
      </c>
      <c r="H21" s="72">
        <v>12600</v>
      </c>
      <c r="I21" s="56">
        <f t="shared" si="1"/>
        <v>12600</v>
      </c>
      <c r="J21" s="64">
        <f t="shared" si="0"/>
        <v>8568</v>
      </c>
      <c r="K21" s="8"/>
    </row>
    <row r="22" spans="1:11" ht="43.05" customHeight="1" x14ac:dyDescent="0.25">
      <c r="A22" s="2">
        <v>18</v>
      </c>
      <c r="B22" s="115" t="s">
        <v>94</v>
      </c>
      <c r="C22" s="116"/>
      <c r="D22" s="116"/>
      <c r="E22" s="117"/>
      <c r="F22" s="70">
        <v>1</v>
      </c>
      <c r="G22" s="71" t="s">
        <v>96</v>
      </c>
      <c r="H22" s="72">
        <v>48000</v>
      </c>
      <c r="I22" s="56">
        <f t="shared" si="1"/>
        <v>48000</v>
      </c>
      <c r="J22" s="64">
        <f t="shared" si="0"/>
        <v>32639.999999999996</v>
      </c>
      <c r="K22" s="8"/>
    </row>
    <row r="23" spans="1:11" ht="70.95" customHeight="1" x14ac:dyDescent="0.25">
      <c r="A23" s="2">
        <v>19</v>
      </c>
      <c r="B23" s="115" t="s">
        <v>95</v>
      </c>
      <c r="C23" s="116"/>
      <c r="D23" s="116"/>
      <c r="E23" s="117"/>
      <c r="F23" s="70">
        <v>13</v>
      </c>
      <c r="G23" s="71" t="s">
        <v>12</v>
      </c>
      <c r="H23" s="73">
        <v>1300</v>
      </c>
      <c r="I23" s="56">
        <f t="shared" si="1"/>
        <v>16900</v>
      </c>
      <c r="J23" s="64">
        <f t="shared" si="0"/>
        <v>11491.999999999998</v>
      </c>
      <c r="K23" s="8"/>
    </row>
    <row r="24" spans="1:11" ht="18" customHeight="1" x14ac:dyDescent="0.25">
      <c r="A24" s="2">
        <v>20</v>
      </c>
      <c r="B24" s="115" t="s">
        <v>62</v>
      </c>
      <c r="C24" s="116"/>
      <c r="D24" s="116"/>
      <c r="E24" s="117"/>
      <c r="F24" s="70">
        <v>10.66</v>
      </c>
      <c r="G24" s="71" t="s">
        <v>54</v>
      </c>
      <c r="H24" s="73">
        <v>1300</v>
      </c>
      <c r="I24" s="56">
        <f t="shared" si="1"/>
        <v>13858</v>
      </c>
      <c r="J24" s="64">
        <f t="shared" si="0"/>
        <v>9423.4399999999987</v>
      </c>
      <c r="K24" s="8"/>
    </row>
    <row r="25" spans="1:11" ht="31.05" customHeight="1" x14ac:dyDescent="0.25">
      <c r="A25" s="2">
        <v>21</v>
      </c>
      <c r="B25" s="115" t="s">
        <v>63</v>
      </c>
      <c r="C25" s="116"/>
      <c r="D25" s="116"/>
      <c r="E25" s="117"/>
      <c r="F25" s="70">
        <v>1</v>
      </c>
      <c r="G25" s="71" t="s">
        <v>42</v>
      </c>
      <c r="H25" s="73">
        <v>10500</v>
      </c>
      <c r="I25" s="56">
        <f t="shared" si="1"/>
        <v>10500</v>
      </c>
      <c r="J25" s="64">
        <f t="shared" si="0"/>
        <v>7139.9999999999991</v>
      </c>
      <c r="K25" s="8"/>
    </row>
    <row r="26" spans="1:11" ht="17.55" customHeight="1" x14ac:dyDescent="0.25">
      <c r="A26" s="2">
        <v>22</v>
      </c>
      <c r="B26" s="115" t="s">
        <v>64</v>
      </c>
      <c r="C26" s="116"/>
      <c r="D26" s="116"/>
      <c r="E26" s="117"/>
      <c r="F26" s="70">
        <v>2.89</v>
      </c>
      <c r="G26" s="71" t="s">
        <v>54</v>
      </c>
      <c r="H26" s="73">
        <v>1300</v>
      </c>
      <c r="I26" s="56">
        <f t="shared" si="1"/>
        <v>3757</v>
      </c>
      <c r="J26" s="64">
        <f t="shared" si="0"/>
        <v>2554.7599999999998</v>
      </c>
      <c r="K26" s="8"/>
    </row>
    <row r="27" spans="1:11" ht="17.55" customHeight="1" x14ac:dyDescent="0.25">
      <c r="A27" s="2"/>
      <c r="B27" s="113" t="s">
        <v>15</v>
      </c>
      <c r="C27" s="113"/>
      <c r="D27" s="113"/>
      <c r="E27" s="113"/>
      <c r="F27" s="113"/>
      <c r="G27" s="113"/>
      <c r="H27" s="113"/>
      <c r="I27" s="65">
        <f>SUM(I5:I26)</f>
        <v>1048750.6499999999</v>
      </c>
      <c r="J27" s="63">
        <f>SUM(J5:J26)</f>
        <v>713150.44199999992</v>
      </c>
    </row>
    <row r="28" spans="1:11" ht="17.55" customHeight="1" x14ac:dyDescent="0.25">
      <c r="A28" s="2"/>
      <c r="B28" s="113" t="s">
        <v>16</v>
      </c>
      <c r="C28" s="113"/>
      <c r="D28" s="113"/>
      <c r="E28" s="113"/>
      <c r="F28" s="113"/>
      <c r="G28" s="113"/>
      <c r="H28" s="113"/>
      <c r="I28" s="65">
        <f>I27*0.18</f>
        <v>188775.11699999997</v>
      </c>
      <c r="J28" s="57"/>
    </row>
    <row r="29" spans="1:11" ht="17.55" customHeight="1" x14ac:dyDescent="0.25">
      <c r="A29" s="11"/>
      <c r="B29" s="113" t="s">
        <v>17</v>
      </c>
      <c r="C29" s="113"/>
      <c r="D29" s="113"/>
      <c r="E29" s="113"/>
      <c r="F29" s="113"/>
      <c r="G29" s="113"/>
      <c r="H29" s="113"/>
      <c r="I29" s="58">
        <f>SUM(I27:I28)</f>
        <v>1237525.767</v>
      </c>
      <c r="J29" s="59"/>
    </row>
    <row r="30" spans="1:11" ht="17.55" customHeight="1" x14ac:dyDescent="0.25">
      <c r="A30" s="11"/>
      <c r="B30" s="113" t="s">
        <v>18</v>
      </c>
      <c r="C30" s="113"/>
      <c r="D30" s="113"/>
      <c r="E30" s="113"/>
      <c r="F30" s="113"/>
      <c r="G30" s="113"/>
      <c r="H30" s="113"/>
      <c r="I30" s="58">
        <f>E45</f>
        <v>713150.44200000004</v>
      </c>
      <c r="J30" s="59"/>
    </row>
    <row r="31" spans="1:11" ht="17.55" customHeight="1" x14ac:dyDescent="0.3">
      <c r="A31" s="11"/>
      <c r="B31" s="113" t="s">
        <v>19</v>
      </c>
      <c r="C31" s="113"/>
      <c r="D31" s="113"/>
      <c r="E31" s="113"/>
      <c r="F31" s="113"/>
      <c r="G31" s="113"/>
      <c r="H31" s="113"/>
      <c r="I31" s="60">
        <f>SUM(I29:I30)</f>
        <v>1950676.209</v>
      </c>
      <c r="J31" s="61"/>
    </row>
    <row r="32" spans="1:11" ht="8.5500000000000007" customHeight="1" x14ac:dyDescent="0.25"/>
    <row r="33" spans="1:5" x14ac:dyDescent="0.25">
      <c r="A33" s="1" t="s">
        <v>99</v>
      </c>
    </row>
    <row r="34" spans="1:5" ht="7.05" customHeight="1" x14ac:dyDescent="0.25"/>
    <row r="35" spans="1:5" ht="15" customHeight="1" x14ac:dyDescent="0.25">
      <c r="B35" s="114" t="s">
        <v>21</v>
      </c>
      <c r="C35" s="114"/>
      <c r="D35" s="114"/>
      <c r="E35" s="17">
        <f>I27</f>
        <v>1048750.6499999999</v>
      </c>
    </row>
    <row r="36" spans="1:5" ht="15" customHeight="1" x14ac:dyDescent="0.25">
      <c r="B36" s="2" t="s">
        <v>22</v>
      </c>
      <c r="C36" s="2" t="s">
        <v>23</v>
      </c>
      <c r="D36" s="2" t="s">
        <v>24</v>
      </c>
      <c r="E36" s="2" t="s">
        <v>5</v>
      </c>
    </row>
    <row r="37" spans="1:5" ht="15" customHeight="1" x14ac:dyDescent="0.25">
      <c r="B37" s="2">
        <v>1</v>
      </c>
      <c r="C37" s="18" t="s">
        <v>97</v>
      </c>
      <c r="D37" s="34">
        <v>0.09</v>
      </c>
      <c r="E37" s="45">
        <f>(D37*$E$35)</f>
        <v>94387.558499999985</v>
      </c>
    </row>
    <row r="38" spans="1:5" ht="15" customHeight="1" x14ac:dyDescent="0.25">
      <c r="B38" s="2">
        <v>2</v>
      </c>
      <c r="C38" s="18" t="s">
        <v>98</v>
      </c>
      <c r="D38" s="34">
        <v>0.09</v>
      </c>
      <c r="E38" s="45">
        <f t="shared" ref="E38:E43" si="2">(D38*$E$35)</f>
        <v>94387.558499999985</v>
      </c>
    </row>
    <row r="39" spans="1:5" ht="15" customHeight="1" x14ac:dyDescent="0.25">
      <c r="B39" s="2">
        <v>3</v>
      </c>
      <c r="C39" s="18" t="s">
        <v>25</v>
      </c>
      <c r="D39" s="34">
        <v>0.1</v>
      </c>
      <c r="E39" s="45">
        <f t="shared" si="2"/>
        <v>104875.065</v>
      </c>
    </row>
    <row r="40" spans="1:5" ht="15" customHeight="1" x14ac:dyDescent="0.25">
      <c r="B40" s="2">
        <v>4</v>
      </c>
      <c r="C40" s="18" t="s">
        <v>26</v>
      </c>
      <c r="D40" s="34">
        <v>0.1</v>
      </c>
      <c r="E40" s="45">
        <f t="shared" si="2"/>
        <v>104875.065</v>
      </c>
    </row>
    <row r="41" spans="1:5" ht="15" customHeight="1" x14ac:dyDescent="0.25">
      <c r="B41" s="2">
        <v>5</v>
      </c>
      <c r="C41" s="18" t="s">
        <v>27</v>
      </c>
      <c r="D41" s="34">
        <v>0.1</v>
      </c>
      <c r="E41" s="45">
        <f t="shared" si="2"/>
        <v>104875.065</v>
      </c>
    </row>
    <row r="42" spans="1:5" ht="15" customHeight="1" x14ac:dyDescent="0.25">
      <c r="B42" s="2">
        <v>6</v>
      </c>
      <c r="C42" s="18" t="s">
        <v>28</v>
      </c>
      <c r="D42" s="34">
        <v>0.1</v>
      </c>
      <c r="E42" s="45">
        <f t="shared" si="2"/>
        <v>104875.065</v>
      </c>
    </row>
    <row r="43" spans="1:5" ht="15" customHeight="1" x14ac:dyDescent="0.25">
      <c r="B43" s="2">
        <v>7</v>
      </c>
      <c r="C43" s="18" t="s">
        <v>29</v>
      </c>
      <c r="D43" s="34">
        <v>0.1</v>
      </c>
      <c r="E43" s="45">
        <f t="shared" si="2"/>
        <v>104875.065</v>
      </c>
    </row>
    <row r="44" spans="1:5" ht="15" customHeight="1" x14ac:dyDescent="0.25">
      <c r="B44" s="114" t="s">
        <v>30</v>
      </c>
      <c r="C44" s="114"/>
      <c r="D44" s="34">
        <f>SUM(D37:D43)</f>
        <v>0.67999999999999994</v>
      </c>
      <c r="E44" s="62"/>
    </row>
    <row r="45" spans="1:5" ht="15" customHeight="1" x14ac:dyDescent="0.25">
      <c r="B45" s="112" t="s">
        <v>15</v>
      </c>
      <c r="C45" s="112"/>
      <c r="D45" s="112"/>
      <c r="E45" s="52">
        <f>SUM(E37:E43)</f>
        <v>713150.44200000004</v>
      </c>
    </row>
  </sheetData>
  <mergeCells count="38">
    <mergeCell ref="A2:J2"/>
    <mergeCell ref="A3:A4"/>
    <mergeCell ref="B3:E4"/>
    <mergeCell ref="F3:F4"/>
    <mergeCell ref="G3:G4"/>
    <mergeCell ref="H3:H4"/>
    <mergeCell ref="I3:I4"/>
    <mergeCell ref="J3:J4"/>
    <mergeCell ref="B13:E13"/>
    <mergeCell ref="B5:E5"/>
    <mergeCell ref="B6:E6"/>
    <mergeCell ref="B7:E7"/>
    <mergeCell ref="B8:E8"/>
    <mergeCell ref="B9:E9"/>
    <mergeCell ref="B10:E10"/>
    <mergeCell ref="B11:E11"/>
    <mergeCell ref="B12:E12"/>
    <mergeCell ref="B25:E25"/>
    <mergeCell ref="B14:E14"/>
    <mergeCell ref="B15:E15"/>
    <mergeCell ref="B16:E16"/>
    <mergeCell ref="B17:E17"/>
    <mergeCell ref="B18:E18"/>
    <mergeCell ref="B19:E19"/>
    <mergeCell ref="B20:E20"/>
    <mergeCell ref="B21:E21"/>
    <mergeCell ref="B22:E22"/>
    <mergeCell ref="B23:E23"/>
    <mergeCell ref="B24:E24"/>
    <mergeCell ref="B35:D35"/>
    <mergeCell ref="B44:C44"/>
    <mergeCell ref="B45:D45"/>
    <mergeCell ref="B26:E26"/>
    <mergeCell ref="B27:H27"/>
    <mergeCell ref="B28:H28"/>
    <mergeCell ref="B29:H29"/>
    <mergeCell ref="B30:H30"/>
    <mergeCell ref="B31:H31"/>
  </mergeCells>
  <pageMargins left="0.59055118110236227" right="0.23622047244094491" top="0.94488188976377963" bottom="0.74803149606299213" header="0.31496062992125984" footer="0.31496062992125984"/>
  <pageSetup paperSize="9" scale="78" fitToHeight="2" orientation="portrait" r:id="rId1"/>
  <rowBreaks count="1" manualBreakCount="1">
    <brk id="18" max="9"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84D59-E244-4CC7-B2CE-35A099BFF498}">
  <dimension ref="A2:L45"/>
  <sheetViews>
    <sheetView view="pageBreakPreview" topLeftCell="A19" zoomScale="81" zoomScaleNormal="100" zoomScaleSheetLayoutView="81" workbookViewId="0">
      <selection activeCell="H23" sqref="H23"/>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5.21875"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v>
      </c>
    </row>
    <row r="4" spans="1:11" ht="13.8" customHeight="1" x14ac:dyDescent="0.25">
      <c r="A4" s="119"/>
      <c r="B4" s="123"/>
      <c r="C4" s="124"/>
      <c r="D4" s="124"/>
      <c r="E4" s="125"/>
      <c r="F4" s="127"/>
      <c r="G4" s="128" t="s">
        <v>3</v>
      </c>
      <c r="H4" s="129"/>
      <c r="I4" s="130"/>
      <c r="J4" s="119"/>
    </row>
    <row r="5" spans="1:11" ht="100.05" customHeight="1" x14ac:dyDescent="0.25">
      <c r="A5" s="2">
        <v>1</v>
      </c>
      <c r="B5" s="133" t="s">
        <v>111</v>
      </c>
      <c r="C5" s="134"/>
      <c r="D5" s="134"/>
      <c r="E5" s="135"/>
      <c r="F5" s="79">
        <v>5</v>
      </c>
      <c r="G5" s="37" t="s">
        <v>12</v>
      </c>
      <c r="H5" s="85">
        <v>41000</v>
      </c>
      <c r="I5" s="94">
        <f>F5*H5</f>
        <v>205000</v>
      </c>
      <c r="J5" s="74">
        <f t="shared" ref="J5:J14" si="0">(I5*$D$41)</f>
        <v>139400</v>
      </c>
      <c r="K5" s="8"/>
    </row>
    <row r="6" spans="1:11" ht="30" customHeight="1" x14ac:dyDescent="0.25">
      <c r="A6" s="2">
        <v>2</v>
      </c>
      <c r="B6" s="133" t="s">
        <v>112</v>
      </c>
      <c r="C6" s="134"/>
      <c r="D6" s="134"/>
      <c r="E6" s="135"/>
      <c r="F6" s="79">
        <v>5</v>
      </c>
      <c r="G6" s="37" t="s">
        <v>12</v>
      </c>
      <c r="H6" s="85">
        <v>9500</v>
      </c>
      <c r="I6" s="94">
        <f t="shared" ref="I6:I23" si="1">F6*H6</f>
        <v>47500</v>
      </c>
      <c r="J6" s="74">
        <f t="shared" si="0"/>
        <v>32299.999999999996</v>
      </c>
      <c r="K6" s="8"/>
    </row>
    <row r="7" spans="1:11" ht="45.45" customHeight="1" x14ac:dyDescent="0.25">
      <c r="A7" s="2">
        <v>3</v>
      </c>
      <c r="B7" s="133" t="s">
        <v>113</v>
      </c>
      <c r="C7" s="134"/>
      <c r="D7" s="134"/>
      <c r="E7" s="135"/>
      <c r="F7" s="86">
        <v>1</v>
      </c>
      <c r="G7" s="37" t="s">
        <v>12</v>
      </c>
      <c r="H7" s="85">
        <v>8800</v>
      </c>
      <c r="I7" s="94">
        <f t="shared" si="1"/>
        <v>8800</v>
      </c>
      <c r="J7" s="74">
        <f t="shared" si="0"/>
        <v>5983.9999999999991</v>
      </c>
      <c r="K7" s="8"/>
    </row>
    <row r="8" spans="1:11" ht="32.549999999999997" customHeight="1" x14ac:dyDescent="0.25">
      <c r="A8" s="2">
        <v>4</v>
      </c>
      <c r="B8" s="133" t="s">
        <v>114</v>
      </c>
      <c r="C8" s="134"/>
      <c r="D8" s="134"/>
      <c r="E8" s="135"/>
      <c r="F8" s="31">
        <v>1</v>
      </c>
      <c r="G8" s="37" t="s">
        <v>12</v>
      </c>
      <c r="H8" s="85">
        <v>9600</v>
      </c>
      <c r="I8" s="94">
        <f t="shared" si="1"/>
        <v>9600</v>
      </c>
      <c r="J8" s="74">
        <f t="shared" si="0"/>
        <v>6527.9999999999991</v>
      </c>
      <c r="K8" s="8"/>
    </row>
    <row r="9" spans="1:11" ht="30" customHeight="1" x14ac:dyDescent="0.25">
      <c r="A9" s="2">
        <v>5</v>
      </c>
      <c r="B9" s="133" t="s">
        <v>115</v>
      </c>
      <c r="C9" s="134"/>
      <c r="D9" s="134"/>
      <c r="E9" s="135"/>
      <c r="F9" s="31">
        <v>1</v>
      </c>
      <c r="G9" s="37" t="s">
        <v>12</v>
      </c>
      <c r="H9" s="85">
        <v>4400</v>
      </c>
      <c r="I9" s="94">
        <f t="shared" si="1"/>
        <v>4400</v>
      </c>
      <c r="J9" s="74">
        <f t="shared" si="0"/>
        <v>2991.9999999999995</v>
      </c>
      <c r="K9" s="8"/>
    </row>
    <row r="10" spans="1:11" ht="16.5" customHeight="1" x14ac:dyDescent="0.25">
      <c r="A10" s="2">
        <v>6</v>
      </c>
      <c r="B10" s="133" t="s">
        <v>116</v>
      </c>
      <c r="C10" s="134"/>
      <c r="D10" s="134"/>
      <c r="E10" s="135"/>
      <c r="F10" s="79">
        <v>1</v>
      </c>
      <c r="G10" s="37" t="s">
        <v>12</v>
      </c>
      <c r="H10" s="85">
        <v>34500</v>
      </c>
      <c r="I10" s="94">
        <f t="shared" si="1"/>
        <v>34500</v>
      </c>
      <c r="J10" s="74">
        <f t="shared" si="0"/>
        <v>23459.999999999996</v>
      </c>
      <c r="K10" s="8"/>
    </row>
    <row r="11" spans="1:11" ht="156.44999999999999" customHeight="1" x14ac:dyDescent="0.25">
      <c r="A11" s="2">
        <v>7</v>
      </c>
      <c r="B11" s="133" t="s">
        <v>117</v>
      </c>
      <c r="C11" s="134"/>
      <c r="D11" s="134"/>
      <c r="E11" s="135"/>
      <c r="F11" s="79">
        <v>1</v>
      </c>
      <c r="G11" s="37" t="s">
        <v>12</v>
      </c>
      <c r="H11" s="85">
        <v>100000</v>
      </c>
      <c r="I11" s="94">
        <f t="shared" si="1"/>
        <v>100000</v>
      </c>
      <c r="J11" s="74">
        <f t="shared" si="0"/>
        <v>68000</v>
      </c>
      <c r="K11" s="8"/>
    </row>
    <row r="12" spans="1:11" ht="142.5" customHeight="1" x14ac:dyDescent="0.25">
      <c r="A12" s="2">
        <v>8</v>
      </c>
      <c r="B12" s="133" t="s">
        <v>118</v>
      </c>
      <c r="C12" s="134"/>
      <c r="D12" s="134"/>
      <c r="E12" s="135"/>
      <c r="F12" s="79">
        <v>1</v>
      </c>
      <c r="G12" s="37" t="s">
        <v>12</v>
      </c>
      <c r="H12" s="85">
        <v>30500</v>
      </c>
      <c r="I12" s="94">
        <f t="shared" si="1"/>
        <v>30500</v>
      </c>
      <c r="J12" s="74">
        <f t="shared" si="0"/>
        <v>20739.999999999996</v>
      </c>
      <c r="K12" s="8"/>
    </row>
    <row r="13" spans="1:11" ht="87" customHeight="1" x14ac:dyDescent="0.25">
      <c r="A13" s="2">
        <v>9</v>
      </c>
      <c r="B13" s="133" t="s">
        <v>119</v>
      </c>
      <c r="C13" s="134"/>
      <c r="D13" s="134"/>
      <c r="E13" s="135"/>
      <c r="F13" s="79">
        <v>1</v>
      </c>
      <c r="G13" s="37" t="s">
        <v>12</v>
      </c>
      <c r="H13" s="85">
        <v>17000</v>
      </c>
      <c r="I13" s="94">
        <f t="shared" si="1"/>
        <v>17000</v>
      </c>
      <c r="J13" s="74">
        <f t="shared" si="0"/>
        <v>11559.999999999998</v>
      </c>
      <c r="K13" s="8"/>
    </row>
    <row r="14" spans="1:11" ht="102" customHeight="1" x14ac:dyDescent="0.25">
      <c r="A14" s="2">
        <v>11</v>
      </c>
      <c r="B14" s="133" t="s">
        <v>120</v>
      </c>
      <c r="C14" s="134"/>
      <c r="D14" s="134"/>
      <c r="E14" s="135"/>
      <c r="F14" s="79">
        <v>1</v>
      </c>
      <c r="G14" s="37" t="s">
        <v>12</v>
      </c>
      <c r="H14" s="85">
        <v>48000</v>
      </c>
      <c r="I14" s="94">
        <f t="shared" si="1"/>
        <v>48000</v>
      </c>
      <c r="J14" s="74">
        <f t="shared" si="0"/>
        <v>32639.999999999996</v>
      </c>
      <c r="K14" s="8"/>
    </row>
    <row r="15" spans="1:11" ht="99" customHeight="1" x14ac:dyDescent="0.25">
      <c r="A15" s="2">
        <v>12</v>
      </c>
      <c r="B15" s="133" t="s">
        <v>127</v>
      </c>
      <c r="C15" s="134"/>
      <c r="D15" s="134"/>
      <c r="E15" s="135"/>
      <c r="F15" s="79">
        <v>2</v>
      </c>
      <c r="G15" s="37" t="s">
        <v>12</v>
      </c>
      <c r="H15" s="85">
        <v>2500</v>
      </c>
      <c r="I15" s="94">
        <f>F15*H15</f>
        <v>5000</v>
      </c>
      <c r="J15" s="74">
        <f t="shared" ref="J15:J23" si="2">(I15*$D$41)</f>
        <v>3399.9999999999995</v>
      </c>
      <c r="K15" s="8"/>
    </row>
    <row r="16" spans="1:11" ht="43.5" customHeight="1" x14ac:dyDescent="0.25">
      <c r="A16" s="2">
        <v>13</v>
      </c>
      <c r="B16" s="133" t="s">
        <v>121</v>
      </c>
      <c r="C16" s="134"/>
      <c r="D16" s="134"/>
      <c r="E16" s="135"/>
      <c r="F16" s="79">
        <v>2</v>
      </c>
      <c r="G16" s="37" t="s">
        <v>12</v>
      </c>
      <c r="H16" s="85">
        <v>16000</v>
      </c>
      <c r="I16" s="94">
        <f>F16*H16</f>
        <v>32000</v>
      </c>
      <c r="J16" s="74">
        <f t="shared" si="2"/>
        <v>21759.999999999996</v>
      </c>
      <c r="K16" s="8"/>
    </row>
    <row r="17" spans="1:12" ht="157.05000000000001" customHeight="1" x14ac:dyDescent="0.25">
      <c r="A17" s="2">
        <v>14</v>
      </c>
      <c r="B17" s="133" t="s">
        <v>122</v>
      </c>
      <c r="C17" s="134"/>
      <c r="D17" s="134"/>
      <c r="E17" s="135"/>
      <c r="F17" s="79">
        <v>2</v>
      </c>
      <c r="G17" s="37" t="s">
        <v>12</v>
      </c>
      <c r="H17" s="85">
        <v>25000</v>
      </c>
      <c r="I17" s="94">
        <f t="shared" si="1"/>
        <v>50000</v>
      </c>
      <c r="J17" s="74">
        <f t="shared" si="2"/>
        <v>34000</v>
      </c>
      <c r="K17" s="8"/>
    </row>
    <row r="18" spans="1:12" ht="72.45" customHeight="1" x14ac:dyDescent="0.25">
      <c r="A18" s="2">
        <v>15</v>
      </c>
      <c r="B18" s="133" t="s">
        <v>129</v>
      </c>
      <c r="C18" s="134"/>
      <c r="D18" s="134"/>
      <c r="E18" s="135"/>
      <c r="F18" s="86">
        <v>1</v>
      </c>
      <c r="G18" s="37" t="s">
        <v>12</v>
      </c>
      <c r="H18" s="85">
        <v>84000</v>
      </c>
      <c r="I18" s="94">
        <f t="shared" si="1"/>
        <v>84000</v>
      </c>
      <c r="J18" s="74">
        <f t="shared" si="2"/>
        <v>57119.999999999993</v>
      </c>
      <c r="K18" s="8"/>
      <c r="L18" s="1">
        <f>ROUND(80000*1.05,0)</f>
        <v>84000</v>
      </c>
    </row>
    <row r="19" spans="1:12" ht="43.5" customHeight="1" x14ac:dyDescent="0.25">
      <c r="A19" s="2">
        <v>16</v>
      </c>
      <c r="B19" s="133" t="s">
        <v>123</v>
      </c>
      <c r="C19" s="134"/>
      <c r="D19" s="134"/>
      <c r="E19" s="135"/>
      <c r="F19" s="29">
        <v>2</v>
      </c>
      <c r="G19" s="37" t="s">
        <v>12</v>
      </c>
      <c r="H19" s="85">
        <v>18000</v>
      </c>
      <c r="I19" s="94">
        <f t="shared" si="1"/>
        <v>36000</v>
      </c>
      <c r="J19" s="74">
        <f t="shared" si="2"/>
        <v>24479.999999999996</v>
      </c>
      <c r="K19" s="8"/>
    </row>
    <row r="20" spans="1:12" ht="42" customHeight="1" x14ac:dyDescent="0.25">
      <c r="A20" s="2">
        <v>17</v>
      </c>
      <c r="B20" s="133" t="s">
        <v>124</v>
      </c>
      <c r="C20" s="134"/>
      <c r="D20" s="134"/>
      <c r="E20" s="135"/>
      <c r="F20" s="29">
        <v>1</v>
      </c>
      <c r="G20" s="37" t="s">
        <v>12</v>
      </c>
      <c r="H20" s="85">
        <v>16000</v>
      </c>
      <c r="I20" s="94">
        <f t="shared" si="1"/>
        <v>16000</v>
      </c>
      <c r="J20" s="74">
        <f t="shared" si="2"/>
        <v>10879.999999999998</v>
      </c>
      <c r="K20" s="8"/>
    </row>
    <row r="21" spans="1:12" ht="46.05" customHeight="1" x14ac:dyDescent="0.25">
      <c r="A21" s="2">
        <v>18</v>
      </c>
      <c r="B21" s="133" t="s">
        <v>125</v>
      </c>
      <c r="C21" s="134"/>
      <c r="D21" s="134"/>
      <c r="E21" s="135"/>
      <c r="F21" s="29">
        <v>1</v>
      </c>
      <c r="G21" s="37" t="s">
        <v>12</v>
      </c>
      <c r="H21" s="85">
        <v>16500</v>
      </c>
      <c r="I21" s="94">
        <f t="shared" si="1"/>
        <v>16500</v>
      </c>
      <c r="J21" s="74">
        <f t="shared" si="2"/>
        <v>11219.999999999998</v>
      </c>
      <c r="K21" s="8"/>
    </row>
    <row r="22" spans="1:12" ht="44.55" customHeight="1" x14ac:dyDescent="0.25">
      <c r="A22" s="2">
        <v>19</v>
      </c>
      <c r="B22" s="133" t="s">
        <v>126</v>
      </c>
      <c r="C22" s="134"/>
      <c r="D22" s="134"/>
      <c r="E22" s="135"/>
      <c r="F22" s="86">
        <v>1</v>
      </c>
      <c r="G22" s="37" t="s">
        <v>12</v>
      </c>
      <c r="H22" s="77">
        <v>16600</v>
      </c>
      <c r="I22" s="94">
        <f t="shared" si="1"/>
        <v>16600</v>
      </c>
      <c r="J22" s="74">
        <f t="shared" si="2"/>
        <v>11287.999999999998</v>
      </c>
      <c r="K22" s="8"/>
    </row>
    <row r="23" spans="1:12" ht="44.55" customHeight="1" x14ac:dyDescent="0.25">
      <c r="A23" s="2"/>
      <c r="B23" s="140"/>
      <c r="C23" s="141"/>
      <c r="D23" s="141"/>
      <c r="E23" s="142"/>
      <c r="F23" s="86">
        <v>1</v>
      </c>
      <c r="G23" s="37" t="s">
        <v>12</v>
      </c>
      <c r="H23" s="77">
        <v>225000</v>
      </c>
      <c r="I23" s="111">
        <f t="shared" si="1"/>
        <v>225000</v>
      </c>
      <c r="J23" s="74">
        <f t="shared" si="2"/>
        <v>153000</v>
      </c>
      <c r="K23" s="8"/>
    </row>
    <row r="24" spans="1:12" ht="19.95" customHeight="1" x14ac:dyDescent="0.25">
      <c r="A24" s="2"/>
      <c r="B24" s="113" t="s">
        <v>15</v>
      </c>
      <c r="C24" s="113"/>
      <c r="D24" s="113"/>
      <c r="E24" s="113"/>
      <c r="F24" s="113"/>
      <c r="G24" s="113"/>
      <c r="H24" s="113"/>
      <c r="I24" s="65">
        <f>SUM(I5:I23)</f>
        <v>986400</v>
      </c>
      <c r="J24" s="57">
        <f>SUM(J5:J23)</f>
        <v>670752</v>
      </c>
    </row>
    <row r="25" spans="1:12" ht="19.95" customHeight="1" x14ac:dyDescent="0.25">
      <c r="A25" s="2"/>
      <c r="B25" s="113" t="s">
        <v>16</v>
      </c>
      <c r="C25" s="113"/>
      <c r="D25" s="113"/>
      <c r="E25" s="113"/>
      <c r="F25" s="113"/>
      <c r="G25" s="113"/>
      <c r="H25" s="113"/>
      <c r="I25" s="65">
        <f>I24*0.18</f>
        <v>177552</v>
      </c>
      <c r="J25" s="57"/>
    </row>
    <row r="26" spans="1:12" ht="19.95" customHeight="1" x14ac:dyDescent="0.25">
      <c r="A26" s="11"/>
      <c r="B26" s="113" t="s">
        <v>17</v>
      </c>
      <c r="C26" s="113"/>
      <c r="D26" s="113"/>
      <c r="E26" s="113"/>
      <c r="F26" s="113"/>
      <c r="G26" s="113"/>
      <c r="H26" s="113"/>
      <c r="I26" s="58">
        <f>SUM(I24:I25)</f>
        <v>1163952</v>
      </c>
      <c r="J26" s="59"/>
    </row>
    <row r="27" spans="1:12" ht="19.95" customHeight="1" x14ac:dyDescent="0.25">
      <c r="A27" s="11"/>
      <c r="B27" s="113" t="s">
        <v>18</v>
      </c>
      <c r="C27" s="113"/>
      <c r="D27" s="113"/>
      <c r="E27" s="113"/>
      <c r="F27" s="113"/>
      <c r="G27" s="113"/>
      <c r="H27" s="113"/>
      <c r="I27" s="58">
        <f>E42</f>
        <v>670752</v>
      </c>
      <c r="J27" s="59"/>
    </row>
    <row r="28" spans="1:12" ht="19.95" customHeight="1" x14ac:dyDescent="0.3">
      <c r="A28" s="11"/>
      <c r="B28" s="113" t="s">
        <v>19</v>
      </c>
      <c r="C28" s="113"/>
      <c r="D28" s="113"/>
      <c r="E28" s="113"/>
      <c r="F28" s="113"/>
      <c r="G28" s="113"/>
      <c r="H28" s="113"/>
      <c r="I28" s="60">
        <f>SUM(I26:I27)</f>
        <v>1834704</v>
      </c>
      <c r="J28" s="61"/>
    </row>
    <row r="30" spans="1:12" x14ac:dyDescent="0.25">
      <c r="A30" s="1" t="s">
        <v>128</v>
      </c>
    </row>
    <row r="32" spans="1:12" ht="19.95" customHeight="1" x14ac:dyDescent="0.25">
      <c r="B32" s="114" t="s">
        <v>21</v>
      </c>
      <c r="C32" s="114"/>
      <c r="D32" s="114"/>
      <c r="E32" s="17">
        <f>I24</f>
        <v>986400</v>
      </c>
    </row>
    <row r="33" spans="2:5" ht="19.95" customHeight="1" x14ac:dyDescent="0.25">
      <c r="B33" s="2" t="s">
        <v>22</v>
      </c>
      <c r="C33" s="2" t="s">
        <v>23</v>
      </c>
      <c r="D33" s="2" t="s">
        <v>24</v>
      </c>
      <c r="E33" s="2" t="s">
        <v>5</v>
      </c>
    </row>
    <row r="34" spans="2:5" ht="19.95" customHeight="1" x14ac:dyDescent="0.25">
      <c r="B34" s="2">
        <v>1</v>
      </c>
      <c r="C34" s="2" t="s">
        <v>75</v>
      </c>
      <c r="D34" s="34">
        <v>0.09</v>
      </c>
      <c r="E34" s="45">
        <f>(D34*$E$32)</f>
        <v>88776</v>
      </c>
    </row>
    <row r="35" spans="2:5" ht="19.95" customHeight="1" x14ac:dyDescent="0.25">
      <c r="B35" s="2">
        <v>2</v>
      </c>
      <c r="C35" s="2" t="s">
        <v>76</v>
      </c>
      <c r="D35" s="34">
        <v>0.09</v>
      </c>
      <c r="E35" s="45">
        <f t="shared" ref="E35:E40" si="3">(D35*$E$32)</f>
        <v>88776</v>
      </c>
    </row>
    <row r="36" spans="2:5" ht="19.95" customHeight="1" x14ac:dyDescent="0.25">
      <c r="B36" s="2">
        <v>3</v>
      </c>
      <c r="C36" s="2" t="s">
        <v>44</v>
      </c>
      <c r="D36" s="34">
        <v>0.1</v>
      </c>
      <c r="E36" s="45">
        <f t="shared" si="3"/>
        <v>98640</v>
      </c>
    </row>
    <row r="37" spans="2:5" ht="19.95" customHeight="1" x14ac:dyDescent="0.25">
      <c r="B37" s="2">
        <v>4</v>
      </c>
      <c r="C37" s="2" t="s">
        <v>45</v>
      </c>
      <c r="D37" s="34">
        <v>0.1</v>
      </c>
      <c r="E37" s="45">
        <f t="shared" si="3"/>
        <v>98640</v>
      </c>
    </row>
    <row r="38" spans="2:5" ht="19.95" customHeight="1" x14ac:dyDescent="0.25">
      <c r="B38" s="2"/>
      <c r="C38" s="2" t="s">
        <v>46</v>
      </c>
      <c r="D38" s="34">
        <v>0.1</v>
      </c>
      <c r="E38" s="45">
        <f t="shared" si="3"/>
        <v>98640</v>
      </c>
    </row>
    <row r="39" spans="2:5" ht="19.95" customHeight="1" x14ac:dyDescent="0.25">
      <c r="B39" s="2"/>
      <c r="C39" s="2" t="s">
        <v>47</v>
      </c>
      <c r="D39" s="34">
        <v>0.1</v>
      </c>
      <c r="E39" s="45">
        <f t="shared" si="3"/>
        <v>98640</v>
      </c>
    </row>
    <row r="40" spans="2:5" ht="19.95" customHeight="1" x14ac:dyDescent="0.25">
      <c r="B40" s="2">
        <v>5</v>
      </c>
      <c r="C40" s="2" t="s">
        <v>48</v>
      </c>
      <c r="D40" s="34">
        <v>0.1</v>
      </c>
      <c r="E40" s="45">
        <f t="shared" si="3"/>
        <v>98640</v>
      </c>
    </row>
    <row r="41" spans="2:5" ht="19.95" customHeight="1" x14ac:dyDescent="0.25">
      <c r="B41" s="114" t="s">
        <v>30</v>
      </c>
      <c r="C41" s="114"/>
      <c r="D41" s="34">
        <f>SUM(D34:D40)</f>
        <v>0.67999999999999994</v>
      </c>
      <c r="E41" s="62"/>
    </row>
    <row r="42" spans="2:5" ht="19.95" customHeight="1" x14ac:dyDescent="0.25">
      <c r="B42" s="112" t="s">
        <v>15</v>
      </c>
      <c r="C42" s="112"/>
      <c r="D42" s="112"/>
      <c r="E42" s="52">
        <f>SUM(E34:E40)</f>
        <v>670752</v>
      </c>
    </row>
    <row r="43" spans="2:5" ht="19.95" customHeight="1" x14ac:dyDescent="0.25">
      <c r="B43" s="26"/>
      <c r="C43" s="26"/>
      <c r="D43" s="26"/>
      <c r="E43" s="27"/>
    </row>
    <row r="44" spans="2:5" ht="19.95" customHeight="1" x14ac:dyDescent="0.25">
      <c r="B44" s="26"/>
      <c r="C44" s="26"/>
      <c r="D44" s="26"/>
      <c r="E44" s="27"/>
    </row>
    <row r="45" spans="2:5" ht="19.95" customHeight="1" x14ac:dyDescent="0.25">
      <c r="B45" s="26"/>
      <c r="C45" s="26"/>
      <c r="D45" s="26"/>
      <c r="E45" s="27"/>
    </row>
  </sheetData>
  <mergeCells count="35">
    <mergeCell ref="B32:D32"/>
    <mergeCell ref="B41:C41"/>
    <mergeCell ref="B42:D42"/>
    <mergeCell ref="B22:E22"/>
    <mergeCell ref="B24:H24"/>
    <mergeCell ref="B25:H25"/>
    <mergeCell ref="B26:H26"/>
    <mergeCell ref="B27:H27"/>
    <mergeCell ref="B28:H28"/>
    <mergeCell ref="B23:E23"/>
    <mergeCell ref="B21:E21"/>
    <mergeCell ref="B11:E11"/>
    <mergeCell ref="B12:E12"/>
    <mergeCell ref="B13:E13"/>
    <mergeCell ref="B14:E14"/>
    <mergeCell ref="B15:E15"/>
    <mergeCell ref="B16:E16"/>
    <mergeCell ref="B17:E17"/>
    <mergeCell ref="B18:E18"/>
    <mergeCell ref="B19:E19"/>
    <mergeCell ref="B20:E20"/>
    <mergeCell ref="B10:E10"/>
    <mergeCell ref="A2:J2"/>
    <mergeCell ref="A3:A4"/>
    <mergeCell ref="B3:E4"/>
    <mergeCell ref="F3:F4"/>
    <mergeCell ref="G3:G4"/>
    <mergeCell ref="H3:H4"/>
    <mergeCell ref="I3:I4"/>
    <mergeCell ref="J3:J4"/>
    <mergeCell ref="B5:E5"/>
    <mergeCell ref="B6:E6"/>
    <mergeCell ref="B7:E7"/>
    <mergeCell ref="B8:E8"/>
    <mergeCell ref="B9:E9"/>
  </mergeCells>
  <conditionalFormatting sqref="F19:F23">
    <cfRule type="expression" dxfId="0" priority="1" stopIfTrue="1">
      <formula>ROW()=CELL("ROW")</formula>
    </cfRule>
  </conditionalFormatting>
  <pageMargins left="0.78740157480314965" right="0" top="0.98425196850393704" bottom="1.0236220472440944" header="0.51181102362204722" footer="0.51181102362204722"/>
  <pageSetup paperSize="9" scale="65"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39DFC8-3631-40A7-824A-6D7C2A1DB8EC}">
  <dimension ref="A2:K31"/>
  <sheetViews>
    <sheetView view="pageBreakPreview" zoomScale="81" zoomScaleNormal="100" zoomScaleSheetLayoutView="81" workbookViewId="0">
      <selection activeCell="M8" sqref="M8"/>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v>
      </c>
    </row>
    <row r="4" spans="1:11" ht="13.8" customHeight="1" x14ac:dyDescent="0.25">
      <c r="A4" s="119"/>
      <c r="B4" s="123"/>
      <c r="C4" s="124"/>
      <c r="D4" s="124"/>
      <c r="E4" s="125"/>
      <c r="F4" s="127"/>
      <c r="G4" s="128" t="s">
        <v>3</v>
      </c>
      <c r="H4" s="129"/>
      <c r="I4" s="130"/>
      <c r="J4" s="119"/>
    </row>
    <row r="5" spans="1:11" ht="34.5" customHeight="1" x14ac:dyDescent="0.25">
      <c r="A5" s="2">
        <v>1</v>
      </c>
      <c r="B5" s="133" t="s">
        <v>134</v>
      </c>
      <c r="C5" s="134"/>
      <c r="D5" s="134"/>
      <c r="E5" s="135"/>
      <c r="F5" s="79">
        <v>66</v>
      </c>
      <c r="G5" s="76" t="s">
        <v>54</v>
      </c>
      <c r="H5" s="85">
        <v>295</v>
      </c>
      <c r="I5" s="94">
        <f>F5*H5</f>
        <v>19470</v>
      </c>
      <c r="J5" s="74">
        <f>(I5*$D$27)</f>
        <v>12850.199999999999</v>
      </c>
      <c r="K5" s="8"/>
    </row>
    <row r="6" spans="1:11" ht="88.5" customHeight="1" x14ac:dyDescent="0.25">
      <c r="A6" s="2">
        <v>2</v>
      </c>
      <c r="B6" s="133" t="s">
        <v>135</v>
      </c>
      <c r="C6" s="134"/>
      <c r="D6" s="134"/>
      <c r="E6" s="135"/>
      <c r="F6" s="75">
        <v>1</v>
      </c>
      <c r="G6" s="97" t="s">
        <v>12</v>
      </c>
      <c r="H6" s="85">
        <v>98000</v>
      </c>
      <c r="I6" s="94">
        <f t="shared" ref="I6:I9" si="0">F6*H6</f>
        <v>98000</v>
      </c>
      <c r="J6" s="74">
        <f>(I6*$D$27)</f>
        <v>64679.999999999993</v>
      </c>
      <c r="K6" s="8"/>
    </row>
    <row r="7" spans="1:11" ht="31.5" customHeight="1" x14ac:dyDescent="0.25">
      <c r="A7" s="2">
        <v>3</v>
      </c>
      <c r="B7" s="133" t="s">
        <v>136</v>
      </c>
      <c r="C7" s="134"/>
      <c r="D7" s="134"/>
      <c r="E7" s="135"/>
      <c r="F7" s="75">
        <v>92.2</v>
      </c>
      <c r="G7" s="97" t="s">
        <v>139</v>
      </c>
      <c r="H7" s="85">
        <v>220</v>
      </c>
      <c r="I7" s="94">
        <f t="shared" si="0"/>
        <v>20284</v>
      </c>
      <c r="J7" s="74">
        <f>(I7*$D$27)</f>
        <v>13387.439999999999</v>
      </c>
      <c r="K7" s="8"/>
    </row>
    <row r="8" spans="1:11" ht="32.549999999999997" customHeight="1" x14ac:dyDescent="0.25">
      <c r="A8" s="2">
        <v>4</v>
      </c>
      <c r="B8" s="133" t="s">
        <v>137</v>
      </c>
      <c r="C8" s="134"/>
      <c r="D8" s="134"/>
      <c r="E8" s="135"/>
      <c r="F8" s="75">
        <v>25.5</v>
      </c>
      <c r="G8" s="97" t="s">
        <v>139</v>
      </c>
      <c r="H8" s="85">
        <v>220</v>
      </c>
      <c r="I8" s="94">
        <f t="shared" si="0"/>
        <v>5610</v>
      </c>
      <c r="J8" s="74">
        <f>(I8*$D$27)</f>
        <v>3702.5999999999995</v>
      </c>
      <c r="K8" s="8"/>
    </row>
    <row r="9" spans="1:11" ht="18.45" customHeight="1" x14ac:dyDescent="0.25">
      <c r="A9" s="2">
        <v>5</v>
      </c>
      <c r="B9" s="133" t="s">
        <v>138</v>
      </c>
      <c r="C9" s="134"/>
      <c r="D9" s="134"/>
      <c r="E9" s="135"/>
      <c r="F9" s="98">
        <v>2</v>
      </c>
      <c r="G9" s="97" t="s">
        <v>12</v>
      </c>
      <c r="H9" s="85">
        <v>11000</v>
      </c>
      <c r="I9" s="94">
        <f t="shared" si="0"/>
        <v>22000</v>
      </c>
      <c r="J9" s="74">
        <f>(I9*$D$27)</f>
        <v>14519.999999999998</v>
      </c>
      <c r="K9" s="8"/>
    </row>
    <row r="10" spans="1:11" ht="19.95" customHeight="1" x14ac:dyDescent="0.25">
      <c r="A10" s="2"/>
      <c r="B10" s="113" t="s">
        <v>15</v>
      </c>
      <c r="C10" s="113"/>
      <c r="D10" s="113"/>
      <c r="E10" s="113"/>
      <c r="F10" s="113"/>
      <c r="G10" s="113"/>
      <c r="H10" s="113"/>
      <c r="I10" s="65">
        <f>SUM(I5:I9)</f>
        <v>165364</v>
      </c>
      <c r="J10" s="57">
        <f>SUM(J5:J9)</f>
        <v>109140.24</v>
      </c>
    </row>
    <row r="11" spans="1:11" ht="19.95" customHeight="1" x14ac:dyDescent="0.25">
      <c r="A11" s="2"/>
      <c r="B11" s="113" t="s">
        <v>16</v>
      </c>
      <c r="C11" s="113"/>
      <c r="D11" s="113"/>
      <c r="E11" s="113"/>
      <c r="F11" s="113"/>
      <c r="G11" s="113"/>
      <c r="H11" s="113"/>
      <c r="I11" s="65">
        <f>I10*0.18</f>
        <v>29765.52</v>
      </c>
      <c r="J11" s="57"/>
    </row>
    <row r="12" spans="1:11" ht="19.95" customHeight="1" x14ac:dyDescent="0.25">
      <c r="A12" s="11"/>
      <c r="B12" s="113" t="s">
        <v>17</v>
      </c>
      <c r="C12" s="113"/>
      <c r="D12" s="113"/>
      <c r="E12" s="113"/>
      <c r="F12" s="113"/>
      <c r="G12" s="113"/>
      <c r="H12" s="113"/>
      <c r="I12" s="58">
        <f>SUM(I10:I11)</f>
        <v>195129.52</v>
      </c>
      <c r="J12" s="59"/>
    </row>
    <row r="13" spans="1:11" ht="19.95" customHeight="1" x14ac:dyDescent="0.25">
      <c r="A13" s="11"/>
      <c r="B13" s="113" t="s">
        <v>18</v>
      </c>
      <c r="C13" s="113"/>
      <c r="D13" s="113"/>
      <c r="E13" s="113"/>
      <c r="F13" s="113"/>
      <c r="G13" s="113"/>
      <c r="H13" s="113"/>
      <c r="I13" s="58">
        <f>E28</f>
        <v>109140.23999999999</v>
      </c>
      <c r="J13" s="59"/>
    </row>
    <row r="14" spans="1:11" ht="19.95" customHeight="1" x14ac:dyDescent="0.3">
      <c r="A14" s="11"/>
      <c r="B14" s="113" t="s">
        <v>19</v>
      </c>
      <c r="C14" s="113"/>
      <c r="D14" s="113"/>
      <c r="E14" s="113"/>
      <c r="F14" s="113"/>
      <c r="G14" s="113"/>
      <c r="H14" s="113"/>
      <c r="I14" s="60">
        <f>SUM(I12:I13)</f>
        <v>304269.76</v>
      </c>
      <c r="J14" s="61"/>
    </row>
    <row r="16" spans="1:11" x14ac:dyDescent="0.25">
      <c r="A16" s="1" t="s">
        <v>128</v>
      </c>
    </row>
    <row r="18" spans="2:5" ht="19.95" customHeight="1" x14ac:dyDescent="0.25">
      <c r="B18" s="114" t="s">
        <v>21</v>
      </c>
      <c r="C18" s="114"/>
      <c r="D18" s="114"/>
      <c r="E18" s="17">
        <f>I10</f>
        <v>165364</v>
      </c>
    </row>
    <row r="19" spans="2:5" ht="19.95" customHeight="1" x14ac:dyDescent="0.25">
      <c r="B19" s="2" t="s">
        <v>22</v>
      </c>
      <c r="C19" s="2" t="s">
        <v>23</v>
      </c>
      <c r="D19" s="2" t="s">
        <v>24</v>
      </c>
      <c r="E19" s="2" t="s">
        <v>5</v>
      </c>
    </row>
    <row r="20" spans="2:5" ht="19.95" customHeight="1" x14ac:dyDescent="0.25">
      <c r="B20" s="2">
        <v>1</v>
      </c>
      <c r="C20" s="2" t="s">
        <v>75</v>
      </c>
      <c r="D20" s="34">
        <v>0.09</v>
      </c>
      <c r="E20" s="45">
        <f>(D20*$E$18)</f>
        <v>14882.76</v>
      </c>
    </row>
    <row r="21" spans="2:5" ht="19.95" customHeight="1" x14ac:dyDescent="0.25">
      <c r="B21" s="2">
        <v>2</v>
      </c>
      <c r="C21" s="2" t="s">
        <v>76</v>
      </c>
      <c r="D21" s="34">
        <v>0.09</v>
      </c>
      <c r="E21" s="45">
        <f t="shared" ref="E21:E26" si="1">(D21*$E$18)</f>
        <v>14882.76</v>
      </c>
    </row>
    <row r="22" spans="2:5" ht="19.95" customHeight="1" x14ac:dyDescent="0.25">
      <c r="B22" s="2">
        <v>3</v>
      </c>
      <c r="C22" s="2" t="s">
        <v>44</v>
      </c>
      <c r="D22" s="34">
        <v>0.09</v>
      </c>
      <c r="E22" s="45">
        <f t="shared" si="1"/>
        <v>14882.76</v>
      </c>
    </row>
    <row r="23" spans="2:5" ht="19.95" customHeight="1" x14ac:dyDescent="0.25">
      <c r="B23" s="2">
        <v>4</v>
      </c>
      <c r="C23" s="2" t="s">
        <v>45</v>
      </c>
      <c r="D23" s="34">
        <v>0.09</v>
      </c>
      <c r="E23" s="45">
        <f t="shared" si="1"/>
        <v>14882.76</v>
      </c>
    </row>
    <row r="24" spans="2:5" ht="19.95" customHeight="1" x14ac:dyDescent="0.25">
      <c r="B24" s="2">
        <v>5</v>
      </c>
      <c r="C24" s="2" t="s">
        <v>46</v>
      </c>
      <c r="D24" s="34">
        <v>0.1</v>
      </c>
      <c r="E24" s="45">
        <f t="shared" si="1"/>
        <v>16536.400000000001</v>
      </c>
    </row>
    <row r="25" spans="2:5" ht="19.95" customHeight="1" x14ac:dyDescent="0.25">
      <c r="B25" s="2">
        <v>6</v>
      </c>
      <c r="C25" s="2" t="s">
        <v>47</v>
      </c>
      <c r="D25" s="34">
        <v>0.1</v>
      </c>
      <c r="E25" s="45">
        <f t="shared" si="1"/>
        <v>16536.400000000001</v>
      </c>
    </row>
    <row r="26" spans="2:5" ht="19.95" customHeight="1" x14ac:dyDescent="0.25">
      <c r="B26" s="2">
        <v>7</v>
      </c>
      <c r="C26" s="2" t="s">
        <v>48</v>
      </c>
      <c r="D26" s="34">
        <v>0.1</v>
      </c>
      <c r="E26" s="45">
        <f t="shared" si="1"/>
        <v>16536.400000000001</v>
      </c>
    </row>
    <row r="27" spans="2:5" ht="19.95" customHeight="1" x14ac:dyDescent="0.25">
      <c r="B27" s="114" t="s">
        <v>30</v>
      </c>
      <c r="C27" s="114"/>
      <c r="D27" s="34">
        <f>SUM(D20:D26)</f>
        <v>0.65999999999999992</v>
      </c>
      <c r="E27" s="62"/>
    </row>
    <row r="28" spans="2:5" ht="19.95" customHeight="1" x14ac:dyDescent="0.25">
      <c r="B28" s="112" t="s">
        <v>15</v>
      </c>
      <c r="C28" s="112"/>
      <c r="D28" s="112"/>
      <c r="E28" s="52">
        <f>SUM(E20:E26)</f>
        <v>109140.23999999999</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B27:C27"/>
    <mergeCell ref="B28:D28"/>
    <mergeCell ref="B10:H10"/>
    <mergeCell ref="B11:H11"/>
    <mergeCell ref="B12:H12"/>
    <mergeCell ref="B13:H13"/>
    <mergeCell ref="B14:H14"/>
    <mergeCell ref="B18:D18"/>
    <mergeCell ref="B5:E5"/>
    <mergeCell ref="B6:E6"/>
    <mergeCell ref="B7:E7"/>
    <mergeCell ref="B8:E8"/>
    <mergeCell ref="B9:E9"/>
    <mergeCell ref="A2:J2"/>
    <mergeCell ref="A3:A4"/>
    <mergeCell ref="B3:E4"/>
    <mergeCell ref="F3:F4"/>
    <mergeCell ref="G3:G4"/>
    <mergeCell ref="H3:H4"/>
    <mergeCell ref="I3:I4"/>
    <mergeCell ref="J3:J4"/>
  </mergeCells>
  <pageMargins left="0.78740157480314965" right="0" top="0.98425196850393704" bottom="1.0236220472440944" header="0.51181102362204722" footer="0.51181102362204722"/>
  <pageSetup paperSize="9" scale="65"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15AF46-378F-449B-B214-463DF9B44136}">
  <dimension ref="A2:K31"/>
  <sheetViews>
    <sheetView view="pageBreakPreview" zoomScale="81" zoomScaleNormal="100" zoomScaleSheetLayoutView="81" workbookViewId="0">
      <selection activeCell="H25" sqref="H25"/>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v>
      </c>
    </row>
    <row r="4" spans="1:11" ht="13.8" customHeight="1" x14ac:dyDescent="0.25">
      <c r="A4" s="119"/>
      <c r="B4" s="123"/>
      <c r="C4" s="124"/>
      <c r="D4" s="124"/>
      <c r="E4" s="125"/>
      <c r="F4" s="127"/>
      <c r="G4" s="128" t="s">
        <v>3</v>
      </c>
      <c r="H4" s="129"/>
      <c r="I4" s="130"/>
      <c r="J4" s="119"/>
    </row>
    <row r="5" spans="1:11" ht="34.5" customHeight="1" x14ac:dyDescent="0.25">
      <c r="A5" s="2">
        <v>1</v>
      </c>
      <c r="B5" s="133" t="s">
        <v>134</v>
      </c>
      <c r="C5" s="134"/>
      <c r="D5" s="134"/>
      <c r="E5" s="135"/>
      <c r="F5" s="79">
        <v>66</v>
      </c>
      <c r="G5" s="76" t="s">
        <v>54</v>
      </c>
      <c r="H5" s="85">
        <v>290</v>
      </c>
      <c r="I5" s="94">
        <f>F5*H5</f>
        <v>19140</v>
      </c>
      <c r="J5" s="74">
        <f>(I5*$D$27)</f>
        <v>13015.199999999999</v>
      </c>
      <c r="K5" s="8"/>
    </row>
    <row r="6" spans="1:11" ht="88.5" customHeight="1" x14ac:dyDescent="0.25">
      <c r="A6" s="2">
        <v>2</v>
      </c>
      <c r="B6" s="133" t="s">
        <v>135</v>
      </c>
      <c r="C6" s="134"/>
      <c r="D6" s="134"/>
      <c r="E6" s="135"/>
      <c r="F6" s="75">
        <v>1</v>
      </c>
      <c r="G6" s="97" t="s">
        <v>12</v>
      </c>
      <c r="H6" s="85">
        <v>99000</v>
      </c>
      <c r="I6" s="94">
        <f t="shared" ref="I6:I9" si="0">F6*H6</f>
        <v>99000</v>
      </c>
      <c r="J6" s="74">
        <f>(I6*$D$27)</f>
        <v>67320</v>
      </c>
      <c r="K6" s="8"/>
    </row>
    <row r="7" spans="1:11" ht="31.5" customHeight="1" x14ac:dyDescent="0.25">
      <c r="A7" s="2">
        <v>3</v>
      </c>
      <c r="B7" s="133" t="s">
        <v>136</v>
      </c>
      <c r="C7" s="134"/>
      <c r="D7" s="134"/>
      <c r="E7" s="135"/>
      <c r="F7" s="75">
        <v>92.2</v>
      </c>
      <c r="G7" s="97" t="s">
        <v>139</v>
      </c>
      <c r="H7" s="85">
        <v>215</v>
      </c>
      <c r="I7" s="94">
        <f t="shared" si="0"/>
        <v>19823</v>
      </c>
      <c r="J7" s="74">
        <f>(I7*$D$27)</f>
        <v>13479.64</v>
      </c>
      <c r="K7" s="8"/>
    </row>
    <row r="8" spans="1:11" ht="32.549999999999997" customHeight="1" x14ac:dyDescent="0.25">
      <c r="A8" s="2">
        <v>4</v>
      </c>
      <c r="B8" s="133" t="s">
        <v>137</v>
      </c>
      <c r="C8" s="134"/>
      <c r="D8" s="134"/>
      <c r="E8" s="135"/>
      <c r="F8" s="75">
        <v>25.5</v>
      </c>
      <c r="G8" s="97" t="s">
        <v>139</v>
      </c>
      <c r="H8" s="85">
        <v>215</v>
      </c>
      <c r="I8" s="94">
        <f t="shared" si="0"/>
        <v>5482.5</v>
      </c>
      <c r="J8" s="74">
        <f>(I8*$D$27)</f>
        <v>3728.0999999999995</v>
      </c>
      <c r="K8" s="8"/>
    </row>
    <row r="9" spans="1:11" ht="18.45" customHeight="1" x14ac:dyDescent="0.25">
      <c r="A9" s="2">
        <v>5</v>
      </c>
      <c r="B9" s="133" t="s">
        <v>138</v>
      </c>
      <c r="C9" s="134"/>
      <c r="D9" s="134"/>
      <c r="E9" s="135"/>
      <c r="F9" s="98">
        <v>2</v>
      </c>
      <c r="G9" s="97" t="s">
        <v>12</v>
      </c>
      <c r="H9" s="85">
        <v>12000</v>
      </c>
      <c r="I9" s="94">
        <f t="shared" si="0"/>
        <v>24000</v>
      </c>
      <c r="J9" s="74">
        <f>(I9*$D$27)</f>
        <v>16319.999999999998</v>
      </c>
      <c r="K9" s="8"/>
    </row>
    <row r="10" spans="1:11" ht="19.95" customHeight="1" x14ac:dyDescent="0.25">
      <c r="A10" s="2"/>
      <c r="B10" s="113" t="s">
        <v>15</v>
      </c>
      <c r="C10" s="113"/>
      <c r="D10" s="113"/>
      <c r="E10" s="113"/>
      <c r="F10" s="113"/>
      <c r="G10" s="113"/>
      <c r="H10" s="113"/>
      <c r="I10" s="65">
        <f>SUM(I5:I9)</f>
        <v>167445.5</v>
      </c>
      <c r="J10" s="57">
        <f>SUM(J5:J9)</f>
        <v>113862.94</v>
      </c>
    </row>
    <row r="11" spans="1:11" ht="19.95" customHeight="1" x14ac:dyDescent="0.25">
      <c r="A11" s="2"/>
      <c r="B11" s="113" t="s">
        <v>16</v>
      </c>
      <c r="C11" s="113"/>
      <c r="D11" s="113"/>
      <c r="E11" s="113"/>
      <c r="F11" s="113"/>
      <c r="G11" s="113"/>
      <c r="H11" s="113"/>
      <c r="I11" s="65">
        <f>I10*0.18</f>
        <v>30140.19</v>
      </c>
      <c r="J11" s="57"/>
    </row>
    <row r="12" spans="1:11" ht="19.95" customHeight="1" x14ac:dyDescent="0.25">
      <c r="A12" s="11"/>
      <c r="B12" s="113" t="s">
        <v>17</v>
      </c>
      <c r="C12" s="113"/>
      <c r="D12" s="113"/>
      <c r="E12" s="113"/>
      <c r="F12" s="113"/>
      <c r="G12" s="113"/>
      <c r="H12" s="113"/>
      <c r="I12" s="58">
        <f>SUM(I10:I11)</f>
        <v>197585.69</v>
      </c>
      <c r="J12" s="59"/>
    </row>
    <row r="13" spans="1:11" ht="19.95" customHeight="1" x14ac:dyDescent="0.25">
      <c r="A13" s="11"/>
      <c r="B13" s="113" t="s">
        <v>18</v>
      </c>
      <c r="C13" s="113"/>
      <c r="D13" s="113"/>
      <c r="E13" s="113"/>
      <c r="F13" s="113"/>
      <c r="G13" s="113"/>
      <c r="H13" s="113"/>
      <c r="I13" s="58">
        <f>E28</f>
        <v>113862.94</v>
      </c>
      <c r="J13" s="59"/>
    </row>
    <row r="14" spans="1:11" ht="19.95" customHeight="1" x14ac:dyDescent="0.3">
      <c r="A14" s="11"/>
      <c r="B14" s="113" t="s">
        <v>19</v>
      </c>
      <c r="C14" s="113"/>
      <c r="D14" s="113"/>
      <c r="E14" s="113"/>
      <c r="F14" s="113"/>
      <c r="G14" s="113"/>
      <c r="H14" s="113"/>
      <c r="I14" s="60">
        <f>SUM(I12:I13)</f>
        <v>311448.63</v>
      </c>
      <c r="J14" s="61"/>
    </row>
    <row r="16" spans="1:11" x14ac:dyDescent="0.25">
      <c r="A16" s="1" t="s">
        <v>128</v>
      </c>
    </row>
    <row r="18" spans="2:5" ht="19.95" customHeight="1" x14ac:dyDescent="0.25">
      <c r="B18" s="114" t="s">
        <v>21</v>
      </c>
      <c r="C18" s="114"/>
      <c r="D18" s="114"/>
      <c r="E18" s="17">
        <f>I10</f>
        <v>167445.5</v>
      </c>
    </row>
    <row r="19" spans="2:5" ht="19.95" customHeight="1" x14ac:dyDescent="0.25">
      <c r="B19" s="2" t="s">
        <v>22</v>
      </c>
      <c r="C19" s="2" t="s">
        <v>23</v>
      </c>
      <c r="D19" s="2" t="s">
        <v>24</v>
      </c>
      <c r="E19" s="2" t="s">
        <v>5</v>
      </c>
    </row>
    <row r="20" spans="2:5" ht="19.95" customHeight="1" x14ac:dyDescent="0.25">
      <c r="B20" s="2">
        <v>1</v>
      </c>
      <c r="C20" s="2" t="s">
        <v>75</v>
      </c>
      <c r="D20" s="34">
        <v>0.09</v>
      </c>
      <c r="E20" s="45">
        <f>(D20*$E$18)</f>
        <v>15070.094999999999</v>
      </c>
    </row>
    <row r="21" spans="2:5" ht="19.95" customHeight="1" x14ac:dyDescent="0.25">
      <c r="B21" s="2">
        <v>2</v>
      </c>
      <c r="C21" s="2" t="s">
        <v>76</v>
      </c>
      <c r="D21" s="34">
        <v>0.09</v>
      </c>
      <c r="E21" s="45">
        <f t="shared" ref="E21:E26" si="1">(D21*$E$18)</f>
        <v>15070.094999999999</v>
      </c>
    </row>
    <row r="22" spans="2:5" ht="19.95" customHeight="1" x14ac:dyDescent="0.25">
      <c r="B22" s="2">
        <v>3</v>
      </c>
      <c r="C22" s="2" t="s">
        <v>44</v>
      </c>
      <c r="D22" s="34">
        <v>0.1</v>
      </c>
      <c r="E22" s="45">
        <f t="shared" si="1"/>
        <v>16744.55</v>
      </c>
    </row>
    <row r="23" spans="2:5" ht="19.95" customHeight="1" x14ac:dyDescent="0.25">
      <c r="B23" s="2">
        <v>4</v>
      </c>
      <c r="C23" s="2" t="s">
        <v>45</v>
      </c>
      <c r="D23" s="34">
        <v>0.1</v>
      </c>
      <c r="E23" s="45">
        <f t="shared" si="1"/>
        <v>16744.55</v>
      </c>
    </row>
    <row r="24" spans="2:5" ht="19.95" customHeight="1" x14ac:dyDescent="0.25">
      <c r="B24" s="2">
        <v>5</v>
      </c>
      <c r="C24" s="2" t="s">
        <v>46</v>
      </c>
      <c r="D24" s="34">
        <v>0.1</v>
      </c>
      <c r="E24" s="45">
        <f t="shared" si="1"/>
        <v>16744.55</v>
      </c>
    </row>
    <row r="25" spans="2:5" ht="19.95" customHeight="1" x14ac:dyDescent="0.25">
      <c r="B25" s="2">
        <v>6</v>
      </c>
      <c r="C25" s="2" t="s">
        <v>47</v>
      </c>
      <c r="D25" s="34">
        <v>0.1</v>
      </c>
      <c r="E25" s="45">
        <f t="shared" si="1"/>
        <v>16744.55</v>
      </c>
    </row>
    <row r="26" spans="2:5" ht="19.95" customHeight="1" x14ac:dyDescent="0.25">
      <c r="B26" s="2">
        <v>7</v>
      </c>
      <c r="C26" s="2" t="s">
        <v>48</v>
      </c>
      <c r="D26" s="34">
        <v>0.1</v>
      </c>
      <c r="E26" s="45">
        <f t="shared" si="1"/>
        <v>16744.55</v>
      </c>
    </row>
    <row r="27" spans="2:5" ht="19.95" customHeight="1" x14ac:dyDescent="0.25">
      <c r="B27" s="114" t="s">
        <v>30</v>
      </c>
      <c r="C27" s="114"/>
      <c r="D27" s="34">
        <f>SUM(D20:D26)</f>
        <v>0.67999999999999994</v>
      </c>
      <c r="E27" s="62"/>
    </row>
    <row r="28" spans="2:5" ht="19.95" customHeight="1" x14ac:dyDescent="0.25">
      <c r="B28" s="112" t="s">
        <v>15</v>
      </c>
      <c r="C28" s="112"/>
      <c r="D28" s="112"/>
      <c r="E28" s="52">
        <f>SUM(E20:E26)</f>
        <v>113862.94</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B28:D28"/>
    <mergeCell ref="B11:H11"/>
    <mergeCell ref="B12:H12"/>
    <mergeCell ref="B13:H13"/>
    <mergeCell ref="B14:H14"/>
    <mergeCell ref="B18:D18"/>
    <mergeCell ref="B27:C27"/>
    <mergeCell ref="B10:H10"/>
    <mergeCell ref="A2:J2"/>
    <mergeCell ref="A3:A4"/>
    <mergeCell ref="B3:E4"/>
    <mergeCell ref="F3:F4"/>
    <mergeCell ref="G3:G4"/>
    <mergeCell ref="H3:H4"/>
    <mergeCell ref="I3:I4"/>
    <mergeCell ref="J3:J4"/>
    <mergeCell ref="B5:E5"/>
    <mergeCell ref="B6:E6"/>
    <mergeCell ref="B7:E7"/>
    <mergeCell ref="B8:E8"/>
    <mergeCell ref="B9:E9"/>
  </mergeCells>
  <pageMargins left="0.78740157480314965" right="0" top="0.98425196850393704" bottom="1.0236220472440944" header="0.51181102362204722" footer="0.51181102362204722"/>
  <pageSetup paperSize="9" scale="6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1F2F-FE18-4B99-9BA7-E778FB01122C}">
  <sheetPr>
    <tabColor theme="4" tint="0.59999389629810485"/>
    <pageSetUpPr fitToPage="1"/>
  </sheetPr>
  <dimension ref="A2:K33"/>
  <sheetViews>
    <sheetView tabSelected="1" view="pageBreakPreview" topLeftCell="A13" zoomScale="81" zoomScaleNormal="100" zoomScaleSheetLayoutView="81" workbookViewId="0">
      <selection activeCell="N25" sqref="N25"/>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32" t="s">
        <v>1</v>
      </c>
      <c r="C3" s="132"/>
      <c r="D3" s="132"/>
      <c r="E3" s="132"/>
      <c r="F3" s="128" t="s">
        <v>2</v>
      </c>
      <c r="G3" s="128" t="s">
        <v>3</v>
      </c>
      <c r="H3" s="129" t="s">
        <v>4</v>
      </c>
      <c r="I3" s="130" t="s">
        <v>5</v>
      </c>
      <c r="J3" s="119" t="s">
        <v>65</v>
      </c>
    </row>
    <row r="4" spans="1:11" ht="31.5" customHeight="1" x14ac:dyDescent="0.25">
      <c r="A4" s="119"/>
      <c r="B4" s="132"/>
      <c r="C4" s="132"/>
      <c r="D4" s="132"/>
      <c r="E4" s="132"/>
      <c r="F4" s="128"/>
      <c r="G4" s="128" t="s">
        <v>3</v>
      </c>
      <c r="H4" s="129"/>
      <c r="I4" s="130"/>
      <c r="J4" s="119"/>
    </row>
    <row r="5" spans="1:11" ht="45.45" customHeight="1" x14ac:dyDescent="0.25">
      <c r="A5" s="2">
        <v>1</v>
      </c>
      <c r="B5" s="131" t="s">
        <v>100</v>
      </c>
      <c r="C5" s="131"/>
      <c r="D5" s="131"/>
      <c r="E5" s="131"/>
      <c r="F5" s="75">
        <v>1</v>
      </c>
      <c r="G5" s="76" t="s">
        <v>96</v>
      </c>
      <c r="H5" s="77">
        <v>175180</v>
      </c>
      <c r="I5" s="56">
        <f>F5*H5</f>
        <v>175180</v>
      </c>
      <c r="J5" s="74">
        <f>(I5*$D$32)</f>
        <v>110363.39999999998</v>
      </c>
      <c r="K5" s="8"/>
    </row>
    <row r="6" spans="1:11" ht="55.95" customHeight="1" x14ac:dyDescent="0.25">
      <c r="A6" s="2">
        <v>2</v>
      </c>
      <c r="B6" s="131" t="s">
        <v>101</v>
      </c>
      <c r="C6" s="131"/>
      <c r="D6" s="131"/>
      <c r="E6" s="131"/>
      <c r="F6" s="75">
        <v>1</v>
      </c>
      <c r="G6" s="78" t="s">
        <v>96</v>
      </c>
      <c r="H6" s="77">
        <v>9620</v>
      </c>
      <c r="I6" s="56">
        <f>F6*H6</f>
        <v>9620</v>
      </c>
      <c r="J6" s="74">
        <f>(I6*$D$32)</f>
        <v>6060.5999999999985</v>
      </c>
      <c r="K6" s="8"/>
    </row>
    <row r="7" spans="1:11" ht="43.05" customHeight="1" x14ac:dyDescent="0.25">
      <c r="A7" s="2">
        <v>3</v>
      </c>
      <c r="B7" s="131" t="s">
        <v>102</v>
      </c>
      <c r="C7" s="131"/>
      <c r="D7" s="131"/>
      <c r="E7" s="131"/>
      <c r="F7" s="75">
        <v>1</v>
      </c>
      <c r="G7" s="78" t="s">
        <v>96</v>
      </c>
      <c r="H7" s="77">
        <v>175180</v>
      </c>
      <c r="I7" s="56">
        <f>F7*H7</f>
        <v>175180</v>
      </c>
      <c r="J7" s="74">
        <f>(I7*$D$32)</f>
        <v>110363.39999999998</v>
      </c>
      <c r="K7" s="8"/>
    </row>
    <row r="8" spans="1:11" ht="43.95" customHeight="1" x14ac:dyDescent="0.25">
      <c r="A8" s="2">
        <v>4</v>
      </c>
      <c r="B8" s="131" t="s">
        <v>103</v>
      </c>
      <c r="C8" s="131"/>
      <c r="D8" s="131"/>
      <c r="E8" s="131"/>
      <c r="F8" s="75">
        <v>1</v>
      </c>
      <c r="G8" s="78" t="s">
        <v>96</v>
      </c>
      <c r="H8" s="77">
        <v>175180</v>
      </c>
      <c r="I8" s="56">
        <f t="shared" ref="I8:I14" si="0">F8*H8</f>
        <v>175180</v>
      </c>
      <c r="J8" s="74">
        <f>(I8*$D$32)</f>
        <v>110363.39999999998</v>
      </c>
      <c r="K8" s="8"/>
    </row>
    <row r="9" spans="1:11" ht="30.45" customHeight="1" x14ac:dyDescent="0.25">
      <c r="A9" s="2">
        <v>5</v>
      </c>
      <c r="B9" s="131" t="s">
        <v>104</v>
      </c>
      <c r="C9" s="131"/>
      <c r="D9" s="131"/>
      <c r="E9" s="131"/>
      <c r="F9" s="75">
        <v>6</v>
      </c>
      <c r="G9" s="78" t="s">
        <v>12</v>
      </c>
      <c r="H9" s="77">
        <v>12470</v>
      </c>
      <c r="I9" s="56">
        <f t="shared" si="0"/>
        <v>74820</v>
      </c>
      <c r="J9" s="74">
        <f>(I9*$D$32)</f>
        <v>47136.599999999991</v>
      </c>
      <c r="K9" s="8"/>
    </row>
    <row r="10" spans="1:11" ht="30" customHeight="1" x14ac:dyDescent="0.25">
      <c r="A10" s="2">
        <v>6</v>
      </c>
      <c r="B10" s="131" t="s">
        <v>105</v>
      </c>
      <c r="C10" s="131"/>
      <c r="D10" s="131"/>
      <c r="E10" s="131"/>
      <c r="F10" s="75">
        <v>3</v>
      </c>
      <c r="G10" s="78" t="s">
        <v>110</v>
      </c>
      <c r="H10" s="77">
        <v>930</v>
      </c>
      <c r="I10" s="56">
        <f t="shared" si="0"/>
        <v>2790</v>
      </c>
      <c r="J10" s="74">
        <f>(I10*$D$32)</f>
        <v>1757.6999999999996</v>
      </c>
      <c r="K10" s="8"/>
    </row>
    <row r="11" spans="1:11" ht="187.95" customHeight="1" x14ac:dyDescent="0.25">
      <c r="A11" s="2">
        <v>7</v>
      </c>
      <c r="B11" s="115" t="s">
        <v>148</v>
      </c>
      <c r="C11" s="116"/>
      <c r="D11" s="116"/>
      <c r="E11" s="117"/>
      <c r="F11" s="79">
        <v>2</v>
      </c>
      <c r="G11" s="76" t="s">
        <v>12</v>
      </c>
      <c r="H11" s="110">
        <v>20850</v>
      </c>
      <c r="I11" s="56">
        <f t="shared" si="0"/>
        <v>41700</v>
      </c>
      <c r="J11" s="74">
        <f>(I11*$D$32)</f>
        <v>26270.999999999996</v>
      </c>
      <c r="K11" s="8"/>
    </row>
    <row r="12" spans="1:11" ht="187.05" customHeight="1" x14ac:dyDescent="0.25">
      <c r="A12" s="2">
        <v>8</v>
      </c>
      <c r="B12" s="115" t="s">
        <v>147</v>
      </c>
      <c r="C12" s="116"/>
      <c r="D12" s="116"/>
      <c r="E12" s="117"/>
      <c r="F12" s="79">
        <v>2</v>
      </c>
      <c r="G12" s="76" t="s">
        <v>12</v>
      </c>
      <c r="H12" s="110">
        <v>17850</v>
      </c>
      <c r="I12" s="56">
        <f t="shared" si="0"/>
        <v>35700</v>
      </c>
      <c r="J12" s="74">
        <f>(I12*$D$32)</f>
        <v>22490.999999999996</v>
      </c>
      <c r="K12" s="8"/>
    </row>
    <row r="13" spans="1:11" ht="186.45" customHeight="1" x14ac:dyDescent="0.25">
      <c r="A13" s="2">
        <v>9</v>
      </c>
      <c r="B13" s="115" t="s">
        <v>146</v>
      </c>
      <c r="C13" s="116"/>
      <c r="D13" s="116"/>
      <c r="E13" s="117"/>
      <c r="F13" s="79">
        <v>2</v>
      </c>
      <c r="G13" s="76" t="s">
        <v>12</v>
      </c>
      <c r="H13" s="110">
        <v>29250</v>
      </c>
      <c r="I13" s="56">
        <f t="shared" si="0"/>
        <v>58500</v>
      </c>
      <c r="J13" s="74">
        <f>(I13*$D$32)</f>
        <v>36854.999999999993</v>
      </c>
      <c r="K13" s="8"/>
    </row>
    <row r="14" spans="1:11" ht="184.5" customHeight="1" x14ac:dyDescent="0.25">
      <c r="A14" s="2">
        <v>10</v>
      </c>
      <c r="B14" s="115" t="s">
        <v>145</v>
      </c>
      <c r="C14" s="116"/>
      <c r="D14" s="116"/>
      <c r="E14" s="117"/>
      <c r="F14" s="79">
        <v>2</v>
      </c>
      <c r="G14" s="76" t="s">
        <v>12</v>
      </c>
      <c r="H14" s="110">
        <v>33000</v>
      </c>
      <c r="I14" s="56">
        <f t="shared" si="0"/>
        <v>66000</v>
      </c>
      <c r="J14" s="74">
        <f>(I14*$D$32)</f>
        <v>41579.999999999993</v>
      </c>
      <c r="K14" s="8"/>
    </row>
    <row r="15" spans="1:11" ht="19.95" customHeight="1" x14ac:dyDescent="0.25">
      <c r="A15" s="2"/>
      <c r="B15" s="113" t="s">
        <v>15</v>
      </c>
      <c r="C15" s="113"/>
      <c r="D15" s="113"/>
      <c r="E15" s="113"/>
      <c r="F15" s="113"/>
      <c r="G15" s="113"/>
      <c r="H15" s="113"/>
      <c r="I15" s="57">
        <f>SUM(I5:I14)</f>
        <v>814670</v>
      </c>
      <c r="J15" s="57">
        <f>SUM(J5:J14)</f>
        <v>513242.09999999992</v>
      </c>
    </row>
    <row r="16" spans="1:11" ht="19.95" customHeight="1" x14ac:dyDescent="0.25">
      <c r="A16" s="2"/>
      <c r="B16" s="113" t="s">
        <v>16</v>
      </c>
      <c r="C16" s="113"/>
      <c r="D16" s="113"/>
      <c r="E16" s="113"/>
      <c r="F16" s="113"/>
      <c r="G16" s="113"/>
      <c r="H16" s="113"/>
      <c r="I16" s="57">
        <f>I15*0.18</f>
        <v>146640.6</v>
      </c>
      <c r="J16" s="57"/>
    </row>
    <row r="17" spans="1:10" ht="19.95" customHeight="1" x14ac:dyDescent="0.25">
      <c r="A17" s="11"/>
      <c r="B17" s="113" t="s">
        <v>17</v>
      </c>
      <c r="C17" s="113"/>
      <c r="D17" s="113"/>
      <c r="E17" s="113"/>
      <c r="F17" s="113"/>
      <c r="G17" s="113"/>
      <c r="H17" s="113"/>
      <c r="I17" s="59">
        <f>SUM(I15:I16)</f>
        <v>961310.6</v>
      </c>
      <c r="J17" s="59"/>
    </row>
    <row r="18" spans="1:10" ht="19.95" customHeight="1" x14ac:dyDescent="0.25">
      <c r="A18" s="11"/>
      <c r="B18" s="113" t="s">
        <v>18</v>
      </c>
      <c r="C18" s="113"/>
      <c r="D18" s="113"/>
      <c r="E18" s="113"/>
      <c r="F18" s="113"/>
      <c r="G18" s="113"/>
      <c r="H18" s="113"/>
      <c r="I18" s="59">
        <f>E33</f>
        <v>513242.1</v>
      </c>
      <c r="J18" s="59"/>
    </row>
    <row r="19" spans="1:10" ht="19.95" customHeight="1" x14ac:dyDescent="0.3">
      <c r="A19" s="11"/>
      <c r="B19" s="113" t="s">
        <v>19</v>
      </c>
      <c r="C19" s="113"/>
      <c r="D19" s="113"/>
      <c r="E19" s="113"/>
      <c r="F19" s="113"/>
      <c r="G19" s="113"/>
      <c r="H19" s="113"/>
      <c r="I19" s="61">
        <f>SUM(I17:I18)</f>
        <v>1474552.7</v>
      </c>
      <c r="J19" s="61"/>
    </row>
    <row r="21" spans="1:10" x14ac:dyDescent="0.25">
      <c r="A21" s="1" t="s">
        <v>99</v>
      </c>
    </row>
    <row r="23" spans="1:10" ht="19.95" customHeight="1" x14ac:dyDescent="0.25">
      <c r="B23" s="114" t="s">
        <v>21</v>
      </c>
      <c r="C23" s="114"/>
      <c r="D23" s="114"/>
      <c r="E23" s="17">
        <f>I15</f>
        <v>814670</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73320.3</v>
      </c>
    </row>
    <row r="26" spans="1:10" ht="19.95" customHeight="1" x14ac:dyDescent="0.25">
      <c r="B26" s="2">
        <v>2</v>
      </c>
      <c r="C26" s="2" t="s">
        <v>76</v>
      </c>
      <c r="D26" s="34">
        <v>0.09</v>
      </c>
      <c r="E26" s="45">
        <f t="shared" ref="E26:E31" si="1">(D26*$E$23)</f>
        <v>73320.3</v>
      </c>
    </row>
    <row r="27" spans="1:10" ht="19.95" customHeight="1" x14ac:dyDescent="0.25">
      <c r="B27" s="2">
        <v>3</v>
      </c>
      <c r="C27" s="2" t="s">
        <v>44</v>
      </c>
      <c r="D27" s="34">
        <v>0.09</v>
      </c>
      <c r="E27" s="45">
        <f t="shared" si="1"/>
        <v>73320.3</v>
      </c>
    </row>
    <row r="28" spans="1:10" ht="19.95" customHeight="1" x14ac:dyDescent="0.25">
      <c r="B28" s="2">
        <v>4</v>
      </c>
      <c r="C28" s="2" t="s">
        <v>45</v>
      </c>
      <c r="D28" s="34">
        <v>0.09</v>
      </c>
      <c r="E28" s="45">
        <f t="shared" si="1"/>
        <v>73320.3</v>
      </c>
    </row>
    <row r="29" spans="1:10" ht="19.95" customHeight="1" x14ac:dyDescent="0.25">
      <c r="B29" s="2">
        <v>5</v>
      </c>
      <c r="C29" s="2" t="s">
        <v>46</v>
      </c>
      <c r="D29" s="34">
        <v>0.09</v>
      </c>
      <c r="E29" s="45">
        <f t="shared" si="1"/>
        <v>73320.3</v>
      </c>
    </row>
    <row r="30" spans="1:10" ht="19.95" customHeight="1" x14ac:dyDescent="0.25">
      <c r="B30" s="2">
        <v>6</v>
      </c>
      <c r="C30" s="2" t="s">
        <v>47</v>
      </c>
      <c r="D30" s="34">
        <v>0.09</v>
      </c>
      <c r="E30" s="45">
        <f t="shared" si="1"/>
        <v>73320.3</v>
      </c>
    </row>
    <row r="31" spans="1:10" ht="19.95" customHeight="1" x14ac:dyDescent="0.25">
      <c r="B31" s="2">
        <v>7</v>
      </c>
      <c r="C31" s="2" t="s">
        <v>48</v>
      </c>
      <c r="D31" s="34">
        <v>0.09</v>
      </c>
      <c r="E31" s="45">
        <f t="shared" si="1"/>
        <v>73320.3</v>
      </c>
    </row>
    <row r="32" spans="1:10" ht="19.95" customHeight="1" x14ac:dyDescent="0.25">
      <c r="B32" s="114" t="s">
        <v>30</v>
      </c>
      <c r="C32" s="114"/>
      <c r="D32" s="34">
        <f>SUM(D25:D31)</f>
        <v>0.62999999999999989</v>
      </c>
      <c r="E32" s="62"/>
    </row>
    <row r="33" spans="2:5" ht="19.95" customHeight="1" x14ac:dyDescent="0.25">
      <c r="B33" s="112" t="s">
        <v>15</v>
      </c>
      <c r="C33" s="112"/>
      <c r="D33" s="112"/>
      <c r="E33" s="52">
        <f>SUM(E25:E31)</f>
        <v>513242.1</v>
      </c>
    </row>
  </sheetData>
  <mergeCells count="26">
    <mergeCell ref="A2:J2"/>
    <mergeCell ref="A3:A4"/>
    <mergeCell ref="B3:E4"/>
    <mergeCell ref="F3:F4"/>
    <mergeCell ref="G3:G4"/>
    <mergeCell ref="H3:H4"/>
    <mergeCell ref="I3:I4"/>
    <mergeCell ref="J3:J4"/>
    <mergeCell ref="B15:H15"/>
    <mergeCell ref="B5:E5"/>
    <mergeCell ref="B6:E6"/>
    <mergeCell ref="B7:E7"/>
    <mergeCell ref="B8:E8"/>
    <mergeCell ref="B9:E9"/>
    <mergeCell ref="B10:E10"/>
    <mergeCell ref="B11:E11"/>
    <mergeCell ref="B12:E12"/>
    <mergeCell ref="B13:E13"/>
    <mergeCell ref="B14:E14"/>
    <mergeCell ref="B33:D33"/>
    <mergeCell ref="B16:H16"/>
    <mergeCell ref="B17:H17"/>
    <mergeCell ref="B18:H18"/>
    <mergeCell ref="B19:H19"/>
    <mergeCell ref="B23:D23"/>
    <mergeCell ref="B32:C32"/>
  </mergeCells>
  <pageMargins left="0.78740157480314965" right="0.39370078740157483" top="0.78740157480314965" bottom="0.55118110236220474" header="0.31496062992125984" footer="0.31496062992125984"/>
  <pageSetup paperSize="9" scale="70" fitToHeight="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BBEC9-0A8B-45FC-AAA7-D50F66F9CE4A}">
  <dimension ref="A2:K31"/>
  <sheetViews>
    <sheetView view="pageBreakPreview" zoomScale="81" zoomScaleNormal="100" zoomScaleSheetLayoutView="81" workbookViewId="0">
      <selection activeCell="J5" sqref="J5"/>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 style="1" bestFit="1" customWidth="1"/>
    <col min="7" max="7" width="4.88671875" style="1" bestFit="1" customWidth="1"/>
    <col min="8" max="8" width="12.77734375" style="1" bestFit="1" customWidth="1"/>
    <col min="9" max="9" width="15.109375" style="1" bestFit="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31.95" customHeight="1" x14ac:dyDescent="0.25">
      <c r="A4" s="119"/>
      <c r="B4" s="123"/>
      <c r="C4" s="124"/>
      <c r="D4" s="124"/>
      <c r="E4" s="125"/>
      <c r="F4" s="127"/>
      <c r="G4" s="128" t="s">
        <v>3</v>
      </c>
      <c r="H4" s="129"/>
      <c r="I4" s="130"/>
      <c r="J4" s="119"/>
    </row>
    <row r="5" spans="1:11" ht="34.5" customHeight="1" x14ac:dyDescent="0.25">
      <c r="A5" s="2">
        <v>1</v>
      </c>
      <c r="B5" s="133" t="s">
        <v>134</v>
      </c>
      <c r="C5" s="134"/>
      <c r="D5" s="134"/>
      <c r="E5" s="135"/>
      <c r="F5" s="79">
        <v>66</v>
      </c>
      <c r="G5" s="76" t="s">
        <v>54</v>
      </c>
      <c r="H5" s="99">
        <v>200</v>
      </c>
      <c r="I5" s="94">
        <f>F5*H5</f>
        <v>13200</v>
      </c>
      <c r="J5" s="74">
        <f>(I5*$D$27)</f>
        <v>8315.9999999999982</v>
      </c>
      <c r="K5" s="8"/>
    </row>
    <row r="6" spans="1:11" ht="88.5" customHeight="1" x14ac:dyDescent="0.25">
      <c r="A6" s="2">
        <v>2</v>
      </c>
      <c r="B6" s="133" t="s">
        <v>135</v>
      </c>
      <c r="C6" s="134"/>
      <c r="D6" s="134"/>
      <c r="E6" s="135"/>
      <c r="F6" s="75">
        <v>1</v>
      </c>
      <c r="G6" s="97" t="s">
        <v>12</v>
      </c>
      <c r="H6" s="106">
        <v>72225</v>
      </c>
      <c r="I6" s="94">
        <f t="shared" ref="I6:I9" si="0">F6*H6</f>
        <v>72225</v>
      </c>
      <c r="J6" s="74">
        <f>(I6*$D$27)</f>
        <v>45501.749999999993</v>
      </c>
      <c r="K6" s="8"/>
    </row>
    <row r="7" spans="1:11" ht="31.5" customHeight="1" x14ac:dyDescent="0.25">
      <c r="A7" s="2">
        <v>3</v>
      </c>
      <c r="B7" s="133" t="s">
        <v>136</v>
      </c>
      <c r="C7" s="134"/>
      <c r="D7" s="134"/>
      <c r="E7" s="135"/>
      <c r="F7" s="75">
        <v>92.2</v>
      </c>
      <c r="G7" s="97" t="s">
        <v>139</v>
      </c>
      <c r="H7" s="106">
        <v>190</v>
      </c>
      <c r="I7" s="94">
        <f t="shared" si="0"/>
        <v>17518</v>
      </c>
      <c r="J7" s="74">
        <f>(I7*$D$27)</f>
        <v>11036.339999999998</v>
      </c>
      <c r="K7" s="8"/>
    </row>
    <row r="8" spans="1:11" ht="32.549999999999997" customHeight="1" x14ac:dyDescent="0.25">
      <c r="A8" s="2">
        <v>4</v>
      </c>
      <c r="B8" s="133" t="s">
        <v>137</v>
      </c>
      <c r="C8" s="134"/>
      <c r="D8" s="134"/>
      <c r="E8" s="135"/>
      <c r="F8" s="75">
        <v>25.5</v>
      </c>
      <c r="G8" s="97" t="s">
        <v>139</v>
      </c>
      <c r="H8" s="106">
        <v>190</v>
      </c>
      <c r="I8" s="94">
        <f t="shared" si="0"/>
        <v>4845</v>
      </c>
      <c r="J8" s="74">
        <f>(I8*$D$27)</f>
        <v>3052.3499999999995</v>
      </c>
      <c r="K8" s="8"/>
    </row>
    <row r="9" spans="1:11" ht="18.45" customHeight="1" x14ac:dyDescent="0.25">
      <c r="A9" s="2">
        <v>5</v>
      </c>
      <c r="B9" s="133" t="s">
        <v>138</v>
      </c>
      <c r="C9" s="134"/>
      <c r="D9" s="134"/>
      <c r="E9" s="135"/>
      <c r="F9" s="98">
        <v>2</v>
      </c>
      <c r="G9" s="97" t="s">
        <v>12</v>
      </c>
      <c r="H9" s="106">
        <v>6500</v>
      </c>
      <c r="I9" s="94">
        <f t="shared" si="0"/>
        <v>13000</v>
      </c>
      <c r="J9" s="74">
        <f>(I9*$D$27)</f>
        <v>8189.9999999999982</v>
      </c>
      <c r="K9" s="8"/>
    </row>
    <row r="10" spans="1:11" ht="19.95" customHeight="1" x14ac:dyDescent="0.25">
      <c r="A10" s="2"/>
      <c r="B10" s="113" t="s">
        <v>15</v>
      </c>
      <c r="C10" s="113"/>
      <c r="D10" s="113"/>
      <c r="E10" s="113"/>
      <c r="F10" s="113"/>
      <c r="G10" s="113"/>
      <c r="H10" s="113"/>
      <c r="I10" s="65">
        <f>SUM(I5:I9)</f>
        <v>120788</v>
      </c>
      <c r="J10" s="57">
        <f>SUM(J5:J9)</f>
        <v>76096.439999999988</v>
      </c>
    </row>
    <row r="11" spans="1:11" ht="19.95" customHeight="1" x14ac:dyDescent="0.25">
      <c r="A11" s="2"/>
      <c r="B11" s="113" t="s">
        <v>16</v>
      </c>
      <c r="C11" s="113"/>
      <c r="D11" s="113"/>
      <c r="E11" s="113"/>
      <c r="F11" s="113"/>
      <c r="G11" s="113"/>
      <c r="H11" s="113"/>
      <c r="I11" s="65">
        <f>I10*0.18</f>
        <v>21741.84</v>
      </c>
      <c r="J11" s="57"/>
    </row>
    <row r="12" spans="1:11" ht="19.95" customHeight="1" x14ac:dyDescent="0.25">
      <c r="A12" s="11"/>
      <c r="B12" s="113" t="s">
        <v>17</v>
      </c>
      <c r="C12" s="113"/>
      <c r="D12" s="113"/>
      <c r="E12" s="113"/>
      <c r="F12" s="113"/>
      <c r="G12" s="113"/>
      <c r="H12" s="113"/>
      <c r="I12" s="58">
        <f>SUM(I10:I11)</f>
        <v>142529.84</v>
      </c>
      <c r="J12" s="59"/>
    </row>
    <row r="13" spans="1:11" ht="19.95" customHeight="1" x14ac:dyDescent="0.25">
      <c r="A13" s="11"/>
      <c r="B13" s="113" t="s">
        <v>18</v>
      </c>
      <c r="C13" s="113"/>
      <c r="D13" s="113"/>
      <c r="E13" s="113"/>
      <c r="F13" s="113"/>
      <c r="G13" s="113"/>
      <c r="H13" s="113"/>
      <c r="I13" s="58">
        <f>E28</f>
        <v>76096.44</v>
      </c>
      <c r="J13" s="59"/>
    </row>
    <row r="14" spans="1:11" ht="19.95" customHeight="1" x14ac:dyDescent="0.3">
      <c r="A14" s="11"/>
      <c r="B14" s="113" t="s">
        <v>19</v>
      </c>
      <c r="C14" s="113"/>
      <c r="D14" s="113"/>
      <c r="E14" s="113"/>
      <c r="F14" s="113"/>
      <c r="G14" s="113"/>
      <c r="H14" s="113"/>
      <c r="I14" s="60">
        <f>SUM(I12:I13)</f>
        <v>218626.28</v>
      </c>
      <c r="J14" s="61"/>
    </row>
    <row r="16" spans="1:11" x14ac:dyDescent="0.25">
      <c r="A16" s="1" t="s">
        <v>128</v>
      </c>
    </row>
    <row r="18" spans="2:5" ht="19.95" customHeight="1" x14ac:dyDescent="0.25">
      <c r="B18" s="114" t="s">
        <v>21</v>
      </c>
      <c r="C18" s="114"/>
      <c r="D18" s="114"/>
      <c r="E18" s="17">
        <f>I10</f>
        <v>120788</v>
      </c>
    </row>
    <row r="19" spans="2:5" ht="19.95" customHeight="1" x14ac:dyDescent="0.25">
      <c r="B19" s="2" t="s">
        <v>22</v>
      </c>
      <c r="C19" s="2" t="s">
        <v>23</v>
      </c>
      <c r="D19" s="2" t="s">
        <v>24</v>
      </c>
      <c r="E19" s="2" t="s">
        <v>5</v>
      </c>
    </row>
    <row r="20" spans="2:5" ht="19.95" customHeight="1" x14ac:dyDescent="0.25">
      <c r="B20" s="2">
        <v>1</v>
      </c>
      <c r="C20" s="2" t="s">
        <v>75</v>
      </c>
      <c r="D20" s="34">
        <v>0.09</v>
      </c>
      <c r="E20" s="45">
        <f>(D20*$E$18)</f>
        <v>10870.92</v>
      </c>
    </row>
    <row r="21" spans="2:5" ht="19.95" customHeight="1" x14ac:dyDescent="0.25">
      <c r="B21" s="2">
        <v>2</v>
      </c>
      <c r="C21" s="2" t="s">
        <v>76</v>
      </c>
      <c r="D21" s="34">
        <v>0.09</v>
      </c>
      <c r="E21" s="45">
        <f t="shared" ref="E21:E26" si="1">(D21*$E$18)</f>
        <v>10870.92</v>
      </c>
    </row>
    <row r="22" spans="2:5" ht="19.95" customHeight="1" x14ac:dyDescent="0.25">
      <c r="B22" s="2">
        <v>3</v>
      </c>
      <c r="C22" s="2" t="s">
        <v>44</v>
      </c>
      <c r="D22" s="34">
        <v>0.09</v>
      </c>
      <c r="E22" s="45">
        <f t="shared" si="1"/>
        <v>10870.92</v>
      </c>
    </row>
    <row r="23" spans="2:5" ht="19.95" customHeight="1" x14ac:dyDescent="0.25">
      <c r="B23" s="2">
        <v>4</v>
      </c>
      <c r="C23" s="2" t="s">
        <v>45</v>
      </c>
      <c r="D23" s="34">
        <v>0.09</v>
      </c>
      <c r="E23" s="45">
        <f t="shared" si="1"/>
        <v>10870.92</v>
      </c>
    </row>
    <row r="24" spans="2:5" ht="19.95" customHeight="1" x14ac:dyDescent="0.25">
      <c r="B24" s="2">
        <v>5</v>
      </c>
      <c r="C24" s="2" t="s">
        <v>46</v>
      </c>
      <c r="D24" s="34">
        <v>0.09</v>
      </c>
      <c r="E24" s="45">
        <f t="shared" si="1"/>
        <v>10870.92</v>
      </c>
    </row>
    <row r="25" spans="2:5" ht="19.95" customHeight="1" x14ac:dyDescent="0.25">
      <c r="B25" s="2">
        <v>6</v>
      </c>
      <c r="C25" s="2" t="s">
        <v>47</v>
      </c>
      <c r="D25" s="34">
        <v>0.09</v>
      </c>
      <c r="E25" s="45">
        <f t="shared" si="1"/>
        <v>10870.92</v>
      </c>
    </row>
    <row r="26" spans="2:5" ht="19.95" customHeight="1" x14ac:dyDescent="0.25">
      <c r="B26" s="2">
        <v>7</v>
      </c>
      <c r="C26" s="2" t="s">
        <v>48</v>
      </c>
      <c r="D26" s="34">
        <v>0.09</v>
      </c>
      <c r="E26" s="45">
        <f t="shared" si="1"/>
        <v>10870.92</v>
      </c>
    </row>
    <row r="27" spans="2:5" ht="19.95" customHeight="1" x14ac:dyDescent="0.25">
      <c r="B27" s="114" t="s">
        <v>30</v>
      </c>
      <c r="C27" s="114"/>
      <c r="D27" s="34">
        <f>SUM(D20:D26)</f>
        <v>0.62999999999999989</v>
      </c>
      <c r="E27" s="62"/>
    </row>
    <row r="28" spans="2:5" ht="19.95" customHeight="1" x14ac:dyDescent="0.25">
      <c r="B28" s="112" t="s">
        <v>15</v>
      </c>
      <c r="C28" s="112"/>
      <c r="D28" s="112"/>
      <c r="E28" s="52">
        <f>SUM(E20:E26)</f>
        <v>76096.44</v>
      </c>
    </row>
    <row r="29" spans="2:5" ht="19.95" customHeight="1" x14ac:dyDescent="0.25">
      <c r="B29" s="26"/>
      <c r="C29" s="26"/>
      <c r="D29" s="26"/>
      <c r="E29" s="27"/>
    </row>
    <row r="30" spans="2:5" ht="19.95" customHeight="1" x14ac:dyDescent="0.25">
      <c r="B30" s="26"/>
      <c r="C30" s="26"/>
      <c r="D30" s="26"/>
      <c r="E30" s="27"/>
    </row>
    <row r="31" spans="2:5" ht="19.95" customHeight="1" x14ac:dyDescent="0.25">
      <c r="B31" s="26"/>
      <c r="C31" s="26"/>
      <c r="D31" s="26"/>
      <c r="E31" s="27"/>
    </row>
  </sheetData>
  <mergeCells count="21">
    <mergeCell ref="B10:H10"/>
    <mergeCell ref="A2:J2"/>
    <mergeCell ref="A3:A4"/>
    <mergeCell ref="B3:E4"/>
    <mergeCell ref="F3:F4"/>
    <mergeCell ref="G3:G4"/>
    <mergeCell ref="H3:H4"/>
    <mergeCell ref="I3:I4"/>
    <mergeCell ref="J3:J4"/>
    <mergeCell ref="B5:E5"/>
    <mergeCell ref="B6:E6"/>
    <mergeCell ref="B7:E7"/>
    <mergeCell ref="B8:E8"/>
    <mergeCell ref="B9:E9"/>
    <mergeCell ref="B28:D28"/>
    <mergeCell ref="B11:H11"/>
    <mergeCell ref="B12:H12"/>
    <mergeCell ref="B13:H13"/>
    <mergeCell ref="B14:H14"/>
    <mergeCell ref="B18:D18"/>
    <mergeCell ref="B27:C27"/>
  </mergeCells>
  <conditionalFormatting sqref="H5:H9">
    <cfRule type="cellIs" dxfId="4" priority="1" operator="equal">
      <formula>0</formula>
    </cfRule>
  </conditionalFormatting>
  <pageMargins left="0.78740157480314965" right="0.39370078740157483" top="0.78740157480314965" bottom="0.43307086614173229" header="0.51181102362204722" footer="0.51181102362204722"/>
  <pageSetup paperSize="9" scale="65" orientation="portrait" r:id="rId1"/>
  <ignoredErrors>
    <ignoredError sqref="I13"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40ADC-2741-4F0B-8727-FCB4FA81E1E7}">
  <dimension ref="A2:K27"/>
  <sheetViews>
    <sheetView view="pageBreakPreview" topLeftCell="A5" zoomScale="84" zoomScaleNormal="100" zoomScaleSheetLayoutView="84" workbookViewId="0">
      <selection activeCell="M7" sqref="M7"/>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44140625" style="1" bestFit="1" customWidth="1"/>
    <col min="7" max="7" width="4.77734375" style="1" bestFit="1" customWidth="1"/>
    <col min="8" max="8" width="13.33203125" style="1" customWidth="1"/>
    <col min="9" max="9" width="15" style="1" bestFit="1" customWidth="1"/>
    <col min="10" max="10" width="13.4414062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31.5" customHeight="1" x14ac:dyDescent="0.25">
      <c r="A4" s="119"/>
      <c r="B4" s="123"/>
      <c r="C4" s="124"/>
      <c r="D4" s="124"/>
      <c r="E4" s="125"/>
      <c r="F4" s="127"/>
      <c r="G4" s="128" t="s">
        <v>3</v>
      </c>
      <c r="H4" s="129"/>
      <c r="I4" s="130"/>
      <c r="J4" s="119"/>
    </row>
    <row r="5" spans="1:11" ht="129.44999999999999" customHeight="1" x14ac:dyDescent="0.25">
      <c r="A5" s="2">
        <v>1</v>
      </c>
      <c r="B5" s="115" t="s">
        <v>140</v>
      </c>
      <c r="C5" s="116"/>
      <c r="D5" s="116"/>
      <c r="E5" s="117"/>
      <c r="F5" s="101">
        <v>1</v>
      </c>
      <c r="G5" s="102" t="s">
        <v>12</v>
      </c>
      <c r="H5" s="85">
        <v>75000</v>
      </c>
      <c r="I5" s="56">
        <f>F5*H5</f>
        <v>75000</v>
      </c>
      <c r="J5" s="74">
        <f t="shared" ref="J5:J7" si="0">(I5*$D$26)</f>
        <v>47249.999999999993</v>
      </c>
      <c r="K5" s="8"/>
    </row>
    <row r="6" spans="1:11" ht="54.45" customHeight="1" x14ac:dyDescent="0.25">
      <c r="A6" s="2">
        <v>2</v>
      </c>
      <c r="B6" s="115" t="s">
        <v>141</v>
      </c>
      <c r="C6" s="116"/>
      <c r="D6" s="116"/>
      <c r="E6" s="117"/>
      <c r="F6" s="101">
        <v>8</v>
      </c>
      <c r="G6" s="102" t="s">
        <v>12</v>
      </c>
      <c r="H6" s="85">
        <v>2819</v>
      </c>
      <c r="I6" s="56">
        <f>F6*H6</f>
        <v>22552</v>
      </c>
      <c r="J6" s="74">
        <f t="shared" si="0"/>
        <v>14207.759999999998</v>
      </c>
      <c r="K6" s="8"/>
    </row>
    <row r="7" spans="1:11" ht="157.5" customHeight="1" x14ac:dyDescent="0.25">
      <c r="A7" s="2">
        <v>3</v>
      </c>
      <c r="B7" s="115" t="s">
        <v>142</v>
      </c>
      <c r="C7" s="116"/>
      <c r="D7" s="116"/>
      <c r="E7" s="117"/>
      <c r="F7" s="103">
        <v>89.11</v>
      </c>
      <c r="G7" s="104" t="s">
        <v>8</v>
      </c>
      <c r="H7" s="106">
        <v>1625</v>
      </c>
      <c r="I7" s="56">
        <f t="shared" ref="I7" si="1">F7*H7</f>
        <v>144803.75</v>
      </c>
      <c r="J7" s="74">
        <f t="shared" si="0"/>
        <v>91226.362499999988</v>
      </c>
      <c r="K7" s="8"/>
    </row>
    <row r="8" spans="1:11" ht="103.5" customHeight="1" x14ac:dyDescent="0.25">
      <c r="A8" s="2">
        <v>4</v>
      </c>
      <c r="B8" s="115" t="s">
        <v>144</v>
      </c>
      <c r="C8" s="116"/>
      <c r="D8" s="116"/>
      <c r="E8" s="117"/>
      <c r="F8" s="103">
        <v>1</v>
      </c>
      <c r="G8" s="104" t="s">
        <v>42</v>
      </c>
      <c r="H8" s="106">
        <v>300000</v>
      </c>
      <c r="I8" s="56">
        <f t="shared" ref="I8" si="2">F8*H8</f>
        <v>300000</v>
      </c>
      <c r="J8" s="74">
        <f t="shared" ref="J8" si="3">(I8*$D$26)</f>
        <v>188999.99999999997</v>
      </c>
      <c r="K8" s="8"/>
    </row>
    <row r="9" spans="1:11" ht="19.95" customHeight="1" x14ac:dyDescent="0.25">
      <c r="A9" s="2"/>
      <c r="B9" s="113" t="s">
        <v>15</v>
      </c>
      <c r="C9" s="113"/>
      <c r="D9" s="113"/>
      <c r="E9" s="113"/>
      <c r="F9" s="113"/>
      <c r="G9" s="113"/>
      <c r="H9" s="113"/>
      <c r="I9" s="108">
        <f>SUM(I5:I8)</f>
        <v>542355.75</v>
      </c>
      <c r="J9" s="107">
        <f>SUM(J5:J8)</f>
        <v>341684.12249999994</v>
      </c>
    </row>
    <row r="10" spans="1:11" ht="19.95" customHeight="1" x14ac:dyDescent="0.25">
      <c r="A10" s="2"/>
      <c r="B10" s="113" t="s">
        <v>16</v>
      </c>
      <c r="C10" s="113"/>
      <c r="D10" s="113"/>
      <c r="E10" s="113"/>
      <c r="F10" s="113"/>
      <c r="G10" s="113"/>
      <c r="H10" s="113"/>
      <c r="I10" s="108">
        <f>I9*0.18</f>
        <v>97624.035000000003</v>
      </c>
      <c r="J10" s="63"/>
    </row>
    <row r="11" spans="1:11" ht="19.95" customHeight="1" x14ac:dyDescent="0.25">
      <c r="A11" s="11"/>
      <c r="B11" s="113" t="s">
        <v>17</v>
      </c>
      <c r="C11" s="113"/>
      <c r="D11" s="113"/>
      <c r="E11" s="113"/>
      <c r="F11" s="113"/>
      <c r="G11" s="113"/>
      <c r="H11" s="113"/>
      <c r="I11" s="109">
        <f>SUM(I9:I10)</f>
        <v>639979.78500000003</v>
      </c>
      <c r="J11" s="59"/>
    </row>
    <row r="12" spans="1:11" ht="19.95" customHeight="1" x14ac:dyDescent="0.25">
      <c r="A12" s="11"/>
      <c r="B12" s="113" t="s">
        <v>18</v>
      </c>
      <c r="C12" s="113"/>
      <c r="D12" s="113"/>
      <c r="E12" s="113"/>
      <c r="F12" s="113"/>
      <c r="G12" s="113"/>
      <c r="H12" s="113"/>
      <c r="I12" s="109">
        <f>E27</f>
        <v>341684.12250000006</v>
      </c>
      <c r="J12" s="59"/>
    </row>
    <row r="13" spans="1:11" ht="19.95" customHeight="1" x14ac:dyDescent="0.3">
      <c r="A13" s="11"/>
      <c r="B13" s="113" t="s">
        <v>19</v>
      </c>
      <c r="C13" s="113"/>
      <c r="D13" s="113"/>
      <c r="E13" s="113"/>
      <c r="F13" s="113"/>
      <c r="G13" s="113"/>
      <c r="H13" s="113"/>
      <c r="I13" s="60">
        <f>SUM(I11:I12)</f>
        <v>981663.90750000009</v>
      </c>
      <c r="J13" s="61"/>
    </row>
    <row r="15" spans="1:11" x14ac:dyDescent="0.25">
      <c r="A15" s="1" t="s">
        <v>99</v>
      </c>
    </row>
    <row r="17" spans="2:5" ht="19.95" customHeight="1" x14ac:dyDescent="0.25">
      <c r="B17" s="114" t="s">
        <v>21</v>
      </c>
      <c r="C17" s="114"/>
      <c r="D17" s="114"/>
      <c r="E17" s="17">
        <f>I9</f>
        <v>542355.75</v>
      </c>
    </row>
    <row r="18" spans="2:5" ht="19.95" customHeight="1" x14ac:dyDescent="0.25">
      <c r="B18" s="2" t="s">
        <v>22</v>
      </c>
      <c r="C18" s="2" t="s">
        <v>23</v>
      </c>
      <c r="D18" s="2" t="s">
        <v>24</v>
      </c>
      <c r="E18" s="2" t="s">
        <v>5</v>
      </c>
    </row>
    <row r="19" spans="2:5" ht="19.95" customHeight="1" x14ac:dyDescent="0.25">
      <c r="B19" s="2">
        <v>1</v>
      </c>
      <c r="C19" s="18" t="s">
        <v>97</v>
      </c>
      <c r="D19" s="34">
        <v>0.09</v>
      </c>
      <c r="E19" s="45">
        <f>(D19*$E$17)</f>
        <v>48812.017500000002</v>
      </c>
    </row>
    <row r="20" spans="2:5" ht="19.95" customHeight="1" x14ac:dyDescent="0.25">
      <c r="B20" s="2">
        <v>2</v>
      </c>
      <c r="C20" s="18" t="s">
        <v>98</v>
      </c>
      <c r="D20" s="34">
        <v>0.09</v>
      </c>
      <c r="E20" s="45">
        <f t="shared" ref="E20:E25" si="4">(D20*$E$17)</f>
        <v>48812.017500000002</v>
      </c>
    </row>
    <row r="21" spans="2:5" ht="19.95" customHeight="1" x14ac:dyDescent="0.25">
      <c r="B21" s="2">
        <v>3</v>
      </c>
      <c r="C21" s="18" t="s">
        <v>25</v>
      </c>
      <c r="D21" s="34">
        <v>0.09</v>
      </c>
      <c r="E21" s="45">
        <f t="shared" si="4"/>
        <v>48812.017500000002</v>
      </c>
    </row>
    <row r="22" spans="2:5" ht="19.95" customHeight="1" x14ac:dyDescent="0.25">
      <c r="B22" s="2">
        <v>4</v>
      </c>
      <c r="C22" s="18" t="s">
        <v>26</v>
      </c>
      <c r="D22" s="34">
        <v>0.09</v>
      </c>
      <c r="E22" s="45">
        <f t="shared" si="4"/>
        <v>48812.017500000002</v>
      </c>
    </row>
    <row r="23" spans="2:5" ht="19.95" customHeight="1" x14ac:dyDescent="0.25">
      <c r="B23" s="2">
        <v>5</v>
      </c>
      <c r="C23" s="18" t="s">
        <v>27</v>
      </c>
      <c r="D23" s="34">
        <v>0.09</v>
      </c>
      <c r="E23" s="45">
        <f t="shared" si="4"/>
        <v>48812.017500000002</v>
      </c>
    </row>
    <row r="24" spans="2:5" ht="19.95" customHeight="1" x14ac:dyDescent="0.25">
      <c r="B24" s="2">
        <v>6</v>
      </c>
      <c r="C24" s="18" t="s">
        <v>28</v>
      </c>
      <c r="D24" s="34">
        <v>0.09</v>
      </c>
      <c r="E24" s="45">
        <f t="shared" si="4"/>
        <v>48812.017500000002</v>
      </c>
    </row>
    <row r="25" spans="2:5" ht="19.95" customHeight="1" x14ac:dyDescent="0.25">
      <c r="B25" s="2">
        <v>7</v>
      </c>
      <c r="C25" s="18" t="s">
        <v>29</v>
      </c>
      <c r="D25" s="34">
        <v>0.09</v>
      </c>
      <c r="E25" s="45">
        <f t="shared" si="4"/>
        <v>48812.017500000002</v>
      </c>
    </row>
    <row r="26" spans="2:5" ht="19.95" customHeight="1" x14ac:dyDescent="0.25">
      <c r="B26" s="114" t="s">
        <v>30</v>
      </c>
      <c r="C26" s="114"/>
      <c r="D26" s="105">
        <f>SUM(D19:D25)</f>
        <v>0.62999999999999989</v>
      </c>
      <c r="E26" s="20"/>
    </row>
    <row r="27" spans="2:5" ht="19.95" customHeight="1" x14ac:dyDescent="0.25">
      <c r="B27" s="112" t="s">
        <v>15</v>
      </c>
      <c r="C27" s="112"/>
      <c r="D27" s="112"/>
      <c r="E27" s="52">
        <f>SUM(E19:E25)</f>
        <v>341684.12250000006</v>
      </c>
    </row>
  </sheetData>
  <mergeCells count="20">
    <mergeCell ref="A2:J2"/>
    <mergeCell ref="A3:A4"/>
    <mergeCell ref="B3:E4"/>
    <mergeCell ref="F3:F4"/>
    <mergeCell ref="G3:G4"/>
    <mergeCell ref="H3:H4"/>
    <mergeCell ref="I3:I4"/>
    <mergeCell ref="J3:J4"/>
    <mergeCell ref="B27:D27"/>
    <mergeCell ref="B5:E5"/>
    <mergeCell ref="B6:E6"/>
    <mergeCell ref="B7:E7"/>
    <mergeCell ref="B9:H9"/>
    <mergeCell ref="B10:H10"/>
    <mergeCell ref="B11:H11"/>
    <mergeCell ref="B12:H12"/>
    <mergeCell ref="B13:H13"/>
    <mergeCell ref="B17:D17"/>
    <mergeCell ref="B26:C26"/>
    <mergeCell ref="B8:E8"/>
  </mergeCells>
  <conditionalFormatting sqref="H7:H8">
    <cfRule type="cellIs" dxfId="3" priority="1" operator="equal">
      <formula>0</formula>
    </cfRule>
  </conditionalFormatting>
  <pageMargins left="0.78740157480314965" right="0.39370078740157483" top="0.78740157480314965" bottom="0.55118110236220474" header="0.31496062992125984" footer="0.31496062992125984"/>
  <pageSetup paperSize="9" scale="70" orientation="portrait" r:id="rId1"/>
  <ignoredErrors>
    <ignoredError sqref="I12"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AE58B-D667-4F6D-A25A-86B52F0F73CB}">
  <dimension ref="A2:M45"/>
  <sheetViews>
    <sheetView view="pageBreakPreview" topLeftCell="A21" zoomScale="81" zoomScaleNormal="100" zoomScaleSheetLayoutView="81" workbookViewId="0">
      <selection activeCell="H23" sqref="H23"/>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7" width="7.21875" style="1" customWidth="1"/>
    <col min="8" max="8" width="13.6640625" style="1" customWidth="1"/>
    <col min="9" max="9" width="15.33203125" style="1" customWidth="1"/>
    <col min="10" max="10" width="13.8867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27.45" customHeight="1" x14ac:dyDescent="0.25">
      <c r="A4" s="119"/>
      <c r="B4" s="123"/>
      <c r="C4" s="124"/>
      <c r="D4" s="124"/>
      <c r="E4" s="125"/>
      <c r="F4" s="127"/>
      <c r="G4" s="128" t="s">
        <v>3</v>
      </c>
      <c r="H4" s="129"/>
      <c r="I4" s="130"/>
      <c r="J4" s="119"/>
    </row>
    <row r="5" spans="1:11" ht="100.05" customHeight="1" x14ac:dyDescent="0.25">
      <c r="A5" s="2">
        <v>1</v>
      </c>
      <c r="B5" s="133" t="s">
        <v>111</v>
      </c>
      <c r="C5" s="134"/>
      <c r="D5" s="134"/>
      <c r="E5" s="135"/>
      <c r="F5" s="79">
        <v>5</v>
      </c>
      <c r="G5" s="37" t="s">
        <v>12</v>
      </c>
      <c r="H5" s="99">
        <v>39000</v>
      </c>
      <c r="I5" s="94">
        <f>F5*H5</f>
        <v>195000</v>
      </c>
      <c r="J5" s="74">
        <f t="shared" ref="J5:J14" si="0">(I5*$D$41)</f>
        <v>122849.99999999999</v>
      </c>
      <c r="K5" s="8"/>
    </row>
    <row r="6" spans="1:11" ht="30" customHeight="1" x14ac:dyDescent="0.25">
      <c r="A6" s="2">
        <v>2</v>
      </c>
      <c r="B6" s="133" t="s">
        <v>112</v>
      </c>
      <c r="C6" s="134"/>
      <c r="D6" s="134"/>
      <c r="E6" s="135"/>
      <c r="F6" s="79">
        <v>5</v>
      </c>
      <c r="G6" s="37" t="s">
        <v>12</v>
      </c>
      <c r="H6" s="99">
        <v>9000</v>
      </c>
      <c r="I6" s="94">
        <f t="shared" ref="I6:I22" si="1">F6*H6</f>
        <v>45000</v>
      </c>
      <c r="J6" s="74">
        <f t="shared" si="0"/>
        <v>28349.999999999996</v>
      </c>
      <c r="K6" s="8"/>
    </row>
    <row r="7" spans="1:11" ht="45.45" customHeight="1" x14ac:dyDescent="0.25">
      <c r="A7" s="2">
        <v>3</v>
      </c>
      <c r="B7" s="133" t="s">
        <v>113</v>
      </c>
      <c r="C7" s="134"/>
      <c r="D7" s="134"/>
      <c r="E7" s="135"/>
      <c r="F7" s="86">
        <v>1</v>
      </c>
      <c r="G7" s="37" t="s">
        <v>12</v>
      </c>
      <c r="H7" s="99">
        <v>8400</v>
      </c>
      <c r="I7" s="94">
        <f t="shared" si="1"/>
        <v>8400</v>
      </c>
      <c r="J7" s="74">
        <f t="shared" si="0"/>
        <v>5291.9999999999991</v>
      </c>
      <c r="K7" s="8"/>
    </row>
    <row r="8" spans="1:11" ht="32.549999999999997" customHeight="1" x14ac:dyDescent="0.25">
      <c r="A8" s="2">
        <v>4</v>
      </c>
      <c r="B8" s="133" t="s">
        <v>114</v>
      </c>
      <c r="C8" s="134"/>
      <c r="D8" s="134"/>
      <c r="E8" s="135"/>
      <c r="F8" s="31">
        <v>1</v>
      </c>
      <c r="G8" s="37" t="s">
        <v>12</v>
      </c>
      <c r="H8" s="99">
        <v>9300</v>
      </c>
      <c r="I8" s="94">
        <f t="shared" si="1"/>
        <v>9300</v>
      </c>
      <c r="J8" s="74">
        <f t="shared" si="0"/>
        <v>5858.9999999999991</v>
      </c>
      <c r="K8" s="8"/>
    </row>
    <row r="9" spans="1:11" ht="30" customHeight="1" x14ac:dyDescent="0.25">
      <c r="A9" s="2">
        <v>5</v>
      </c>
      <c r="B9" s="133" t="s">
        <v>115</v>
      </c>
      <c r="C9" s="134"/>
      <c r="D9" s="134"/>
      <c r="E9" s="135"/>
      <c r="F9" s="31">
        <v>1</v>
      </c>
      <c r="G9" s="37" t="s">
        <v>12</v>
      </c>
      <c r="H9" s="99">
        <v>4200</v>
      </c>
      <c r="I9" s="94">
        <f t="shared" si="1"/>
        <v>4200</v>
      </c>
      <c r="J9" s="74">
        <f t="shared" si="0"/>
        <v>2645.9999999999995</v>
      </c>
      <c r="K9" s="8"/>
    </row>
    <row r="10" spans="1:11" ht="16.5" customHeight="1" x14ac:dyDescent="0.25">
      <c r="A10" s="2">
        <v>6</v>
      </c>
      <c r="B10" s="133" t="s">
        <v>116</v>
      </c>
      <c r="C10" s="134"/>
      <c r="D10" s="134"/>
      <c r="E10" s="135"/>
      <c r="F10" s="79">
        <v>1</v>
      </c>
      <c r="G10" s="37" t="s">
        <v>12</v>
      </c>
      <c r="H10" s="99">
        <v>32000</v>
      </c>
      <c r="I10" s="94">
        <f t="shared" si="1"/>
        <v>32000</v>
      </c>
      <c r="J10" s="74">
        <f t="shared" si="0"/>
        <v>20159.999999999996</v>
      </c>
      <c r="K10" s="8"/>
    </row>
    <row r="11" spans="1:11" ht="156.44999999999999" customHeight="1" x14ac:dyDescent="0.25">
      <c r="A11" s="2">
        <v>7</v>
      </c>
      <c r="B11" s="133" t="s">
        <v>117</v>
      </c>
      <c r="C11" s="134"/>
      <c r="D11" s="134"/>
      <c r="E11" s="135"/>
      <c r="F11" s="79">
        <v>1</v>
      </c>
      <c r="G11" s="37" t="s">
        <v>12</v>
      </c>
      <c r="H11" s="99">
        <v>97000</v>
      </c>
      <c r="I11" s="94">
        <f t="shared" si="1"/>
        <v>97000</v>
      </c>
      <c r="J11" s="74">
        <f t="shared" si="0"/>
        <v>61109.999999999993</v>
      </c>
      <c r="K11" s="8"/>
    </row>
    <row r="12" spans="1:11" ht="142.5" customHeight="1" x14ac:dyDescent="0.25">
      <c r="A12" s="2">
        <v>8</v>
      </c>
      <c r="B12" s="133" t="s">
        <v>118</v>
      </c>
      <c r="C12" s="134"/>
      <c r="D12" s="134"/>
      <c r="E12" s="135"/>
      <c r="F12" s="79">
        <v>1</v>
      </c>
      <c r="G12" s="37" t="s">
        <v>12</v>
      </c>
      <c r="H12" s="99">
        <v>29000</v>
      </c>
      <c r="I12" s="94">
        <f t="shared" si="1"/>
        <v>29000</v>
      </c>
      <c r="J12" s="74">
        <f t="shared" si="0"/>
        <v>18269.999999999996</v>
      </c>
      <c r="K12" s="8"/>
    </row>
    <row r="13" spans="1:11" ht="87" customHeight="1" x14ac:dyDescent="0.25">
      <c r="A13" s="2">
        <v>9</v>
      </c>
      <c r="B13" s="133" t="s">
        <v>119</v>
      </c>
      <c r="C13" s="134"/>
      <c r="D13" s="134"/>
      <c r="E13" s="135"/>
      <c r="F13" s="79">
        <v>1</v>
      </c>
      <c r="G13" s="37" t="s">
        <v>12</v>
      </c>
      <c r="H13" s="99">
        <v>16200</v>
      </c>
      <c r="I13" s="94">
        <f t="shared" si="1"/>
        <v>16200</v>
      </c>
      <c r="J13" s="74">
        <f t="shared" si="0"/>
        <v>10205.999999999998</v>
      </c>
      <c r="K13" s="8"/>
    </row>
    <row r="14" spans="1:11" ht="102" customHeight="1" x14ac:dyDescent="0.25">
      <c r="A14" s="2">
        <v>10</v>
      </c>
      <c r="B14" s="133" t="s">
        <v>120</v>
      </c>
      <c r="C14" s="134"/>
      <c r="D14" s="134"/>
      <c r="E14" s="135"/>
      <c r="F14" s="79">
        <v>1</v>
      </c>
      <c r="G14" s="37" t="s">
        <v>12</v>
      </c>
      <c r="H14" s="99">
        <v>46000</v>
      </c>
      <c r="I14" s="94">
        <f t="shared" si="1"/>
        <v>46000</v>
      </c>
      <c r="J14" s="74">
        <f t="shared" si="0"/>
        <v>28979.999999999996</v>
      </c>
      <c r="K14" s="8"/>
    </row>
    <row r="15" spans="1:11" ht="99" customHeight="1" x14ac:dyDescent="0.25">
      <c r="A15" s="2">
        <v>11</v>
      </c>
      <c r="B15" s="133" t="s">
        <v>127</v>
      </c>
      <c r="C15" s="134"/>
      <c r="D15" s="134"/>
      <c r="E15" s="135"/>
      <c r="F15" s="79">
        <v>2</v>
      </c>
      <c r="G15" s="37" t="s">
        <v>12</v>
      </c>
      <c r="H15" s="99">
        <v>2100</v>
      </c>
      <c r="I15" s="94">
        <f>F15*H15</f>
        <v>4200</v>
      </c>
      <c r="J15" s="74">
        <f t="shared" ref="J15:J22" si="2">(I15*$D$41)</f>
        <v>2645.9999999999995</v>
      </c>
      <c r="K15" s="8"/>
    </row>
    <row r="16" spans="1:11" ht="43.5" customHeight="1" x14ac:dyDescent="0.25">
      <c r="A16" s="2">
        <v>12</v>
      </c>
      <c r="B16" s="133" t="s">
        <v>121</v>
      </c>
      <c r="C16" s="134"/>
      <c r="D16" s="134"/>
      <c r="E16" s="135"/>
      <c r="F16" s="79">
        <v>2</v>
      </c>
      <c r="G16" s="37" t="s">
        <v>12</v>
      </c>
      <c r="H16" s="99">
        <v>14500</v>
      </c>
      <c r="I16" s="94">
        <f>F16*H16</f>
        <v>29000</v>
      </c>
      <c r="J16" s="74">
        <f t="shared" si="2"/>
        <v>18269.999999999996</v>
      </c>
      <c r="K16" s="8"/>
    </row>
    <row r="17" spans="1:13" ht="157.05000000000001" customHeight="1" x14ac:dyDescent="0.25">
      <c r="A17" s="2">
        <v>13</v>
      </c>
      <c r="B17" s="133" t="s">
        <v>122</v>
      </c>
      <c r="C17" s="134"/>
      <c r="D17" s="134"/>
      <c r="E17" s="135"/>
      <c r="F17" s="79">
        <v>2</v>
      </c>
      <c r="G17" s="37" t="s">
        <v>12</v>
      </c>
      <c r="H17" s="99">
        <v>24000</v>
      </c>
      <c r="I17" s="94">
        <f t="shared" si="1"/>
        <v>48000</v>
      </c>
      <c r="J17" s="74">
        <f t="shared" si="2"/>
        <v>30239.999999999996</v>
      </c>
      <c r="K17" s="8"/>
    </row>
    <row r="18" spans="1:13" ht="71.55" customHeight="1" x14ac:dyDescent="0.25">
      <c r="A18" s="2">
        <v>14</v>
      </c>
      <c r="B18" s="133" t="s">
        <v>129</v>
      </c>
      <c r="C18" s="134"/>
      <c r="D18" s="134"/>
      <c r="E18" s="135"/>
      <c r="F18" s="86">
        <v>1</v>
      </c>
      <c r="G18" s="37" t="s">
        <v>12</v>
      </c>
      <c r="H18" s="85">
        <v>80000</v>
      </c>
      <c r="I18" s="94">
        <f t="shared" si="1"/>
        <v>80000</v>
      </c>
      <c r="J18" s="74">
        <f t="shared" si="2"/>
        <v>50399.999999999993</v>
      </c>
      <c r="K18" s="8"/>
      <c r="M18" s="1">
        <f>ROUND(80000*1.08,0)</f>
        <v>86400</v>
      </c>
    </row>
    <row r="19" spans="1:13" ht="58.05" customHeight="1" x14ac:dyDescent="0.25">
      <c r="A19" s="2">
        <v>15</v>
      </c>
      <c r="B19" s="133" t="s">
        <v>130</v>
      </c>
      <c r="C19" s="134"/>
      <c r="D19" s="134"/>
      <c r="E19" s="135"/>
      <c r="F19" s="29">
        <v>2</v>
      </c>
      <c r="G19" s="37" t="s">
        <v>12</v>
      </c>
      <c r="H19" s="100">
        <v>16300</v>
      </c>
      <c r="I19" s="94">
        <f t="shared" si="1"/>
        <v>32600</v>
      </c>
      <c r="J19" s="74">
        <f t="shared" si="2"/>
        <v>20537.999999999996</v>
      </c>
      <c r="K19" s="8"/>
    </row>
    <row r="20" spans="1:13" ht="55.5" customHeight="1" x14ac:dyDescent="0.25">
      <c r="A20" s="2">
        <v>16</v>
      </c>
      <c r="B20" s="133" t="s">
        <v>131</v>
      </c>
      <c r="C20" s="134"/>
      <c r="D20" s="134"/>
      <c r="E20" s="135"/>
      <c r="F20" s="29">
        <v>1</v>
      </c>
      <c r="G20" s="37" t="s">
        <v>12</v>
      </c>
      <c r="H20" s="100">
        <v>14500</v>
      </c>
      <c r="I20" s="94">
        <f t="shared" si="1"/>
        <v>14500</v>
      </c>
      <c r="J20" s="74">
        <f t="shared" si="2"/>
        <v>9134.9999999999982</v>
      </c>
      <c r="K20" s="8"/>
    </row>
    <row r="21" spans="1:13" ht="57" customHeight="1" x14ac:dyDescent="0.25">
      <c r="A21" s="2">
        <v>17</v>
      </c>
      <c r="B21" s="133" t="s">
        <v>132</v>
      </c>
      <c r="C21" s="134"/>
      <c r="D21" s="134"/>
      <c r="E21" s="135"/>
      <c r="F21" s="29">
        <v>1</v>
      </c>
      <c r="G21" s="37" t="s">
        <v>12</v>
      </c>
      <c r="H21" s="100">
        <v>15100</v>
      </c>
      <c r="I21" s="94">
        <f t="shared" si="1"/>
        <v>15100</v>
      </c>
      <c r="J21" s="74">
        <f t="shared" si="2"/>
        <v>9512.9999999999982</v>
      </c>
      <c r="K21" s="8"/>
    </row>
    <row r="22" spans="1:13" ht="55.95" customHeight="1" x14ac:dyDescent="0.25">
      <c r="A22" s="2">
        <v>18</v>
      </c>
      <c r="B22" s="133" t="s">
        <v>133</v>
      </c>
      <c r="C22" s="134"/>
      <c r="D22" s="134"/>
      <c r="E22" s="135"/>
      <c r="F22" s="86">
        <v>1</v>
      </c>
      <c r="G22" s="37" t="s">
        <v>12</v>
      </c>
      <c r="H22" s="100">
        <v>15800</v>
      </c>
      <c r="I22" s="94">
        <f t="shared" si="1"/>
        <v>15800</v>
      </c>
      <c r="J22" s="74">
        <f t="shared" si="2"/>
        <v>9953.9999999999982</v>
      </c>
      <c r="K22" s="8"/>
    </row>
    <row r="23" spans="1:13" ht="214.05" customHeight="1" x14ac:dyDescent="0.25">
      <c r="A23" s="2"/>
      <c r="B23" s="115" t="s">
        <v>143</v>
      </c>
      <c r="C23" s="116"/>
      <c r="D23" s="116"/>
      <c r="E23" s="117"/>
      <c r="F23" s="86">
        <v>1</v>
      </c>
      <c r="G23" s="37" t="s">
        <v>12</v>
      </c>
      <c r="H23" s="100">
        <v>210000</v>
      </c>
      <c r="I23" s="94">
        <f t="shared" ref="I23" si="3">F23*H23</f>
        <v>210000</v>
      </c>
      <c r="J23" s="74">
        <f t="shared" ref="J23" si="4">(I23*$D$41)</f>
        <v>132299.99999999997</v>
      </c>
      <c r="K23" s="8"/>
    </row>
    <row r="24" spans="1:13" ht="19.95" customHeight="1" x14ac:dyDescent="0.25">
      <c r="A24" s="2"/>
      <c r="B24" s="113" t="s">
        <v>15</v>
      </c>
      <c r="C24" s="113"/>
      <c r="D24" s="113"/>
      <c r="E24" s="113"/>
      <c r="F24" s="113"/>
      <c r="G24" s="113"/>
      <c r="H24" s="113"/>
      <c r="I24" s="65">
        <f>SUM(I5:I22)</f>
        <v>721300</v>
      </c>
      <c r="J24" s="57">
        <f>SUM(J5:J22)</f>
        <v>454418.99999999994</v>
      </c>
    </row>
    <row r="25" spans="1:13" ht="19.95" customHeight="1" x14ac:dyDescent="0.25">
      <c r="A25" s="2"/>
      <c r="B25" s="113" t="s">
        <v>16</v>
      </c>
      <c r="C25" s="113"/>
      <c r="D25" s="113"/>
      <c r="E25" s="113"/>
      <c r="F25" s="113"/>
      <c r="G25" s="113"/>
      <c r="H25" s="113"/>
      <c r="I25" s="65">
        <f>I24*0.18</f>
        <v>129834</v>
      </c>
      <c r="J25" s="57"/>
    </row>
    <row r="26" spans="1:13" ht="19.95" customHeight="1" x14ac:dyDescent="0.25">
      <c r="A26" s="11"/>
      <c r="B26" s="113" t="s">
        <v>17</v>
      </c>
      <c r="C26" s="113"/>
      <c r="D26" s="113"/>
      <c r="E26" s="113"/>
      <c r="F26" s="113"/>
      <c r="G26" s="113"/>
      <c r="H26" s="113"/>
      <c r="I26" s="58">
        <f>SUM(I24:I25)</f>
        <v>851134</v>
      </c>
      <c r="J26" s="59"/>
    </row>
    <row r="27" spans="1:13" ht="19.95" customHeight="1" x14ac:dyDescent="0.25">
      <c r="A27" s="11"/>
      <c r="B27" s="113" t="s">
        <v>18</v>
      </c>
      <c r="C27" s="113"/>
      <c r="D27" s="113"/>
      <c r="E27" s="113"/>
      <c r="F27" s="113"/>
      <c r="G27" s="113"/>
      <c r="H27" s="113"/>
      <c r="I27" s="58">
        <f>E42</f>
        <v>454419</v>
      </c>
      <c r="J27" s="59"/>
    </row>
    <row r="28" spans="1:13" ht="19.95" customHeight="1" x14ac:dyDescent="0.3">
      <c r="A28" s="11"/>
      <c r="B28" s="113" t="s">
        <v>19</v>
      </c>
      <c r="C28" s="113"/>
      <c r="D28" s="113"/>
      <c r="E28" s="113"/>
      <c r="F28" s="113"/>
      <c r="G28" s="113"/>
      <c r="H28" s="113"/>
      <c r="I28" s="60">
        <f>SUM(I26:I27)</f>
        <v>1305553</v>
      </c>
      <c r="J28" s="61"/>
    </row>
    <row r="30" spans="1:13" x14ac:dyDescent="0.25">
      <c r="A30" s="1" t="s">
        <v>99</v>
      </c>
    </row>
    <row r="32" spans="1:13" ht="16.05" customHeight="1" x14ac:dyDescent="0.25">
      <c r="B32" s="114" t="s">
        <v>21</v>
      </c>
      <c r="C32" s="114"/>
      <c r="D32" s="114"/>
      <c r="E32" s="17">
        <f>I24</f>
        <v>721300</v>
      </c>
    </row>
    <row r="33" spans="2:5" ht="16.05" customHeight="1" x14ac:dyDescent="0.25">
      <c r="B33" s="2" t="s">
        <v>22</v>
      </c>
      <c r="C33" s="2" t="s">
        <v>23</v>
      </c>
      <c r="D33" s="2" t="s">
        <v>24</v>
      </c>
      <c r="E33" s="2" t="s">
        <v>5</v>
      </c>
    </row>
    <row r="34" spans="2:5" ht="16.05" customHeight="1" x14ac:dyDescent="0.25">
      <c r="B34" s="2">
        <v>1</v>
      </c>
      <c r="C34" s="2" t="s">
        <v>75</v>
      </c>
      <c r="D34" s="34">
        <v>0.09</v>
      </c>
      <c r="E34" s="45">
        <f>(D34*$E$32)</f>
        <v>64917</v>
      </c>
    </row>
    <row r="35" spans="2:5" ht="16.05" customHeight="1" x14ac:dyDescent="0.25">
      <c r="B35" s="2">
        <v>2</v>
      </c>
      <c r="C35" s="2" t="s">
        <v>76</v>
      </c>
      <c r="D35" s="34">
        <v>0.09</v>
      </c>
      <c r="E35" s="45">
        <f t="shared" ref="E35:E40" si="5">(D35*$E$32)</f>
        <v>64917</v>
      </c>
    </row>
    <row r="36" spans="2:5" ht="16.05" customHeight="1" x14ac:dyDescent="0.25">
      <c r="B36" s="2">
        <v>3</v>
      </c>
      <c r="C36" s="2" t="s">
        <v>44</v>
      </c>
      <c r="D36" s="34">
        <v>0.09</v>
      </c>
      <c r="E36" s="45">
        <f t="shared" si="5"/>
        <v>64917</v>
      </c>
    </row>
    <row r="37" spans="2:5" ht="16.05" customHeight="1" x14ac:dyDescent="0.25">
      <c r="B37" s="2">
        <v>4</v>
      </c>
      <c r="C37" s="2" t="s">
        <v>45</v>
      </c>
      <c r="D37" s="34">
        <v>0.09</v>
      </c>
      <c r="E37" s="45">
        <f t="shared" si="5"/>
        <v>64917</v>
      </c>
    </row>
    <row r="38" spans="2:5" ht="16.05" customHeight="1" x14ac:dyDescent="0.25">
      <c r="B38" s="2">
        <v>5</v>
      </c>
      <c r="C38" s="2" t="s">
        <v>46</v>
      </c>
      <c r="D38" s="34">
        <v>0.09</v>
      </c>
      <c r="E38" s="45">
        <f t="shared" si="5"/>
        <v>64917</v>
      </c>
    </row>
    <row r="39" spans="2:5" ht="16.05" customHeight="1" x14ac:dyDescent="0.25">
      <c r="B39" s="2">
        <v>6</v>
      </c>
      <c r="C39" s="2" t="s">
        <v>47</v>
      </c>
      <c r="D39" s="34">
        <v>0.09</v>
      </c>
      <c r="E39" s="45">
        <f t="shared" si="5"/>
        <v>64917</v>
      </c>
    </row>
    <row r="40" spans="2:5" ht="16.05" customHeight="1" x14ac:dyDescent="0.25">
      <c r="B40" s="2">
        <v>7</v>
      </c>
      <c r="C40" s="2" t="s">
        <v>48</v>
      </c>
      <c r="D40" s="34">
        <v>0.09</v>
      </c>
      <c r="E40" s="45">
        <f t="shared" si="5"/>
        <v>64917</v>
      </c>
    </row>
    <row r="41" spans="2:5" ht="16.05" customHeight="1" x14ac:dyDescent="0.25">
      <c r="B41" s="114" t="s">
        <v>30</v>
      </c>
      <c r="C41" s="114"/>
      <c r="D41" s="34">
        <f>SUM(D34:D40)</f>
        <v>0.62999999999999989</v>
      </c>
      <c r="E41" s="62"/>
    </row>
    <row r="42" spans="2:5" ht="16.05" customHeight="1" x14ac:dyDescent="0.25">
      <c r="B42" s="112" t="s">
        <v>15</v>
      </c>
      <c r="C42" s="112"/>
      <c r="D42" s="112"/>
      <c r="E42" s="52">
        <f>SUM(E34:E40)</f>
        <v>454419</v>
      </c>
    </row>
    <row r="43" spans="2:5" ht="19.95" customHeight="1" x14ac:dyDescent="0.25">
      <c r="B43" s="26"/>
      <c r="C43" s="26"/>
      <c r="D43" s="26"/>
      <c r="E43" s="27"/>
    </row>
    <row r="44" spans="2:5" ht="19.95" customHeight="1" x14ac:dyDescent="0.25">
      <c r="B44" s="26"/>
      <c r="C44" s="26"/>
      <c r="D44" s="26"/>
      <c r="E44" s="27"/>
    </row>
    <row r="45" spans="2:5" ht="19.95" customHeight="1" x14ac:dyDescent="0.25">
      <c r="B45" s="26"/>
      <c r="C45" s="26"/>
      <c r="D45" s="26"/>
      <c r="E45" s="27"/>
    </row>
  </sheetData>
  <mergeCells count="35">
    <mergeCell ref="B10:E10"/>
    <mergeCell ref="A2:J2"/>
    <mergeCell ref="A3:A4"/>
    <mergeCell ref="B3:E4"/>
    <mergeCell ref="F3:F4"/>
    <mergeCell ref="G3:G4"/>
    <mergeCell ref="H3:H4"/>
    <mergeCell ref="I3:I4"/>
    <mergeCell ref="J3:J4"/>
    <mergeCell ref="B5:E5"/>
    <mergeCell ref="B6:E6"/>
    <mergeCell ref="B7:E7"/>
    <mergeCell ref="B8:E8"/>
    <mergeCell ref="B9:E9"/>
    <mergeCell ref="B22:E22"/>
    <mergeCell ref="B11:E11"/>
    <mergeCell ref="B12:E12"/>
    <mergeCell ref="B13:E13"/>
    <mergeCell ref="B14:E14"/>
    <mergeCell ref="B15:E15"/>
    <mergeCell ref="B16:E16"/>
    <mergeCell ref="B17:E17"/>
    <mergeCell ref="B18:E18"/>
    <mergeCell ref="B19:E19"/>
    <mergeCell ref="B20:E20"/>
    <mergeCell ref="B21:E21"/>
    <mergeCell ref="B23:E23"/>
    <mergeCell ref="B41:C41"/>
    <mergeCell ref="B42:D42"/>
    <mergeCell ref="B24:H24"/>
    <mergeCell ref="B25:H25"/>
    <mergeCell ref="B26:H26"/>
    <mergeCell ref="B27:H27"/>
    <mergeCell ref="B28:H28"/>
    <mergeCell ref="B32:D32"/>
  </mergeCells>
  <pageMargins left="0.59055118110236227" right="0.39370078740157483" top="0.78740157480314965" bottom="0.62992125984251968" header="0.51181102362204722" footer="0.51181102362204722"/>
  <pageSetup paperSize="9" scale="70"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62DA7A-6D99-469E-9207-5B21B7791552}">
  <sheetPr codeName="Sheet1"/>
  <dimension ref="A2:K27"/>
  <sheetViews>
    <sheetView topLeftCell="A6" zoomScaleNormal="100" zoomScaleSheetLayoutView="81" workbookViewId="0">
      <selection activeCell="A2" sqref="A2:J10"/>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8" width="10" style="1" customWidth="1"/>
    <col min="9" max="9" width="12.44140625" style="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v>
      </c>
    </row>
    <row r="4" spans="1:11" ht="13.8" customHeight="1" x14ac:dyDescent="0.25">
      <c r="A4" s="119"/>
      <c r="B4" s="123"/>
      <c r="C4" s="124"/>
      <c r="D4" s="124"/>
      <c r="E4" s="125"/>
      <c r="F4" s="127"/>
      <c r="G4" s="128" t="s">
        <v>3</v>
      </c>
      <c r="H4" s="129"/>
      <c r="I4" s="130"/>
      <c r="J4" s="119"/>
    </row>
    <row r="5" spans="1:11" ht="79.2" customHeight="1" x14ac:dyDescent="0.25">
      <c r="A5" s="2">
        <v>1</v>
      </c>
      <c r="B5" s="136" t="s">
        <v>7</v>
      </c>
      <c r="C5" s="137"/>
      <c r="D5" s="137"/>
      <c r="E5" s="138"/>
      <c r="F5" s="3">
        <v>262.74</v>
      </c>
      <c r="G5" s="4" t="s">
        <v>8</v>
      </c>
      <c r="H5" s="5">
        <v>859.32203389830511</v>
      </c>
      <c r="I5" s="6">
        <f>F5*H5</f>
        <v>225778.27118644069</v>
      </c>
      <c r="J5" s="7">
        <f t="shared" ref="J5:J10" si="0">(I5*$D$26)/100</f>
        <v>94826.873898305086</v>
      </c>
      <c r="K5" s="8"/>
    </row>
    <row r="6" spans="1:11" ht="80.400000000000006" customHeight="1" x14ac:dyDescent="0.25">
      <c r="A6" s="2">
        <v>2</v>
      </c>
      <c r="B6" s="136" t="s">
        <v>9</v>
      </c>
      <c r="C6" s="137"/>
      <c r="D6" s="137"/>
      <c r="E6" s="138"/>
      <c r="F6" s="3">
        <v>725.55</v>
      </c>
      <c r="G6" s="4" t="s">
        <v>8</v>
      </c>
      <c r="H6" s="5">
        <v>1237.2881355932204</v>
      </c>
      <c r="I6" s="6">
        <f>F6*H6</f>
        <v>897714.40677966108</v>
      </c>
      <c r="J6" s="7">
        <f t="shared" si="0"/>
        <v>377040.05084745766</v>
      </c>
      <c r="K6" s="8"/>
    </row>
    <row r="7" spans="1:11" ht="160.19999999999999" customHeight="1" x14ac:dyDescent="0.25">
      <c r="A7" s="2">
        <v>3</v>
      </c>
      <c r="B7" s="136" t="s">
        <v>10</v>
      </c>
      <c r="C7" s="137"/>
      <c r="D7" s="137"/>
      <c r="E7" s="138"/>
      <c r="F7" s="3">
        <v>119.38500000000001</v>
      </c>
      <c r="G7" s="4" t="s">
        <v>8</v>
      </c>
      <c r="H7" s="5">
        <v>3953.3898305084749</v>
      </c>
      <c r="I7" s="6">
        <f>F7*H7</f>
        <v>471975.44491525431</v>
      </c>
      <c r="J7" s="7">
        <f t="shared" si="0"/>
        <v>198229.6868644068</v>
      </c>
      <c r="K7" s="8"/>
    </row>
    <row r="8" spans="1:11" ht="90.6" customHeight="1" x14ac:dyDescent="0.25">
      <c r="A8" s="2">
        <v>4</v>
      </c>
      <c r="B8" s="136" t="s">
        <v>11</v>
      </c>
      <c r="C8" s="137"/>
      <c r="D8" s="137"/>
      <c r="E8" s="138"/>
      <c r="F8" s="3">
        <v>2</v>
      </c>
      <c r="G8" s="4" t="s">
        <v>12</v>
      </c>
      <c r="H8" s="5">
        <v>229047.45762711865</v>
      </c>
      <c r="I8" s="6">
        <f t="shared" ref="I8:I10" si="1">F8*H8</f>
        <v>458094.9152542373</v>
      </c>
      <c r="J8" s="7">
        <f t="shared" si="0"/>
        <v>192399.86440677967</v>
      </c>
      <c r="K8" s="8"/>
    </row>
    <row r="9" spans="1:11" ht="33.6" customHeight="1" x14ac:dyDescent="0.25">
      <c r="A9" s="2">
        <v>5</v>
      </c>
      <c r="B9" s="136" t="s">
        <v>13</v>
      </c>
      <c r="C9" s="137"/>
      <c r="D9" s="137"/>
      <c r="E9" s="138"/>
      <c r="F9" s="3">
        <v>16</v>
      </c>
      <c r="G9" s="4" t="s">
        <v>8</v>
      </c>
      <c r="H9" s="5">
        <v>3084.7457627118647</v>
      </c>
      <c r="I9" s="6">
        <f t="shared" si="1"/>
        <v>49355.932203389835</v>
      </c>
      <c r="J9" s="7">
        <f t="shared" si="0"/>
        <v>20729.491525423731</v>
      </c>
      <c r="K9" s="8"/>
    </row>
    <row r="10" spans="1:11" ht="93" customHeight="1" x14ac:dyDescent="0.25">
      <c r="A10" s="2">
        <v>6</v>
      </c>
      <c r="B10" s="136" t="s">
        <v>14</v>
      </c>
      <c r="C10" s="137"/>
      <c r="D10" s="137"/>
      <c r="E10" s="138"/>
      <c r="F10" s="3">
        <v>1</v>
      </c>
      <c r="G10" s="4" t="s">
        <v>12</v>
      </c>
      <c r="H10" s="5">
        <v>71299.152542372889</v>
      </c>
      <c r="I10" s="6">
        <f t="shared" si="1"/>
        <v>71299.152542372889</v>
      </c>
      <c r="J10" s="7">
        <f t="shared" si="0"/>
        <v>29945.644067796613</v>
      </c>
      <c r="K10" s="8"/>
    </row>
    <row r="11" spans="1:11" ht="19.95" customHeight="1" x14ac:dyDescent="0.25">
      <c r="A11" s="2"/>
      <c r="B11" s="113" t="s">
        <v>15</v>
      </c>
      <c r="C11" s="113"/>
      <c r="D11" s="113"/>
      <c r="E11" s="113"/>
      <c r="F11" s="113"/>
      <c r="G11" s="113"/>
      <c r="H11" s="113"/>
      <c r="I11" s="9">
        <f>SUM(I5:I10)</f>
        <v>2174218.1228813562</v>
      </c>
      <c r="J11" s="10">
        <f>SUM(J5:J10)</f>
        <v>913171.61161016952</v>
      </c>
    </row>
    <row r="12" spans="1:11" ht="19.95" customHeight="1" x14ac:dyDescent="0.25">
      <c r="A12" s="2"/>
      <c r="B12" s="113" t="s">
        <v>16</v>
      </c>
      <c r="C12" s="113"/>
      <c r="D12" s="113"/>
      <c r="E12" s="113"/>
      <c r="F12" s="113"/>
      <c r="G12" s="113"/>
      <c r="H12" s="113"/>
      <c r="I12" s="9">
        <f>I11*0.18</f>
        <v>391359.26211864408</v>
      </c>
      <c r="J12" s="10"/>
    </row>
    <row r="13" spans="1:11" ht="19.95" customHeight="1" x14ac:dyDescent="0.25">
      <c r="A13" s="11"/>
      <c r="B13" s="113" t="s">
        <v>17</v>
      </c>
      <c r="C13" s="113"/>
      <c r="D13" s="113"/>
      <c r="E13" s="113"/>
      <c r="F13" s="113"/>
      <c r="G13" s="113"/>
      <c r="H13" s="113"/>
      <c r="I13" s="12">
        <f>SUM(I11:J12)</f>
        <v>3478748.9966101698</v>
      </c>
      <c r="J13" s="13"/>
    </row>
    <row r="14" spans="1:11" ht="19.95" customHeight="1" x14ac:dyDescent="0.25">
      <c r="A14" s="11"/>
      <c r="B14" s="113" t="s">
        <v>18</v>
      </c>
      <c r="C14" s="113"/>
      <c r="D14" s="113"/>
      <c r="E14" s="113"/>
      <c r="F14" s="113"/>
      <c r="G14" s="113"/>
      <c r="H14" s="113"/>
      <c r="I14" s="12">
        <f>E27</f>
        <v>913171.61161016964</v>
      </c>
      <c r="J14" s="14"/>
    </row>
    <row r="15" spans="1:11" ht="19.95" customHeight="1" x14ac:dyDescent="0.3">
      <c r="A15" s="11"/>
      <c r="B15" s="113" t="s">
        <v>19</v>
      </c>
      <c r="C15" s="113"/>
      <c r="D15" s="113"/>
      <c r="E15" s="113"/>
      <c r="F15" s="113"/>
      <c r="G15" s="113"/>
      <c r="H15" s="113"/>
      <c r="I15" s="15">
        <f>SUM(I13:J14)</f>
        <v>4391920.6082203398</v>
      </c>
      <c r="J15" s="16"/>
    </row>
    <row r="17" spans="1:5" x14ac:dyDescent="0.25">
      <c r="A17" s="1" t="s">
        <v>20</v>
      </c>
    </row>
    <row r="19" spans="1:5" ht="19.95" customHeight="1" x14ac:dyDescent="0.25">
      <c r="B19" s="114" t="s">
        <v>21</v>
      </c>
      <c r="C19" s="114"/>
      <c r="D19" s="114"/>
      <c r="E19" s="17">
        <f>I11</f>
        <v>2174218.1228813562</v>
      </c>
    </row>
    <row r="20" spans="1:5" ht="19.95" customHeight="1" x14ac:dyDescent="0.25">
      <c r="B20" s="2" t="s">
        <v>22</v>
      </c>
      <c r="C20" s="2" t="s">
        <v>23</v>
      </c>
      <c r="D20" s="2" t="s">
        <v>24</v>
      </c>
      <c r="E20" s="2" t="s">
        <v>5</v>
      </c>
    </row>
    <row r="21" spans="1:5" ht="19.95" customHeight="1" x14ac:dyDescent="0.25">
      <c r="B21" s="2">
        <v>1</v>
      </c>
      <c r="C21" s="18" t="s">
        <v>25</v>
      </c>
      <c r="D21" s="2">
        <v>8</v>
      </c>
      <c r="E21" s="19">
        <f>(D21*$E$19)/100</f>
        <v>173937.4498305085</v>
      </c>
    </row>
    <row r="22" spans="1:5" ht="19.95" customHeight="1" x14ac:dyDescent="0.25">
      <c r="B22" s="2">
        <v>2</v>
      </c>
      <c r="C22" s="18" t="s">
        <v>26</v>
      </c>
      <c r="D22" s="2">
        <v>8</v>
      </c>
      <c r="E22" s="19">
        <f t="shared" ref="E22:E25" si="2">(D22*$E$19)/100</f>
        <v>173937.4498305085</v>
      </c>
    </row>
    <row r="23" spans="1:5" ht="19.95" customHeight="1" x14ac:dyDescent="0.25">
      <c r="B23" s="2">
        <v>3</v>
      </c>
      <c r="C23" s="18" t="s">
        <v>27</v>
      </c>
      <c r="D23" s="2">
        <v>8</v>
      </c>
      <c r="E23" s="19">
        <f t="shared" si="2"/>
        <v>173937.4498305085</v>
      </c>
    </row>
    <row r="24" spans="1:5" ht="19.95" customHeight="1" x14ac:dyDescent="0.25">
      <c r="B24" s="2">
        <v>4</v>
      </c>
      <c r="C24" s="18" t="s">
        <v>28</v>
      </c>
      <c r="D24" s="2">
        <v>9</v>
      </c>
      <c r="E24" s="19">
        <f t="shared" si="2"/>
        <v>195679.63105932207</v>
      </c>
    </row>
    <row r="25" spans="1:5" ht="19.95" customHeight="1" x14ac:dyDescent="0.25">
      <c r="B25" s="2">
        <v>5</v>
      </c>
      <c r="C25" s="18" t="s">
        <v>29</v>
      </c>
      <c r="D25" s="2">
        <v>9</v>
      </c>
      <c r="E25" s="19">
        <f t="shared" si="2"/>
        <v>195679.63105932207</v>
      </c>
    </row>
    <row r="26" spans="1:5" ht="19.95" customHeight="1" x14ac:dyDescent="0.25">
      <c r="B26" s="114" t="s">
        <v>30</v>
      </c>
      <c r="C26" s="114"/>
      <c r="D26" s="2">
        <f>SUM(D21:D25)</f>
        <v>42</v>
      </c>
      <c r="E26" s="20"/>
    </row>
    <row r="27" spans="1:5" ht="19.95" customHeight="1" x14ac:dyDescent="0.25">
      <c r="B27" s="112" t="s">
        <v>15</v>
      </c>
      <c r="C27" s="112"/>
      <c r="D27" s="112"/>
      <c r="E27" s="21">
        <f>SUM(E21:E25)</f>
        <v>913171.61161016964</v>
      </c>
    </row>
  </sheetData>
  <mergeCells count="22">
    <mergeCell ref="B19:D19"/>
    <mergeCell ref="B26:C26"/>
    <mergeCell ref="B27:D27"/>
    <mergeCell ref="A2:J2"/>
    <mergeCell ref="B10:E10"/>
    <mergeCell ref="B11:H11"/>
    <mergeCell ref="B12:H12"/>
    <mergeCell ref="B13:H13"/>
    <mergeCell ref="B14:H14"/>
    <mergeCell ref="B15:H15"/>
    <mergeCell ref="J3:J4"/>
    <mergeCell ref="B5:E5"/>
    <mergeCell ref="B6:E6"/>
    <mergeCell ref="B7:E7"/>
    <mergeCell ref="B8:E8"/>
    <mergeCell ref="B9:E9"/>
    <mergeCell ref="I3:I4"/>
    <mergeCell ref="A3:A4"/>
    <mergeCell ref="B3:E4"/>
    <mergeCell ref="F3:F4"/>
    <mergeCell ref="G3:G4"/>
    <mergeCell ref="H3:H4"/>
  </mergeCells>
  <pageMargins left="0.70866141732283472" right="0.70866141732283472" top="0.55118110236220474" bottom="0.55118110236220474" header="0.31496062992125984" footer="0.31496062992125984"/>
  <pageSetup paperSize="9" scale="62"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7E388-16D7-4D69-82F3-27FA9BEFB346}">
  <sheetPr codeName="Sheet5">
    <tabColor theme="4" tint="0.59999389629810485"/>
  </sheetPr>
  <dimension ref="A2:K45"/>
  <sheetViews>
    <sheetView view="pageBreakPreview" zoomScaleNormal="100" zoomScaleSheetLayoutView="100" workbookViewId="0">
      <selection activeCell="M26" sqref="M26"/>
    </sheetView>
  </sheetViews>
  <sheetFormatPr defaultColWidth="8.88671875" defaultRowHeight="13.8" x14ac:dyDescent="0.25"/>
  <cols>
    <col min="1" max="1" width="4.21875" style="1" customWidth="1"/>
    <col min="2" max="2" width="9.44140625" style="1" customWidth="1"/>
    <col min="3" max="3" width="14.77734375" style="1" customWidth="1"/>
    <col min="4" max="4" width="21.33203125" style="1" customWidth="1"/>
    <col min="5" max="5" width="21.109375" style="1" customWidth="1"/>
    <col min="6" max="6" width="5.77734375" style="1" customWidth="1"/>
    <col min="7" max="7" width="4.6640625" style="1" customWidth="1"/>
    <col min="8" max="8" width="7.5546875" style="1" customWidth="1"/>
    <col min="9" max="9" width="14.6640625" style="1" customWidth="1"/>
    <col min="10" max="10" width="12.3320312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20" t="s">
        <v>1</v>
      </c>
      <c r="C3" s="121"/>
      <c r="D3" s="121"/>
      <c r="E3" s="122"/>
      <c r="F3" s="126" t="s">
        <v>2</v>
      </c>
      <c r="G3" s="128" t="s">
        <v>3</v>
      </c>
      <c r="H3" s="129" t="s">
        <v>4</v>
      </c>
      <c r="I3" s="130" t="s">
        <v>5</v>
      </c>
      <c r="J3" s="119" t="s">
        <v>65</v>
      </c>
    </row>
    <row r="4" spans="1:11" ht="28.5" customHeight="1" x14ac:dyDescent="0.25">
      <c r="A4" s="119"/>
      <c r="B4" s="123"/>
      <c r="C4" s="124"/>
      <c r="D4" s="124"/>
      <c r="E4" s="125"/>
      <c r="F4" s="127"/>
      <c r="G4" s="128" t="s">
        <v>3</v>
      </c>
      <c r="H4" s="129"/>
      <c r="I4" s="130"/>
      <c r="J4" s="119"/>
    </row>
    <row r="5" spans="1:11" ht="31.95" customHeight="1" x14ac:dyDescent="0.25">
      <c r="A5" s="2">
        <v>1</v>
      </c>
      <c r="B5" s="115" t="s">
        <v>77</v>
      </c>
      <c r="C5" s="116"/>
      <c r="D5" s="116"/>
      <c r="E5" s="117"/>
      <c r="F5" s="66">
        <v>5</v>
      </c>
      <c r="G5" s="67" t="s">
        <v>12</v>
      </c>
      <c r="H5" s="68">
        <v>535</v>
      </c>
      <c r="I5" s="56">
        <f>F5*H5</f>
        <v>2675</v>
      </c>
      <c r="J5" s="64">
        <f t="shared" ref="J5:J26" si="0">(I5*$D$44)</f>
        <v>1792.2499999999998</v>
      </c>
      <c r="K5" s="8"/>
    </row>
    <row r="6" spans="1:11" x14ac:dyDescent="0.25">
      <c r="A6" s="2">
        <v>2</v>
      </c>
      <c r="B6" s="115" t="s">
        <v>78</v>
      </c>
      <c r="C6" s="116"/>
      <c r="D6" s="116"/>
      <c r="E6" s="117"/>
      <c r="F6" s="66">
        <v>31</v>
      </c>
      <c r="G6" s="67" t="s">
        <v>12</v>
      </c>
      <c r="H6" s="68">
        <v>630</v>
      </c>
      <c r="I6" s="56">
        <f t="shared" ref="I6:I26" si="1">F6*H6</f>
        <v>19530</v>
      </c>
      <c r="J6" s="64">
        <f t="shared" si="0"/>
        <v>13085.099999999999</v>
      </c>
      <c r="K6" s="8"/>
    </row>
    <row r="7" spans="1:11" ht="41.55" customHeight="1" x14ac:dyDescent="0.25">
      <c r="A7" s="2">
        <v>3</v>
      </c>
      <c r="B7" s="115" t="s">
        <v>79</v>
      </c>
      <c r="C7" s="116"/>
      <c r="D7" s="116"/>
      <c r="E7" s="117"/>
      <c r="F7" s="66">
        <v>14</v>
      </c>
      <c r="G7" s="67" t="s">
        <v>12</v>
      </c>
      <c r="H7" s="68">
        <v>9500</v>
      </c>
      <c r="I7" s="56">
        <f t="shared" si="1"/>
        <v>133000</v>
      </c>
      <c r="J7" s="64">
        <f t="shared" si="0"/>
        <v>89109.999999999985</v>
      </c>
      <c r="K7" s="8"/>
    </row>
    <row r="8" spans="1:11" ht="60" customHeight="1" x14ac:dyDescent="0.25">
      <c r="A8" s="2">
        <v>4</v>
      </c>
      <c r="B8" s="115" t="s">
        <v>80</v>
      </c>
      <c r="C8" s="116"/>
      <c r="D8" s="116"/>
      <c r="E8" s="117"/>
      <c r="F8" s="66">
        <v>18.579999999999998</v>
      </c>
      <c r="G8" s="67" t="s">
        <v>8</v>
      </c>
      <c r="H8" s="68">
        <v>16500</v>
      </c>
      <c r="I8" s="56">
        <f t="shared" si="1"/>
        <v>306570</v>
      </c>
      <c r="J8" s="64">
        <f t="shared" si="0"/>
        <v>205401.89999999997</v>
      </c>
      <c r="K8" s="8"/>
    </row>
    <row r="9" spans="1:11" ht="214.5" customHeight="1" x14ac:dyDescent="0.25">
      <c r="A9" s="2">
        <v>5</v>
      </c>
      <c r="B9" s="115" t="s">
        <v>81</v>
      </c>
      <c r="C9" s="116"/>
      <c r="D9" s="116"/>
      <c r="E9" s="117"/>
      <c r="F9" s="66">
        <v>7.58</v>
      </c>
      <c r="G9" s="67" t="s">
        <v>8</v>
      </c>
      <c r="H9" s="68">
        <v>18400</v>
      </c>
      <c r="I9" s="56">
        <f t="shared" si="1"/>
        <v>139472</v>
      </c>
      <c r="J9" s="64">
        <f t="shared" si="0"/>
        <v>93446.239999999991</v>
      </c>
      <c r="K9" s="8"/>
    </row>
    <row r="10" spans="1:11" ht="43.95" customHeight="1" x14ac:dyDescent="0.25">
      <c r="A10" s="2">
        <v>6</v>
      </c>
      <c r="B10" s="115" t="s">
        <v>82</v>
      </c>
      <c r="C10" s="116"/>
      <c r="D10" s="116"/>
      <c r="E10" s="117"/>
      <c r="F10" s="66">
        <v>2.58</v>
      </c>
      <c r="G10" s="67" t="s">
        <v>8</v>
      </c>
      <c r="H10" s="68">
        <v>12000</v>
      </c>
      <c r="I10" s="56">
        <f t="shared" si="1"/>
        <v>30960</v>
      </c>
      <c r="J10" s="64">
        <f t="shared" si="0"/>
        <v>20743.199999999997</v>
      </c>
      <c r="K10" s="8"/>
    </row>
    <row r="11" spans="1:11" ht="42" customHeight="1" x14ac:dyDescent="0.25">
      <c r="A11" s="2">
        <v>7</v>
      </c>
      <c r="B11" s="115" t="s">
        <v>83</v>
      </c>
      <c r="C11" s="116"/>
      <c r="D11" s="116"/>
      <c r="E11" s="117"/>
      <c r="F11" s="66">
        <v>7.5</v>
      </c>
      <c r="G11" s="67" t="s">
        <v>8</v>
      </c>
      <c r="H11" s="68">
        <v>11000</v>
      </c>
      <c r="I11" s="56">
        <f t="shared" si="1"/>
        <v>82500</v>
      </c>
      <c r="J11" s="64">
        <f t="shared" si="0"/>
        <v>55274.999999999993</v>
      </c>
      <c r="K11" s="8"/>
    </row>
    <row r="12" spans="1:11" ht="57" customHeight="1" x14ac:dyDescent="0.25">
      <c r="A12" s="2">
        <v>8</v>
      </c>
      <c r="B12" s="115" t="s">
        <v>84</v>
      </c>
      <c r="C12" s="116"/>
      <c r="D12" s="116"/>
      <c r="E12" s="117"/>
      <c r="F12" s="66">
        <v>1</v>
      </c>
      <c r="G12" s="67" t="s">
        <v>12</v>
      </c>
      <c r="H12" s="68">
        <v>15000</v>
      </c>
      <c r="I12" s="56">
        <f t="shared" si="1"/>
        <v>15000</v>
      </c>
      <c r="J12" s="64">
        <f t="shared" si="0"/>
        <v>10049.999999999998</v>
      </c>
      <c r="K12" s="8"/>
    </row>
    <row r="13" spans="1:11" ht="43.5" customHeight="1" x14ac:dyDescent="0.25">
      <c r="A13" s="2">
        <v>9</v>
      </c>
      <c r="B13" s="115" t="s">
        <v>85</v>
      </c>
      <c r="C13" s="116"/>
      <c r="D13" s="116"/>
      <c r="E13" s="117"/>
      <c r="F13" s="66">
        <v>4.45</v>
      </c>
      <c r="G13" s="67" t="s">
        <v>8</v>
      </c>
      <c r="H13" s="68">
        <v>6800</v>
      </c>
      <c r="I13" s="56">
        <f t="shared" si="1"/>
        <v>30260</v>
      </c>
      <c r="J13" s="64">
        <f t="shared" si="0"/>
        <v>20274.199999999997</v>
      </c>
      <c r="K13" s="8"/>
    </row>
    <row r="14" spans="1:11" ht="30" customHeight="1" x14ac:dyDescent="0.25">
      <c r="A14" s="2">
        <v>10</v>
      </c>
      <c r="B14" s="115" t="s">
        <v>86</v>
      </c>
      <c r="C14" s="116"/>
      <c r="D14" s="116"/>
      <c r="E14" s="117"/>
      <c r="F14" s="66">
        <v>38</v>
      </c>
      <c r="G14" s="67" t="s">
        <v>54</v>
      </c>
      <c r="H14" s="68">
        <v>250</v>
      </c>
      <c r="I14" s="56">
        <f t="shared" si="1"/>
        <v>9500</v>
      </c>
      <c r="J14" s="64">
        <f t="shared" si="0"/>
        <v>6364.9999999999991</v>
      </c>
      <c r="K14" s="8"/>
    </row>
    <row r="15" spans="1:11" ht="30" customHeight="1" x14ac:dyDescent="0.25">
      <c r="A15" s="2">
        <v>11</v>
      </c>
      <c r="B15" s="115" t="s">
        <v>87</v>
      </c>
      <c r="C15" s="116"/>
      <c r="D15" s="116"/>
      <c r="E15" s="117"/>
      <c r="F15" s="66">
        <v>7</v>
      </c>
      <c r="G15" s="67" t="s">
        <v>12</v>
      </c>
      <c r="H15" s="68">
        <v>1600</v>
      </c>
      <c r="I15" s="56">
        <f t="shared" si="1"/>
        <v>11200</v>
      </c>
      <c r="J15" s="64">
        <f t="shared" si="0"/>
        <v>7503.9999999999991</v>
      </c>
      <c r="K15" s="8"/>
    </row>
    <row r="16" spans="1:11" ht="43.5" customHeight="1" x14ac:dyDescent="0.25">
      <c r="A16" s="2">
        <v>12</v>
      </c>
      <c r="B16" s="115" t="s">
        <v>88</v>
      </c>
      <c r="C16" s="116"/>
      <c r="D16" s="116"/>
      <c r="E16" s="117"/>
      <c r="F16" s="66">
        <v>11.58</v>
      </c>
      <c r="G16" s="67" t="s">
        <v>54</v>
      </c>
      <c r="H16" s="68">
        <v>2300</v>
      </c>
      <c r="I16" s="56">
        <f t="shared" si="1"/>
        <v>26634</v>
      </c>
      <c r="J16" s="64">
        <f t="shared" si="0"/>
        <v>17844.78</v>
      </c>
      <c r="K16" s="8"/>
    </row>
    <row r="17" spans="1:11" ht="43.05" customHeight="1" x14ac:dyDescent="0.25">
      <c r="A17" s="2">
        <v>13</v>
      </c>
      <c r="B17" s="115" t="s">
        <v>89</v>
      </c>
      <c r="C17" s="116"/>
      <c r="D17" s="116"/>
      <c r="E17" s="117"/>
      <c r="F17" s="66">
        <v>1.32</v>
      </c>
      <c r="G17" s="67" t="s">
        <v>8</v>
      </c>
      <c r="H17" s="68">
        <v>11500</v>
      </c>
      <c r="I17" s="56">
        <f t="shared" si="1"/>
        <v>15180</v>
      </c>
      <c r="J17" s="64">
        <f t="shared" si="0"/>
        <v>10170.599999999999</v>
      </c>
      <c r="K17" s="8"/>
    </row>
    <row r="18" spans="1:11" ht="58.05" customHeight="1" x14ac:dyDescent="0.25">
      <c r="A18" s="2">
        <v>14</v>
      </c>
      <c r="B18" s="115" t="s">
        <v>90</v>
      </c>
      <c r="C18" s="116"/>
      <c r="D18" s="116"/>
      <c r="E18" s="117"/>
      <c r="F18" s="66">
        <v>1</v>
      </c>
      <c r="G18" s="67" t="s">
        <v>12</v>
      </c>
      <c r="H18" s="68">
        <v>53000</v>
      </c>
      <c r="I18" s="56">
        <f t="shared" si="1"/>
        <v>53000</v>
      </c>
      <c r="J18" s="64">
        <f t="shared" si="0"/>
        <v>35509.999999999993</v>
      </c>
      <c r="K18" s="8"/>
    </row>
    <row r="19" spans="1:11" ht="56.55" customHeight="1" x14ac:dyDescent="0.25">
      <c r="A19" s="2">
        <v>15</v>
      </c>
      <c r="B19" s="115" t="s">
        <v>91</v>
      </c>
      <c r="C19" s="116"/>
      <c r="D19" s="116"/>
      <c r="E19" s="117"/>
      <c r="F19" s="66">
        <v>10.97</v>
      </c>
      <c r="G19" s="67" t="s">
        <v>54</v>
      </c>
      <c r="H19" s="68">
        <v>2300</v>
      </c>
      <c r="I19" s="56">
        <f t="shared" si="1"/>
        <v>25231</v>
      </c>
      <c r="J19" s="64">
        <f t="shared" si="0"/>
        <v>16904.769999999997</v>
      </c>
      <c r="K19" s="8"/>
    </row>
    <row r="20" spans="1:11" ht="16.5" customHeight="1" x14ac:dyDescent="0.25">
      <c r="A20" s="2">
        <v>16</v>
      </c>
      <c r="B20" s="115" t="s">
        <v>92</v>
      </c>
      <c r="C20" s="116"/>
      <c r="D20" s="116"/>
      <c r="E20" s="117"/>
      <c r="F20" s="66">
        <v>2</v>
      </c>
      <c r="G20" s="67" t="s">
        <v>12</v>
      </c>
      <c r="H20" s="68">
        <v>5500</v>
      </c>
      <c r="I20" s="56">
        <f t="shared" si="1"/>
        <v>11000</v>
      </c>
      <c r="J20" s="64">
        <f t="shared" si="0"/>
        <v>7369.9999999999991</v>
      </c>
      <c r="K20" s="8"/>
    </row>
    <row r="21" spans="1:11" ht="30.45" customHeight="1" x14ac:dyDescent="0.25">
      <c r="A21" s="2">
        <v>17</v>
      </c>
      <c r="B21" s="115" t="s">
        <v>93</v>
      </c>
      <c r="C21" s="116"/>
      <c r="D21" s="116"/>
      <c r="E21" s="117"/>
      <c r="F21" s="66">
        <v>1</v>
      </c>
      <c r="G21" s="67" t="s">
        <v>96</v>
      </c>
      <c r="H21" s="68">
        <v>12000</v>
      </c>
      <c r="I21" s="56">
        <f t="shared" si="1"/>
        <v>12000</v>
      </c>
      <c r="J21" s="64">
        <f t="shared" si="0"/>
        <v>8039.9999999999991</v>
      </c>
      <c r="K21" s="8"/>
    </row>
    <row r="22" spans="1:11" ht="43.05" customHeight="1" x14ac:dyDescent="0.25">
      <c r="A22" s="2">
        <v>18</v>
      </c>
      <c r="B22" s="115" t="s">
        <v>94</v>
      </c>
      <c r="C22" s="116"/>
      <c r="D22" s="116"/>
      <c r="E22" s="117"/>
      <c r="F22" s="66">
        <v>1</v>
      </c>
      <c r="G22" s="67" t="s">
        <v>96</v>
      </c>
      <c r="H22" s="68">
        <v>46500</v>
      </c>
      <c r="I22" s="56">
        <f t="shared" si="1"/>
        <v>46500</v>
      </c>
      <c r="J22" s="64">
        <f t="shared" si="0"/>
        <v>31154.999999999996</v>
      </c>
      <c r="K22" s="8"/>
    </row>
    <row r="23" spans="1:11" ht="70.95" customHeight="1" x14ac:dyDescent="0.25">
      <c r="A23" s="2">
        <v>19</v>
      </c>
      <c r="B23" s="115" t="s">
        <v>95</v>
      </c>
      <c r="C23" s="116"/>
      <c r="D23" s="116"/>
      <c r="E23" s="117"/>
      <c r="F23" s="66">
        <v>13</v>
      </c>
      <c r="G23" s="67" t="s">
        <v>12</v>
      </c>
      <c r="H23" s="69">
        <v>1260</v>
      </c>
      <c r="I23" s="56">
        <f t="shared" si="1"/>
        <v>16380</v>
      </c>
      <c r="J23" s="64">
        <f t="shared" si="0"/>
        <v>10974.599999999999</v>
      </c>
      <c r="K23" s="8"/>
    </row>
    <row r="24" spans="1:11" ht="18" customHeight="1" x14ac:dyDescent="0.25">
      <c r="A24" s="2">
        <v>20</v>
      </c>
      <c r="B24" s="115" t="s">
        <v>62</v>
      </c>
      <c r="C24" s="116"/>
      <c r="D24" s="116"/>
      <c r="E24" s="117"/>
      <c r="F24" s="66">
        <v>10.66</v>
      </c>
      <c r="G24" s="67" t="s">
        <v>54</v>
      </c>
      <c r="H24" s="69">
        <v>1250</v>
      </c>
      <c r="I24" s="56">
        <f t="shared" si="1"/>
        <v>13325</v>
      </c>
      <c r="J24" s="64">
        <f t="shared" si="0"/>
        <v>8927.7499999999982</v>
      </c>
      <c r="K24" s="8"/>
    </row>
    <row r="25" spans="1:11" ht="31.05" customHeight="1" x14ac:dyDescent="0.25">
      <c r="A25" s="2">
        <v>21</v>
      </c>
      <c r="B25" s="115" t="s">
        <v>63</v>
      </c>
      <c r="C25" s="116"/>
      <c r="D25" s="116"/>
      <c r="E25" s="117"/>
      <c r="F25" s="66">
        <v>1</v>
      </c>
      <c r="G25" s="67" t="s">
        <v>42</v>
      </c>
      <c r="H25" s="69">
        <v>10100</v>
      </c>
      <c r="I25" s="56">
        <f t="shared" si="1"/>
        <v>10100</v>
      </c>
      <c r="J25" s="64">
        <f t="shared" si="0"/>
        <v>6766.9999999999991</v>
      </c>
      <c r="K25" s="8"/>
    </row>
    <row r="26" spans="1:11" ht="17.55" customHeight="1" x14ac:dyDescent="0.25">
      <c r="A26" s="2">
        <v>22</v>
      </c>
      <c r="B26" s="115" t="s">
        <v>64</v>
      </c>
      <c r="C26" s="116"/>
      <c r="D26" s="116"/>
      <c r="E26" s="117"/>
      <c r="F26" s="66">
        <v>2.89</v>
      </c>
      <c r="G26" s="67" t="s">
        <v>54</v>
      </c>
      <c r="H26" s="69">
        <v>1250</v>
      </c>
      <c r="I26" s="56">
        <f t="shared" si="1"/>
        <v>3612.5</v>
      </c>
      <c r="J26" s="64">
        <f t="shared" si="0"/>
        <v>2420.3749999999995</v>
      </c>
      <c r="K26" s="8"/>
    </row>
    <row r="27" spans="1:11" ht="17.55" customHeight="1" x14ac:dyDescent="0.25">
      <c r="A27" s="2"/>
      <c r="B27" s="113" t="s">
        <v>15</v>
      </c>
      <c r="C27" s="113"/>
      <c r="D27" s="113"/>
      <c r="E27" s="113"/>
      <c r="F27" s="113"/>
      <c r="G27" s="113"/>
      <c r="H27" s="113"/>
      <c r="I27" s="65">
        <f>SUM(I5:I26)</f>
        <v>1013629.5</v>
      </c>
      <c r="J27" s="63">
        <f>SUM(J5:J26)</f>
        <v>679131.7649999999</v>
      </c>
    </row>
    <row r="28" spans="1:11" ht="17.55" customHeight="1" x14ac:dyDescent="0.25">
      <c r="A28" s="2"/>
      <c r="B28" s="113" t="s">
        <v>16</v>
      </c>
      <c r="C28" s="113"/>
      <c r="D28" s="113"/>
      <c r="E28" s="113"/>
      <c r="F28" s="113"/>
      <c r="G28" s="113"/>
      <c r="H28" s="113"/>
      <c r="I28" s="65">
        <f>I27*0.18</f>
        <v>182453.31</v>
      </c>
      <c r="J28" s="57"/>
    </row>
    <row r="29" spans="1:11" ht="17.55" customHeight="1" x14ac:dyDescent="0.25">
      <c r="A29" s="11"/>
      <c r="B29" s="113" t="s">
        <v>17</v>
      </c>
      <c r="C29" s="113"/>
      <c r="D29" s="113"/>
      <c r="E29" s="113"/>
      <c r="F29" s="113"/>
      <c r="G29" s="113"/>
      <c r="H29" s="113"/>
      <c r="I29" s="58">
        <f>SUM(I27:I28)</f>
        <v>1196082.81</v>
      </c>
      <c r="J29" s="59"/>
    </row>
    <row r="30" spans="1:11" ht="17.55" customHeight="1" x14ac:dyDescent="0.25">
      <c r="A30" s="11"/>
      <c r="B30" s="113" t="s">
        <v>18</v>
      </c>
      <c r="C30" s="113"/>
      <c r="D30" s="113"/>
      <c r="E30" s="113"/>
      <c r="F30" s="113"/>
      <c r="G30" s="113"/>
      <c r="H30" s="113"/>
      <c r="I30" s="58">
        <f>E45</f>
        <v>679131.7649999999</v>
      </c>
      <c r="J30" s="59"/>
    </row>
    <row r="31" spans="1:11" ht="17.55" customHeight="1" x14ac:dyDescent="0.3">
      <c r="A31" s="11"/>
      <c r="B31" s="113" t="s">
        <v>19</v>
      </c>
      <c r="C31" s="113"/>
      <c r="D31" s="113"/>
      <c r="E31" s="113"/>
      <c r="F31" s="113"/>
      <c r="G31" s="113"/>
      <c r="H31" s="113"/>
      <c r="I31" s="60">
        <f>SUM(I29:I30)</f>
        <v>1875214.575</v>
      </c>
      <c r="J31" s="61"/>
    </row>
    <row r="32" spans="1:11" ht="8.5500000000000007" customHeight="1" x14ac:dyDescent="0.25"/>
    <row r="33" spans="1:5" x14ac:dyDescent="0.25">
      <c r="A33" s="1" t="s">
        <v>99</v>
      </c>
    </row>
    <row r="34" spans="1:5" ht="7.05" customHeight="1" x14ac:dyDescent="0.25"/>
    <row r="35" spans="1:5" ht="15" customHeight="1" x14ac:dyDescent="0.25">
      <c r="B35" s="114" t="s">
        <v>21</v>
      </c>
      <c r="C35" s="114"/>
      <c r="D35" s="114"/>
      <c r="E35" s="17">
        <f>I27</f>
        <v>1013629.5</v>
      </c>
    </row>
    <row r="36" spans="1:5" ht="15" customHeight="1" x14ac:dyDescent="0.25">
      <c r="B36" s="2" t="s">
        <v>22</v>
      </c>
      <c r="C36" s="2" t="s">
        <v>23</v>
      </c>
      <c r="D36" s="2" t="s">
        <v>24</v>
      </c>
      <c r="E36" s="2" t="s">
        <v>5</v>
      </c>
    </row>
    <row r="37" spans="1:5" ht="15" customHeight="1" x14ac:dyDescent="0.25">
      <c r="B37" s="2">
        <v>1</v>
      </c>
      <c r="C37" s="18" t="s">
        <v>97</v>
      </c>
      <c r="D37" s="34">
        <v>0.09</v>
      </c>
      <c r="E37" s="45">
        <f>(D37*$E$35)</f>
        <v>91226.654999999999</v>
      </c>
    </row>
    <row r="38" spans="1:5" ht="15" customHeight="1" x14ac:dyDescent="0.25">
      <c r="B38" s="2">
        <v>2</v>
      </c>
      <c r="C38" s="18" t="s">
        <v>98</v>
      </c>
      <c r="D38" s="34">
        <v>0.09</v>
      </c>
      <c r="E38" s="45">
        <f t="shared" ref="E38:E43" si="2">(D38*$E$35)</f>
        <v>91226.654999999999</v>
      </c>
    </row>
    <row r="39" spans="1:5" ht="15" customHeight="1" x14ac:dyDescent="0.25">
      <c r="B39" s="2">
        <v>3</v>
      </c>
      <c r="C39" s="18" t="s">
        <v>25</v>
      </c>
      <c r="D39" s="34">
        <v>0.09</v>
      </c>
      <c r="E39" s="45">
        <f t="shared" si="2"/>
        <v>91226.654999999999</v>
      </c>
    </row>
    <row r="40" spans="1:5" ht="15" customHeight="1" x14ac:dyDescent="0.25">
      <c r="B40" s="2">
        <v>4</v>
      </c>
      <c r="C40" s="18" t="s">
        <v>26</v>
      </c>
      <c r="D40" s="34">
        <v>0.1</v>
      </c>
      <c r="E40" s="45">
        <f t="shared" si="2"/>
        <v>101362.95000000001</v>
      </c>
    </row>
    <row r="41" spans="1:5" ht="15" customHeight="1" x14ac:dyDescent="0.25">
      <c r="B41" s="2">
        <v>5</v>
      </c>
      <c r="C41" s="18" t="s">
        <v>27</v>
      </c>
      <c r="D41" s="34">
        <v>0.1</v>
      </c>
      <c r="E41" s="45">
        <f t="shared" si="2"/>
        <v>101362.95000000001</v>
      </c>
    </row>
    <row r="42" spans="1:5" ht="15" customHeight="1" x14ac:dyDescent="0.25">
      <c r="B42" s="2">
        <v>6</v>
      </c>
      <c r="C42" s="18" t="s">
        <v>28</v>
      </c>
      <c r="D42" s="34">
        <v>0.1</v>
      </c>
      <c r="E42" s="45">
        <f t="shared" si="2"/>
        <v>101362.95000000001</v>
      </c>
    </row>
    <row r="43" spans="1:5" ht="15" customHeight="1" x14ac:dyDescent="0.25">
      <c r="B43" s="2">
        <v>7</v>
      </c>
      <c r="C43" s="18" t="s">
        <v>29</v>
      </c>
      <c r="D43" s="34">
        <v>0.1</v>
      </c>
      <c r="E43" s="45">
        <f t="shared" si="2"/>
        <v>101362.95000000001</v>
      </c>
    </row>
    <row r="44" spans="1:5" ht="15" customHeight="1" x14ac:dyDescent="0.25">
      <c r="B44" s="114" t="s">
        <v>30</v>
      </c>
      <c r="C44" s="114"/>
      <c r="D44" s="34">
        <f>SUM(D37:D43)</f>
        <v>0.66999999999999993</v>
      </c>
      <c r="E44" s="62"/>
    </row>
    <row r="45" spans="1:5" ht="15" customHeight="1" x14ac:dyDescent="0.25">
      <c r="B45" s="112" t="s">
        <v>15</v>
      </c>
      <c r="C45" s="112"/>
      <c r="D45" s="112"/>
      <c r="E45" s="52">
        <f>SUM(E37:E43)</f>
        <v>679131.7649999999</v>
      </c>
    </row>
  </sheetData>
  <mergeCells count="38">
    <mergeCell ref="B44:C44"/>
    <mergeCell ref="B45:D45"/>
    <mergeCell ref="B27:H27"/>
    <mergeCell ref="B28:H28"/>
    <mergeCell ref="B29:H29"/>
    <mergeCell ref="B30:H30"/>
    <mergeCell ref="B31:H31"/>
    <mergeCell ref="B35:D35"/>
    <mergeCell ref="A2:J2"/>
    <mergeCell ref="A3:A4"/>
    <mergeCell ref="B3:E4"/>
    <mergeCell ref="F3:F4"/>
    <mergeCell ref="G3:G4"/>
    <mergeCell ref="H3:H4"/>
    <mergeCell ref="I3:I4"/>
    <mergeCell ref="J3:J4"/>
    <mergeCell ref="B5:E5"/>
    <mergeCell ref="B6:E6"/>
    <mergeCell ref="B7:E7"/>
    <mergeCell ref="B16:E16"/>
    <mergeCell ref="B17:E17"/>
    <mergeCell ref="B8:E8"/>
    <mergeCell ref="B9:E9"/>
    <mergeCell ref="B10:E10"/>
    <mergeCell ref="B11:E11"/>
    <mergeCell ref="B12:E12"/>
    <mergeCell ref="B13:E13"/>
    <mergeCell ref="B14:E14"/>
    <mergeCell ref="B15:E15"/>
    <mergeCell ref="B18:E18"/>
    <mergeCell ref="B19:E19"/>
    <mergeCell ref="B20:E20"/>
    <mergeCell ref="B26:E26"/>
    <mergeCell ref="B21:E21"/>
    <mergeCell ref="B22:E22"/>
    <mergeCell ref="B23:E23"/>
    <mergeCell ref="B24:E24"/>
    <mergeCell ref="B25:E25"/>
  </mergeCells>
  <phoneticPr fontId="16" type="noConversion"/>
  <pageMargins left="0.59055118110236227" right="0.23622047244094491" top="0.94488188976377963" bottom="0.74803149606299213" header="0.31496062992125984" footer="0.31496062992125984"/>
  <pageSetup paperSize="9" scale="78" fitToHeight="2" orientation="portrait" r:id="rId1"/>
  <rowBreaks count="1" manualBreakCount="1">
    <brk id="18" max="9" man="1"/>
  </row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37DACD-1C96-4AAC-B0E2-5D214C6A0F32}">
  <sheetPr>
    <tabColor theme="4" tint="0.59999389629810485"/>
  </sheetPr>
  <dimension ref="A2:K33"/>
  <sheetViews>
    <sheetView view="pageBreakPreview" topLeftCell="A12" zoomScale="81" zoomScaleNormal="100" zoomScaleSheetLayoutView="81" workbookViewId="0">
      <selection activeCell="Q14" sqref="Q14"/>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32" t="s">
        <v>1</v>
      </c>
      <c r="C3" s="132"/>
      <c r="D3" s="132"/>
      <c r="E3" s="132"/>
      <c r="F3" s="128" t="s">
        <v>2</v>
      </c>
      <c r="G3" s="128" t="s">
        <v>3</v>
      </c>
      <c r="H3" s="129" t="s">
        <v>4</v>
      </c>
      <c r="I3" s="130" t="s">
        <v>5</v>
      </c>
      <c r="J3" s="119" t="s">
        <v>6</v>
      </c>
    </row>
    <row r="4" spans="1:11" ht="13.8" customHeight="1" x14ac:dyDescent="0.25">
      <c r="A4" s="119"/>
      <c r="B4" s="132"/>
      <c r="C4" s="132"/>
      <c r="D4" s="132"/>
      <c r="E4" s="132"/>
      <c r="F4" s="128"/>
      <c r="G4" s="128" t="s">
        <v>3</v>
      </c>
      <c r="H4" s="129"/>
      <c r="I4" s="130"/>
      <c r="J4" s="119"/>
    </row>
    <row r="5" spans="1:11" ht="45.45" customHeight="1" x14ac:dyDescent="0.25">
      <c r="A5" s="2">
        <v>1</v>
      </c>
      <c r="B5" s="131" t="s">
        <v>100</v>
      </c>
      <c r="C5" s="131"/>
      <c r="D5" s="131"/>
      <c r="E5" s="131"/>
      <c r="F5" s="75">
        <v>1</v>
      </c>
      <c r="G5" s="76" t="s">
        <v>96</v>
      </c>
      <c r="H5" s="77">
        <v>189194</v>
      </c>
      <c r="I5" s="56">
        <f>F5*H5</f>
        <v>189194</v>
      </c>
      <c r="J5" s="74">
        <f>(I5*$D$32)</f>
        <v>126759.97999999998</v>
      </c>
      <c r="K5" s="8"/>
    </row>
    <row r="6" spans="1:11" ht="55.95" customHeight="1" x14ac:dyDescent="0.25">
      <c r="A6" s="2">
        <v>2</v>
      </c>
      <c r="B6" s="131" t="s">
        <v>101</v>
      </c>
      <c r="C6" s="131"/>
      <c r="D6" s="131"/>
      <c r="E6" s="131"/>
      <c r="F6" s="75">
        <v>1</v>
      </c>
      <c r="G6" s="78" t="s">
        <v>96</v>
      </c>
      <c r="H6" s="77">
        <v>10390</v>
      </c>
      <c r="I6" s="56">
        <f>F6*H6</f>
        <v>10390</v>
      </c>
      <c r="J6" s="74">
        <f>(I6*$D$32)</f>
        <v>6961.2999999999993</v>
      </c>
      <c r="K6" s="8"/>
    </row>
    <row r="7" spans="1:11" ht="43.05" customHeight="1" x14ac:dyDescent="0.25">
      <c r="A7" s="2">
        <v>3</v>
      </c>
      <c r="B7" s="131" t="s">
        <v>102</v>
      </c>
      <c r="C7" s="131"/>
      <c r="D7" s="131"/>
      <c r="E7" s="131"/>
      <c r="F7" s="75">
        <v>1</v>
      </c>
      <c r="G7" s="78" t="s">
        <v>96</v>
      </c>
      <c r="H7" s="77">
        <v>189194</v>
      </c>
      <c r="I7" s="56">
        <f>F7*H7</f>
        <v>189194</v>
      </c>
      <c r="J7" s="74">
        <f>(I7*$D$32)</f>
        <v>126759.97999999998</v>
      </c>
      <c r="K7" s="8"/>
    </row>
    <row r="8" spans="1:11" ht="43.95" customHeight="1" x14ac:dyDescent="0.25">
      <c r="A8" s="2">
        <v>4</v>
      </c>
      <c r="B8" s="131" t="s">
        <v>103</v>
      </c>
      <c r="C8" s="131"/>
      <c r="D8" s="131"/>
      <c r="E8" s="131"/>
      <c r="F8" s="75">
        <v>1</v>
      </c>
      <c r="G8" s="78" t="s">
        <v>96</v>
      </c>
      <c r="H8" s="77">
        <v>189194</v>
      </c>
      <c r="I8" s="56">
        <f t="shared" ref="I8:I14" si="0">F8*H8</f>
        <v>189194</v>
      </c>
      <c r="J8" s="74">
        <f>(I8*$D$32)</f>
        <v>126759.97999999998</v>
      </c>
      <c r="K8" s="8"/>
    </row>
    <row r="9" spans="1:11" ht="30.45" customHeight="1" x14ac:dyDescent="0.25">
      <c r="A9" s="2">
        <v>5</v>
      </c>
      <c r="B9" s="131" t="s">
        <v>104</v>
      </c>
      <c r="C9" s="131"/>
      <c r="D9" s="131"/>
      <c r="E9" s="131"/>
      <c r="F9" s="75">
        <v>6</v>
      </c>
      <c r="G9" s="78" t="s">
        <v>12</v>
      </c>
      <c r="H9" s="77">
        <v>13468</v>
      </c>
      <c r="I9" s="56">
        <f t="shared" si="0"/>
        <v>80808</v>
      </c>
      <c r="J9" s="74">
        <f>(I9*$D$32)</f>
        <v>54141.359999999993</v>
      </c>
      <c r="K9" s="8"/>
    </row>
    <row r="10" spans="1:11" ht="30" customHeight="1" x14ac:dyDescent="0.25">
      <c r="A10" s="2">
        <v>6</v>
      </c>
      <c r="B10" s="131" t="s">
        <v>105</v>
      </c>
      <c r="C10" s="131"/>
      <c r="D10" s="131"/>
      <c r="E10" s="131"/>
      <c r="F10" s="75">
        <v>3</v>
      </c>
      <c r="G10" s="78" t="s">
        <v>110</v>
      </c>
      <c r="H10" s="77">
        <v>1004</v>
      </c>
      <c r="I10" s="56">
        <f t="shared" si="0"/>
        <v>3012</v>
      </c>
      <c r="J10" s="74">
        <f>(I10*$D$32)</f>
        <v>2018.0399999999997</v>
      </c>
      <c r="K10" s="8"/>
    </row>
    <row r="11" spans="1:11" ht="187.95" customHeight="1" x14ac:dyDescent="0.25">
      <c r="A11" s="2">
        <v>7</v>
      </c>
      <c r="B11" s="115" t="s">
        <v>106</v>
      </c>
      <c r="C11" s="116"/>
      <c r="D11" s="116"/>
      <c r="E11" s="117"/>
      <c r="F11" s="79">
        <v>2</v>
      </c>
      <c r="G11" s="76" t="s">
        <v>12</v>
      </c>
      <c r="H11" s="77">
        <v>22518</v>
      </c>
      <c r="I11" s="56">
        <f t="shared" si="0"/>
        <v>45036</v>
      </c>
      <c r="J11" s="74">
        <f>(I11*$D$32)</f>
        <v>30174.119999999995</v>
      </c>
      <c r="K11" s="8"/>
    </row>
    <row r="12" spans="1:11" ht="187.05" customHeight="1" x14ac:dyDescent="0.25">
      <c r="A12" s="2">
        <v>8</v>
      </c>
      <c r="B12" s="115" t="s">
        <v>107</v>
      </c>
      <c r="C12" s="116"/>
      <c r="D12" s="116"/>
      <c r="E12" s="117"/>
      <c r="F12" s="79">
        <v>2</v>
      </c>
      <c r="G12" s="76" t="s">
        <v>12</v>
      </c>
      <c r="H12" s="77">
        <v>19278</v>
      </c>
      <c r="I12" s="56">
        <f t="shared" si="0"/>
        <v>38556</v>
      </c>
      <c r="J12" s="74">
        <f>(I12*$D$32)</f>
        <v>25832.519999999997</v>
      </c>
      <c r="K12" s="8"/>
    </row>
    <row r="13" spans="1:11" ht="186.45" customHeight="1" x14ac:dyDescent="0.25">
      <c r="A13" s="2">
        <v>9</v>
      </c>
      <c r="B13" s="115" t="s">
        <v>108</v>
      </c>
      <c r="C13" s="116"/>
      <c r="D13" s="116"/>
      <c r="E13" s="117"/>
      <c r="F13" s="79">
        <v>2</v>
      </c>
      <c r="G13" s="76" t="s">
        <v>12</v>
      </c>
      <c r="H13" s="77">
        <v>31590</v>
      </c>
      <c r="I13" s="56">
        <f t="shared" si="0"/>
        <v>63180</v>
      </c>
      <c r="J13" s="74">
        <f>(I13*$D$32)</f>
        <v>42330.6</v>
      </c>
      <c r="K13" s="8"/>
    </row>
    <row r="14" spans="1:11" ht="184.5" customHeight="1" x14ac:dyDescent="0.25">
      <c r="A14" s="2">
        <v>10</v>
      </c>
      <c r="B14" s="115" t="s">
        <v>109</v>
      </c>
      <c r="C14" s="116"/>
      <c r="D14" s="116"/>
      <c r="E14" s="117"/>
      <c r="F14" s="79">
        <v>2</v>
      </c>
      <c r="G14" s="76" t="s">
        <v>12</v>
      </c>
      <c r="H14" s="77">
        <v>35640</v>
      </c>
      <c r="I14" s="56">
        <f t="shared" si="0"/>
        <v>71280</v>
      </c>
      <c r="J14" s="74">
        <f>(I14*$D$32)</f>
        <v>47757.599999999999</v>
      </c>
      <c r="K14" s="8"/>
    </row>
    <row r="15" spans="1:11" ht="19.95" customHeight="1" x14ac:dyDescent="0.25">
      <c r="A15" s="2"/>
      <c r="B15" s="113" t="s">
        <v>15</v>
      </c>
      <c r="C15" s="113"/>
      <c r="D15" s="113"/>
      <c r="E15" s="113"/>
      <c r="F15" s="113"/>
      <c r="G15" s="113"/>
      <c r="H15" s="113"/>
      <c r="I15" s="57">
        <f>SUM(I5:I14)</f>
        <v>879844</v>
      </c>
      <c r="J15" s="57">
        <f>SUM(J5:J14)</f>
        <v>589495.47999999986</v>
      </c>
    </row>
    <row r="16" spans="1:11" ht="19.95" customHeight="1" x14ac:dyDescent="0.25">
      <c r="A16" s="2"/>
      <c r="B16" s="113" t="s">
        <v>16</v>
      </c>
      <c r="C16" s="113"/>
      <c r="D16" s="113"/>
      <c r="E16" s="113"/>
      <c r="F16" s="113"/>
      <c r="G16" s="113"/>
      <c r="H16" s="113"/>
      <c r="I16" s="57">
        <f>I15*0.18</f>
        <v>158371.91999999998</v>
      </c>
      <c r="J16" s="57"/>
    </row>
    <row r="17" spans="1:10" ht="19.95" customHeight="1" x14ac:dyDescent="0.25">
      <c r="A17" s="11"/>
      <c r="B17" s="113" t="s">
        <v>17</v>
      </c>
      <c r="C17" s="113"/>
      <c r="D17" s="113"/>
      <c r="E17" s="113"/>
      <c r="F17" s="113"/>
      <c r="G17" s="113"/>
      <c r="H17" s="113"/>
      <c r="I17" s="59">
        <f>SUM(I15:I16)</f>
        <v>1038215.9199999999</v>
      </c>
      <c r="J17" s="59"/>
    </row>
    <row r="18" spans="1:10" ht="19.95" customHeight="1" x14ac:dyDescent="0.25">
      <c r="A18" s="11"/>
      <c r="B18" s="113" t="s">
        <v>18</v>
      </c>
      <c r="C18" s="113"/>
      <c r="D18" s="113"/>
      <c r="E18" s="113"/>
      <c r="F18" s="113"/>
      <c r="G18" s="113"/>
      <c r="H18" s="113"/>
      <c r="I18" s="59">
        <f>E33</f>
        <v>589495.48</v>
      </c>
      <c r="J18" s="59"/>
    </row>
    <row r="19" spans="1:10" ht="19.95" customHeight="1" x14ac:dyDescent="0.3">
      <c r="A19" s="11"/>
      <c r="B19" s="113" t="s">
        <v>19</v>
      </c>
      <c r="C19" s="113"/>
      <c r="D19" s="113"/>
      <c r="E19" s="113"/>
      <c r="F19" s="113"/>
      <c r="G19" s="113"/>
      <c r="H19" s="113"/>
      <c r="I19" s="61">
        <f>SUM(I17:I18)</f>
        <v>1627711.4</v>
      </c>
      <c r="J19" s="61"/>
    </row>
    <row r="21" spans="1:10" x14ac:dyDescent="0.25">
      <c r="A21" s="1" t="s">
        <v>99</v>
      </c>
    </row>
    <row r="23" spans="1:10" ht="19.95" customHeight="1" x14ac:dyDescent="0.25">
      <c r="B23" s="114" t="s">
        <v>21</v>
      </c>
      <c r="C23" s="114"/>
      <c r="D23" s="114"/>
      <c r="E23" s="17">
        <f>I15</f>
        <v>879844</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79185.959999999992</v>
      </c>
    </row>
    <row r="26" spans="1:10" ht="19.95" customHeight="1" x14ac:dyDescent="0.25">
      <c r="B26" s="2">
        <v>2</v>
      </c>
      <c r="C26" s="2" t="s">
        <v>76</v>
      </c>
      <c r="D26" s="34">
        <v>0.09</v>
      </c>
      <c r="E26" s="45">
        <f t="shared" ref="E26:E31" si="1">(D26*$E$23)</f>
        <v>79185.959999999992</v>
      </c>
    </row>
    <row r="27" spans="1:10" ht="19.95" customHeight="1" x14ac:dyDescent="0.25">
      <c r="B27" s="2">
        <v>3</v>
      </c>
      <c r="C27" s="2" t="s">
        <v>44</v>
      </c>
      <c r="D27" s="34">
        <v>0.09</v>
      </c>
      <c r="E27" s="45">
        <f t="shared" si="1"/>
        <v>79185.959999999992</v>
      </c>
    </row>
    <row r="28" spans="1:10" ht="19.95" customHeight="1" x14ac:dyDescent="0.25">
      <c r="B28" s="2">
        <v>4</v>
      </c>
      <c r="C28" s="2" t="s">
        <v>45</v>
      </c>
      <c r="D28" s="34">
        <v>0.1</v>
      </c>
      <c r="E28" s="45">
        <f t="shared" si="1"/>
        <v>87984.400000000009</v>
      </c>
    </row>
    <row r="29" spans="1:10" ht="19.95" customHeight="1" x14ac:dyDescent="0.25">
      <c r="B29" s="2">
        <v>5</v>
      </c>
      <c r="C29" s="2" t="s">
        <v>46</v>
      </c>
      <c r="D29" s="34">
        <v>0.1</v>
      </c>
      <c r="E29" s="45">
        <f t="shared" si="1"/>
        <v>87984.400000000009</v>
      </c>
    </row>
    <row r="30" spans="1:10" ht="19.95" customHeight="1" x14ac:dyDescent="0.25">
      <c r="B30" s="2">
        <v>6</v>
      </c>
      <c r="C30" s="2" t="s">
        <v>47</v>
      </c>
      <c r="D30" s="34">
        <v>0.1</v>
      </c>
      <c r="E30" s="45">
        <f t="shared" si="1"/>
        <v>87984.400000000009</v>
      </c>
    </row>
    <row r="31" spans="1:10" ht="19.95" customHeight="1" x14ac:dyDescent="0.25">
      <c r="B31" s="2">
        <v>7</v>
      </c>
      <c r="C31" s="2" t="s">
        <v>48</v>
      </c>
      <c r="D31" s="34">
        <v>0.1</v>
      </c>
      <c r="E31" s="45">
        <f t="shared" si="1"/>
        <v>87984.400000000009</v>
      </c>
    </row>
    <row r="32" spans="1:10" ht="19.95" customHeight="1" x14ac:dyDescent="0.25">
      <c r="B32" s="114" t="s">
        <v>30</v>
      </c>
      <c r="C32" s="114"/>
      <c r="D32" s="34">
        <f>SUM(D25:D31)</f>
        <v>0.66999999999999993</v>
      </c>
      <c r="E32" s="62"/>
    </row>
    <row r="33" spans="2:5" ht="19.95" customHeight="1" x14ac:dyDescent="0.25">
      <c r="B33" s="112" t="s">
        <v>15</v>
      </c>
      <c r="C33" s="112"/>
      <c r="D33" s="112"/>
      <c r="E33" s="52">
        <f>SUM(E25:E31)</f>
        <v>589495.48</v>
      </c>
    </row>
  </sheetData>
  <mergeCells count="26">
    <mergeCell ref="B33:D33"/>
    <mergeCell ref="B16:H16"/>
    <mergeCell ref="B17:H17"/>
    <mergeCell ref="B18:H18"/>
    <mergeCell ref="B19:H19"/>
    <mergeCell ref="B23:D23"/>
    <mergeCell ref="B32:C32"/>
    <mergeCell ref="B15:H15"/>
    <mergeCell ref="B5:E5"/>
    <mergeCell ref="B6:E6"/>
    <mergeCell ref="B7:E7"/>
    <mergeCell ref="B8:E8"/>
    <mergeCell ref="B9:E9"/>
    <mergeCell ref="B10:E10"/>
    <mergeCell ref="B11:E11"/>
    <mergeCell ref="B12:E12"/>
    <mergeCell ref="B13:E13"/>
    <mergeCell ref="B14:E14"/>
    <mergeCell ref="A2:J2"/>
    <mergeCell ref="A3:A4"/>
    <mergeCell ref="B3:E4"/>
    <mergeCell ref="F3:F4"/>
    <mergeCell ref="G3:G4"/>
    <mergeCell ref="H3:H4"/>
    <mergeCell ref="I3:I4"/>
    <mergeCell ref="J3:J4"/>
  </mergeCells>
  <pageMargins left="0.70866141732283472" right="0.70866141732283472" top="0.94488188976377963" bottom="0.55118110236220474" header="0.31496062992125984" footer="0.31496062992125984"/>
  <pageSetup paperSize="9" scale="68" fitToHeight="2" orientation="portrait" r:id="rId1"/>
  <rowBreaks count="1" manualBreakCount="1">
    <brk id="13" max="9"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CEF6AC-C2C0-49F7-AA04-6D7BD29B8445}">
  <sheetPr codeName="Sheet7">
    <tabColor theme="4" tint="0.59999389629810485"/>
  </sheetPr>
  <dimension ref="A2:K33"/>
  <sheetViews>
    <sheetView view="pageBreakPreview" topLeftCell="A14" zoomScale="81" zoomScaleNormal="100" zoomScaleSheetLayoutView="81" workbookViewId="0">
      <selection activeCell="P14" sqref="P14"/>
    </sheetView>
  </sheetViews>
  <sheetFormatPr defaultColWidth="8.88671875" defaultRowHeight="13.8" x14ac:dyDescent="0.25"/>
  <cols>
    <col min="1" max="1" width="6.5546875" style="1" customWidth="1"/>
    <col min="2" max="2" width="9.44140625" style="1" customWidth="1"/>
    <col min="3" max="3" width="14.77734375" style="1" customWidth="1"/>
    <col min="4" max="4" width="21.33203125" style="1" customWidth="1"/>
    <col min="5" max="5" width="21.109375" style="1" customWidth="1"/>
    <col min="6" max="6" width="6.77734375" style="1" customWidth="1"/>
    <col min="7" max="7" width="6.33203125" style="1" customWidth="1"/>
    <col min="8" max="8" width="12.5546875" style="1" customWidth="1"/>
    <col min="9" max="9" width="14.77734375" style="1" customWidth="1"/>
    <col min="10" max="10" width="14.21875" style="1" customWidth="1"/>
    <col min="11" max="11" width="10.44140625" style="1" bestFit="1" customWidth="1"/>
    <col min="12" max="16384" width="8.88671875" style="1"/>
  </cols>
  <sheetData>
    <row r="2" spans="1:11" ht="22.2" customHeight="1" x14ac:dyDescent="0.25">
      <c r="A2" s="118" t="s">
        <v>31</v>
      </c>
      <c r="B2" s="118"/>
      <c r="C2" s="118"/>
      <c r="D2" s="118"/>
      <c r="E2" s="118"/>
      <c r="F2" s="118"/>
      <c r="G2" s="118"/>
      <c r="H2" s="118"/>
      <c r="I2" s="118"/>
      <c r="J2" s="118"/>
    </row>
    <row r="3" spans="1:11" ht="14.4" customHeight="1" x14ac:dyDescent="0.25">
      <c r="A3" s="119" t="s">
        <v>0</v>
      </c>
      <c r="B3" s="132" t="s">
        <v>1</v>
      </c>
      <c r="C3" s="132"/>
      <c r="D3" s="132"/>
      <c r="E3" s="132"/>
      <c r="F3" s="128" t="s">
        <v>2</v>
      </c>
      <c r="G3" s="128" t="s">
        <v>3</v>
      </c>
      <c r="H3" s="129" t="s">
        <v>4</v>
      </c>
      <c r="I3" s="130" t="s">
        <v>5</v>
      </c>
      <c r="J3" s="119" t="s">
        <v>6</v>
      </c>
    </row>
    <row r="4" spans="1:11" ht="13.8" customHeight="1" x14ac:dyDescent="0.25">
      <c r="A4" s="119"/>
      <c r="B4" s="132"/>
      <c r="C4" s="132"/>
      <c r="D4" s="132"/>
      <c r="E4" s="132"/>
      <c r="F4" s="128"/>
      <c r="G4" s="128" t="s">
        <v>3</v>
      </c>
      <c r="H4" s="129"/>
      <c r="I4" s="130"/>
      <c r="J4" s="119"/>
    </row>
    <row r="5" spans="1:11" ht="45.45" customHeight="1" x14ac:dyDescent="0.25">
      <c r="A5" s="2">
        <v>1</v>
      </c>
      <c r="B5" s="131" t="s">
        <v>100</v>
      </c>
      <c r="C5" s="131"/>
      <c r="D5" s="131"/>
      <c r="E5" s="131"/>
      <c r="F5" s="75">
        <v>1</v>
      </c>
      <c r="G5" s="76" t="s">
        <v>96</v>
      </c>
      <c r="H5" s="77">
        <v>183939</v>
      </c>
      <c r="I5" s="56">
        <f>F5*H5</f>
        <v>183939</v>
      </c>
      <c r="J5" s="74">
        <f>(I5*$D$32)</f>
        <v>119560.34999999998</v>
      </c>
      <c r="K5" s="8"/>
    </row>
    <row r="6" spans="1:11" ht="55.95" customHeight="1" x14ac:dyDescent="0.25">
      <c r="A6" s="2">
        <v>2</v>
      </c>
      <c r="B6" s="131" t="s">
        <v>101</v>
      </c>
      <c r="C6" s="131"/>
      <c r="D6" s="131"/>
      <c r="E6" s="131"/>
      <c r="F6" s="75">
        <v>1</v>
      </c>
      <c r="G6" s="78" t="s">
        <v>96</v>
      </c>
      <c r="H6" s="77">
        <v>10101</v>
      </c>
      <c r="I6" s="56">
        <f>F6*H6</f>
        <v>10101</v>
      </c>
      <c r="J6" s="74">
        <f>(I6*$D$32)</f>
        <v>6565.6499999999987</v>
      </c>
      <c r="K6" s="8"/>
    </row>
    <row r="7" spans="1:11" ht="43.05" customHeight="1" x14ac:dyDescent="0.25">
      <c r="A7" s="2">
        <v>3</v>
      </c>
      <c r="B7" s="131" t="s">
        <v>102</v>
      </c>
      <c r="C7" s="131"/>
      <c r="D7" s="131"/>
      <c r="E7" s="131"/>
      <c r="F7" s="75">
        <v>1</v>
      </c>
      <c r="G7" s="78" t="s">
        <v>96</v>
      </c>
      <c r="H7" s="77">
        <v>183939</v>
      </c>
      <c r="I7" s="56">
        <f>F7*H7</f>
        <v>183939</v>
      </c>
      <c r="J7" s="74">
        <f>(I7*$D$32)</f>
        <v>119560.34999999998</v>
      </c>
      <c r="K7" s="8"/>
    </row>
    <row r="8" spans="1:11" ht="43.95" customHeight="1" x14ac:dyDescent="0.25">
      <c r="A8" s="2">
        <v>4</v>
      </c>
      <c r="B8" s="131" t="s">
        <v>103</v>
      </c>
      <c r="C8" s="131"/>
      <c r="D8" s="131"/>
      <c r="E8" s="131"/>
      <c r="F8" s="75">
        <v>1</v>
      </c>
      <c r="G8" s="78" t="s">
        <v>96</v>
      </c>
      <c r="H8" s="77">
        <v>183939</v>
      </c>
      <c r="I8" s="56">
        <f t="shared" ref="I8:I14" si="0">F8*H8</f>
        <v>183939</v>
      </c>
      <c r="J8" s="74">
        <f>(I8*$D$32)</f>
        <v>119560.34999999998</v>
      </c>
      <c r="K8" s="8"/>
    </row>
    <row r="9" spans="1:11" ht="30.45" customHeight="1" x14ac:dyDescent="0.25">
      <c r="A9" s="2">
        <v>5</v>
      </c>
      <c r="B9" s="131" t="s">
        <v>104</v>
      </c>
      <c r="C9" s="131"/>
      <c r="D9" s="131"/>
      <c r="E9" s="131"/>
      <c r="F9" s="75">
        <v>6</v>
      </c>
      <c r="G9" s="78" t="s">
        <v>12</v>
      </c>
      <c r="H9" s="77">
        <v>13094</v>
      </c>
      <c r="I9" s="56">
        <f t="shared" si="0"/>
        <v>78564</v>
      </c>
      <c r="J9" s="74">
        <f>(I9*$D$32)</f>
        <v>51066.599999999991</v>
      </c>
      <c r="K9" s="8"/>
    </row>
    <row r="10" spans="1:11" ht="30" customHeight="1" x14ac:dyDescent="0.25">
      <c r="A10" s="2">
        <v>6</v>
      </c>
      <c r="B10" s="131" t="s">
        <v>105</v>
      </c>
      <c r="C10" s="131"/>
      <c r="D10" s="131"/>
      <c r="E10" s="131"/>
      <c r="F10" s="75">
        <v>3</v>
      </c>
      <c r="G10" s="78" t="s">
        <v>110</v>
      </c>
      <c r="H10" s="77">
        <v>977</v>
      </c>
      <c r="I10" s="56">
        <f t="shared" si="0"/>
        <v>2931</v>
      </c>
      <c r="J10" s="74">
        <f>(I10*$D$32)</f>
        <v>1905.1499999999996</v>
      </c>
      <c r="K10" s="8"/>
    </row>
    <row r="11" spans="1:11" ht="187.95" customHeight="1" x14ac:dyDescent="0.25">
      <c r="A11" s="2">
        <v>7</v>
      </c>
      <c r="B11" s="115" t="s">
        <v>106</v>
      </c>
      <c r="C11" s="116"/>
      <c r="D11" s="116"/>
      <c r="E11" s="117"/>
      <c r="F11" s="79">
        <v>2</v>
      </c>
      <c r="G11" s="76" t="s">
        <v>12</v>
      </c>
      <c r="H11" s="77">
        <v>21893</v>
      </c>
      <c r="I11" s="56">
        <f t="shared" si="0"/>
        <v>43786</v>
      </c>
      <c r="J11" s="74">
        <f>(I11*$D$32)</f>
        <v>28460.899999999998</v>
      </c>
      <c r="K11" s="8"/>
    </row>
    <row r="12" spans="1:11" ht="187.05" customHeight="1" x14ac:dyDescent="0.25">
      <c r="A12" s="2">
        <v>8</v>
      </c>
      <c r="B12" s="115" t="s">
        <v>107</v>
      </c>
      <c r="C12" s="116"/>
      <c r="D12" s="116"/>
      <c r="E12" s="117"/>
      <c r="F12" s="79">
        <v>2</v>
      </c>
      <c r="G12" s="76" t="s">
        <v>12</v>
      </c>
      <c r="H12" s="77">
        <v>18743</v>
      </c>
      <c r="I12" s="56">
        <f t="shared" si="0"/>
        <v>37486</v>
      </c>
      <c r="J12" s="74">
        <f>(I12*$D$32)</f>
        <v>24365.899999999998</v>
      </c>
      <c r="K12" s="8"/>
    </row>
    <row r="13" spans="1:11" ht="186.45" customHeight="1" x14ac:dyDescent="0.25">
      <c r="A13" s="2">
        <v>9</v>
      </c>
      <c r="B13" s="115" t="s">
        <v>108</v>
      </c>
      <c r="C13" s="116"/>
      <c r="D13" s="116"/>
      <c r="E13" s="117"/>
      <c r="F13" s="79">
        <v>2</v>
      </c>
      <c r="G13" s="76" t="s">
        <v>12</v>
      </c>
      <c r="H13" s="77">
        <v>30713</v>
      </c>
      <c r="I13" s="56">
        <f t="shared" si="0"/>
        <v>61426</v>
      </c>
      <c r="J13" s="74">
        <f>(I13*$D$32)</f>
        <v>39926.899999999994</v>
      </c>
      <c r="K13" s="8"/>
    </row>
    <row r="14" spans="1:11" ht="184.5" customHeight="1" x14ac:dyDescent="0.25">
      <c r="A14" s="2">
        <v>10</v>
      </c>
      <c r="B14" s="115" t="s">
        <v>109</v>
      </c>
      <c r="C14" s="116"/>
      <c r="D14" s="116"/>
      <c r="E14" s="117"/>
      <c r="F14" s="79">
        <v>2</v>
      </c>
      <c r="G14" s="76" t="s">
        <v>12</v>
      </c>
      <c r="H14" s="77">
        <v>34650</v>
      </c>
      <c r="I14" s="56">
        <f t="shared" si="0"/>
        <v>69300</v>
      </c>
      <c r="J14" s="74">
        <f>(I14*$D$32)</f>
        <v>45044.999999999993</v>
      </c>
      <c r="K14" s="8"/>
    </row>
    <row r="15" spans="1:11" ht="19.95" customHeight="1" x14ac:dyDescent="0.25">
      <c r="A15" s="2"/>
      <c r="B15" s="113" t="s">
        <v>15</v>
      </c>
      <c r="C15" s="113"/>
      <c r="D15" s="113"/>
      <c r="E15" s="113"/>
      <c r="F15" s="113"/>
      <c r="G15" s="113"/>
      <c r="H15" s="113"/>
      <c r="I15" s="57">
        <f>SUM(I5:I14)</f>
        <v>855411</v>
      </c>
      <c r="J15" s="57">
        <f>SUM(J5:J14)</f>
        <v>556017.15</v>
      </c>
    </row>
    <row r="16" spans="1:11" ht="19.95" customHeight="1" x14ac:dyDescent="0.25">
      <c r="A16" s="2"/>
      <c r="B16" s="113" t="s">
        <v>16</v>
      </c>
      <c r="C16" s="113"/>
      <c r="D16" s="113"/>
      <c r="E16" s="113"/>
      <c r="F16" s="113"/>
      <c r="G16" s="113"/>
      <c r="H16" s="113"/>
      <c r="I16" s="57">
        <f>I15*0.18</f>
        <v>153973.97999999998</v>
      </c>
      <c r="J16" s="57"/>
    </row>
    <row r="17" spans="1:10" ht="19.95" customHeight="1" x14ac:dyDescent="0.25">
      <c r="A17" s="11"/>
      <c r="B17" s="113" t="s">
        <v>17</v>
      </c>
      <c r="C17" s="113"/>
      <c r="D17" s="113"/>
      <c r="E17" s="113"/>
      <c r="F17" s="113"/>
      <c r="G17" s="113"/>
      <c r="H17" s="113"/>
      <c r="I17" s="59">
        <f>SUM(I15:I16)</f>
        <v>1009384.98</v>
      </c>
      <c r="J17" s="59"/>
    </row>
    <row r="18" spans="1:10" ht="19.95" customHeight="1" x14ac:dyDescent="0.25">
      <c r="A18" s="11"/>
      <c r="B18" s="113" t="s">
        <v>18</v>
      </c>
      <c r="C18" s="113"/>
      <c r="D18" s="113"/>
      <c r="E18" s="113"/>
      <c r="F18" s="113"/>
      <c r="G18" s="113"/>
      <c r="H18" s="113"/>
      <c r="I18" s="59">
        <f>E33</f>
        <v>556017.14999999991</v>
      </c>
      <c r="J18" s="59"/>
    </row>
    <row r="19" spans="1:10" ht="19.95" customHeight="1" x14ac:dyDescent="0.3">
      <c r="A19" s="11"/>
      <c r="B19" s="113" t="s">
        <v>19</v>
      </c>
      <c r="C19" s="113"/>
      <c r="D19" s="113"/>
      <c r="E19" s="113"/>
      <c r="F19" s="113"/>
      <c r="G19" s="113"/>
      <c r="H19" s="113"/>
      <c r="I19" s="61">
        <f>SUM(I17:I18)</f>
        <v>1565402.13</v>
      </c>
      <c r="J19" s="61"/>
    </row>
    <row r="21" spans="1:10" x14ac:dyDescent="0.25">
      <c r="A21" s="1" t="s">
        <v>99</v>
      </c>
    </row>
    <row r="23" spans="1:10" ht="19.95" customHeight="1" x14ac:dyDescent="0.25">
      <c r="B23" s="114" t="s">
        <v>21</v>
      </c>
      <c r="C23" s="114"/>
      <c r="D23" s="114"/>
      <c r="E23" s="17">
        <f>I15</f>
        <v>855411</v>
      </c>
    </row>
    <row r="24" spans="1:10" ht="19.95" customHeight="1" x14ac:dyDescent="0.25">
      <c r="B24" s="2" t="s">
        <v>22</v>
      </c>
      <c r="C24" s="2" t="s">
        <v>23</v>
      </c>
      <c r="D24" s="2" t="s">
        <v>24</v>
      </c>
      <c r="E24" s="2" t="s">
        <v>5</v>
      </c>
    </row>
    <row r="25" spans="1:10" ht="19.95" customHeight="1" x14ac:dyDescent="0.25">
      <c r="B25" s="2">
        <v>1</v>
      </c>
      <c r="C25" s="2" t="s">
        <v>75</v>
      </c>
      <c r="D25" s="34">
        <v>0.09</v>
      </c>
      <c r="E25" s="45">
        <f>(D25*$E$23)</f>
        <v>76986.989999999991</v>
      </c>
    </row>
    <row r="26" spans="1:10" ht="19.95" customHeight="1" x14ac:dyDescent="0.25">
      <c r="B26" s="2">
        <v>2</v>
      </c>
      <c r="C26" s="2" t="s">
        <v>76</v>
      </c>
      <c r="D26" s="34">
        <v>0.09</v>
      </c>
      <c r="E26" s="45">
        <f t="shared" ref="E26:E31" si="1">(D26*$E$23)</f>
        <v>76986.989999999991</v>
      </c>
    </row>
    <row r="27" spans="1:10" ht="19.95" customHeight="1" x14ac:dyDescent="0.25">
      <c r="B27" s="2">
        <v>3</v>
      </c>
      <c r="C27" s="2" t="s">
        <v>44</v>
      </c>
      <c r="D27" s="34">
        <v>0.09</v>
      </c>
      <c r="E27" s="45">
        <f t="shared" si="1"/>
        <v>76986.989999999991</v>
      </c>
    </row>
    <row r="28" spans="1:10" ht="19.95" customHeight="1" x14ac:dyDescent="0.25">
      <c r="B28" s="2">
        <v>4</v>
      </c>
      <c r="C28" s="2" t="s">
        <v>45</v>
      </c>
      <c r="D28" s="34">
        <v>0.09</v>
      </c>
      <c r="E28" s="45">
        <f t="shared" si="1"/>
        <v>76986.989999999991</v>
      </c>
    </row>
    <row r="29" spans="1:10" ht="19.95" customHeight="1" x14ac:dyDescent="0.25">
      <c r="B29" s="2">
        <v>5</v>
      </c>
      <c r="C29" s="2" t="s">
        <v>46</v>
      </c>
      <c r="D29" s="34">
        <v>0.09</v>
      </c>
      <c r="E29" s="45">
        <f t="shared" si="1"/>
        <v>76986.989999999991</v>
      </c>
    </row>
    <row r="30" spans="1:10" ht="19.95" customHeight="1" x14ac:dyDescent="0.25">
      <c r="B30" s="2">
        <v>6</v>
      </c>
      <c r="C30" s="2" t="s">
        <v>47</v>
      </c>
      <c r="D30" s="34">
        <v>0.1</v>
      </c>
      <c r="E30" s="45">
        <f t="shared" si="1"/>
        <v>85541.1</v>
      </c>
    </row>
    <row r="31" spans="1:10" ht="19.95" customHeight="1" x14ac:dyDescent="0.25">
      <c r="B31" s="2">
        <v>7</v>
      </c>
      <c r="C31" s="2" t="s">
        <v>48</v>
      </c>
      <c r="D31" s="34">
        <v>0.1</v>
      </c>
      <c r="E31" s="45">
        <f t="shared" si="1"/>
        <v>85541.1</v>
      </c>
    </row>
    <row r="32" spans="1:10" ht="19.95" customHeight="1" x14ac:dyDescent="0.25">
      <c r="B32" s="114" t="s">
        <v>30</v>
      </c>
      <c r="C32" s="114"/>
      <c r="D32" s="34">
        <f>SUM(D25:D31)</f>
        <v>0.64999999999999991</v>
      </c>
      <c r="E32" s="62"/>
    </row>
    <row r="33" spans="2:5" ht="19.95" customHeight="1" x14ac:dyDescent="0.25">
      <c r="B33" s="112" t="s">
        <v>15</v>
      </c>
      <c r="C33" s="112"/>
      <c r="D33" s="112"/>
      <c r="E33" s="52">
        <f>SUM(E25:E31)</f>
        <v>556017.14999999991</v>
      </c>
    </row>
  </sheetData>
  <mergeCells count="26">
    <mergeCell ref="B19:H19"/>
    <mergeCell ref="B23:D23"/>
    <mergeCell ref="B32:C32"/>
    <mergeCell ref="B33:D33"/>
    <mergeCell ref="B10:E10"/>
    <mergeCell ref="B15:H15"/>
    <mergeCell ref="B16:H16"/>
    <mergeCell ref="B17:H17"/>
    <mergeCell ref="B18:H18"/>
    <mergeCell ref="B11:E11"/>
    <mergeCell ref="B12:E12"/>
    <mergeCell ref="B13:E13"/>
    <mergeCell ref="B14:E14"/>
    <mergeCell ref="B9:E9"/>
    <mergeCell ref="A2:J2"/>
    <mergeCell ref="A3:A4"/>
    <mergeCell ref="B3:E4"/>
    <mergeCell ref="F3:F4"/>
    <mergeCell ref="G3:G4"/>
    <mergeCell ref="H3:H4"/>
    <mergeCell ref="I3:I4"/>
    <mergeCell ref="J3:J4"/>
    <mergeCell ref="B5:E5"/>
    <mergeCell ref="B6:E6"/>
    <mergeCell ref="B7:E7"/>
    <mergeCell ref="B8:E8"/>
  </mergeCells>
  <phoneticPr fontId="16" type="noConversion"/>
  <pageMargins left="0.70866141732283472" right="0.70866141732283472" top="0.94488188976377963" bottom="0.55118110236220474" header="0.31496062992125984" footer="0.31496062992125984"/>
  <pageSetup paperSize="9" scale="68" fitToHeight="2" orientation="portrait" r:id="rId1"/>
  <rowBreaks count="1" manualBreakCount="1">
    <brk id="13" max="9"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18</vt:i4>
      </vt:variant>
      <vt:variant>
        <vt:lpstr>Named Ranges</vt:lpstr>
      </vt:variant>
      <vt:variant>
        <vt:i4>18</vt:i4>
      </vt:variant>
    </vt:vector>
  </HeadingPairs>
  <TitlesOfParts>
    <vt:vector size="36" baseType="lpstr">
      <vt:lpstr>AVC-INT</vt:lpstr>
      <vt:lpstr>AVC-GAS</vt:lpstr>
      <vt:lpstr>AVC-AC</vt:lpstr>
      <vt:lpstr>AVC-C</vt:lpstr>
      <vt:lpstr>AVC-EQP</vt:lpstr>
      <vt:lpstr>Template</vt:lpstr>
      <vt:lpstr>A&amp;A</vt:lpstr>
      <vt:lpstr>GASTECH</vt:lpstr>
      <vt:lpstr>LSS</vt:lpstr>
      <vt:lpstr>SRINIDHI</vt:lpstr>
      <vt:lpstr>iCARE</vt:lpstr>
      <vt:lpstr>BSM</vt:lpstr>
      <vt:lpstr>R3</vt:lpstr>
      <vt:lpstr>A&amp;A NA</vt:lpstr>
      <vt:lpstr>GKS</vt:lpstr>
      <vt:lpstr>dTECH</vt:lpstr>
      <vt:lpstr>VJ</vt:lpstr>
      <vt:lpstr>LG</vt:lpstr>
      <vt:lpstr>'A&amp;A'!Print_Area</vt:lpstr>
      <vt:lpstr>'A&amp;A NA'!Print_Area</vt:lpstr>
      <vt:lpstr>'AVC-AC'!Print_Area</vt:lpstr>
      <vt:lpstr>'AVC-C'!Print_Area</vt:lpstr>
      <vt:lpstr>'AVC-EQP'!Print_Area</vt:lpstr>
      <vt:lpstr>'AVC-GAS'!Print_Area</vt:lpstr>
      <vt:lpstr>'AVC-INT'!Print_Area</vt:lpstr>
      <vt:lpstr>BSM!Print_Area</vt:lpstr>
      <vt:lpstr>dTECH!Print_Area</vt:lpstr>
      <vt:lpstr>GASTECH!Print_Area</vt:lpstr>
      <vt:lpstr>GKS!Print_Area</vt:lpstr>
      <vt:lpstr>iCARE!Print_Area</vt:lpstr>
      <vt:lpstr>LG!Print_Area</vt:lpstr>
      <vt:lpstr>LSS!Print_Area</vt:lpstr>
      <vt:lpstr>'R3'!Print_Area</vt:lpstr>
      <vt:lpstr>SRINIDHI!Print_Area</vt:lpstr>
      <vt:lpstr>Template!Print_Area</vt:lpstr>
      <vt:lpstr>VJ!Print_Area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shiva manohar</dc:creator>
  <cp:lastModifiedBy>shiva manohar</cp:lastModifiedBy>
  <cp:lastPrinted>2024-05-17T06:30:04Z</cp:lastPrinted>
  <dcterms:created xsi:type="dcterms:W3CDTF">2024-01-10T12:26:10Z</dcterms:created>
  <dcterms:modified xsi:type="dcterms:W3CDTF">2024-05-17T06:42:57Z</dcterms:modified>
</cp:coreProperties>
</file>