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Asta\IVF\Quotations\TO DEPT-Final\IVF-GANDHI\"/>
    </mc:Choice>
  </mc:AlternateContent>
  <xr:revisionPtr revIDLastSave="0" documentId="13_ncr:1_{AA83668A-81A6-4A0C-9A2C-93A91F6AE56D}" xr6:coauthVersionLast="47" xr6:coauthVersionMax="47" xr10:uidLastSave="{00000000-0000-0000-0000-000000000000}"/>
  <bookViews>
    <workbookView xWindow="-108" yWindow="-108" windowWidth="23256" windowHeight="12456" xr2:uid="{7D655B8E-4B3E-458F-84D4-E0CB28DA735E}"/>
  </bookViews>
  <sheets>
    <sheet name="ABIR" sheetId="1" r:id="rId1"/>
    <sheet name="Sheet1" sheetId="3" r:id="rId2"/>
  </sheets>
  <definedNames>
    <definedName name="_xlnm.Print_Area" localSheetId="0">ABIR!$A$2:$J$27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N21" i="1"/>
  <c r="L17" i="3"/>
  <c r="M14" i="3"/>
  <c r="J14" i="3"/>
  <c r="L15" i="3"/>
  <c r="L14" i="3"/>
  <c r="K14" i="3"/>
  <c r="K10" i="3"/>
  <c r="K11" i="3"/>
  <c r="K12" i="3"/>
  <c r="K13" i="3"/>
  <c r="K9" i="3"/>
  <c r="D26" i="1" l="1"/>
  <c r="J8" i="1" s="1"/>
  <c r="I7" i="1"/>
  <c r="I6" i="1"/>
  <c r="I5" i="1"/>
  <c r="I9" i="1" s="1"/>
  <c r="J5" i="1" l="1"/>
  <c r="J9" i="1" s="1"/>
  <c r="J7" i="1"/>
  <c r="J6" i="1"/>
  <c r="E17" i="1" l="1"/>
  <c r="I10" i="1"/>
  <c r="I11" i="1" s="1"/>
  <c r="E21" i="1" l="1"/>
  <c r="E24" i="1"/>
  <c r="E22" i="1"/>
  <c r="E23" i="1"/>
  <c r="E25" i="1"/>
  <c r="E19" i="1"/>
  <c r="E20" i="1"/>
  <c r="E27" i="1" l="1"/>
  <c r="I12" i="1" s="1"/>
  <c r="I13" i="1" s="1"/>
</calcChain>
</file>

<file path=xl/sharedStrings.xml><?xml version="1.0" encoding="utf-8"?>
<sst xmlns="http://schemas.openxmlformats.org/spreadsheetml/2006/main" count="37" uniqueCount="33">
  <si>
    <t>ANNEXURE-01</t>
  </si>
  <si>
    <t>Sl.
 No</t>
  </si>
  <si>
    <t>Item Description</t>
  </si>
  <si>
    <t>Qty</t>
  </si>
  <si>
    <t>Unit</t>
  </si>
  <si>
    <t>Rate</t>
  </si>
  <si>
    <t>Amount</t>
  </si>
  <si>
    <t>Sqm</t>
  </si>
  <si>
    <t>Nos</t>
  </si>
  <si>
    <t>Total Amount</t>
  </si>
  <si>
    <t>GST @ 18%</t>
  </si>
  <si>
    <t>Total Amount excluding CAMC</t>
  </si>
  <si>
    <t>CAMC Amount as per below table</t>
  </si>
  <si>
    <t>Total Amount including CAMC</t>
  </si>
  <si>
    <t>Base Price</t>
  </si>
  <si>
    <t>S.No</t>
  </si>
  <si>
    <t>Year</t>
  </si>
  <si>
    <t>CAMC %</t>
  </si>
  <si>
    <r>
      <t>6</t>
    </r>
    <r>
      <rPr>
        <vertAlign val="superscript"/>
        <sz val="11"/>
        <color theme="1"/>
        <rFont val="Calibri"/>
        <family val="2"/>
        <scheme val="minor"/>
      </rPr>
      <t>th</t>
    </r>
  </si>
  <si>
    <r>
      <t>7</t>
    </r>
    <r>
      <rPr>
        <vertAlign val="superscript"/>
        <sz val="11"/>
        <color theme="1"/>
        <rFont val="Calibri"/>
        <family val="2"/>
        <scheme val="minor"/>
      </rPr>
      <t>th</t>
    </r>
  </si>
  <si>
    <r>
      <t>8</t>
    </r>
    <r>
      <rPr>
        <vertAlign val="superscript"/>
        <sz val="11"/>
        <color theme="1"/>
        <rFont val="Calibri"/>
        <family val="2"/>
        <scheme val="minor"/>
      </rPr>
      <t>th</t>
    </r>
  </si>
  <si>
    <r>
      <t>9</t>
    </r>
    <r>
      <rPr>
        <vertAlign val="superscript"/>
        <sz val="11"/>
        <color theme="1"/>
        <rFont val="Calibri"/>
        <family val="2"/>
        <scheme val="minor"/>
      </rPr>
      <t>th</t>
    </r>
  </si>
  <si>
    <r>
      <t>10</t>
    </r>
    <r>
      <rPr>
        <vertAlign val="superscript"/>
        <sz val="11"/>
        <color theme="1"/>
        <rFont val="Calibri"/>
        <family val="2"/>
        <scheme val="minor"/>
      </rPr>
      <t>th</t>
    </r>
  </si>
  <si>
    <t>Total %</t>
  </si>
  <si>
    <t>50 LPH storage type Portable RO of dimensions 525 x 425 x 1450 mm (WxDxH) of approx. weight 75Kg consists of 4 nos of 80 GPD 3-layer Thin Film Composite (TFC) membrane with 0.0001-micron pore size which can prevent TDS, heavy metals and equipped with 6 stage purification process which reduces pesticides in the water for reducing scale formation when water is heated. The RO should take min input pressure of 0.6 kg/cm2, 2000 ppm of TDS in Water, 500 ppm of Hardness, 6.5 to 8.5 PH of water which can give output of 20 to 25 % recovery in purified water and can run on 230V AC, 50 Hz supply with operating temp of 5oC to 45oC.</t>
  </si>
  <si>
    <t>Providing and fixing Aluminium Extruded Section Body Tubular Type Hydraulic Door Closer (IS: 3564) with double speed adjustment with necessary accessories and screws etc. complete.
Make: Haffele</t>
  </si>
  <si>
    <t>Providing, Fabricating and fixing full height V-board partitions of overall thickness of 75mm Partition frame work to be formed out of 50 X 25mm aluminium frame work placed vertically and horizontally at required centre to centre and cross braced with floor and ceiling channels. The cross bracing channels shall be provided also at above and below the partition framework and to be secured to floor at bottom and to any nearest structural member using galvanized metal screws and wooden / PVC rawl plugs. Partition framework to be cladded with 12.5mm thick tapered edge board on both sides of the partition in line and level fixed with drywall screws @ 300mm c/c with staggered joints to avoid through joints and finished with proprietary supplied jointing tape and compound.</t>
  </si>
  <si>
    <r>
      <t>4</t>
    </r>
    <r>
      <rPr>
        <vertAlign val="superscript"/>
        <sz val="11"/>
        <color theme="1"/>
        <rFont val="Calibri"/>
        <family val="2"/>
        <scheme val="minor"/>
      </rPr>
      <t>th</t>
    </r>
  </si>
  <si>
    <r>
      <t>5</t>
    </r>
    <r>
      <rPr>
        <vertAlign val="superscript"/>
        <sz val="11"/>
        <color theme="1"/>
        <rFont val="Calibri"/>
        <family val="2"/>
        <scheme val="minor"/>
      </rPr>
      <t>th</t>
    </r>
  </si>
  <si>
    <t>CAMC Amount for 7 Years</t>
  </si>
  <si>
    <t>Comprehensive Annual Maintanance Charges post warranty period for 7 years(4th to 10th year) as per below table.</t>
  </si>
  <si>
    <t>AHU shed with provision for fencing, door with lock- key arrangement shall be provided with Framework vertically made of MS Square Pipe frame: 2 Inches X 2 Inches, 16Gauge M S Fencing with wire mesh: ½ inch X ½inch. Supporting Structure M S Angle: 50 X 5mm GI pre-coated corrugated profile roof sheet: 0.5 mm thick duly supported with JHook 10 SWG with provision of door with lock and key AHU Shed with fencing should be duly enamel painted and with anti-rust coating from both sides.</t>
  </si>
  <si>
    <t>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</si>
</sst>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4" x14ac:knownFonts="1">
    <font>
      <sz val="11"/>
      <color theme="1"/>
      <name val="Calibri"/>
      <family val="2"/>
      <scheme val="minor"/>
    </font>
    <font>
      <sz val="11"/>
      <color theme="1"/>
      <name val="Calibri"/>
      <family val="2"/>
      <scheme val="minor"/>
    </font>
    <font>
      <b/>
      <sz val="14"/>
      <color theme="1"/>
      <name val="Arial"/>
      <family val="2"/>
    </font>
    <font>
      <sz val="11"/>
      <color theme="1"/>
      <name val="Arial"/>
      <family val="2"/>
    </font>
    <font>
      <b/>
      <sz val="11"/>
      <color theme="1"/>
      <name val="Arial"/>
      <family val="2"/>
    </font>
    <font>
      <b/>
      <sz val="11"/>
      <color rgb="FF000000"/>
      <name val="Arial"/>
      <family val="2"/>
    </font>
    <font>
      <b/>
      <sz val="12"/>
      <color rgb="FF000000"/>
      <name val="Arial"/>
      <family val="2"/>
    </font>
    <font>
      <sz val="11"/>
      <name val="Arial"/>
      <family val="2"/>
    </font>
    <font>
      <b/>
      <sz val="10"/>
      <name val="Arial"/>
      <family val="2"/>
    </font>
    <font>
      <b/>
      <sz val="12"/>
      <color theme="1"/>
      <name val="Arial"/>
      <family val="2"/>
    </font>
    <font>
      <vertAlign val="superscript"/>
      <sz val="11"/>
      <color theme="1"/>
      <name val="Calibri"/>
      <family val="2"/>
      <scheme val="minor"/>
    </font>
    <font>
      <sz val="11"/>
      <color rgb="FF000000"/>
      <name val="Times New Roman"/>
      <family val="1"/>
    </font>
    <font>
      <sz val="12"/>
      <color rgb="FF000000"/>
      <name val="Times New Roman"/>
      <family val="1"/>
    </font>
    <font>
      <sz val="8"/>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0" fontId="1" fillId="0" borderId="0"/>
  </cellStyleXfs>
  <cellXfs count="46">
    <xf numFmtId="0" fontId="0" fillId="0" borderId="0" xfId="0"/>
    <xf numFmtId="0" fontId="3" fillId="0" borderId="0" xfId="0" applyFont="1"/>
    <xf numFmtId="0" fontId="3" fillId="0" borderId="1" xfId="0" applyFont="1" applyBorder="1" applyAlignment="1">
      <alignment horizontal="center" vertical="center"/>
    </xf>
    <xf numFmtId="1" fontId="3" fillId="0" borderId="0" xfId="0" applyNumberFormat="1" applyFont="1"/>
    <xf numFmtId="0" fontId="3" fillId="0" borderId="1" xfId="0" applyFont="1" applyBorder="1"/>
    <xf numFmtId="164" fontId="4" fillId="0" borderId="1" xfId="0" applyNumberFormat="1" applyFont="1" applyBorder="1" applyAlignment="1">
      <alignment horizontal="right" vertical="center"/>
    </xf>
    <xf numFmtId="0" fontId="0" fillId="0" borderId="1" xfId="0" applyBorder="1" applyAlignment="1">
      <alignment horizontal="center" vertical="center"/>
    </xf>
    <xf numFmtId="0" fontId="3" fillId="0" borderId="1" xfId="0" applyFont="1" applyBorder="1" applyAlignment="1">
      <alignment horizontal="right" vertical="center"/>
    </xf>
    <xf numFmtId="2" fontId="11" fillId="0" borderId="1" xfId="0" applyNumberFormat="1" applyFont="1" applyBorder="1" applyAlignment="1">
      <alignment horizontal="center" vertical="center" wrapText="1"/>
    </xf>
    <xf numFmtId="43" fontId="11" fillId="0" borderId="1" xfId="1" applyFont="1" applyBorder="1" applyAlignment="1">
      <alignment horizontal="right" vertical="center"/>
    </xf>
    <xf numFmtId="0" fontId="11" fillId="0" borderId="1" xfId="0" applyFont="1" applyBorder="1" applyAlignment="1">
      <alignment horizontal="center" vertical="center" wrapText="1"/>
    </xf>
    <xf numFmtId="2" fontId="12" fillId="0" borderId="1" xfId="0" applyNumberFormat="1" applyFont="1" applyBorder="1" applyAlignment="1">
      <alignment horizontal="center" vertical="center" wrapText="1"/>
    </xf>
    <xf numFmtId="1" fontId="12" fillId="0" borderId="1" xfId="0" applyNumberFormat="1" applyFont="1" applyBorder="1" applyAlignment="1">
      <alignment horizontal="center" vertical="center" wrapText="1"/>
    </xf>
    <xf numFmtId="9" fontId="3" fillId="0" borderId="1" xfId="0" applyNumberFormat="1" applyFont="1" applyBorder="1" applyAlignment="1">
      <alignment horizontal="center" vertical="center"/>
    </xf>
    <xf numFmtId="43" fontId="3" fillId="0" borderId="1" xfId="1" applyFont="1" applyBorder="1" applyAlignment="1">
      <alignment horizontal="right" vertical="center"/>
    </xf>
    <xf numFmtId="43" fontId="4" fillId="0" borderId="1" xfId="1" applyFont="1" applyBorder="1" applyAlignment="1">
      <alignment horizontal="right" vertical="center"/>
    </xf>
    <xf numFmtId="43" fontId="8" fillId="2" borderId="1" xfId="1" applyFont="1" applyFill="1" applyBorder="1" applyAlignment="1">
      <alignment horizontal="center" vertical="center" wrapText="1"/>
    </xf>
    <xf numFmtId="43" fontId="3" fillId="0" borderId="1" xfId="0" applyNumberFormat="1" applyFont="1" applyBorder="1" applyAlignment="1">
      <alignment vertical="center"/>
    </xf>
    <xf numFmtId="43" fontId="8" fillId="2" borderId="10" xfId="1" applyFont="1" applyFill="1" applyBorder="1" applyAlignment="1">
      <alignment vertical="center" wrapText="1"/>
    </xf>
    <xf numFmtId="43" fontId="8" fillId="2" borderId="1" xfId="1" applyFont="1" applyFill="1" applyBorder="1" applyAlignment="1">
      <alignment vertical="center" wrapText="1"/>
    </xf>
    <xf numFmtId="43" fontId="4" fillId="0" borderId="10" xfId="0" applyNumberFormat="1" applyFont="1" applyBorder="1"/>
    <xf numFmtId="43" fontId="4" fillId="0" borderId="1" xfId="0" applyNumberFormat="1" applyFont="1" applyBorder="1"/>
    <xf numFmtId="43" fontId="9" fillId="0" borderId="10" xfId="0" applyNumberFormat="1" applyFont="1" applyBorder="1"/>
    <xf numFmtId="43" fontId="9" fillId="0" borderId="1" xfId="0" applyNumberFormat="1" applyFont="1" applyBorder="1"/>
    <xf numFmtId="43" fontId="0" fillId="0" borderId="0" xfId="1" applyFont="1"/>
    <xf numFmtId="9" fontId="4" fillId="0" borderId="1" xfId="0" applyNumberFormat="1" applyFont="1" applyBorder="1" applyAlignment="1">
      <alignment horizontal="center" vertical="center"/>
    </xf>
    <xf numFmtId="43" fontId="8" fillId="2" borderId="10" xfId="1" applyFont="1" applyFill="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5"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right" vertical="center"/>
    </xf>
    <xf numFmtId="0" fontId="7" fillId="0" borderId="1" xfId="0" applyFont="1" applyBorder="1" applyAlignment="1">
      <alignment horizontal="right" vertical="center" wrapText="1"/>
    </xf>
  </cellXfs>
  <cellStyles count="3">
    <cellStyle name="Comma" xfId="1" builtinId="3"/>
    <cellStyle name="Normal" xfId="0" builtinId="0"/>
    <cellStyle name="Normal 55" xfId="2" xr:uid="{DA97CEA4-AA64-46A5-868B-145DE47728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76FDA-7525-4B8E-B6A9-512BAD97E033}">
  <dimension ref="A2:N27"/>
  <sheetViews>
    <sheetView tabSelected="1" view="pageBreakPreview" topLeftCell="A5" zoomScale="75" zoomScaleNormal="100" zoomScaleSheetLayoutView="75" workbookViewId="0">
      <selection activeCell="R8" sqref="R8"/>
    </sheetView>
  </sheetViews>
  <sheetFormatPr defaultColWidth="8.88671875" defaultRowHeight="13.8" x14ac:dyDescent="0.25"/>
  <cols>
    <col min="1" max="1" width="6.5546875" style="1" customWidth="1"/>
    <col min="2" max="2" width="9.44140625" style="1" customWidth="1"/>
    <col min="3" max="3" width="14.77734375" style="1" customWidth="1"/>
    <col min="4" max="4" width="21.33203125" style="1" customWidth="1"/>
    <col min="5" max="5" width="21.109375" style="1" customWidth="1"/>
    <col min="6" max="6" width="6.44140625" style="1" bestFit="1" customWidth="1"/>
    <col min="7" max="7" width="4.77734375" style="1" bestFit="1" customWidth="1"/>
    <col min="8" max="8" width="12.109375" style="1" customWidth="1"/>
    <col min="9" max="9" width="15.6640625" style="1" customWidth="1"/>
    <col min="10" max="10" width="13.21875" style="1" customWidth="1"/>
    <col min="11" max="11" width="10.44140625" style="1" bestFit="1" customWidth="1"/>
    <col min="12" max="16384" width="8.88671875" style="1"/>
  </cols>
  <sheetData>
    <row r="2" spans="1:11" ht="22.2" customHeight="1" x14ac:dyDescent="0.25">
      <c r="A2" s="27" t="s">
        <v>0</v>
      </c>
      <c r="B2" s="27"/>
      <c r="C2" s="27"/>
      <c r="D2" s="27"/>
      <c r="E2" s="27"/>
      <c r="F2" s="27"/>
      <c r="G2" s="27"/>
      <c r="H2" s="27"/>
      <c r="I2" s="27"/>
      <c r="J2" s="27"/>
    </row>
    <row r="3" spans="1:11" ht="14.4" customHeight="1" x14ac:dyDescent="0.25">
      <c r="A3" s="28" t="s">
        <v>1</v>
      </c>
      <c r="B3" s="29" t="s">
        <v>2</v>
      </c>
      <c r="C3" s="30"/>
      <c r="D3" s="30"/>
      <c r="E3" s="31"/>
      <c r="F3" s="35" t="s">
        <v>3</v>
      </c>
      <c r="G3" s="37" t="s">
        <v>4</v>
      </c>
      <c r="H3" s="38" t="s">
        <v>5</v>
      </c>
      <c r="I3" s="39" t="s">
        <v>6</v>
      </c>
      <c r="J3" s="28" t="s">
        <v>29</v>
      </c>
    </row>
    <row r="4" spans="1:11" ht="31.5" customHeight="1" x14ac:dyDescent="0.25">
      <c r="A4" s="28"/>
      <c r="B4" s="32"/>
      <c r="C4" s="33"/>
      <c r="D4" s="33"/>
      <c r="E4" s="34"/>
      <c r="F4" s="36"/>
      <c r="G4" s="37" t="s">
        <v>4</v>
      </c>
      <c r="H4" s="38"/>
      <c r="I4" s="39"/>
      <c r="J4" s="28"/>
    </row>
    <row r="5" spans="1:11" ht="129.44999999999999" customHeight="1" x14ac:dyDescent="0.25">
      <c r="A5" s="2">
        <v>1</v>
      </c>
      <c r="B5" s="40" t="s">
        <v>24</v>
      </c>
      <c r="C5" s="41"/>
      <c r="D5" s="41"/>
      <c r="E5" s="42"/>
      <c r="F5" s="8">
        <v>1</v>
      </c>
      <c r="G5" s="10" t="s">
        <v>8</v>
      </c>
      <c r="H5" s="9">
        <v>78750</v>
      </c>
      <c r="I5" s="16">
        <f>F5*H5</f>
        <v>78750</v>
      </c>
      <c r="J5" s="17">
        <f t="shared" ref="J5:J8" si="0">(I5*$D$26)</f>
        <v>51187.499999999993</v>
      </c>
      <c r="K5" s="3"/>
    </row>
    <row r="6" spans="1:11" ht="54.45" customHeight="1" x14ac:dyDescent="0.25">
      <c r="A6" s="2">
        <v>2</v>
      </c>
      <c r="B6" s="40" t="s">
        <v>25</v>
      </c>
      <c r="C6" s="41"/>
      <c r="D6" s="41"/>
      <c r="E6" s="42"/>
      <c r="F6" s="8">
        <v>8</v>
      </c>
      <c r="G6" s="10" t="s">
        <v>8</v>
      </c>
      <c r="H6" s="9">
        <v>2960</v>
      </c>
      <c r="I6" s="16">
        <f>F6*H6</f>
        <v>23680</v>
      </c>
      <c r="J6" s="17">
        <f t="shared" si="0"/>
        <v>15391.999999999998</v>
      </c>
      <c r="K6" s="3"/>
    </row>
    <row r="7" spans="1:11" ht="157.5" customHeight="1" x14ac:dyDescent="0.25">
      <c r="A7" s="2">
        <v>3</v>
      </c>
      <c r="B7" s="40" t="s">
        <v>26</v>
      </c>
      <c r="C7" s="41"/>
      <c r="D7" s="41"/>
      <c r="E7" s="42"/>
      <c r="F7" s="11">
        <v>89.11</v>
      </c>
      <c r="G7" s="12" t="s">
        <v>7</v>
      </c>
      <c r="H7" s="9">
        <v>1706</v>
      </c>
      <c r="I7" s="16">
        <f t="shared" ref="I7:I8" si="1">F7*H7</f>
        <v>152021.66</v>
      </c>
      <c r="J7" s="17">
        <f t="shared" si="0"/>
        <v>98814.078999999983</v>
      </c>
      <c r="K7" s="3"/>
    </row>
    <row r="8" spans="1:11" ht="97.95" customHeight="1" x14ac:dyDescent="0.25">
      <c r="A8" s="2">
        <v>4</v>
      </c>
      <c r="B8" s="40" t="s">
        <v>31</v>
      </c>
      <c r="C8" s="41"/>
      <c r="D8" s="41"/>
      <c r="E8" s="42"/>
      <c r="F8" s="11">
        <v>1</v>
      </c>
      <c r="G8" s="12" t="s">
        <v>32</v>
      </c>
      <c r="H8" s="9">
        <v>324000</v>
      </c>
      <c r="I8" s="26">
        <f t="shared" si="1"/>
        <v>324000</v>
      </c>
      <c r="J8" s="17">
        <f t="shared" si="0"/>
        <v>210599.99999999997</v>
      </c>
      <c r="K8" s="3"/>
    </row>
    <row r="9" spans="1:11" ht="19.95" customHeight="1" x14ac:dyDescent="0.25">
      <c r="A9" s="2"/>
      <c r="B9" s="45" t="s">
        <v>9</v>
      </c>
      <c r="C9" s="45"/>
      <c r="D9" s="45"/>
      <c r="E9" s="45"/>
      <c r="F9" s="45"/>
      <c r="G9" s="45"/>
      <c r="H9" s="45"/>
      <c r="I9" s="18">
        <f>SUM(I5:I8)</f>
        <v>578451.66</v>
      </c>
      <c r="J9" s="19">
        <f>SUM(J5:J8)</f>
        <v>375993.57899999991</v>
      </c>
    </row>
    <row r="10" spans="1:11" ht="19.95" customHeight="1" x14ac:dyDescent="0.25">
      <c r="A10" s="2"/>
      <c r="B10" s="45" t="s">
        <v>10</v>
      </c>
      <c r="C10" s="45"/>
      <c r="D10" s="45"/>
      <c r="E10" s="45"/>
      <c r="F10" s="45"/>
      <c r="G10" s="45"/>
      <c r="H10" s="45"/>
      <c r="I10" s="18">
        <f>I9*0.18</f>
        <v>104121.2988</v>
      </c>
      <c r="J10" s="19"/>
    </row>
    <row r="11" spans="1:11" ht="19.95" customHeight="1" x14ac:dyDescent="0.25">
      <c r="A11" s="4"/>
      <c r="B11" s="45" t="s">
        <v>11</v>
      </c>
      <c r="C11" s="45"/>
      <c r="D11" s="45"/>
      <c r="E11" s="45"/>
      <c r="F11" s="45"/>
      <c r="G11" s="45"/>
      <c r="H11" s="45"/>
      <c r="I11" s="20">
        <f>SUM(I9:I10)</f>
        <v>682572.95880000002</v>
      </c>
      <c r="J11" s="21"/>
    </row>
    <row r="12" spans="1:11" ht="19.95" customHeight="1" x14ac:dyDescent="0.25">
      <c r="A12" s="4"/>
      <c r="B12" s="45" t="s">
        <v>12</v>
      </c>
      <c r="C12" s="45"/>
      <c r="D12" s="45"/>
      <c r="E12" s="45"/>
      <c r="F12" s="45"/>
      <c r="G12" s="45"/>
      <c r="H12" s="45"/>
      <c r="I12" s="20">
        <f>E27</f>
        <v>375993.57900000003</v>
      </c>
      <c r="J12" s="21"/>
    </row>
    <row r="13" spans="1:11" ht="19.95" customHeight="1" x14ac:dyDescent="0.3">
      <c r="A13" s="4"/>
      <c r="B13" s="45" t="s">
        <v>13</v>
      </c>
      <c r="C13" s="45"/>
      <c r="D13" s="45"/>
      <c r="E13" s="45"/>
      <c r="F13" s="45"/>
      <c r="G13" s="45"/>
      <c r="H13" s="45"/>
      <c r="I13" s="22">
        <f>SUM(I11:I12)</f>
        <v>1058566.5378</v>
      </c>
      <c r="J13" s="23"/>
    </row>
    <row r="15" spans="1:11" x14ac:dyDescent="0.25">
      <c r="A15" s="1" t="s">
        <v>30</v>
      </c>
    </row>
    <row r="17" spans="2:14" ht="19.95" customHeight="1" x14ac:dyDescent="0.25">
      <c r="B17" s="43" t="s">
        <v>14</v>
      </c>
      <c r="C17" s="43"/>
      <c r="D17" s="43"/>
      <c r="E17" s="5">
        <f>I9</f>
        <v>578451.66</v>
      </c>
    </row>
    <row r="18" spans="2:14" ht="19.95" customHeight="1" x14ac:dyDescent="0.25">
      <c r="B18" s="2" t="s">
        <v>15</v>
      </c>
      <c r="C18" s="2" t="s">
        <v>16</v>
      </c>
      <c r="D18" s="2" t="s">
        <v>17</v>
      </c>
      <c r="E18" s="2" t="s">
        <v>6</v>
      </c>
    </row>
    <row r="19" spans="2:14" ht="19.95" customHeight="1" x14ac:dyDescent="0.25">
      <c r="B19" s="2">
        <v>1</v>
      </c>
      <c r="C19" s="6" t="s">
        <v>27</v>
      </c>
      <c r="D19" s="13">
        <v>0.09</v>
      </c>
      <c r="E19" s="14">
        <f>(D19*$E$17)</f>
        <v>52060.649400000002</v>
      </c>
    </row>
    <row r="20" spans="2:14" ht="19.95" customHeight="1" x14ac:dyDescent="0.25">
      <c r="B20" s="2">
        <v>2</v>
      </c>
      <c r="C20" s="6" t="s">
        <v>28</v>
      </c>
      <c r="D20" s="13">
        <v>0.09</v>
      </c>
      <c r="E20" s="14">
        <f t="shared" ref="E20:E25" si="2">(D20*$E$17)</f>
        <v>52060.649400000002</v>
      </c>
      <c r="N20" s="1">
        <v>300000</v>
      </c>
    </row>
    <row r="21" spans="2:14" ht="19.95" customHeight="1" x14ac:dyDescent="0.25">
      <c r="B21" s="2">
        <v>3</v>
      </c>
      <c r="C21" s="6" t="s">
        <v>18</v>
      </c>
      <c r="D21" s="13">
        <v>0.09</v>
      </c>
      <c r="E21" s="14">
        <f t="shared" si="2"/>
        <v>52060.649400000002</v>
      </c>
      <c r="N21" s="1">
        <f>N20+N20*8%</f>
        <v>324000</v>
      </c>
    </row>
    <row r="22" spans="2:14" ht="19.95" customHeight="1" x14ac:dyDescent="0.25">
      <c r="B22" s="2">
        <v>4</v>
      </c>
      <c r="C22" s="6" t="s">
        <v>19</v>
      </c>
      <c r="D22" s="13">
        <v>0.09</v>
      </c>
      <c r="E22" s="14">
        <f t="shared" si="2"/>
        <v>52060.649400000002</v>
      </c>
    </row>
    <row r="23" spans="2:14" ht="19.95" customHeight="1" x14ac:dyDescent="0.25">
      <c r="B23" s="2">
        <v>5</v>
      </c>
      <c r="C23" s="6" t="s">
        <v>20</v>
      </c>
      <c r="D23" s="13">
        <v>0.09</v>
      </c>
      <c r="E23" s="14">
        <f t="shared" si="2"/>
        <v>52060.649400000002</v>
      </c>
    </row>
    <row r="24" spans="2:14" ht="19.95" customHeight="1" x14ac:dyDescent="0.25">
      <c r="B24" s="2">
        <v>6</v>
      </c>
      <c r="C24" s="6" t="s">
        <v>21</v>
      </c>
      <c r="D24" s="13">
        <v>0.1</v>
      </c>
      <c r="E24" s="14">
        <f t="shared" si="2"/>
        <v>57845.166000000005</v>
      </c>
    </row>
    <row r="25" spans="2:14" ht="19.95" customHeight="1" x14ac:dyDescent="0.25">
      <c r="B25" s="2">
        <v>7</v>
      </c>
      <c r="C25" s="6" t="s">
        <v>22</v>
      </c>
      <c r="D25" s="13">
        <v>0.1</v>
      </c>
      <c r="E25" s="14">
        <f t="shared" si="2"/>
        <v>57845.166000000005</v>
      </c>
    </row>
    <row r="26" spans="2:14" ht="19.95" customHeight="1" x14ac:dyDescent="0.25">
      <c r="B26" s="43" t="s">
        <v>23</v>
      </c>
      <c r="C26" s="43"/>
      <c r="D26" s="25">
        <f>SUM(D19:D25)</f>
        <v>0.64999999999999991</v>
      </c>
      <c r="E26" s="7"/>
    </row>
    <row r="27" spans="2:14" ht="19.95" customHeight="1" x14ac:dyDescent="0.25">
      <c r="B27" s="44" t="s">
        <v>9</v>
      </c>
      <c r="C27" s="44"/>
      <c r="D27" s="44"/>
      <c r="E27" s="15">
        <f>SUM(E19:E25)</f>
        <v>375993.57900000003</v>
      </c>
    </row>
  </sheetData>
  <mergeCells count="20">
    <mergeCell ref="B27:D27"/>
    <mergeCell ref="B9:H9"/>
    <mergeCell ref="B10:H10"/>
    <mergeCell ref="B11:H11"/>
    <mergeCell ref="B12:H12"/>
    <mergeCell ref="B13:H13"/>
    <mergeCell ref="B17:D17"/>
    <mergeCell ref="B5:E5"/>
    <mergeCell ref="B6:E6"/>
    <mergeCell ref="B7:E7"/>
    <mergeCell ref="B26:C26"/>
    <mergeCell ref="B8:E8"/>
    <mergeCell ref="A2:J2"/>
    <mergeCell ref="A3:A4"/>
    <mergeCell ref="B3:E4"/>
    <mergeCell ref="F3:F4"/>
    <mergeCell ref="G3:G4"/>
    <mergeCell ref="H3:H4"/>
    <mergeCell ref="I3:I4"/>
    <mergeCell ref="J3:J4"/>
  </mergeCells>
  <phoneticPr fontId="13" type="noConversion"/>
  <pageMargins left="0.78740157480314965" right="0.31496062992125984" top="0.94488188976377963" bottom="0.35433070866141736" header="0.31496062992125984" footer="0.31496062992125984"/>
  <pageSetup paperSize="9"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4D60-CAA5-46B9-AB9D-95352B340000}">
  <dimension ref="I9:M17"/>
  <sheetViews>
    <sheetView workbookViewId="0">
      <selection activeCell="L17" sqref="L17"/>
    </sheetView>
  </sheetViews>
  <sheetFormatPr defaultRowHeight="14.4" x14ac:dyDescent="0.3"/>
  <cols>
    <col min="10" max="10" width="11.21875" bestFit="1" customWidth="1"/>
  </cols>
  <sheetData>
    <row r="9" spans="9:13" x14ac:dyDescent="0.3">
      <c r="I9">
        <v>3.4</v>
      </c>
      <c r="J9">
        <v>3.4</v>
      </c>
      <c r="K9">
        <f>I9*J9</f>
        <v>11.559999999999999</v>
      </c>
    </row>
    <row r="10" spans="9:13" x14ac:dyDescent="0.3">
      <c r="I10">
        <v>3</v>
      </c>
      <c r="J10">
        <v>3.4</v>
      </c>
      <c r="K10">
        <f t="shared" ref="K10:K13" si="0">I10*J10</f>
        <v>10.199999999999999</v>
      </c>
    </row>
    <row r="11" spans="9:13" x14ac:dyDescent="0.3">
      <c r="I11">
        <v>3.7</v>
      </c>
      <c r="J11">
        <v>6.6</v>
      </c>
      <c r="K11">
        <f t="shared" si="0"/>
        <v>24.419999999999998</v>
      </c>
    </row>
    <row r="12" spans="9:13" x14ac:dyDescent="0.3">
      <c r="I12">
        <v>4</v>
      </c>
      <c r="J12">
        <v>3.6</v>
      </c>
      <c r="K12">
        <f t="shared" si="0"/>
        <v>14.4</v>
      </c>
    </row>
    <row r="13" spans="9:13" x14ac:dyDescent="0.3">
      <c r="I13">
        <v>4</v>
      </c>
      <c r="J13">
        <v>2.7</v>
      </c>
      <c r="K13">
        <f t="shared" si="0"/>
        <v>10.8</v>
      </c>
    </row>
    <row r="14" spans="9:13" x14ac:dyDescent="0.3">
      <c r="J14" s="24">
        <f>K14*3000</f>
        <v>214140</v>
      </c>
      <c r="K14">
        <f>SUM(K9:K13)</f>
        <v>71.38</v>
      </c>
      <c r="L14">
        <f>K14*10.86</f>
        <v>775.18679999999995</v>
      </c>
      <c r="M14">
        <f>K14*1500</f>
        <v>107070</v>
      </c>
    </row>
    <row r="15" spans="9:13" x14ac:dyDescent="0.3">
      <c r="L15">
        <f>L14*150</f>
        <v>116278.01999999999</v>
      </c>
    </row>
    <row r="17" spans="12:12" x14ac:dyDescent="0.3">
      <c r="L17">
        <f>L14*200</f>
        <v>155037.35999999999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ABIR</vt:lpstr>
      <vt:lpstr>Sheet1</vt:lpstr>
      <vt:lpstr>ABIR!Print_Area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cp:lastPrinted>2024-04-15T08:14:10Z</cp:lastPrinted>
  <dcterms:created xsi:type="dcterms:W3CDTF">2024-01-12T05:45:12Z</dcterms:created>
  <dcterms:modified xsi:type="dcterms:W3CDTF">2024-04-15T08:14:22Z</dcterms:modified>
</cp:coreProperties>
</file>