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9" yWindow="-109" windowWidth="19426" windowHeight="10297"/>
  </bookViews>
  <sheets>
    <sheet name="Genral Abstract 3 Centers" sheetId="1" r:id="rId1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I38" i="1"/>
  <c r="J38" i="1"/>
  <c r="K38" i="1"/>
  <c r="L38" i="1"/>
  <c r="D38" i="1"/>
  <c r="K33" i="1"/>
  <c r="K32" i="1"/>
  <c r="K31" i="1"/>
  <c r="K29" i="1"/>
  <c r="K34" i="1" s="1"/>
  <c r="K35" i="1" s="1"/>
  <c r="K28" i="1"/>
  <c r="H33" i="1"/>
  <c r="H32" i="1"/>
  <c r="H31" i="1"/>
  <c r="H29" i="1"/>
  <c r="H34" i="1" s="1"/>
  <c r="H35" i="1" s="1"/>
  <c r="H28" i="1"/>
  <c r="E32" i="1"/>
  <c r="E31" i="1"/>
  <c r="G27" i="1"/>
  <c r="H27" i="1"/>
  <c r="I27" i="1"/>
  <c r="J27" i="1"/>
  <c r="K27" i="1"/>
  <c r="L27" i="1"/>
  <c r="H26" i="1"/>
  <c r="I26" i="1"/>
  <c r="J26" i="1"/>
  <c r="K26" i="1"/>
  <c r="L26" i="1"/>
  <c r="G25" i="1"/>
  <c r="H25" i="1"/>
  <c r="I25" i="1"/>
  <c r="J25" i="1"/>
  <c r="K25" i="1"/>
  <c r="L25" i="1"/>
  <c r="G24" i="1"/>
  <c r="H24" i="1"/>
  <c r="I24" i="1"/>
  <c r="J24" i="1"/>
  <c r="K24" i="1"/>
  <c r="L24" i="1"/>
  <c r="E23" i="1"/>
  <c r="G23" i="1"/>
  <c r="H23" i="1"/>
  <c r="I23" i="1"/>
  <c r="J23" i="1"/>
  <c r="K23" i="1"/>
  <c r="L23" i="1"/>
  <c r="E14" i="1"/>
  <c r="G14" i="1"/>
  <c r="H14" i="1"/>
  <c r="I14" i="1"/>
  <c r="J14" i="1"/>
  <c r="K14" i="1"/>
  <c r="L14" i="1"/>
  <c r="E24" i="1" l="1"/>
  <c r="E29" i="1"/>
  <c r="E33" i="1"/>
  <c r="E28" i="1"/>
  <c r="E25" i="1"/>
  <c r="E26" i="1" s="1"/>
  <c r="E34" i="1"/>
  <c r="E35" i="1" s="1"/>
  <c r="D23" i="1"/>
  <c r="L16" i="1"/>
  <c r="L17" i="1"/>
  <c r="L18" i="1"/>
  <c r="L19" i="1"/>
  <c r="L20" i="1"/>
  <c r="L21" i="1"/>
  <c r="L22" i="1"/>
  <c r="I16" i="1"/>
  <c r="I17" i="1"/>
  <c r="I18" i="1"/>
  <c r="I19" i="1"/>
  <c r="I20" i="1"/>
  <c r="I21" i="1"/>
  <c r="I22" i="1"/>
  <c r="L7" i="1"/>
  <c r="L8" i="1"/>
  <c r="L9" i="1"/>
  <c r="L10" i="1"/>
  <c r="L11" i="1"/>
  <c r="L12" i="1"/>
  <c r="L13" i="1"/>
  <c r="I7" i="1"/>
  <c r="I8" i="1"/>
  <c r="I9" i="1"/>
  <c r="I10" i="1"/>
  <c r="M10" i="1" s="1"/>
  <c r="I11" i="1"/>
  <c r="I12" i="1"/>
  <c r="I13" i="1"/>
  <c r="F16" i="1"/>
  <c r="F17" i="1"/>
  <c r="F18" i="1"/>
  <c r="F19" i="1"/>
  <c r="F20" i="1"/>
  <c r="F21" i="1"/>
  <c r="F22" i="1"/>
  <c r="F15" i="1"/>
  <c r="F7" i="1"/>
  <c r="F8" i="1"/>
  <c r="F9" i="1"/>
  <c r="F10" i="1"/>
  <c r="F11" i="1"/>
  <c r="F12" i="1"/>
  <c r="F13" i="1"/>
  <c r="M13" i="1" s="1"/>
  <c r="I15" i="1"/>
  <c r="L36" i="1"/>
  <c r="I36" i="1"/>
  <c r="F36" i="1"/>
  <c r="M34" i="1"/>
  <c r="J34" i="1"/>
  <c r="J35" i="1" s="1"/>
  <c r="J37" i="1" s="1"/>
  <c r="G34" i="1"/>
  <c r="D34" i="1"/>
  <c r="D37" i="1" s="1"/>
  <c r="L33" i="1"/>
  <c r="I33" i="1"/>
  <c r="F33" i="1"/>
  <c r="L32" i="1"/>
  <c r="I32" i="1"/>
  <c r="F32" i="1"/>
  <c r="L31" i="1"/>
  <c r="I31" i="1"/>
  <c r="F31" i="1"/>
  <c r="L30" i="1"/>
  <c r="I30" i="1"/>
  <c r="F30" i="1"/>
  <c r="I29" i="1"/>
  <c r="F29" i="1"/>
  <c r="I28" i="1"/>
  <c r="I34" i="1" s="1"/>
  <c r="L15" i="1"/>
  <c r="D14" i="1"/>
  <c r="M9" i="1"/>
  <c r="M6" i="1"/>
  <c r="L6" i="1"/>
  <c r="I6" i="1"/>
  <c r="F6" i="1"/>
  <c r="L4" i="1"/>
  <c r="I4" i="1"/>
  <c r="D4" i="1"/>
  <c r="F23" i="1" l="1"/>
  <c r="M12" i="1"/>
  <c r="F14" i="1"/>
  <c r="F24" i="1" s="1"/>
  <c r="F25" i="1" s="1"/>
  <c r="F26" i="1" s="1"/>
  <c r="E27" i="1"/>
  <c r="F28" i="1"/>
  <c r="F34" i="1" s="1"/>
  <c r="F35" i="1" s="1"/>
  <c r="F37" i="1" s="1"/>
  <c r="D24" i="1"/>
  <c r="M19" i="1"/>
  <c r="M20" i="1"/>
  <c r="M18" i="1"/>
  <c r="M11" i="1"/>
  <c r="M8" i="1"/>
  <c r="M16" i="1"/>
  <c r="M17" i="1"/>
  <c r="M15" i="1"/>
  <c r="D25" i="1"/>
  <c r="D26" i="1" s="1"/>
  <c r="I35" i="1"/>
  <c r="I37" i="1" s="1"/>
  <c r="G35" i="1"/>
  <c r="G37" i="1" s="1"/>
  <c r="M7" i="1"/>
  <c r="M14" i="1" s="1"/>
  <c r="H37" i="1"/>
  <c r="E37" i="1"/>
  <c r="E38" i="1" s="1"/>
  <c r="F27" i="1" l="1"/>
  <c r="F38" i="1" s="1"/>
  <c r="G26" i="1"/>
  <c r="M21" i="1"/>
  <c r="M23" i="1" s="1"/>
  <c r="M24" i="1" s="1"/>
  <c r="L28" i="1"/>
  <c r="L29" i="1"/>
  <c r="D27" i="1"/>
  <c r="M27" i="1" l="1"/>
  <c r="L34" i="1"/>
  <c r="K37" i="1" l="1"/>
  <c r="K39" i="1" s="1"/>
  <c r="K41" i="1" s="1"/>
  <c r="M26" i="1"/>
  <c r="L35" i="1"/>
  <c r="L37" i="1" s="1"/>
  <c r="M38" i="1" l="1"/>
</calcChain>
</file>

<file path=xl/sharedStrings.xml><?xml version="1.0" encoding="utf-8"?>
<sst xmlns="http://schemas.openxmlformats.org/spreadsheetml/2006/main" count="50" uniqueCount="44">
  <si>
    <t>MCH Building, Gandhi Hospital</t>
  </si>
  <si>
    <t>MGMH PETLABURZ</t>
  </si>
  <si>
    <t>MGM WARANGAL</t>
  </si>
  <si>
    <t>Difference 
(PTB - GH)</t>
  </si>
  <si>
    <t>Layout Area (SQM)</t>
  </si>
  <si>
    <t>S.No</t>
  </si>
  <si>
    <t>Description</t>
  </si>
  <si>
    <t>As per Agreement</t>
  </si>
  <si>
    <t>As per workdone</t>
  </si>
  <si>
    <t>Excess / Less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</si>
  <si>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</si>
  <si>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</si>
  <si>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</si>
  <si>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</si>
  <si>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</si>
  <si>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</si>
  <si>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</si>
  <si>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</si>
  <si>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</si>
  <si>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</si>
  <si>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</si>
  <si>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</si>
  <si>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</si>
  <si>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Fire Fighting supplimental works</t>
  </si>
  <si>
    <t>Air Conditioning supplimental works</t>
  </si>
  <si>
    <t>MGPS supplimental works</t>
  </si>
  <si>
    <t>Water Proofing Works</t>
  </si>
  <si>
    <t>Sub Total (Supplimental Part-B)</t>
  </si>
  <si>
    <t>Total (Part-A+Part-B)</t>
  </si>
  <si>
    <t>Provision towards Engineering Supervision Charges @  4% on RE Value</t>
  </si>
  <si>
    <t>GST @ 18%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</si>
  <si>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</si>
  <si>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</si>
  <si>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</si>
  <si>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</si>
  <si>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</si>
  <si>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Sub total of S.No 14 to 18</t>
  </si>
  <si>
    <t>Provision towards GST 18% on Seniorage Charges</t>
  </si>
  <si>
    <t>Provision towards Unforseen items and rounding off (LS) - Inaugration Expenses</t>
  </si>
  <si>
    <t>Sub total of S.No 22 to 25</t>
  </si>
  <si>
    <t>TOTAL (3 CENTERS) - AS PER WORKDONE/TO BE DONE</t>
  </si>
  <si>
    <t>AMOUNT AS PER AGREEMENT</t>
  </si>
  <si>
    <t>DIFFERENCE</t>
  </si>
  <si>
    <t>Provision towards Haritha Nidhi @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</si>
</sst>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14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3" fontId="6" fillId="0" borderId="22" xfId="1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0" fontId="6" fillId="0" borderId="19" xfId="1" applyNumberFormat="1" applyFont="1" applyBorder="1" applyAlignment="1">
      <alignment horizontal="center" vertical="center"/>
    </xf>
    <xf numFmtId="43" fontId="7" fillId="0" borderId="20" xfId="1" applyFont="1" applyBorder="1" applyAlignment="1">
      <alignment vertical="center"/>
    </xf>
    <xf numFmtId="43" fontId="7" fillId="0" borderId="21" xfId="1" applyFont="1" applyBorder="1" applyAlignment="1">
      <alignment vertical="center"/>
    </xf>
    <xf numFmtId="10" fontId="6" fillId="0" borderId="24" xfId="1" applyNumberFormat="1" applyFont="1" applyBorder="1" applyAlignment="1">
      <alignment horizontal="center" vertical="center"/>
    </xf>
    <xf numFmtId="43" fontId="6" fillId="0" borderId="25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33" xfId="1" applyNumberFormat="1" applyFont="1" applyBorder="1" applyAlignment="1">
      <alignment horizontal="center" vertical="center"/>
    </xf>
    <xf numFmtId="43" fontId="0" fillId="0" borderId="34" xfId="1" applyFont="1" applyBorder="1" applyAlignment="1">
      <alignment vertical="center" wrapText="1"/>
    </xf>
    <xf numFmtId="164" fontId="8" fillId="0" borderId="35" xfId="1" applyNumberFormat="1" applyFont="1" applyBorder="1" applyAlignment="1">
      <alignment vertical="center"/>
    </xf>
    <xf numFmtId="164" fontId="8" fillId="0" borderId="36" xfId="1" applyNumberFormat="1" applyFont="1" applyBorder="1" applyAlignment="1">
      <alignment vertical="center"/>
    </xf>
    <xf numFmtId="164" fontId="9" fillId="0" borderId="37" xfId="1" applyNumberFormat="1" applyFont="1" applyBorder="1" applyAlignment="1">
      <alignment vertical="center"/>
    </xf>
    <xf numFmtId="164" fontId="9" fillId="0" borderId="38" xfId="1" applyNumberFormat="1" applyFont="1" applyBorder="1" applyAlignment="1">
      <alignment vertical="center"/>
    </xf>
    <xf numFmtId="164" fontId="9" fillId="0" borderId="36" xfId="1" applyNumberFormat="1" applyFont="1" applyBorder="1" applyAlignment="1">
      <alignment vertical="center"/>
    </xf>
    <xf numFmtId="164" fontId="9" fillId="0" borderId="34" xfId="1" applyNumberFormat="1" applyFont="1" applyBorder="1" applyAlignment="1">
      <alignment vertical="center"/>
    </xf>
    <xf numFmtId="164" fontId="9" fillId="0" borderId="35" xfId="1" applyNumberFormat="1" applyFont="1" applyBorder="1" applyAlignment="1">
      <alignment vertical="center"/>
    </xf>
    <xf numFmtId="164" fontId="9" fillId="0" borderId="39" xfId="1" applyNumberFormat="1" applyFont="1" applyBorder="1" applyAlignment="1">
      <alignment vertical="center"/>
    </xf>
    <xf numFmtId="43" fontId="9" fillId="0" borderId="25" xfId="1" applyFont="1" applyBorder="1" applyAlignment="1">
      <alignment vertical="center"/>
    </xf>
    <xf numFmtId="43" fontId="0" fillId="0" borderId="0" xfId="1" applyFont="1" applyAlignment="1">
      <alignment vertical="center"/>
    </xf>
    <xf numFmtId="164" fontId="8" fillId="0" borderId="38" xfId="1" applyNumberFormat="1" applyFont="1" applyBorder="1" applyAlignment="1">
      <alignment vertical="center"/>
    </xf>
    <xf numFmtId="0" fontId="0" fillId="0" borderId="10" xfId="1" applyNumberFormat="1" applyFont="1" applyBorder="1" applyAlignment="1">
      <alignment horizontal="center" vertical="center"/>
    </xf>
    <xf numFmtId="43" fontId="0" fillId="0" borderId="11" xfId="1" applyFont="1" applyBorder="1" applyAlignment="1">
      <alignment vertical="center" wrapText="1"/>
    </xf>
    <xf numFmtId="164" fontId="8" fillId="0" borderId="12" xfId="1" applyNumberFormat="1" applyFont="1" applyBorder="1" applyAlignment="1">
      <alignment vertical="center"/>
    </xf>
    <xf numFmtId="164" fontId="8" fillId="0" borderId="13" xfId="1" applyNumberFormat="1" applyFont="1" applyBorder="1" applyAlignment="1">
      <alignment vertical="center"/>
    </xf>
    <xf numFmtId="164" fontId="9" fillId="0" borderId="12" xfId="1" applyNumberFormat="1" applyFont="1" applyBorder="1" applyAlignment="1">
      <alignment vertical="center"/>
    </xf>
    <xf numFmtId="164" fontId="9" fillId="0" borderId="13" xfId="1" applyNumberFormat="1" applyFont="1" applyBorder="1" applyAlignment="1">
      <alignment vertical="center"/>
    </xf>
    <xf numFmtId="0" fontId="10" fillId="0" borderId="18" xfId="1" applyNumberFormat="1" applyFont="1" applyBorder="1" applyAlignment="1">
      <alignment horizontal="center" vertical="center"/>
    </xf>
    <xf numFmtId="43" fontId="10" fillId="0" borderId="19" xfId="1" applyFont="1" applyBorder="1" applyAlignment="1">
      <alignment vertical="center" wrapText="1"/>
    </xf>
    <xf numFmtId="164" fontId="10" fillId="0" borderId="20" xfId="1" applyNumberFormat="1" applyFont="1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26" xfId="1" applyNumberFormat="1" applyFont="1" applyBorder="1" applyAlignment="1">
      <alignment horizontal="center" vertical="center"/>
    </xf>
    <xf numFmtId="43" fontId="0" fillId="0" borderId="27" xfId="1" applyFont="1" applyBorder="1" applyAlignment="1">
      <alignment vertical="center" wrapText="1"/>
    </xf>
    <xf numFmtId="164" fontId="8" fillId="0" borderId="28" xfId="1" applyNumberFormat="1" applyFont="1" applyBorder="1" applyAlignment="1">
      <alignment vertical="center"/>
    </xf>
    <xf numFmtId="164" fontId="8" fillId="0" borderId="29" xfId="1" applyNumberFormat="1" applyFont="1" applyBorder="1" applyAlignment="1">
      <alignment vertical="center"/>
    </xf>
    <xf numFmtId="164" fontId="9" fillId="0" borderId="27" xfId="1" applyNumberFormat="1" applyFont="1" applyBorder="1" applyAlignment="1">
      <alignment vertical="center"/>
    </xf>
    <xf numFmtId="164" fontId="9" fillId="0" borderId="28" xfId="1" applyNumberFormat="1" applyFont="1" applyBorder="1" applyAlignment="1">
      <alignment vertical="center"/>
    </xf>
    <xf numFmtId="164" fontId="9" fillId="0" borderId="29" xfId="1" applyNumberFormat="1" applyFont="1" applyBorder="1" applyAlignment="1">
      <alignment vertical="center"/>
    </xf>
    <xf numFmtId="164" fontId="9" fillId="0" borderId="32" xfId="1" applyNumberFormat="1" applyFont="1" applyBorder="1" applyAlignment="1">
      <alignment vertical="center"/>
    </xf>
    <xf numFmtId="164" fontId="0" fillId="0" borderId="36" xfId="1" applyNumberFormat="1" applyFont="1" applyBorder="1" applyAlignment="1">
      <alignment vertical="center"/>
    </xf>
    <xf numFmtId="0" fontId="0" fillId="0" borderId="40" xfId="1" applyNumberFormat="1" applyFont="1" applyBorder="1" applyAlignment="1">
      <alignment horizontal="center" vertical="center"/>
    </xf>
    <xf numFmtId="43" fontId="2" fillId="0" borderId="41" xfId="1" applyFont="1" applyBorder="1" applyAlignment="1">
      <alignment vertical="center" wrapText="1"/>
    </xf>
    <xf numFmtId="164" fontId="10" fillId="0" borderId="42" xfId="1" applyNumberFormat="1" applyFont="1" applyBorder="1" applyAlignment="1">
      <alignment vertical="center"/>
    </xf>
    <xf numFmtId="164" fontId="10" fillId="0" borderId="43" xfId="1" applyNumberFormat="1" applyFont="1" applyBorder="1" applyAlignment="1">
      <alignment vertical="center"/>
    </xf>
    <xf numFmtId="164" fontId="9" fillId="0" borderId="42" xfId="1" applyNumberFormat="1" applyFont="1" applyBorder="1" applyAlignment="1">
      <alignment vertical="center"/>
    </xf>
    <xf numFmtId="164" fontId="11" fillId="0" borderId="43" xfId="1" applyNumberFormat="1" applyFont="1" applyBorder="1" applyAlignment="1">
      <alignment vertical="center"/>
    </xf>
    <xf numFmtId="164" fontId="11" fillId="0" borderId="42" xfId="1" applyNumberFormat="1" applyFont="1" applyBorder="1" applyAlignment="1">
      <alignment vertical="center"/>
    </xf>
    <xf numFmtId="164" fontId="9" fillId="0" borderId="43" xfId="1" applyNumberFormat="1" applyFont="1" applyBorder="1" applyAlignment="1">
      <alignment vertical="center"/>
    </xf>
    <xf numFmtId="164" fontId="10" fillId="0" borderId="21" xfId="1" applyNumberFormat="1" applyFont="1" applyBorder="1" applyAlignment="1">
      <alignment vertical="center"/>
    </xf>
    <xf numFmtId="164" fontId="8" fillId="0" borderId="34" xfId="1" applyNumberFormat="1" applyFont="1" applyBorder="1" applyAlignment="1">
      <alignment vertical="center"/>
    </xf>
    <xf numFmtId="43" fontId="8" fillId="0" borderId="35" xfId="1" applyFont="1" applyBorder="1" applyAlignment="1">
      <alignment vertical="center"/>
    </xf>
    <xf numFmtId="164" fontId="8" fillId="0" borderId="11" xfId="1" applyNumberFormat="1" applyFont="1" applyBorder="1" applyAlignment="1">
      <alignment vertical="center"/>
    </xf>
    <xf numFmtId="0" fontId="0" fillId="0" borderId="18" xfId="1" applyNumberFormat="1" applyFont="1" applyBorder="1" applyAlignment="1">
      <alignment horizontal="center" vertical="center"/>
    </xf>
    <xf numFmtId="43" fontId="0" fillId="0" borderId="19" xfId="1" applyFont="1" applyBorder="1" applyAlignment="1">
      <alignment vertical="center" wrapText="1"/>
    </xf>
    <xf numFmtId="164" fontId="12" fillId="0" borderId="21" xfId="1" applyNumberFormat="1" applyFont="1" applyBorder="1" applyAlignment="1">
      <alignment horizontal="center" vertical="center" wrapText="1"/>
    </xf>
    <xf numFmtId="164" fontId="12" fillId="0" borderId="19" xfId="1" applyNumberFormat="1" applyFont="1" applyBorder="1" applyAlignment="1">
      <alignment horizontal="center" vertical="center" wrapText="1"/>
    </xf>
    <xf numFmtId="164" fontId="12" fillId="0" borderId="20" xfId="1" applyNumberFormat="1" applyFont="1" applyBorder="1" applyAlignment="1">
      <alignment horizontal="center" vertical="center" wrapText="1"/>
    </xf>
    <xf numFmtId="164" fontId="12" fillId="0" borderId="24" xfId="1" applyNumberFormat="1" applyFont="1" applyBorder="1" applyAlignment="1">
      <alignment horizontal="center" vertical="center" wrapText="1"/>
    </xf>
    <xf numFmtId="43" fontId="11" fillId="0" borderId="25" xfId="1" applyFont="1" applyBorder="1" applyAlignment="1">
      <alignment horizontal="center" vertical="center" wrapText="1"/>
    </xf>
    <xf numFmtId="164" fontId="13" fillId="0" borderId="36" xfId="1" applyNumberFormat="1" applyFont="1" applyBorder="1" applyAlignment="1">
      <alignment horizontal="center" vertical="center" wrapText="1"/>
    </xf>
    <xf numFmtId="164" fontId="15" fillId="0" borderId="36" xfId="2" applyNumberFormat="1" applyFont="1" applyBorder="1" applyAlignment="1">
      <alignment horizontal="left" vertical="center" wrapText="1"/>
    </xf>
    <xf numFmtId="164" fontId="10" fillId="0" borderId="35" xfId="1" applyNumberFormat="1" applyFont="1" applyBorder="1" applyAlignment="1">
      <alignment vertical="center"/>
    </xf>
    <xf numFmtId="164" fontId="11" fillId="0" borderId="34" xfId="1" applyNumberFormat="1" applyFont="1" applyBorder="1" applyAlignment="1">
      <alignment vertical="center"/>
    </xf>
    <xf numFmtId="164" fontId="10" fillId="0" borderId="34" xfId="1" applyNumberFormat="1" applyFont="1" applyBorder="1" applyAlignment="1">
      <alignment vertical="center"/>
    </xf>
    <xf numFmtId="164" fontId="13" fillId="0" borderId="34" xfId="1" applyNumberFormat="1" applyFont="1" applyBorder="1" applyAlignment="1">
      <alignment horizontal="center" vertical="center" wrapText="1"/>
    </xf>
    <xf numFmtId="164" fontId="13" fillId="0" borderId="35" xfId="1" applyNumberFormat="1" applyFont="1" applyBorder="1" applyAlignment="1">
      <alignment horizontal="center" vertical="center" wrapText="1"/>
    </xf>
    <xf numFmtId="43" fontId="0" fillId="0" borderId="10" xfId="1" applyFont="1" applyBorder="1" applyAlignment="1">
      <alignment horizontal="center" vertical="center"/>
    </xf>
    <xf numFmtId="164" fontId="12" fillId="0" borderId="13" xfId="1" applyNumberFormat="1" applyFont="1" applyBorder="1" applyAlignment="1">
      <alignment horizontal="center" vertical="center" wrapText="1"/>
    </xf>
    <xf numFmtId="164" fontId="12" fillId="0" borderId="11" xfId="1" applyNumberFormat="1" applyFont="1" applyBorder="1" applyAlignment="1">
      <alignment horizontal="center" vertical="center" wrapText="1"/>
    </xf>
    <xf numFmtId="164" fontId="12" fillId="0" borderId="12" xfId="1" applyNumberFormat="1" applyFont="1" applyBorder="1" applyAlignment="1">
      <alignment horizontal="center" vertical="center" wrapText="1"/>
    </xf>
    <xf numFmtId="164" fontId="12" fillId="0" borderId="16" xfId="1" applyNumberFormat="1" applyFont="1" applyBorder="1" applyAlignment="1">
      <alignment horizontal="center" vertical="center" wrapText="1"/>
    </xf>
    <xf numFmtId="164" fontId="11" fillId="0" borderId="25" xfId="1" applyNumberFormat="1" applyFont="1" applyBorder="1" applyAlignment="1">
      <alignment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vertical="center"/>
    </xf>
    <xf numFmtId="164" fontId="11" fillId="0" borderId="44" xfId="1" applyNumberFormat="1" applyFont="1" applyBorder="1" applyAlignment="1">
      <alignment vertical="center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164" fontId="10" fillId="0" borderId="19" xfId="1" applyNumberFormat="1" applyFont="1" applyBorder="1" applyAlignment="1">
      <alignment vertical="center"/>
    </xf>
    <xf numFmtId="164" fontId="8" fillId="0" borderId="27" xfId="1" applyNumberFormat="1" applyFont="1" applyBorder="1" applyAlignment="1">
      <alignment vertical="center"/>
    </xf>
    <xf numFmtId="164" fontId="12" fillId="0" borderId="14" xfId="1" applyNumberFormat="1" applyFont="1" applyBorder="1" applyAlignment="1">
      <alignment horizontal="center" vertical="center" wrapText="1"/>
    </xf>
    <xf numFmtId="164" fontId="12" fillId="0" borderId="22" xfId="1" applyNumberFormat="1" applyFont="1" applyBorder="1" applyAlignment="1">
      <alignment horizontal="center" vertical="center" wrapText="1"/>
    </xf>
    <xf numFmtId="164" fontId="12" fillId="0" borderId="15" xfId="1" applyNumberFormat="1" applyFont="1" applyBorder="1" applyAlignment="1">
      <alignment horizontal="center" vertical="center" wrapText="1"/>
    </xf>
    <xf numFmtId="164" fontId="12" fillId="0" borderId="23" xfId="1" applyNumberFormat="1" applyFont="1" applyBorder="1" applyAlignment="1">
      <alignment horizontal="center" vertical="center" wrapText="1"/>
    </xf>
    <xf numFmtId="164" fontId="9" fillId="0" borderId="48" xfId="1" applyNumberFormat="1" applyFont="1" applyBorder="1" applyAlignment="1">
      <alignment vertical="center"/>
    </xf>
    <xf numFmtId="164" fontId="11" fillId="0" borderId="48" xfId="1" applyNumberFormat="1" applyFont="1" applyBorder="1" applyAlignment="1">
      <alignment vertical="center"/>
    </xf>
    <xf numFmtId="164" fontId="13" fillId="0" borderId="48" xfId="1" applyNumberFormat="1" applyFont="1" applyBorder="1" applyAlignment="1">
      <alignment horizontal="center" vertical="center" wrapText="1"/>
    </xf>
    <xf numFmtId="164" fontId="10" fillId="0" borderId="36" xfId="1" applyNumberFormat="1" applyFont="1" applyBorder="1" applyAlignment="1">
      <alignment vertical="center"/>
    </xf>
    <xf numFmtId="164" fontId="10" fillId="0" borderId="24" xfId="1" applyNumberFormat="1" applyFont="1" applyBorder="1" applyAlignment="1">
      <alignment vertical="center"/>
    </xf>
    <xf numFmtId="164" fontId="8" fillId="0" borderId="32" xfId="1" applyNumberFormat="1" applyFont="1" applyBorder="1" applyAlignment="1">
      <alignment vertical="center"/>
    </xf>
    <xf numFmtId="164" fontId="8" fillId="0" borderId="39" xfId="1" applyNumberFormat="1" applyFont="1" applyBorder="1" applyAlignment="1">
      <alignment vertical="center"/>
    </xf>
    <xf numFmtId="164" fontId="8" fillId="0" borderId="16" xfId="1" applyNumberFormat="1" applyFont="1" applyBorder="1" applyAlignment="1">
      <alignment vertical="center"/>
    </xf>
    <xf numFmtId="164" fontId="9" fillId="0" borderId="41" xfId="1" applyNumberFormat="1" applyFont="1" applyBorder="1" applyAlignment="1">
      <alignment vertical="center"/>
    </xf>
    <xf numFmtId="164" fontId="9" fillId="0" borderId="49" xfId="1" applyNumberFormat="1" applyFont="1" applyBorder="1" applyAlignment="1">
      <alignment vertical="center"/>
    </xf>
    <xf numFmtId="164" fontId="8" fillId="0" borderId="49" xfId="1" applyNumberFormat="1" applyFont="1" applyBorder="1" applyAlignment="1">
      <alignment vertical="center"/>
    </xf>
    <xf numFmtId="164" fontId="10" fillId="0" borderId="50" xfId="1" applyNumberFormat="1" applyFont="1" applyBorder="1" applyAlignment="1">
      <alignment vertical="center"/>
    </xf>
    <xf numFmtId="0" fontId="4" fillId="0" borderId="51" xfId="0" applyFont="1" applyBorder="1" applyAlignment="1">
      <alignment horizontal="center" vertical="center"/>
    </xf>
    <xf numFmtId="164" fontId="9" fillId="0" borderId="15" xfId="1" applyNumberFormat="1" applyFont="1" applyBorder="1" applyAlignment="1">
      <alignment vertical="center"/>
    </xf>
    <xf numFmtId="164" fontId="10" fillId="0" borderId="23" xfId="1" applyNumberFormat="1" applyFont="1" applyBorder="1" applyAlignment="1">
      <alignment vertical="center"/>
    </xf>
    <xf numFmtId="0" fontId="2" fillId="0" borderId="36" xfId="0" applyFont="1" applyBorder="1" applyAlignment="1">
      <alignment horizontal="right"/>
    </xf>
    <xf numFmtId="164" fontId="10" fillId="0" borderId="36" xfId="0" applyNumberFormat="1" applyFont="1" applyBorder="1" applyAlignment="1">
      <alignment horizontal="center"/>
    </xf>
    <xf numFmtId="164" fontId="10" fillId="0" borderId="39" xfId="0" applyNumberFormat="1" applyFont="1" applyBorder="1" applyAlignment="1">
      <alignment horizontal="center"/>
    </xf>
    <xf numFmtId="0" fontId="2" fillId="0" borderId="46" xfId="0" applyFont="1" applyBorder="1" applyAlignment="1">
      <alignment horizontal="right"/>
    </xf>
    <xf numFmtId="164" fontId="5" fillId="0" borderId="46" xfId="0" applyNumberFormat="1" applyFont="1" applyBorder="1" applyAlignment="1">
      <alignment horizontal="center"/>
    </xf>
    <xf numFmtId="164" fontId="5" fillId="0" borderId="4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9" xfId="0" applyFont="1" applyBorder="1" applyAlignment="1">
      <alignment horizontal="right"/>
    </xf>
    <xf numFmtId="164" fontId="10" fillId="0" borderId="29" xfId="0" applyNumberFormat="1" applyFont="1" applyBorder="1" applyAlignment="1">
      <alignment horizontal="center"/>
    </xf>
    <xf numFmtId="164" fontId="10" fillId="0" borderId="32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2"/>
  <sheetViews>
    <sheetView tabSelected="1" zoomScaleNormal="100" workbookViewId="0">
      <selection activeCell="E22" sqref="E22"/>
    </sheetView>
  </sheetViews>
  <sheetFormatPr defaultRowHeight="14.3" x14ac:dyDescent="0.25"/>
  <cols>
    <col min="1" max="1" width="2.125" customWidth="1"/>
    <col min="2" max="2" width="6" style="107" customWidth="1"/>
    <col min="3" max="3" width="50.625" customWidth="1"/>
    <col min="4" max="5" width="17.75" customWidth="1"/>
    <col min="6" max="7" width="18" customWidth="1"/>
    <col min="8" max="8" width="20.125" customWidth="1"/>
    <col min="9" max="12" width="18" customWidth="1"/>
    <col min="13" max="13" width="17.125" hidden="1" customWidth="1"/>
  </cols>
  <sheetData>
    <row r="1" spans="2:16" ht="14.95" thickBot="1" x14ac:dyDescent="0.3"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2:16" s="4" customFormat="1" ht="29.25" thickTop="1" x14ac:dyDescent="0.25">
      <c r="B2" s="1"/>
      <c r="C2" s="2"/>
      <c r="D2" s="136" t="s">
        <v>0</v>
      </c>
      <c r="E2" s="137"/>
      <c r="F2" s="138"/>
      <c r="G2" s="139" t="s">
        <v>1</v>
      </c>
      <c r="H2" s="137"/>
      <c r="I2" s="140"/>
      <c r="J2" s="136" t="s">
        <v>2</v>
      </c>
      <c r="K2" s="137"/>
      <c r="L2" s="141"/>
      <c r="M2" s="3" t="s">
        <v>3</v>
      </c>
    </row>
    <row r="3" spans="2:16" s="13" customFormat="1" ht="14.95" thickBot="1" x14ac:dyDescent="0.3">
      <c r="B3" s="5">
        <v>1</v>
      </c>
      <c r="C3" s="6">
        <v>2</v>
      </c>
      <c r="D3" s="7">
        <v>3</v>
      </c>
      <c r="E3" s="8">
        <v>4</v>
      </c>
      <c r="F3" s="9">
        <v>5</v>
      </c>
      <c r="G3" s="10">
        <v>6</v>
      </c>
      <c r="H3" s="8">
        <v>7</v>
      </c>
      <c r="I3" s="6">
        <v>8</v>
      </c>
      <c r="J3" s="7">
        <v>9</v>
      </c>
      <c r="K3" s="8">
        <v>10</v>
      </c>
      <c r="L3" s="11">
        <v>11</v>
      </c>
      <c r="M3" s="12"/>
    </row>
    <row r="4" spans="2:16" s="25" customFormat="1" ht="23.95" customHeight="1" thickBot="1" x14ac:dyDescent="0.3">
      <c r="B4" s="14"/>
      <c r="C4" s="15" t="s">
        <v>4</v>
      </c>
      <c r="D4" s="16">
        <f>418.4+29.4</f>
        <v>447.79999999999995</v>
      </c>
      <c r="E4" s="17">
        <v>418.41500000000002</v>
      </c>
      <c r="F4" s="18"/>
      <c r="G4" s="19">
        <v>453.08</v>
      </c>
      <c r="H4" s="17">
        <v>594.38</v>
      </c>
      <c r="I4" s="20">
        <f>(H4-G4)/G4</f>
        <v>0.31186545422441958</v>
      </c>
      <c r="J4" s="21">
        <v>503</v>
      </c>
      <c r="K4" s="22">
        <v>597.29999999999995</v>
      </c>
      <c r="L4" s="23">
        <f>(K4-J4)/J4</f>
        <v>0.18747514910536769</v>
      </c>
      <c r="M4" s="24"/>
      <c r="P4" s="26"/>
    </row>
    <row r="5" spans="2:16" s="13" customFormat="1" ht="23.95" customHeight="1" x14ac:dyDescent="0.25">
      <c r="B5" s="27" t="s">
        <v>5</v>
      </c>
      <c r="C5" s="28" t="s">
        <v>6</v>
      </c>
      <c r="D5" s="29" t="s">
        <v>7</v>
      </c>
      <c r="E5" s="30" t="s">
        <v>8</v>
      </c>
      <c r="F5" s="31" t="s">
        <v>9</v>
      </c>
      <c r="G5" s="32" t="s">
        <v>7</v>
      </c>
      <c r="H5" s="33" t="s">
        <v>8</v>
      </c>
      <c r="I5" s="31" t="s">
        <v>9</v>
      </c>
      <c r="J5" s="126" t="s">
        <v>7</v>
      </c>
      <c r="K5" s="34" t="s">
        <v>8</v>
      </c>
      <c r="L5" s="35" t="s">
        <v>9</v>
      </c>
      <c r="M5" s="36"/>
    </row>
    <row r="6" spans="2:16" s="48" customFormat="1" ht="19.55" customHeight="1" x14ac:dyDescent="0.25">
      <c r="B6" s="37">
        <v>1</v>
      </c>
      <c r="C6" s="38" t="s">
        <v>10</v>
      </c>
      <c r="D6" s="39">
        <v>26018225</v>
      </c>
      <c r="E6" s="40">
        <v>25908225</v>
      </c>
      <c r="F6" s="41">
        <f>E6-D6</f>
        <v>-110000</v>
      </c>
      <c r="G6" s="42">
        <v>26020475</v>
      </c>
      <c r="H6" s="43">
        <v>26020475</v>
      </c>
      <c r="I6" s="41">
        <f>H6-G6</f>
        <v>0</v>
      </c>
      <c r="J6" s="42">
        <v>26020476</v>
      </c>
      <c r="K6" s="45">
        <v>26020476</v>
      </c>
      <c r="L6" s="46">
        <f>K6-J6</f>
        <v>0</v>
      </c>
      <c r="M6" s="47">
        <f>I6-F6</f>
        <v>110000</v>
      </c>
    </row>
    <row r="7" spans="2:16" s="48" customFormat="1" ht="19.55" customHeight="1" x14ac:dyDescent="0.25">
      <c r="B7" s="37">
        <v>2</v>
      </c>
      <c r="C7" s="38" t="s">
        <v>11</v>
      </c>
      <c r="D7" s="39">
        <v>7431553</v>
      </c>
      <c r="E7" s="40">
        <v>5612831</v>
      </c>
      <c r="F7" s="41">
        <f t="shared" ref="F7:F13" si="0">E7-D7</f>
        <v>-1818722</v>
      </c>
      <c r="G7" s="42">
        <v>5915529</v>
      </c>
      <c r="H7" s="43">
        <v>7012631</v>
      </c>
      <c r="I7" s="41">
        <f t="shared" ref="I7:I13" si="1">H7-G7</f>
        <v>1097102</v>
      </c>
      <c r="J7" s="42">
        <v>7320695.5</v>
      </c>
      <c r="K7" s="45">
        <v>9771661.1500000004</v>
      </c>
      <c r="L7" s="46">
        <f t="shared" ref="L7:L13" si="2">K7-J7</f>
        <v>2450965.6500000004</v>
      </c>
      <c r="M7" s="47">
        <f t="shared" ref="M7:M21" si="3">I7-F7</f>
        <v>2915824</v>
      </c>
    </row>
    <row r="8" spans="2:16" s="48" customFormat="1" ht="19.55" customHeight="1" x14ac:dyDescent="0.25">
      <c r="B8" s="37">
        <v>3</v>
      </c>
      <c r="C8" s="38" t="s">
        <v>12</v>
      </c>
      <c r="D8" s="39">
        <v>204480</v>
      </c>
      <c r="E8" s="40">
        <v>126489</v>
      </c>
      <c r="F8" s="41">
        <f t="shared" si="0"/>
        <v>-77991</v>
      </c>
      <c r="G8" s="42">
        <v>215122</v>
      </c>
      <c r="H8" s="43">
        <v>136973</v>
      </c>
      <c r="I8" s="41">
        <f t="shared" si="1"/>
        <v>-78149</v>
      </c>
      <c r="J8" s="42">
        <v>160285</v>
      </c>
      <c r="K8" s="45">
        <v>156101</v>
      </c>
      <c r="L8" s="46">
        <f t="shared" si="2"/>
        <v>-4184</v>
      </c>
      <c r="M8" s="47">
        <f t="shared" si="3"/>
        <v>-158</v>
      </c>
    </row>
    <row r="9" spans="2:16" s="48" customFormat="1" ht="19.55" customHeight="1" x14ac:dyDescent="0.25">
      <c r="B9" s="37">
        <v>4</v>
      </c>
      <c r="C9" s="38" t="s">
        <v>13</v>
      </c>
      <c r="D9" s="39">
        <v>3732008</v>
      </c>
      <c r="E9" s="40">
        <v>4027908</v>
      </c>
      <c r="F9" s="41">
        <f t="shared" si="0"/>
        <v>295900</v>
      </c>
      <c r="G9" s="123">
        <v>3719411</v>
      </c>
      <c r="H9" s="43">
        <v>5641335</v>
      </c>
      <c r="I9" s="41">
        <f t="shared" si="1"/>
        <v>1921924</v>
      </c>
      <c r="J9" s="42">
        <v>3832437</v>
      </c>
      <c r="K9" s="45">
        <v>5402274.3999999994</v>
      </c>
      <c r="L9" s="46">
        <f t="shared" si="2"/>
        <v>1569837.3999999994</v>
      </c>
      <c r="M9" s="47">
        <f t="shared" si="3"/>
        <v>1626024</v>
      </c>
    </row>
    <row r="10" spans="2:16" s="48" customFormat="1" ht="19.55" customHeight="1" x14ac:dyDescent="0.25">
      <c r="B10" s="37">
        <v>5</v>
      </c>
      <c r="C10" s="38" t="s">
        <v>14</v>
      </c>
      <c r="D10" s="39">
        <v>827000</v>
      </c>
      <c r="E10" s="40">
        <v>827000</v>
      </c>
      <c r="F10" s="41">
        <f t="shared" si="0"/>
        <v>0</v>
      </c>
      <c r="G10" s="124">
        <v>827000</v>
      </c>
      <c r="H10" s="40">
        <v>827000</v>
      </c>
      <c r="I10" s="41">
        <f t="shared" si="1"/>
        <v>0</v>
      </c>
      <c r="J10" s="49">
        <v>827000</v>
      </c>
      <c r="K10" s="39">
        <v>827000</v>
      </c>
      <c r="L10" s="46">
        <f t="shared" si="2"/>
        <v>0</v>
      </c>
      <c r="M10" s="47">
        <f t="shared" si="3"/>
        <v>0</v>
      </c>
    </row>
    <row r="11" spans="2:16" s="48" customFormat="1" ht="19.55" customHeight="1" x14ac:dyDescent="0.25">
      <c r="B11" s="37">
        <v>6</v>
      </c>
      <c r="C11" s="38" t="s">
        <v>15</v>
      </c>
      <c r="D11" s="39">
        <v>735880</v>
      </c>
      <c r="E11" s="40">
        <v>735880</v>
      </c>
      <c r="F11" s="41">
        <f t="shared" si="0"/>
        <v>0</v>
      </c>
      <c r="G11" s="124">
        <v>735880</v>
      </c>
      <c r="H11" s="40">
        <v>735880</v>
      </c>
      <c r="I11" s="41">
        <f t="shared" si="1"/>
        <v>0</v>
      </c>
      <c r="J11" s="49">
        <v>735880</v>
      </c>
      <c r="K11" s="39">
        <v>735880</v>
      </c>
      <c r="L11" s="46">
        <f t="shared" si="2"/>
        <v>0</v>
      </c>
      <c r="M11" s="47">
        <f t="shared" si="3"/>
        <v>0</v>
      </c>
    </row>
    <row r="12" spans="2:16" s="48" customFormat="1" ht="19.55" customHeight="1" x14ac:dyDescent="0.25">
      <c r="B12" s="37">
        <v>7</v>
      </c>
      <c r="C12" s="38" t="s">
        <v>16</v>
      </c>
      <c r="D12" s="39">
        <v>3879885</v>
      </c>
      <c r="E12" s="40">
        <v>3839121</v>
      </c>
      <c r="F12" s="44">
        <f t="shared" si="0"/>
        <v>-40764</v>
      </c>
      <c r="G12" s="45">
        <v>3946060</v>
      </c>
      <c r="H12" s="43">
        <v>2725391</v>
      </c>
      <c r="I12" s="41">
        <f t="shared" si="1"/>
        <v>-1220669</v>
      </c>
      <c r="J12" s="42">
        <v>3888485</v>
      </c>
      <c r="K12" s="45">
        <v>4247076</v>
      </c>
      <c r="L12" s="46">
        <f t="shared" si="2"/>
        <v>358591</v>
      </c>
      <c r="M12" s="47">
        <f t="shared" si="3"/>
        <v>-1179905</v>
      </c>
    </row>
    <row r="13" spans="2:16" s="48" customFormat="1" ht="19.55" customHeight="1" thickBot="1" x14ac:dyDescent="0.3">
      <c r="B13" s="50">
        <v>8</v>
      </c>
      <c r="C13" s="51" t="s">
        <v>17</v>
      </c>
      <c r="D13" s="52">
        <v>1025822</v>
      </c>
      <c r="E13" s="53">
        <v>1180152</v>
      </c>
      <c r="F13" s="122">
        <f t="shared" si="0"/>
        <v>154330</v>
      </c>
      <c r="G13" s="54">
        <v>1025822</v>
      </c>
      <c r="H13" s="55">
        <v>1141255</v>
      </c>
      <c r="I13" s="41">
        <f t="shared" si="1"/>
        <v>115433</v>
      </c>
      <c r="J13" s="127">
        <v>1025822</v>
      </c>
      <c r="K13" s="54">
        <v>1046572</v>
      </c>
      <c r="L13" s="46">
        <f t="shared" si="2"/>
        <v>20750</v>
      </c>
      <c r="M13" s="47">
        <f t="shared" si="3"/>
        <v>-38897</v>
      </c>
    </row>
    <row r="14" spans="2:16" s="59" customFormat="1" ht="19.55" customHeight="1" thickBot="1" x14ac:dyDescent="0.3">
      <c r="B14" s="56"/>
      <c r="C14" s="57" t="s">
        <v>18</v>
      </c>
      <c r="D14" s="58">
        <f t="shared" ref="D14:M14" si="4">SUM(D6:D13)</f>
        <v>43854853</v>
      </c>
      <c r="E14" s="58">
        <f t="shared" si="4"/>
        <v>42257606</v>
      </c>
      <c r="F14" s="108">
        <f t="shared" si="4"/>
        <v>-1597247</v>
      </c>
      <c r="G14" s="58">
        <f t="shared" si="4"/>
        <v>42405299</v>
      </c>
      <c r="H14" s="58">
        <f t="shared" si="4"/>
        <v>44240940</v>
      </c>
      <c r="I14" s="125">
        <f t="shared" si="4"/>
        <v>1835641</v>
      </c>
      <c r="J14" s="128">
        <f t="shared" si="4"/>
        <v>43811080.5</v>
      </c>
      <c r="K14" s="58">
        <f t="shared" si="4"/>
        <v>48207040.549999997</v>
      </c>
      <c r="L14" s="118">
        <f t="shared" si="4"/>
        <v>4395960.05</v>
      </c>
      <c r="M14" s="58">
        <f t="shared" si="4"/>
        <v>3432888</v>
      </c>
    </row>
    <row r="15" spans="2:16" s="48" customFormat="1" ht="19.55" customHeight="1" x14ac:dyDescent="0.25">
      <c r="B15" s="60">
        <v>9</v>
      </c>
      <c r="C15" s="61" t="s">
        <v>19</v>
      </c>
      <c r="D15" s="62"/>
      <c r="E15" s="63">
        <v>931300</v>
      </c>
      <c r="F15" s="64">
        <f t="shared" ref="F15:F22" si="5">E15-D15</f>
        <v>931300</v>
      </c>
      <c r="G15" s="65"/>
      <c r="H15" s="66">
        <v>221000</v>
      </c>
      <c r="I15" s="64">
        <f>H15-G15</f>
        <v>221000</v>
      </c>
      <c r="J15" s="65"/>
      <c r="K15" s="66">
        <v>317600</v>
      </c>
      <c r="L15" s="67">
        <f t="shared" ref="L15:L33" si="6">K15-J15</f>
        <v>317600</v>
      </c>
      <c r="M15" s="47">
        <f t="shared" si="3"/>
        <v>-710300</v>
      </c>
    </row>
    <row r="16" spans="2:16" s="48" customFormat="1" ht="19.55" customHeight="1" x14ac:dyDescent="0.25">
      <c r="B16" s="37">
        <v>10</v>
      </c>
      <c r="C16" s="38" t="s">
        <v>20</v>
      </c>
      <c r="D16" s="39"/>
      <c r="E16" s="40">
        <v>1912429</v>
      </c>
      <c r="F16" s="64">
        <f t="shared" si="5"/>
        <v>1912429</v>
      </c>
      <c r="G16" s="65"/>
      <c r="H16" s="43">
        <v>1156237</v>
      </c>
      <c r="I16" s="64">
        <f t="shared" ref="I16:I22" si="7">H16-G16</f>
        <v>1156237</v>
      </c>
      <c r="J16" s="45"/>
      <c r="K16" s="43">
        <v>920706</v>
      </c>
      <c r="L16" s="67">
        <f t="shared" si="6"/>
        <v>920706</v>
      </c>
      <c r="M16" s="47">
        <f t="shared" si="3"/>
        <v>-756192</v>
      </c>
    </row>
    <row r="17" spans="2:13" s="48" customFormat="1" ht="19.55" customHeight="1" x14ac:dyDescent="0.25">
      <c r="B17" s="37">
        <v>11</v>
      </c>
      <c r="C17" s="38" t="s">
        <v>21</v>
      </c>
      <c r="D17" s="39"/>
      <c r="E17" s="40">
        <v>21690</v>
      </c>
      <c r="F17" s="64">
        <f t="shared" si="5"/>
        <v>21690</v>
      </c>
      <c r="G17" s="65"/>
      <c r="H17" s="43">
        <v>8985</v>
      </c>
      <c r="I17" s="64">
        <f t="shared" si="7"/>
        <v>8985</v>
      </c>
      <c r="J17" s="45"/>
      <c r="K17" s="43">
        <v>8985</v>
      </c>
      <c r="L17" s="67">
        <f t="shared" si="6"/>
        <v>8985</v>
      </c>
      <c r="M17" s="47">
        <f t="shared" si="3"/>
        <v>-12705</v>
      </c>
    </row>
    <row r="18" spans="2:13" s="48" customFormat="1" ht="19.55" customHeight="1" x14ac:dyDescent="0.25">
      <c r="B18" s="37">
        <v>12</v>
      </c>
      <c r="C18" s="38" t="s">
        <v>22</v>
      </c>
      <c r="D18" s="39"/>
      <c r="E18" s="40">
        <v>456452</v>
      </c>
      <c r="F18" s="64">
        <f t="shared" si="5"/>
        <v>456452</v>
      </c>
      <c r="G18" s="65"/>
      <c r="H18" s="43">
        <v>496686</v>
      </c>
      <c r="I18" s="64">
        <f t="shared" si="7"/>
        <v>496686</v>
      </c>
      <c r="J18" s="45"/>
      <c r="K18" s="43">
        <v>486635</v>
      </c>
      <c r="L18" s="67">
        <f t="shared" si="6"/>
        <v>486635</v>
      </c>
      <c r="M18" s="47">
        <f t="shared" si="3"/>
        <v>40234</v>
      </c>
    </row>
    <row r="19" spans="2:13" s="48" customFormat="1" ht="19.55" customHeight="1" x14ac:dyDescent="0.25">
      <c r="B19" s="37">
        <v>13</v>
      </c>
      <c r="C19" s="38" t="s">
        <v>23</v>
      </c>
      <c r="D19" s="39"/>
      <c r="E19" s="40">
        <v>291366</v>
      </c>
      <c r="F19" s="64">
        <f t="shared" si="5"/>
        <v>291366</v>
      </c>
      <c r="G19" s="65"/>
      <c r="H19" s="68">
        <v>0</v>
      </c>
      <c r="I19" s="64">
        <f t="shared" si="7"/>
        <v>0</v>
      </c>
      <c r="J19" s="45"/>
      <c r="K19" s="43">
        <v>291366</v>
      </c>
      <c r="L19" s="67">
        <f t="shared" si="6"/>
        <v>291366</v>
      </c>
      <c r="M19" s="47">
        <f t="shared" si="3"/>
        <v>-291366</v>
      </c>
    </row>
    <row r="20" spans="2:13" s="48" customFormat="1" ht="19.55" customHeight="1" x14ac:dyDescent="0.25">
      <c r="B20" s="37">
        <v>14</v>
      </c>
      <c r="C20" s="38" t="s">
        <v>24</v>
      </c>
      <c r="D20" s="39"/>
      <c r="E20" s="40">
        <v>120788</v>
      </c>
      <c r="F20" s="64">
        <f t="shared" si="5"/>
        <v>120788</v>
      </c>
      <c r="G20" s="65"/>
      <c r="H20" s="43">
        <v>1749744</v>
      </c>
      <c r="I20" s="64">
        <f t="shared" si="7"/>
        <v>1749744</v>
      </c>
      <c r="J20" s="45"/>
      <c r="K20" s="43">
        <v>65250</v>
      </c>
      <c r="L20" s="67">
        <f t="shared" si="6"/>
        <v>65250</v>
      </c>
      <c r="M20" s="47">
        <f t="shared" si="3"/>
        <v>1628956</v>
      </c>
    </row>
    <row r="21" spans="2:13" s="48" customFormat="1" ht="19.55" customHeight="1" x14ac:dyDescent="0.25">
      <c r="B21" s="37">
        <v>15</v>
      </c>
      <c r="C21" s="38" t="s">
        <v>25</v>
      </c>
      <c r="D21" s="39"/>
      <c r="E21" s="40">
        <v>814670</v>
      </c>
      <c r="F21" s="64">
        <f t="shared" si="5"/>
        <v>814670</v>
      </c>
      <c r="G21" s="45"/>
      <c r="H21" s="43">
        <v>814670</v>
      </c>
      <c r="I21" s="64">
        <f t="shared" si="7"/>
        <v>814670</v>
      </c>
      <c r="J21" s="45"/>
      <c r="K21" s="43">
        <v>814670</v>
      </c>
      <c r="L21" s="67">
        <f t="shared" si="6"/>
        <v>814670</v>
      </c>
      <c r="M21" s="47">
        <f t="shared" si="3"/>
        <v>0</v>
      </c>
    </row>
    <row r="22" spans="2:13" s="48" customFormat="1" ht="19.55" customHeight="1" thickBot="1" x14ac:dyDescent="0.3">
      <c r="B22" s="69">
        <v>16</v>
      </c>
      <c r="C22" s="70" t="s">
        <v>26</v>
      </c>
      <c r="D22" s="71"/>
      <c r="E22" s="72"/>
      <c r="F22" s="64">
        <f t="shared" si="5"/>
        <v>0</v>
      </c>
      <c r="G22" s="73"/>
      <c r="H22" s="74"/>
      <c r="I22" s="64">
        <f t="shared" si="7"/>
        <v>0</v>
      </c>
      <c r="J22" s="75"/>
      <c r="K22" s="76">
        <v>1500000</v>
      </c>
      <c r="L22" s="67">
        <f t="shared" si="6"/>
        <v>1500000</v>
      </c>
      <c r="M22" s="47"/>
    </row>
    <row r="23" spans="2:13" s="59" customFormat="1" ht="19.55" customHeight="1" thickBot="1" x14ac:dyDescent="0.3">
      <c r="B23" s="56"/>
      <c r="C23" s="57" t="s">
        <v>27</v>
      </c>
      <c r="D23" s="77">
        <f t="shared" ref="D23:M23" si="8">SUM(D15:D22)</f>
        <v>0</v>
      </c>
      <c r="E23" s="77">
        <f t="shared" si="8"/>
        <v>4548695</v>
      </c>
      <c r="F23" s="108">
        <f t="shared" si="8"/>
        <v>4548695</v>
      </c>
      <c r="G23" s="58">
        <f t="shared" si="8"/>
        <v>0</v>
      </c>
      <c r="H23" s="77">
        <f t="shared" si="8"/>
        <v>4447322</v>
      </c>
      <c r="I23" s="108">
        <f t="shared" si="8"/>
        <v>4447322</v>
      </c>
      <c r="J23" s="58">
        <f t="shared" si="8"/>
        <v>0</v>
      </c>
      <c r="K23" s="77">
        <f t="shared" si="8"/>
        <v>4405212</v>
      </c>
      <c r="L23" s="118">
        <f t="shared" si="8"/>
        <v>4405212</v>
      </c>
      <c r="M23" s="58">
        <f t="shared" si="8"/>
        <v>-101373</v>
      </c>
    </row>
    <row r="24" spans="2:13" s="48" customFormat="1" ht="19.55" customHeight="1" x14ac:dyDescent="0.25">
      <c r="B24" s="60"/>
      <c r="C24" s="61" t="s">
        <v>28</v>
      </c>
      <c r="D24" s="62">
        <f>D14+D23</f>
        <v>43854853</v>
      </c>
      <c r="E24" s="62">
        <f t="shared" ref="E24:L24" si="9">E14+E23</f>
        <v>46806301</v>
      </c>
      <c r="F24" s="109">
        <f t="shared" si="9"/>
        <v>2951448</v>
      </c>
      <c r="G24" s="62">
        <f t="shared" si="9"/>
        <v>42405299</v>
      </c>
      <c r="H24" s="62">
        <f t="shared" si="9"/>
        <v>48688262</v>
      </c>
      <c r="I24" s="109">
        <f t="shared" si="9"/>
        <v>6282963</v>
      </c>
      <c r="J24" s="62">
        <f t="shared" si="9"/>
        <v>43811080.5</v>
      </c>
      <c r="K24" s="62">
        <f t="shared" si="9"/>
        <v>52612252.549999997</v>
      </c>
      <c r="L24" s="119">
        <f t="shared" si="9"/>
        <v>8801172.0500000007</v>
      </c>
      <c r="M24" s="62">
        <f t="shared" ref="M24" si="10">M14+M23</f>
        <v>3331515</v>
      </c>
    </row>
    <row r="25" spans="2:13" s="48" customFormat="1" ht="28.55" x14ac:dyDescent="0.25">
      <c r="B25" s="37"/>
      <c r="C25" s="38" t="s">
        <v>29</v>
      </c>
      <c r="D25" s="39">
        <f>D24*4%</f>
        <v>1754194.12</v>
      </c>
      <c r="E25" s="39">
        <f t="shared" ref="E25:L25" si="11">E24*4%</f>
        <v>1872252.04</v>
      </c>
      <c r="F25" s="78">
        <f t="shared" si="11"/>
        <v>118057.92</v>
      </c>
      <c r="G25" s="39">
        <f t="shared" si="11"/>
        <v>1696211.96</v>
      </c>
      <c r="H25" s="39">
        <f t="shared" si="11"/>
        <v>1947530.48</v>
      </c>
      <c r="I25" s="78">
        <f t="shared" si="11"/>
        <v>251318.52000000002</v>
      </c>
      <c r="J25" s="39">
        <f t="shared" si="11"/>
        <v>1752443.22</v>
      </c>
      <c r="K25" s="39">
        <f t="shared" si="11"/>
        <v>2104490.102</v>
      </c>
      <c r="L25" s="120">
        <f t="shared" si="11"/>
        <v>352046.88200000004</v>
      </c>
      <c r="M25" s="79"/>
    </row>
    <row r="26" spans="2:13" s="48" customFormat="1" ht="19.55" customHeight="1" thickBot="1" x14ac:dyDescent="0.3">
      <c r="B26" s="50"/>
      <c r="C26" s="51" t="s">
        <v>30</v>
      </c>
      <c r="D26" s="52">
        <f>(D25+D24)*18%</f>
        <v>8209628.4815999996</v>
      </c>
      <c r="E26" s="52">
        <f t="shared" ref="E26:F26" si="12">(E25+E24)*18%</f>
        <v>8762139.5471999999</v>
      </c>
      <c r="F26" s="80">
        <f t="shared" si="12"/>
        <v>552511.06559999997</v>
      </c>
      <c r="G26" s="52">
        <f t="shared" ref="G26:L26" si="13">(G24)*18%</f>
        <v>7632953.8199999994</v>
      </c>
      <c r="H26" s="52">
        <f t="shared" si="13"/>
        <v>8763887.1600000001</v>
      </c>
      <c r="I26" s="80">
        <f t="shared" si="13"/>
        <v>1130933.3399999999</v>
      </c>
      <c r="J26" s="52">
        <f t="shared" si="13"/>
        <v>7885994.4899999993</v>
      </c>
      <c r="K26" s="52">
        <f t="shared" si="13"/>
        <v>9470205.4589999989</v>
      </c>
      <c r="L26" s="121">
        <f t="shared" si="13"/>
        <v>1584210.969</v>
      </c>
      <c r="M26" s="47">
        <f t="shared" ref="M26" si="14">I26-F26</f>
        <v>578422.27439999988</v>
      </c>
    </row>
    <row r="27" spans="2:13" s="48" customFormat="1" ht="23.95" customHeight="1" thickBot="1" x14ac:dyDescent="0.3">
      <c r="B27" s="81"/>
      <c r="C27" s="82"/>
      <c r="D27" s="83">
        <f>SUM(D24:D26)</f>
        <v>53818675.601599999</v>
      </c>
      <c r="E27" s="83">
        <f t="shared" ref="E27:L27" si="15">SUM(E24:E26)</f>
        <v>57440692.587200001</v>
      </c>
      <c r="F27" s="84">
        <f t="shared" si="15"/>
        <v>3622016.9855999998</v>
      </c>
      <c r="G27" s="85">
        <f t="shared" si="15"/>
        <v>51734464.780000001</v>
      </c>
      <c r="H27" s="83">
        <f t="shared" si="15"/>
        <v>59399679.640000001</v>
      </c>
      <c r="I27" s="84">
        <f t="shared" si="15"/>
        <v>7665214.8599999994</v>
      </c>
      <c r="J27" s="85">
        <f t="shared" si="15"/>
        <v>53449518.210000001</v>
      </c>
      <c r="K27" s="83">
        <f t="shared" si="15"/>
        <v>64186948.110999994</v>
      </c>
      <c r="L27" s="86">
        <f t="shared" si="15"/>
        <v>10737429.901000001</v>
      </c>
      <c r="M27" s="87">
        <f>H27-E27</f>
        <v>1958987.0527999997</v>
      </c>
    </row>
    <row r="28" spans="2:13" s="48" customFormat="1" ht="19.55" customHeight="1" x14ac:dyDescent="0.25">
      <c r="B28" s="60">
        <v>16</v>
      </c>
      <c r="C28" s="61" t="s">
        <v>31</v>
      </c>
      <c r="D28" s="39">
        <v>0</v>
      </c>
      <c r="E28" s="62">
        <f>ROUND(E$24*1%,0)</f>
        <v>468063</v>
      </c>
      <c r="F28" s="64">
        <f t="shared" ref="F28:F36" si="16">E28-D28</f>
        <v>468063</v>
      </c>
      <c r="G28" s="65"/>
      <c r="H28" s="62">
        <f>ROUND(H$24*1%,0)</f>
        <v>486883</v>
      </c>
      <c r="I28" s="64">
        <f>H28-G28</f>
        <v>486883</v>
      </c>
      <c r="J28" s="65"/>
      <c r="K28" s="62">
        <f>ROUND(K$24*1%,0)</f>
        <v>526123</v>
      </c>
      <c r="L28" s="67">
        <f t="shared" si="6"/>
        <v>526123</v>
      </c>
      <c r="M28" s="47"/>
    </row>
    <row r="29" spans="2:13" s="48" customFormat="1" ht="19.55" customHeight="1" x14ac:dyDescent="0.25">
      <c r="B29" s="37">
        <v>17</v>
      </c>
      <c r="C29" s="38" t="s">
        <v>32</v>
      </c>
      <c r="D29" s="39">
        <v>0</v>
      </c>
      <c r="E29" s="62">
        <f>ROUND(E$24*0.1%,0)</f>
        <v>46806</v>
      </c>
      <c r="F29" s="44">
        <f t="shared" si="16"/>
        <v>46806</v>
      </c>
      <c r="G29" s="45"/>
      <c r="H29" s="62">
        <f>ROUND(H$24*0.1%,0)</f>
        <v>48688</v>
      </c>
      <c r="I29" s="44">
        <f t="shared" ref="I29:I33" si="17">H29-G29</f>
        <v>48688</v>
      </c>
      <c r="J29" s="45"/>
      <c r="K29" s="62">
        <f>ROUND(K$24*0.1%,0)</f>
        <v>52612</v>
      </c>
      <c r="L29" s="46">
        <f t="shared" si="6"/>
        <v>52612</v>
      </c>
      <c r="M29" s="47"/>
    </row>
    <row r="30" spans="2:13" s="48" customFormat="1" ht="19.55" customHeight="1" x14ac:dyDescent="0.25">
      <c r="B30" s="37">
        <v>18</v>
      </c>
      <c r="C30" s="38" t="s">
        <v>33</v>
      </c>
      <c r="D30" s="39">
        <v>0</v>
      </c>
      <c r="E30" s="88">
        <v>308</v>
      </c>
      <c r="F30" s="44">
        <f t="shared" si="16"/>
        <v>308</v>
      </c>
      <c r="G30" s="45"/>
      <c r="H30" s="88">
        <v>448</v>
      </c>
      <c r="I30" s="44">
        <f t="shared" si="17"/>
        <v>448</v>
      </c>
      <c r="J30" s="45"/>
      <c r="K30" s="88">
        <v>1001</v>
      </c>
      <c r="L30" s="46">
        <f t="shared" si="6"/>
        <v>1001</v>
      </c>
      <c r="M30" s="47"/>
    </row>
    <row r="31" spans="2:13" s="48" customFormat="1" ht="19.55" customHeight="1" x14ac:dyDescent="0.25">
      <c r="B31" s="37">
        <v>19</v>
      </c>
      <c r="C31" s="38" t="s">
        <v>34</v>
      </c>
      <c r="D31" s="39">
        <v>0</v>
      </c>
      <c r="E31" s="88">
        <f>ROUND(E$30*30%,0)</f>
        <v>92</v>
      </c>
      <c r="F31" s="44">
        <f t="shared" si="16"/>
        <v>92</v>
      </c>
      <c r="G31" s="45"/>
      <c r="H31" s="88">
        <f>ROUND(H$30*30%,0)</f>
        <v>134</v>
      </c>
      <c r="I31" s="44">
        <f t="shared" si="17"/>
        <v>134</v>
      </c>
      <c r="J31" s="45"/>
      <c r="K31" s="88">
        <f>ROUND(K$30*30%,0)</f>
        <v>300</v>
      </c>
      <c r="L31" s="46">
        <f t="shared" si="6"/>
        <v>300</v>
      </c>
      <c r="M31" s="47"/>
    </row>
    <row r="32" spans="2:13" s="48" customFormat="1" ht="19.55" customHeight="1" x14ac:dyDescent="0.25">
      <c r="B32" s="37">
        <v>20</v>
      </c>
      <c r="C32" s="38" t="s">
        <v>35</v>
      </c>
      <c r="D32" s="39">
        <v>0</v>
      </c>
      <c r="E32" s="88">
        <f>ROUND(E$30*2%,0)</f>
        <v>6</v>
      </c>
      <c r="F32" s="44">
        <f t="shared" si="16"/>
        <v>6</v>
      </c>
      <c r="G32" s="45"/>
      <c r="H32" s="88">
        <f>ROUND(H$30*2%,0)</f>
        <v>9</v>
      </c>
      <c r="I32" s="44">
        <f t="shared" si="17"/>
        <v>9</v>
      </c>
      <c r="J32" s="45"/>
      <c r="K32" s="88">
        <f>ROUND(K$30*2%,0)</f>
        <v>20</v>
      </c>
      <c r="L32" s="46">
        <f t="shared" si="6"/>
        <v>20</v>
      </c>
      <c r="M32" s="47"/>
    </row>
    <row r="33" spans="2:13" s="48" customFormat="1" ht="19.55" customHeight="1" x14ac:dyDescent="0.25">
      <c r="B33" s="37">
        <v>21</v>
      </c>
      <c r="C33" s="38" t="s">
        <v>43</v>
      </c>
      <c r="D33" s="39">
        <v>0</v>
      </c>
      <c r="E33" s="62">
        <f>ROUND(E$24*0.01%,0)</f>
        <v>4681</v>
      </c>
      <c r="F33" s="44">
        <f t="shared" si="16"/>
        <v>4681</v>
      </c>
      <c r="G33" s="45"/>
      <c r="H33" s="62">
        <f>ROUND(H$24*0.01%,0)</f>
        <v>4869</v>
      </c>
      <c r="I33" s="44">
        <f t="shared" si="17"/>
        <v>4869</v>
      </c>
      <c r="J33" s="45"/>
      <c r="K33" s="40">
        <f>ROUND(K$24*0.01%,0)</f>
        <v>5261</v>
      </c>
      <c r="L33" s="114">
        <f t="shared" si="6"/>
        <v>5261</v>
      </c>
      <c r="M33" s="47"/>
    </row>
    <row r="34" spans="2:13" s="48" customFormat="1" ht="19.55" customHeight="1" x14ac:dyDescent="0.25">
      <c r="B34" s="37">
        <v>22</v>
      </c>
      <c r="C34" s="38" t="s">
        <v>36</v>
      </c>
      <c r="D34" s="39">
        <f>SUM(D28:D33)</f>
        <v>0</v>
      </c>
      <c r="E34" s="90">
        <f t="shared" ref="E34:M34" si="18">SUM(E28:E33)</f>
        <v>519956</v>
      </c>
      <c r="F34" s="91">
        <f t="shared" si="18"/>
        <v>519956</v>
      </c>
      <c r="G34" s="90">
        <f t="shared" si="18"/>
        <v>0</v>
      </c>
      <c r="H34" s="90">
        <f t="shared" ref="H34" si="19">SUM(H28:H33)</f>
        <v>541031</v>
      </c>
      <c r="I34" s="92">
        <f t="shared" si="18"/>
        <v>541031</v>
      </c>
      <c r="J34" s="90">
        <f t="shared" si="18"/>
        <v>0</v>
      </c>
      <c r="K34" s="117">
        <f t="shared" si="18"/>
        <v>585317</v>
      </c>
      <c r="L34" s="115">
        <f t="shared" si="18"/>
        <v>585317</v>
      </c>
      <c r="M34" s="39">
        <f t="shared" si="18"/>
        <v>0</v>
      </c>
    </row>
    <row r="35" spans="2:13" s="48" customFormat="1" ht="19.55" customHeight="1" x14ac:dyDescent="0.25">
      <c r="B35" s="37">
        <v>23</v>
      </c>
      <c r="C35" s="38" t="s">
        <v>37</v>
      </c>
      <c r="D35" s="39">
        <v>0</v>
      </c>
      <c r="E35" s="88">
        <f>E34*0.18</f>
        <v>93592.08</v>
      </c>
      <c r="F35" s="93">
        <f t="shared" ref="F35:L35" si="20">F34*0.18</f>
        <v>93592.08</v>
      </c>
      <c r="G35" s="94">
        <f t="shared" si="20"/>
        <v>0</v>
      </c>
      <c r="H35" s="88">
        <f>H34*0.18</f>
        <v>97385.58</v>
      </c>
      <c r="I35" s="93">
        <f t="shared" si="20"/>
        <v>97385.58</v>
      </c>
      <c r="J35" s="94">
        <f t="shared" si="20"/>
        <v>0</v>
      </c>
      <c r="K35" s="88">
        <f>K34*0.18</f>
        <v>105357.06</v>
      </c>
      <c r="L35" s="116">
        <f t="shared" si="20"/>
        <v>105357.06</v>
      </c>
      <c r="M35" s="47"/>
    </row>
    <row r="36" spans="2:13" s="48" customFormat="1" ht="28.55" x14ac:dyDescent="0.25">
      <c r="B36" s="37">
        <v>25</v>
      </c>
      <c r="C36" s="38" t="s">
        <v>38</v>
      </c>
      <c r="D36" s="39">
        <v>1181324.3984000012</v>
      </c>
      <c r="E36" s="88">
        <v>200000</v>
      </c>
      <c r="F36" s="41">
        <f t="shared" si="16"/>
        <v>-981324.39840000123</v>
      </c>
      <c r="G36" s="42">
        <v>3265535</v>
      </c>
      <c r="H36" s="89">
        <v>910280</v>
      </c>
      <c r="I36" s="44">
        <f t="shared" ref="I36:L36" si="21">H36-G36</f>
        <v>-2355255</v>
      </c>
      <c r="J36" s="45">
        <v>1550482</v>
      </c>
      <c r="K36" s="43">
        <v>200000</v>
      </c>
      <c r="L36" s="114">
        <f t="shared" si="21"/>
        <v>-1350482</v>
      </c>
      <c r="M36" s="47"/>
    </row>
    <row r="37" spans="2:13" s="48" customFormat="1" ht="19.55" customHeight="1" thickBot="1" x14ac:dyDescent="0.3">
      <c r="B37" s="95"/>
      <c r="C37" s="51" t="s">
        <v>39</v>
      </c>
      <c r="D37" s="96">
        <f>SUM(D34:D36)</f>
        <v>1181324.3984000012</v>
      </c>
      <c r="E37" s="96">
        <f t="shared" ref="E37:L37" si="22">SUM(E34:E36)</f>
        <v>813548.08</v>
      </c>
      <c r="F37" s="110">
        <f t="shared" si="22"/>
        <v>-367776.31840000127</v>
      </c>
      <c r="G37" s="112">
        <f t="shared" si="22"/>
        <v>3265535</v>
      </c>
      <c r="H37" s="96">
        <f t="shared" si="22"/>
        <v>1548696.58</v>
      </c>
      <c r="I37" s="97">
        <f t="shared" si="22"/>
        <v>-1716838.42</v>
      </c>
      <c r="J37" s="98">
        <f t="shared" si="22"/>
        <v>1550482</v>
      </c>
      <c r="K37" s="96">
        <f t="shared" si="22"/>
        <v>890674.06</v>
      </c>
      <c r="L37" s="99">
        <f t="shared" si="22"/>
        <v>-659807.93999999994</v>
      </c>
      <c r="M37" s="100"/>
    </row>
    <row r="38" spans="2:13" s="48" customFormat="1" ht="21.75" customHeight="1" thickBot="1" x14ac:dyDescent="0.3">
      <c r="B38" s="101"/>
      <c r="C38" s="102"/>
      <c r="D38" s="83">
        <f>ROUND(D37+D27,0)</f>
        <v>55000000</v>
      </c>
      <c r="E38" s="83">
        <f t="shared" ref="E38:L38" si="23">ROUND(E37+E27,0)</f>
        <v>58254241</v>
      </c>
      <c r="F38" s="111">
        <f t="shared" si="23"/>
        <v>3254241</v>
      </c>
      <c r="G38" s="113">
        <f t="shared" si="23"/>
        <v>55000000</v>
      </c>
      <c r="H38" s="83">
        <f t="shared" si="23"/>
        <v>60948376</v>
      </c>
      <c r="I38" s="84">
        <f t="shared" si="23"/>
        <v>5948376</v>
      </c>
      <c r="J38" s="85">
        <f t="shared" si="23"/>
        <v>55000000</v>
      </c>
      <c r="K38" s="83">
        <f t="shared" si="23"/>
        <v>65077622</v>
      </c>
      <c r="L38" s="86">
        <f t="shared" si="23"/>
        <v>10077622</v>
      </c>
      <c r="M38" s="103">
        <f>I38-F38</f>
        <v>2694135</v>
      </c>
    </row>
    <row r="39" spans="2:13" ht="18.2" customHeight="1" x14ac:dyDescent="0.3">
      <c r="B39" s="104"/>
      <c r="C39" s="142" t="s">
        <v>40</v>
      </c>
      <c r="D39" s="142"/>
      <c r="E39" s="142"/>
      <c r="F39" s="142"/>
      <c r="G39" s="142"/>
      <c r="H39" s="142"/>
      <c r="I39" s="142"/>
      <c r="J39" s="142"/>
      <c r="K39" s="143">
        <f>E38+H38+K38</f>
        <v>184280239</v>
      </c>
      <c r="L39" s="144"/>
    </row>
    <row r="40" spans="2:13" ht="18.2" customHeight="1" x14ac:dyDescent="0.3">
      <c r="B40" s="105"/>
      <c r="C40" s="129" t="s">
        <v>41</v>
      </c>
      <c r="D40" s="129"/>
      <c r="E40" s="129"/>
      <c r="F40" s="129"/>
      <c r="G40" s="129"/>
      <c r="H40" s="129"/>
      <c r="I40" s="129"/>
      <c r="J40" s="129"/>
      <c r="K40" s="130">
        <v>165000000</v>
      </c>
      <c r="L40" s="131"/>
    </row>
    <row r="41" spans="2:13" ht="18.2" customHeight="1" thickBot="1" x14ac:dyDescent="0.4">
      <c r="B41" s="106"/>
      <c r="C41" s="132" t="s">
        <v>42</v>
      </c>
      <c r="D41" s="132"/>
      <c r="E41" s="132"/>
      <c r="F41" s="132"/>
      <c r="G41" s="132"/>
      <c r="H41" s="132"/>
      <c r="I41" s="132"/>
      <c r="J41" s="132"/>
      <c r="K41" s="133">
        <f>K39-K40</f>
        <v>19280239</v>
      </c>
      <c r="L41" s="134"/>
    </row>
    <row r="42" spans="2:13" ht="14.95" thickTop="1" x14ac:dyDescent="0.25"/>
  </sheetData>
  <mergeCells count="10">
    <mergeCell ref="C40:J40"/>
    <mergeCell ref="K40:L40"/>
    <mergeCell ref="C41:J41"/>
    <mergeCell ref="K41:L41"/>
    <mergeCell ref="B1:L1"/>
    <mergeCell ref="D2:F2"/>
    <mergeCell ref="G2:I2"/>
    <mergeCell ref="J2:L2"/>
    <mergeCell ref="C39:J39"/>
    <mergeCell ref="K39:L39"/>
  </mergeCells>
  <pageMargins left="0.23622047244094491" right="0.23622047244094491" top="0.41" bottom="0.43" header="0.31496062992125984" footer="0.31496062992125984"/>
  <pageSetup paperSize="8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Genral Abstract 3 Centers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 PROJECTS</dc:creator>
  <cp:lastModifiedBy>ASTA INFRA</cp:lastModifiedBy>
  <dcterms:created xsi:type="dcterms:W3CDTF">2024-10-25T06:20:53Z</dcterms:created>
  <dcterms:modified xsi:type="dcterms:W3CDTF">2024-10-26T06:00:54Z</dcterms:modified>
</cp:coreProperties>
</file>